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oregon.sharepoint.com/sites/CAOGuineaPigs/Shared Documents/Facility Files/Existing Facilities/342681_Intel/68522_Original RA/Emissions Inventory/Submittal 1_NG and CT/2026-01-16/"/>
    </mc:Choice>
  </mc:AlternateContent>
  <xr:revisionPtr revIDLastSave="1" documentId="8_{40E940CF-9A67-4A52-B16F-0D75240338F5}" xr6:coauthVersionLast="47" xr6:coauthVersionMax="47" xr10:uidLastSave="{8D43B576-095D-4BD7-8137-B289A5D896B8}"/>
  <bookViews>
    <workbookView xWindow="28680" yWindow="-120" windowWidth="29040" windowHeight="15720" tabRatio="861" activeTab="2" xr2:uid="{C2650D81-D4DC-453D-90E9-F688A4605424}"/>
  </bookViews>
  <sheets>
    <sheet name="Input_Cooling Towers" sheetId="69" r:id="rId1"/>
    <sheet name="RONLER&gt;&gt;" sheetId="57" r:id="rId2"/>
    <sheet name="COOL_Ronler" sheetId="18" r:id="rId3"/>
    <sheet name="ALOHA &gt;&gt;" sheetId="58" r:id="rId4"/>
    <sheet name="COOL_Aloha" sheetId="74" r:id="rId5"/>
    <sheet name="Cooling Towers" sheetId="97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</externalReferences>
  <definedNames>
    <definedName name="\c">#N/A</definedName>
    <definedName name="__123Graph_A" hidden="1">[1]PM3!$C$1:$C$18</definedName>
    <definedName name="__123Graph_B" hidden="1">[1]PM3!$D$1:$D$18</definedName>
    <definedName name="__123Graph_C" hidden="1">[1]PM3!$E$1:$E$19</definedName>
    <definedName name="__123Graph_LBL_A" hidden="1">[1]PM3!#REF!</definedName>
    <definedName name="__123Graph_LBL_APM3LEFT" hidden="1">'[2]PM3,4,5'!#REF!</definedName>
    <definedName name="__123Graph_LBL_B" hidden="1">[1]PM3!$F$1:$F$1</definedName>
    <definedName name="__123Graph_LBL_C" hidden="1">[1]PM3!$G$1:$G$1</definedName>
    <definedName name="__123Graph_X" hidden="1">[1]PM3!$B$1:$B$18</definedName>
    <definedName name="_1Q95">#REF!</definedName>
    <definedName name="_Fill" hidden="1">#REF!</definedName>
    <definedName name="_Fill2" hidden="1">#REF!</definedName>
    <definedName name="_xlnm._FilterDatabase" localSheetId="5" hidden="1">'Cooling Towers'!$B$1:$Q$112</definedName>
    <definedName name="_Key1" hidden="1">#REF!</definedName>
    <definedName name="_Key2" hidden="1">#REF!</definedName>
    <definedName name="_ods1">#REF!</definedName>
    <definedName name="_ods2">'[3]Ozone Depleting Substances'!$B$8:$K$83</definedName>
    <definedName name="_ods3">'[4]Ozone Depleting Substances'!$B$7:$K$80</definedName>
    <definedName name="_Order1" hidden="1">255</definedName>
    <definedName name="_Order2" hidden="1">255</definedName>
    <definedName name="_Sort" hidden="1">#REF!</definedName>
    <definedName name="_Sort2" hidden="1">#REF!</definedName>
    <definedName name="a" hidden="1">#REF!</definedName>
    <definedName name="Aa">#REF!</definedName>
    <definedName name="Ab">#REF!</definedName>
    <definedName name="abc" hidden="1">{#N/A,#N/A,TRUE,"1996 Emission Summary";#N/A,#N/A,TRUE,"Process Rates (1996)";#N/A,#N/A,TRUE,"Natural Gas Usage Analysis";#N/A,#N/A,TRUE,"Hogged Fuel Boiler (B1)";#N/A,#N/A,TRUE,"Hogged Fuel Boiler (nat. gas)";#N/A,#N/A,TRUE,"VOC Toxics from Combustion";#N/A,#N/A,TRUE,"Package Boiler (B2)";#N/A,#N/A,TRUE,"Cyclones (all)";#N/A,#N/A,TRUE,"Dryers (D1-D4)";#N/A,#N/A,TRUE,"Press Vents (PV)"}</definedName>
    <definedName name="Ac">#REF!</definedName>
    <definedName name="AccessDatabase" hidden="1">"P:\Projects\2003\62948 - INCO\CCNickel Refinery\Emissions Inventory\Rev2 CCNR EI.mdb"</definedName>
    <definedName name="ACDU">'[5]Drop-Down Box Data'!$B$45:$B$48</definedName>
    <definedName name="AL">" "</definedName>
    <definedName name="all_fuels">'[6]Fuel Lookup'!$B$5:$B$35</definedName>
    <definedName name="alpha">#REF!</definedName>
    <definedName name="amf" hidden="1">#REF!</definedName>
    <definedName name="Annual">#REF!</definedName>
    <definedName name="Annual_Hours">8760</definedName>
    <definedName name="anscount" hidden="1">1</definedName>
    <definedName name="as" hidden="1">{#N/A,#N/A,FALSE,"Summary";#N/A,#N/A,FALSE,"Baghouses - Flow";#N/A,#N/A,FALSE,"2-95 Hot Press";#N/A,#N/A,FALSE,"3-95 I-Assembly";#N/A,#N/A,FALSE,"4-95 Hot Oil Heater";#N/A,#N/A,FALSE,"6-95 Diesel Tank";#N/A,#N/A,FALSE,"1-97 LVL Assembly";#N/A,#N/A,FALSE,"4-97 Glue Fugitives";#N/A,#N/A,FALSE,"5-97 LVL Surface Pre-Heaters";#N/A,#N/A,FALSE,"6-97 LVL Conditioning Heaters";#N/A,#N/A,FALSE,"8-97 Fugitive Inks";#N/A,#N/A,FALSE,"Tanks";#N/A,#N/A,FALSE,"I-Assembly Cond. Heaters"}</definedName>
    <definedName name="asdawsfd" hidden="1">#REF!</definedName>
    <definedName name="ASDFASF">'[7]Ozone Depleting Substances'!$B$8:$K$79</definedName>
    <definedName name="AT_List">[8]!Table13[[CAS Code]:[Pollutant Common Name]]</definedName>
    <definedName name="AT_List_Number">[9]!Table13[[CAS Code2]:[Pollutant Common Name]]</definedName>
    <definedName name="axcSACF">#REF!</definedName>
    <definedName name="BAG_SIZE">'[10]Cost-Baghouse'!$A$172:$A$173</definedName>
    <definedName name="bellamy" hidden="1">{#N/A,#N/A,FALSE,"Combust 5";#N/A,#N/A,FALSE,"Combust 4";#N/A,#N/A,FALSE,"Combust 2A";#N/A,#N/A,FALSE,"Combust 1";#N/A,#N/A,FALSE,"Combust 3"}</definedName>
    <definedName name="Bz_EF" localSheetId="5">#REF!</definedName>
    <definedName name="Bz_EF">#REF!</definedName>
    <definedName name="CAS_numbers">'[11]DEQ Pollutant List'!$B$3:$B$607</definedName>
    <definedName name="center" hidden="1">{#N/A,#N/A,FALSE,"Combust 5";#N/A,#N/A,FALSE,"Combust 4";#N/A,#N/A,FALSE,"Combust 2A";#N/A,#N/A,FALSE,"Combust 1";#N/A,#N/A,FALSE,"Combust 3"}</definedName>
    <definedName name="CFA" localSheetId="5">#REF!</definedName>
    <definedName name="CFA">#REF!</definedName>
    <definedName name="CFB" localSheetId="5">#REF!</definedName>
    <definedName name="CFB">#REF!</definedName>
    <definedName name="CFF" localSheetId="5">#REF!</definedName>
    <definedName name="CFF">#REF!</definedName>
    <definedName name="Cg">#REF!</definedName>
    <definedName name="chemical_names">'[12]DEQ Pollutant List'!$C$3:$C$607</definedName>
    <definedName name="ChemList">'[13]Toxic Chemical Listing'!$B$33:$B$612</definedName>
    <definedName name="ChemRange">'[13]Toxic Chemical Listing'!$B:$D</definedName>
    <definedName name="childNRAFc">'[14]RBC Table 5'!$J$635</definedName>
    <definedName name="childNRAFnc">'[14]RBC Table 5'!$J$636</definedName>
    <definedName name="Choice">'[5]Drop-Down Box Data'!$A$4:$A$5</definedName>
    <definedName name="Circ_Fractions_Table">'[15]Fraction of Diameter'!$A$10:$H$23</definedName>
    <definedName name="CMP">'[5]Drop-Down Box Data'!$B$159:$B$161</definedName>
    <definedName name="Cn">#REF!</definedName>
    <definedName name="CO_AP42" localSheetId="5">#REF!</definedName>
    <definedName name="CO_AP42">#REF!</definedName>
    <definedName name="CO_EF" localSheetId="5">#REF!</definedName>
    <definedName name="CO_EF">#REF!</definedName>
    <definedName name="ContinuousCompliance">'[5]Drop-Down Box Data'!$B$50:$B$54</definedName>
    <definedName name="Control">'[5]Drop-Down Box Data'!$B$55:$B$156</definedName>
    <definedName name="Control_Option">[16]Lookup!#REF!</definedName>
    <definedName name="CONV_tpy_to_gs">907184.7/31536000</definedName>
    <definedName name="ctfuels">'[17]Emission Factors'!$I$6:$I$7</definedName>
    <definedName name="D">#REF!</definedName>
    <definedName name="Daily_Factor">1</definedName>
    <definedName name="Data">#REF!</definedName>
    <definedName name="_xlnm.Database">#REF!</definedName>
    <definedName name="DATS02">#REF!</definedName>
    <definedName name="Datum">'[5]Drop-Down Box Data'!$C$1:$C$4</definedName>
    <definedName name="Day">'[5]Drop-Down Box Data'!$A$23:$A$53</definedName>
    <definedName name="De">#REF!</definedName>
    <definedName name="def" hidden="1">{#N/A,#N/A,TRUE,"1996 Emission Summary";#N/A,#N/A,TRUE,"Process Rates (1996)";#N/A,#N/A,TRUE,"Natural Gas Usage Analysis";#N/A,#N/A,TRUE,"Hogged Fuel Boiler (B1)";#N/A,#N/A,TRUE,"Hogged Fuel Boiler (nat. gas)";#N/A,#N/A,TRUE,"VOC Toxics from Combustion";#N/A,#N/A,TRUE,"Package Boiler (B2)";#N/A,#N/A,TRUE,"Cyclones (all)";#N/A,#N/A,TRUE,"Dryers (D1-D4)";#N/A,#N/A,TRUE,"Press Vents (PV)"}</definedName>
    <definedName name="delimiter">[12]constants!$A$3</definedName>
    <definedName name="dfasdf" hidden="1">#REF!</definedName>
    <definedName name="Di">#REF!</definedName>
    <definedName name="dieselIC">#REF!</definedName>
    <definedName name="Dome">#REF!</definedName>
    <definedName name="DPb">#REF!</definedName>
    <definedName name="DPv">#REF!</definedName>
    <definedName name="DTv">#REF!</definedName>
    <definedName name="DUST_TYPES">'[10]Size-Baghouse'!$F$80:$F$81</definedName>
    <definedName name="ELAFnr">[18]RBC!#REF!</definedName>
    <definedName name="ELAFr">[18]RBC!#REF!</definedName>
    <definedName name="EndTime">#REF!</definedName>
    <definedName name="ENG_BI_EXE_NAME" hidden="1">"BICORE.EXE"</definedName>
    <definedName name="ENG_BI_EXEC_CMD_ARGS" hidden="1">"03304607809910112010113011703204907403304607812308807407807408508509507608006907406108107008310407707007713012406907008409308506907006012612310411311511011810112110107707508307308708707008606107209209110410209408309007705009609509909806509910108306907"</definedName>
    <definedName name="ENG_BI_EXEC_CMD_ARGS_2" hidden="1">"60700500520481291280951211211061181061171020730660710700840740850790750660780660870950720750731341300961121231061191021161050730660940920690860660780660870950861061121201211171151341240961171141091230971251100680700850660840870870830870680700900680820"</definedName>
    <definedName name="ENG_BI_EXEC_CMD_ARGS_3" hidden="1">"74078059054048052064049066063059056058060050060049063061051068057055048068050053059059054058057068064049063054051053063051056064050061057060049063051060054055052064050058061059056054060051058050063054052066066051050063060051059048063054052062068050055"</definedName>
    <definedName name="ENG_BI_EXEC_CMD_ARGS_4" hidden="1">"05406005005805206305505106506605305206805005105605906005905906006505905305404906005405305306404906005806004905905306005404805506405005706205905405405606005304905806405006106406004906304906005505305306405005906105905405705206005405105206405005805906005"</definedName>
    <definedName name="ENG_BI_EXEC_CMD_ARGS_5" hidden="1">"0064058060054052058064050063065059054055058060054049059130123104119118098117106100081065082076067088077069065106111126127079086073069091076069080074083066082083065054125"</definedName>
    <definedName name="ENG_BI_GEN_LIC" hidden="1">"0"</definedName>
    <definedName name="ENG_BI_GEN_LIC_WS" hidden="1">"False"</definedName>
    <definedName name="ENG_BI_LANG_CODE" hidden="1">"en"</definedName>
    <definedName name="ENG_BI_LBI" hidden="1">"WB4X7F22TK"</definedName>
    <definedName name="ENG_BI_REPOS_FILE" hidden="1">"\\dw-sage-az\Sage100P\MAS90\SMI\alchemex.svd"</definedName>
    <definedName name="ENG_BI_REPOS_PATH" hidden="1">"\\dw-sage-az\Sage100P\MAS90\SMI\"</definedName>
    <definedName name="ENG_BI_TLA" hidden="1">"100;41;93;220;249;99;80;220;261;60;61;25;160;191;147;228;262;29;192;236;34;276;112;85;83;120;119;167;233;256;132;160"</definedName>
    <definedName name="ENG_BI_TLA2" hidden="1">"107;54;173;44;192;75;238;140;34;4;6;147;23;185;139;180;146;173;111;198;208;31;229;106;32;95;120;145;39;138;13;170"</definedName>
    <definedName name="ert" hidden="1">#REF!</definedName>
    <definedName name="ESP_TYPES">'[10]Size-ESP'!$B$74:$B$76</definedName>
    <definedName name="FF_TYPES">'[10]Size-Baghouse'!$F$76:$F$77</definedName>
    <definedName name="fg" hidden="1">{#N/A,#N/A,TRUE,"1996 Emission Summary";#N/A,#N/A,TRUE,"Process Rates (1996)";#N/A,#N/A,TRUE,"Natural Gas Usage Analysis";#N/A,#N/A,TRUE,"Hogged Fuel Boiler (B1)";#N/A,#N/A,TRUE,"Hogged Fuel Boiler (nat. gas)";#N/A,#N/A,TRUE,"VOC Toxics from Combustion";#N/A,#N/A,TRUE,"Package Boiler (B2)";#N/A,#N/A,TRUE,"Cyclones (all)";#N/A,#N/A,TRUE,"Dryers (D1-D4)";#N/A,#N/A,TRUE,"Press Vents (PV)"}</definedName>
    <definedName name="fgcfghj">'[19]HAP EF'!#REF!</definedName>
    <definedName name="Form_EF" localSheetId="5">#REF!</definedName>
    <definedName name="Form_EF">#REF!</definedName>
    <definedName name="fr">'[20]Ozone Depleting Substances'!$B$8:$K$80</definedName>
    <definedName name="Frequency">#REF!</definedName>
    <definedName name="fuels">'[17]Emission Factors'!$I$3:$I$7</definedName>
    <definedName name="FuelType">#REF!</definedName>
    <definedName name="gas">'[21]Ozone Depleting Substances'!$B$8:$K$83</definedName>
    <definedName name="Gas4Eq">'[22]Nonroad Engines'!$H$107:$H$192</definedName>
    <definedName name="gfa">#REF!</definedName>
    <definedName name="ghghg">#REF!</definedName>
    <definedName name="gibberish">[23]Lookups!$A$2:$A$3</definedName>
    <definedName name="HAP">#REF!</definedName>
    <definedName name="HAP_EF_SRC">'[19]HAP EF'!#REF!</definedName>
    <definedName name="HAPs">'[24]DEQ Pollutant List'!$D$617:$D$625</definedName>
    <definedName name="help2" hidden="1">{#N/A,#N/A,FALSE,"21164";#N/A,#N/A,FALSE,"21166";#N/A,#N/A,FALSE,"25539";#N/A,#N/A,FALSE,"25540";#N/A,#N/A,FALSE,"25541";#N/A,#N/A,FALSE,"25542";#N/A,#N/A,FALSE,"25564";#N/A,#N/A,FALSE,"25565";#N/A,#N/A,FALSE,"25566";#N/A,#N/A,FALSE,"25567";#N/A,#N/A,FALSE,"25635";#N/A,#N/A,FALSE,"31514";#N/A,#N/A,FALSE,"31899";#N/A,#N/A,FALSE,"boiler";#N/A,#N/A,FALSE,"loadrack";#N/A,#N/A,FALSE,"25536";#N/A,#N/A,FALSE,"TOTALS"}</definedName>
    <definedName name="Hex_EF" localSheetId="5">#REF!</definedName>
    <definedName name="Hex_EF">#REF!</definedName>
    <definedName name="hhhh">#REF!</definedName>
    <definedName name="Hl">#REF!</definedName>
    <definedName name="Hlx">#REF!</definedName>
    <definedName name="Hrd">#REF!</definedName>
    <definedName name="Hro">#REF!</definedName>
    <definedName name="Hroc">#REF!</definedName>
    <definedName name="Hrod">#REF!</definedName>
    <definedName name="Hs">#REF!</definedName>
    <definedName name="Hvo">#REF!</definedName>
    <definedName name="I">#REF!</definedName>
    <definedName name="INFO_BI_EXE_NAME" hidden="1">"BICORE.EXE"</definedName>
    <definedName name="INFO_EXE_SERVER_PATH" hidden="1">"C:\Sage\Sage 100 Workstation\MAS90\Home\Intelligence\BICORE.EXE"</definedName>
    <definedName name="INFO_INSTANCE_ID" hidden="1">"0"</definedName>
    <definedName name="INFO_INSTANCE_NAME" hidden="1">"New Report_20181114_07_50_56_5050.xls"</definedName>
    <definedName name="INFO_REPORT_CODE" hidden="1">"-CUSTOM"</definedName>
    <definedName name="INFO_REPORT_ID" hidden="1">"8"</definedName>
    <definedName name="INFO_REPORT_NAME" hidden="1">"New Report"</definedName>
    <definedName name="INFO_RUN_USER" hidden="1">""</definedName>
    <definedName name="INFO_RUN_WORKSTATION" hidden="1">"DW-TERM1-AZ"</definedName>
    <definedName name="IR">" "</definedName>
    <definedName name="IS">" "</definedName>
    <definedName name="kb" hidden="1">{#N/A,#N/A,FALSE,"F1-Currrent";#N/A,#N/A,FALSE,"F2-Current";#N/A,#N/A,FALSE,"F2-Proposed";#N/A,#N/A,FALSE,"F3-Current";#N/A,#N/A,FALSE,"F4-Current";#N/A,#N/A,FALSE,"F4-Proposed";#N/A,#N/A,FALSE,"Controls"}</definedName>
    <definedName name="Ke">#REF!</definedName>
    <definedName name="KILN_HL">'[19]HAP EF'!#REF!</definedName>
    <definedName name="Kn">#REF!</definedName>
    <definedName name="Kp">#REF!</definedName>
    <definedName name="Ks">#REF!</definedName>
    <definedName name="lbsPerTon">[25]ConversionFactors!$C$9</definedName>
    <definedName name="LOCAL_MYSQL_DATE_FORMAT" localSheetId="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S">#REF!</definedName>
    <definedName name="Lw">#REF!</definedName>
    <definedName name="m" hidden="1">{#N/A,#N/A,FALSE,"Combust 5";#N/A,#N/A,FALSE,"Combust 4";#N/A,#N/A,FALSE,"Combust 2A";#N/A,#N/A,FALSE,"Combust 1";#N/A,#N/A,FALSE,"Combust 3"}</definedName>
    <definedName name="m7_calc10_result">'[26]2012 MDI Tool'!#REF!</definedName>
    <definedName name="m7_calc2_result">'[26]2012 MDI Tool'!#REF!</definedName>
    <definedName name="m7_calc3_result">'[26]2012 MDI Tool'!#REF!</definedName>
    <definedName name="m7_calc4_result">'[26]2012 MDI Tool'!#REF!</definedName>
    <definedName name="m7_calc5_result">'[26]2012 MDI Tool'!#REF!</definedName>
    <definedName name="m7_calc6_result">'[26]2012 MDI Tool'!#REF!</definedName>
    <definedName name="m7_calc7_result">'[26]2012 MDI Tool'!#REF!</definedName>
    <definedName name="m7_calc8_result">'[26]2012 MDI Tool'!#REF!</definedName>
    <definedName name="m7_calc9_result">'[26]2012 MDI Tool'!#REF!</definedName>
    <definedName name="MASTER_SUMMARY_TABLE_OF_NCASI_EMISSION_FACTORS_FOR_PULP_AND_PAPER_MILLS___AIR_TOXICS__Jan._2013_Version">#REF!</definedName>
    <definedName name="me" hidden="1">{#N/A,#N/A,FALSE,"Summary";#N/A,#N/A,FALSE,"Baghouses - Flow";#N/A,#N/A,FALSE,"2-95 Hot Press";#N/A,#N/A,FALSE,"3-95 I-Assembly";#N/A,#N/A,FALSE,"4-95 Hot Oil Heater";#N/A,#N/A,FALSE,"6-95 Diesel Tank";#N/A,#N/A,FALSE,"1-97 LVL Assembly";#N/A,#N/A,FALSE,"4-97 Glue Fugitives";#N/A,#N/A,FALSE,"5-97 LVL Surface Pre-Heaters";#N/A,#N/A,FALSE,"6-97 LVL Conditioning Heaters";#N/A,#N/A,FALSE,"8-97 Fugitive Inks";#N/A,#N/A,FALSE,"Tanks";#N/A,#N/A,FALSE,"I-Assembly Cond. Heaters"}</definedName>
    <definedName name="Method">'[5]Drop-Down Box Data'!$B$1:$B$39</definedName>
    <definedName name="mg" hidden="1">{#N/A,#N/A,FALSE,"F1-Currrent";#N/A,#N/A,FALSE,"F2-Current";#N/A,#N/A,FALSE,"F2-Proposed";#N/A,#N/A,FALSE,"F3-Current";#N/A,#N/A,FALSE,"F4-Current";#N/A,#N/A,FALSE,"F4-Proposed";#N/A,#N/A,FALSE,"Controls"}</definedName>
    <definedName name="mmmm" hidden="1">{#N/A,#N/A,FALSE,"Emission Calcs";#N/A,#N/A,FALSE,"Equipment Summary";#N/A,#N/A,FALSE,"PRODUCTION SUMMARY "}</definedName>
    <definedName name="Month">'[5]Drop-Down Box Data'!$A$10:$A$21</definedName>
    <definedName name="Mv">#REF!</definedName>
    <definedName name="N">#REF!</definedName>
    <definedName name="newPollutantList" hidden="1">{#N/A,#N/A,FALSE,"11-4S D1";#N/A,#N/A,FALSE,"11-4S D2";#N/A,#N/A,FALSE,"11-4S Calc";#N/A,#N/A,FALSE,"11-5S D1";#N/A,#N/A,FALSE,"11-5S D2";#N/A,#N/A,FALSE,"11-5S Calc";#N/A,#N/A,FALSE,"11-6S D1";#N/A,#N/A,FALSE,"11-6S D2";#N/A,#N/A,FALSE,"11-6S Calc";#N/A,#N/A,FALSE,"11-7S D1";#N/A,#N/A,FALSE,"11-7S D2";#N/A,#N/A,FALSE,"11-7S Calc";#N/A,#N/A,FALSE,"11-8S D1";#N/A,#N/A,FALSE,"11-8S D2";#N/A,#N/A,FALSE,"11-8S Calc";#N/A,#N/A,FALSE,"11-1S D1";#N/A,#N/A,FALSE,"11-1S D2";#N/A,#N/A,FALSE,"11-1S Calc";#N/A,#N/A,FALSE,"ES-30 D1";#N/A,#N/A,FALSE,"ES-30 D2";#N/A,#N/A,FALSE,"ES-30 Calc";#N/A,#N/A,FALSE,"ES-31 D1";#N/A,#N/A,FALSE,"ES-31 D2";#N/A,#N/A,FALSE,"ES-31 Calc";#N/A,#N/A,FALSE,"F-7 D1";#N/A,#N/A,FALSE,"F-7 D2";#N/A,#N/A,FALSE,"F-7 Calc";#N/A,#N/A,FALSE,"Fugitive"}</definedName>
    <definedName name="NM">" "</definedName>
    <definedName name="nods">#REF!</definedName>
    <definedName name="NOx_AP42" localSheetId="5">#REF!</definedName>
    <definedName name="NOx_AP42">#REF!</definedName>
    <definedName name="NOx_EF" localSheetId="5">#REF!</definedName>
    <definedName name="NOx_EF">#REF!</definedName>
    <definedName name="OC">" "</definedName>
    <definedName name="ods">#REF!</definedName>
    <definedName name="Pa">#REF!</definedName>
    <definedName name="Pb_EF" localSheetId="5">#REF!</definedName>
    <definedName name="Pb_EF">#REF!</definedName>
    <definedName name="Pbp">#REF!</definedName>
    <definedName name="Pbv">#REF!</definedName>
    <definedName name="PJ_BG_TYPE">'[10]Cost-Baghouse'!$F$173:$F$174</definedName>
    <definedName name="PJ_TYPE">'[10]Cost-Baghouse'!$C$168:$C$169</definedName>
    <definedName name="PM_EF" localSheetId="5">#REF!</definedName>
    <definedName name="PM_EF">#REF!</definedName>
    <definedName name="pm25_bg">[27]PM25_Runs!$P$1</definedName>
    <definedName name="portrait" hidden="1">#REF!</definedName>
    <definedName name="Prange">#REF!</definedName>
    <definedName name="_xlnm.Print_Area" localSheetId="4">COOL_Aloha!$A$1:$Q$29</definedName>
    <definedName name="_xlnm.Print_Area" localSheetId="2">COOL_Ronler!$A$1:$AF$108</definedName>
    <definedName name="_xlnm.Print_Area" localSheetId="5">'Cooling Towers'!$B$1:$M$112</definedName>
    <definedName name="_xlnm.Print_Area" localSheetId="0">'Input_Cooling Towers'!$A$1:$G$99</definedName>
    <definedName name="_xlnm.Print_Area">#REF!</definedName>
    <definedName name="Print_Area_MI">#REF!</definedName>
    <definedName name="_xlnm.Print_Titles" localSheetId="2">COOL_Ronler!$1:$4</definedName>
    <definedName name="_xlnm.Print_Titles" localSheetId="0">'Input_Cooling Towers'!$1:$3</definedName>
    <definedName name="_xlnm.Print_Titles">#REF!</definedName>
    <definedName name="PRINT_TITLES_MI">#REF!</definedName>
    <definedName name="Production_Types">#REF!</definedName>
    <definedName name="ptemax" hidden="1">{#N/A,#N/A,FALSE,"Summary";#N/A,#N/A,FALSE,"Fixed (94)";#N/A,#N/A,FALSE,"fixed (P)";#N/A,#N/A,FALSE,"ExtFloat(94)";#N/A,#N/A,FALSE,"ExtFloat(P)";#N/A,#N/A,FALSE,"IntFloat(94)";#N/A,#N/A,FALSE,"IntFloat(P)";#N/A,#N/A,FALSE,"LD(94)";#N/A,#N/A,FALSE,"LD(P)";#N/A,#N/A,FALSE,"Fugitives";#N/A,#N/A,FALSE,"Speciate (94)";#N/A,#N/A,FALSE,"Speciate (P)"}</definedName>
    <definedName name="Pva">#REF!</definedName>
    <definedName name="Pvap">#REF!</definedName>
    <definedName name="Pvn">#REF!</definedName>
    <definedName name="Pvx">#REF!</definedName>
    <definedName name="Q">#REF!</definedName>
    <definedName name="Qg">#REF!</definedName>
    <definedName name="RA">" "</definedName>
    <definedName name="RA_BG_TYPE">'[10]Cost-Baghouse'!$F$178:$F$179</definedName>
    <definedName name="RBCs">[12]RBCs!$B$5:$J$266</definedName>
    <definedName name="Recovery" hidden="1">#REF!</definedName>
    <definedName name="refLookup_conc_units">'[28]R1 Reference Lookups'!$P$22:$P$23</definedName>
    <definedName name="refLookup_NumberOfProcesses">'[29]R1 Reference Lookups'!$M$15:$M$25</definedName>
    <definedName name="refLookup_tempRangeCMinMax">'[29]R1 Reference Lookups'!$T$15:$T$16</definedName>
    <definedName name="refLookup_validTempUnits">'[29]R1 Reference Lookups'!$P$15:$P$17</definedName>
    <definedName name="refLookup_validVolUnits">'[29]R1 Reference Lookups'!$R$15:$R$16</definedName>
    <definedName name="refTable1_tempRangeC">'[29]R2 Reference Tables'!$B$28:$B$215</definedName>
    <definedName name="refTable1_vapor_press_Hg">'[29]R2 Reference Tables'!$C$28:$C$215</definedName>
    <definedName name="refTable2_adjustFactorArray">'[29]R2 Reference Tables'!$K$28:$U$52</definedName>
    <definedName name="refTable2_MdiRngPct">'[29]R2 Reference Tables'!$K$25:$U$25</definedName>
    <definedName name="refTable2_tempRngC">'[29]R2 Reference Tables'!$I$28:$I$52</definedName>
    <definedName name="REV_TYPE">'[10]Cost-Baghouse'!$C$173:$C$174</definedName>
    <definedName name="Rr">#REF!</definedName>
    <definedName name="rrrrr" hidden="1">#REF!</definedName>
    <definedName name="s">#REF!</definedName>
    <definedName name="sarah" hidden="1">{#N/A,#N/A,FALSE,"Summary";#N/A,#N/A,FALSE,"Baghouses - Flow";#N/A,#N/A,FALSE,"2-95 Hot Press";#N/A,#N/A,FALSE,"3-95 I-Assembly";#N/A,#N/A,FALSE,"4-95 Hot Oil Heater";#N/A,#N/A,FALSE,"6-95 Diesel Tank";#N/A,#N/A,FALSE,"1-97 LVL Assembly";#N/A,#N/A,FALSE,"4-97 Glue Fugitives";#N/A,#N/A,FALSE,"5-97 LVL Surface Pre-Heaters";#N/A,#N/A,FALSE,"6-97 LVL Conditioning Heaters";#N/A,#N/A,FALSE,"8-97 Fugitive Inks";#N/A,#N/A,FALSE,"Tanks";#N/A,#N/A,FALSE,"I-Assembly Cond. Heaters"}</definedName>
    <definedName name="sdf" hidden="1">#REF!</definedName>
    <definedName name="sdsa" hidden="1">#REF!</definedName>
    <definedName name="sequence_IDs">'[12]DEQ Pollutant List'!$A$3:$A$607</definedName>
    <definedName name="SiteList" localSheetId="5">#REF!</definedName>
    <definedName name="SiteList">#REF!</definedName>
    <definedName name="SmplPnts">[30]Menu!$A$1:$A$13</definedName>
    <definedName name="SO2_EF" localSheetId="5">#REF!</definedName>
    <definedName name="SO2_EF">#REF!</definedName>
    <definedName name="Sr">#REF!</definedName>
    <definedName name="SRC_TYPE">'[31]Size-RTO'!$B$60:$B$61</definedName>
    <definedName name="ssss">#REF!</definedName>
    <definedName name="St">#REF!</definedName>
    <definedName name="StartTime">#REF!</definedName>
    <definedName name="SV_AUTO_CONN_CATALOG" hidden="1">"MAS_DFI"</definedName>
    <definedName name="SV_AUTO_CONN_SERVER" hidden="1">"DW-SQL1-AZ\SAGE100"</definedName>
    <definedName name="SV_ENCPT_AUTO_CONN_PASSWORD" hidden="1">"083096084083070074104055073053092123071123111080106130116103073076078078058113054085043116038050106040056"</definedName>
    <definedName name="SV_ENCPT_AUTO_CONN_USER" hidden="1">"095094088070084083066084097082105114111123123115"</definedName>
    <definedName name="SV_ENCPT_LOGON_PWD" hidden="1">"078104085088070"</definedName>
    <definedName name="SV_ENCPT_LOGON_USER" hidden="1">"095094088070084105098116103121112"</definedName>
    <definedName name="Taa">#REF!</definedName>
    <definedName name="TABLE_NO">'[32]Table No.'!$A$1:$E$169</definedName>
    <definedName name="TAC">[33]TACs!$B$3:$B$610</definedName>
    <definedName name="TACcas">[33]TACs!$B$2:$D$610</definedName>
    <definedName name="Tan">#REF!</definedName>
    <definedName name="TAPHAP">'[5]Drop-Down Box Data'!$E$1:$E$226</definedName>
    <definedName name="Tax">#REF!</definedName>
    <definedName name="Tb">#REF!</definedName>
    <definedName name="Temp">#REF!</definedName>
    <definedName name="Test1">#REF!</definedName>
    <definedName name="Tier3Fuels">#REF!</definedName>
    <definedName name="Tla">#REF!</definedName>
    <definedName name="Tln">#REF!</definedName>
    <definedName name="Tlx">#REF!</definedName>
    <definedName name="Tol_EF" localSheetId="5">#REF!</definedName>
    <definedName name="Tol_EF">#REF!</definedName>
    <definedName name="Ton.Lbs">#REF!</definedName>
    <definedName name="tonne_to_ton">[34]Constants!$B$7</definedName>
    <definedName name="Tr">#REF!</definedName>
    <definedName name="Trange">#REF!</definedName>
    <definedName name="Ts">#REF!</definedName>
    <definedName name="Type">#REF!</definedName>
    <definedName name="UNI_AA_VERSION" hidden="1">"150.2.0"</definedName>
    <definedName name="UNI_FILT_END" hidden="1">8</definedName>
    <definedName name="UNI_FILT_OFFSPEC" hidden="1">2</definedName>
    <definedName name="UNI_FILT_ONSPEC" hidden="1">1</definedName>
    <definedName name="UNI_FILT_START" hidden="1">4</definedName>
    <definedName name="UNI_NOTHING" hidden="1">0</definedName>
    <definedName name="UNI_PRES_CLOSEST" hidden="1">512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MRECORD" hidden="1">64</definedName>
    <definedName name="UNI_PRES_OUTLIERS" hidden="1">32</definedName>
    <definedName name="UNI_PRES_POST" hidden="1">256</definedName>
    <definedName name="UNI_PRES_PRIOR" hidden="1">2048</definedName>
    <definedName name="UNI_PRES_RECENT" hidden="1">1024</definedName>
    <definedName name="UNI_PRES_STATIC" hidden="1">128</definedName>
    <definedName name="UNI_PRES_TRANSPOSE" hidden="1">4096</definedName>
    <definedName name="UNI_RET_ATTRIB" hidden="1">64</definedName>
    <definedName name="UNI_RET_CONF" hidden="1">32</definedName>
    <definedName name="UNI_RET_DESC" hidden="1">4</definedName>
    <definedName name="UNI_RET_END" hidden="1">16384</definedName>
    <definedName name="UNI_RET_EQUIP" hidden="1">32768</definedName>
    <definedName name="UNI_RET_EVENT" hidden="1">4096</definedName>
    <definedName name="UNI_RET_OFFSPEC" hidden="1">512</definedName>
    <definedName name="UNI_RET_ONSPEC" hidden="1">256</definedName>
    <definedName name="UNI_RET_PROP" hidden="1">131072</definedName>
    <definedName name="UNI_RET_PROPDESC" hidden="1">262144</definedName>
    <definedName name="UNI_RET_SMPLPNT" hidden="1">65536</definedName>
    <definedName name="UNI_RET_SPECMAX" hidden="1">2048</definedName>
    <definedName name="UNI_RET_SPECMIN" hidden="1">1024</definedName>
    <definedName name="UNI_RET_START" hidden="1">8192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FORMANCES1R1C3" hidden="1">#REF!</definedName>
    <definedName name="UNIFORMANCES1R2C3" hidden="1">#REF!</definedName>
    <definedName name="UNIFORMANCES1R3C3" hidden="1">#REF!</definedName>
    <definedName name="UNIFORMANCES2R1C3" hidden="1">#REF!</definedName>
    <definedName name="UNIFORMANCES2R3C3" hidden="1">#REF!</definedName>
    <definedName name="units">'[6]Units Lookup'!$B$4:$B$12</definedName>
    <definedName name="UTMZone">'[5]Drop-Down Box Data'!$A$1:$A$2</definedName>
    <definedName name="version_date">[11]constants!$A$9</definedName>
    <definedName name="version_number" localSheetId="5">[35]constants!$A$10</definedName>
    <definedName name="version_number">[11]constants!$A$10</definedName>
    <definedName name="Vlx">#REF!</definedName>
    <definedName name="VOC_EF" localSheetId="5">#REF!</definedName>
    <definedName name="VOC_EF">#REF!</definedName>
    <definedName name="Vv">#REF!</definedName>
    <definedName name="Wax.Metal">#REF!</definedName>
    <definedName name="workNRAFc">'[14]RBC Table 5'!$J$637</definedName>
    <definedName name="workNRAFnc">'[14]RBC Table 5'!$J$638</definedName>
    <definedName name="worksheet_linkList">'[29]R1 Reference Lookups'!$G$15:$J$48</definedName>
    <definedName name="wrn.1996._.EIS._.Report." hidden="1">{#N/A,#N/A,TRUE,"1996 Emission Summary";#N/A,#N/A,TRUE,"Process Rates (1996)";#N/A,#N/A,TRUE,"Natural Gas Usage Analysis";#N/A,#N/A,TRUE,"Hogged Fuel Boiler (B1)";#N/A,#N/A,TRUE,"Hogged Fuel Boiler (nat. gas)";#N/A,#N/A,TRUE,"VOC Toxics from Combustion";#N/A,#N/A,TRUE,"Package Boiler (B2)";#N/A,#N/A,TRUE,"Cyclones (all)";#N/A,#N/A,TRUE,"Dryers (D1-D4)";#N/A,#N/A,TRUE,"Press Vents (PV)"}</definedName>
    <definedName name="wrn.1996._.Emission._.Inventory." hidden="1">{#N/A,#N/A,FALSE,"Summary";#N/A,#N/A,FALSE,"Production";#N/A,#N/A,FALSE,"Boiler";#N/A,#N/A,FALSE,"RTO";#N/A,#N/A,FALSE,"Dryers";#N/A,#N/A,FALSE,"Presses";#N/A,#N/A,FALSE,"Kilns";#N/A,#N/A,FALSE,"Cyclones";#N/A,#N/A,FALSE,"Storage Area Fu";#N/A,#N/A,FALSE,"Proc TSP Fug";#N/A,#N/A,FALSE,"Load Fug";#N/A,#N/A,FALSE,"VOC Fug";#N/A,#N/A,FALSE,"Storage Tanks";#N/A,#N/A,FALSE,"Road Fugitives"}</definedName>
    <definedName name="wrn.Bellamy._.Calcs." hidden="1">{#N/A,#N/A,FALSE,"Combust 5";#N/A,#N/A,FALSE,"Combust 4";#N/A,#N/A,FALSE,"Combust 2A";#N/A,#N/A,FALSE,"Combust 1";#N/A,#N/A,FALSE,"Combust 3"}</definedName>
    <definedName name="wrn.Calcs." hidden="1">{#N/A,#N/A,FALSE,"Summary";#N/A,#N/A,FALSE,"Baghouses - Flow";#N/A,#N/A,FALSE,"2-95 Hot Press";#N/A,#N/A,FALSE,"3-95 I-Assembly";#N/A,#N/A,FALSE,"4-95 Hot Oil Heater";#N/A,#N/A,FALSE,"6-95 Diesel Tank";#N/A,#N/A,FALSE,"1-97 LVL Assembly";#N/A,#N/A,FALSE,"4-97 Glue Fugitives";#N/A,#N/A,FALSE,"5-97 LVL Surface Pre-Heaters";#N/A,#N/A,FALSE,"6-97 LVL Conditioning Heaters";#N/A,#N/A,FALSE,"8-97 Fugitive Inks";#N/A,#N/A,FALSE,"Tanks";#N/A,#N/A,FALSE,"I-Assembly Cond. Heaters"}</definedName>
    <definedName name="wrn.Confidential." hidden="1">{#N/A,#N/A,FALSE,"11-4S D1";#N/A,#N/A,FALSE,"11-4S D2";#N/A,#N/A,FALSE,"11-4S Calc";#N/A,#N/A,FALSE,"11-5S D1";#N/A,#N/A,FALSE,"11-5S D2";#N/A,#N/A,FALSE,"11-5S Calc";#N/A,#N/A,FALSE,"11-6S D1";#N/A,#N/A,FALSE,"11-6S D2";#N/A,#N/A,FALSE,"11-6S Calc";#N/A,#N/A,FALSE,"11-7S D1";#N/A,#N/A,FALSE,"11-7S D2";#N/A,#N/A,FALSE,"11-7S Calc";#N/A,#N/A,FALSE,"11-8S D1";#N/A,#N/A,FALSE,"11-8S D2";#N/A,#N/A,FALSE,"11-8S Calc";#N/A,#N/A,FALSE,"11-1S D1";#N/A,#N/A,FALSE,"11-1S D2";#N/A,#N/A,FALSE,"11-1S Calc";#N/A,#N/A,FALSE,"ES-30 D1";#N/A,#N/A,FALSE,"ES-30 D2";#N/A,#N/A,FALSE,"ES-30 Calc";#N/A,#N/A,FALSE,"ES-31 D1";#N/A,#N/A,FALSE,"ES-31 D2";#N/A,#N/A,FALSE,"ES-31 Calc";#N/A,#N/A,FALSE,"F-7 D1";#N/A,#N/A,FALSE,"F-7 D2";#N/A,#N/A,FALSE,"F-7 Calc";#N/A,#N/A,FALSE,"Fugitive"}</definedName>
    <definedName name="wrn.G6input." hidden="1">{#N/A,#N/A,FALSE,"Emission Calcs";#N/A,#N/A,FALSE,"Equipment Summary";#N/A,#N/A,FALSE,"PRODUCTION SUMMARY "}</definedName>
    <definedName name="wrn.MACTDATA." hidden="1">{#N/A,#N/A,TRUE,"COVER";#N/A,#N/A,TRUE,"NOTES";"oda",#N/A,TRUE,"OD-INDEX";"odb",#N/A,TRUE,"OD-INDEX";"odc",#N/A,TRUE,"OD-INDEX";"odd",#N/A,TRUE,"OD-INDEX";"od1",#N/A,TRUE,"OD";"od2",#N/A,TRUE,"OD";"od3",#N/A,TRUE,"OD";"od4",#N/A,TRUE,"OD";"od5",#N/A,TRUE,"OD";"od6",#N/A,TRUE,"OD";"od7",#N/A,TRUE,"OD"}</definedName>
    <definedName name="wrn.NSR._.Calculations._.Report." hidden="1">{#N/A,#N/A,FALSE,"PSD";"boiler criteria",#N/A,FALSE,"Boiler (T5)";"boiler toxic",#N/A,FALSE,"Boiler (T5)";#N/A,#N/A,FALSE,"Boiler (1994)";#N/A,#N/A,FALSE,"Boiler (1995)";#N/A,#N/A,FALSE,"Cyclones";"title v",#N/A,FALSE,"DRYERS1";"actual",#N/A,FALSE,"DRYERS1";"title v",#N/A,FALSE,"DRYERS2";"actual",#N/A,FALSE,"DRYERS2";#N/A,#N/A,FALSE,"Press"}</definedName>
    <definedName name="wrn.ODMACT." hidden="1">{"ODVF1",#N/A,FALSE,"VF1";"ODVC1R",#N/A,FALSE,"VC1";"ODVB1",#N/A,FALSE,"VB1";"ODVD1",#N/A,FALSE,"VD1";"ODVE1",#N/A,FALSE,"VE1";"ODVG1",#N/A,FALSE,"VG12";"ODVG2",#N/A,FALSE,"VG12";"ODVA1",#N/A,FALSE,"VA1";"ODVH1",#N/A,FALSE,"VH1-VI1";"ODVI1",#N/A,FALSE,"VH1-VI1";"ODVE2",#N/A,FALSE,"VE2"}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rmit._.Mod." hidden="1">{#N/A,#N/A,TRUE,"Title V Emission Summary";#N/A,#N/A,TRUE,"Title V Toxic Emissions Summary";#N/A,#N/A,TRUE,"Hogged Fuel Boiler (B1)";#N/A,#N/A,TRUE,"Hogged Fuel Boiler Toxics (B1)";#N/A,#N/A,TRUE,"Hogged Fuel Boiler (nat. gas)";#N/A,#N/A,TRUE,"Package Boiler (B2)";#N/A,#N/A,TRUE,"Cyclones (all)";#N/A,#N/A,TRUE,"Dryers (D1-D4)";#N/A,#N/A,TRUE,"Panel Assembly Fugitives (PAF)";#N/A,#N/A,TRUE,"Veneer Composer";#N/A,#N/A,TRUE,"Gasoline Tank";#N/A,#N/A,TRUE,"PA Modifications NSR (94-95)";#N/A,#N/A,TRUE,"Dryers NSR (94-95)";#N/A,#N/A,TRUE,"Cyclones (1994-1995)"}</definedName>
    <definedName name="wrn.peter_calc" hidden="1">{#N/A,#N/A,FALSE,"Combust 5";#N/A,#N/A,FALSE,"Combust 4";#N/A,#N/A,FALSE,"Combust 2A";#N/A,#N/A,FALSE,"Combust 1";#N/A,#N/A,FALSE,"Combust 3"}</definedName>
    <definedName name="wrn.PrintPulp." hidden="1">{"ppage1 (GRAPH)",#N/A,FALSE,"GRAPH";"ppage2 (GRAPH)",#N/A,FALSE,"GRAPH";"ppage3 (GRAPH)",#N/A,FALSE,"GRAPH";"ppage4 (GRAPH)",#N/A,FALSE,"GRAPH";"ppage5 (GRAPH)",#N/A,FALSE,"GRAPH";"ppage6",#N/A,FALSE,"GRAPH";"ppage7",#N/A,FALSE,"GRAPH"}</definedName>
    <definedName name="wrn.PrintUtil" hidden="1">{"ppage1 (GRAPH)",#N/A,FALSE,"GRAPH";"ppage2 (GRAPH)",#N/A,FALSE,"GRAPH";"ppage3 (GRAPH)",#N/A,FALSE,"GRAPH";"ppage4 (GRAPH)",#N/A,FALSE,"GRAPH";"ppage5 (GRAPH)",#N/A,FALSE,"GRAPH";"ppage6",#N/A,FALSE,"GRAPH";"ppage7",#N/A,FALSE,"GRAPH"}</definedName>
    <definedName name="wrn.r1." hidden="1">{"boiler",#N/A,TRUE,"Hogged Fuel Boiler (B1)";"boiltox",#N/A,TRUE,"Hogged Fuel Boiler (B1)";"natgas",#N/A,TRUE,"Nat. Gas Package Boiler (B2)";"cyclones",#N/A,TRUE,"Cyclones";"dryview1",#N/A,TRUE,"Dryers (1-4)";"dryview2",#N/A,TRUE,"Dryers (1-4)";"glue",#N/A,TRUE,"Press Vents (PV)";"vc",#N/A,TRUE,"Press Vents (PV)"}</definedName>
    <definedName name="wrn.Redacted." hidden="1">{#N/A,#N/A,FALSE,"11-4S D1R";#N/A,#N/A,FALSE,"11-4S D2";#N/A,#N/A,FALSE,"11-5S D1R";#N/A,#N/A,FALSE,"11-5S D2";#N/A,#N/A,FALSE,"11-6S D1R";#N/A,#N/A,FALSE,"11-6S D2";#N/A,#N/A,FALSE,"11-7S D1R";#N/A,#N/A,FALSE,"11-7S D2";#N/A,#N/A,FALSE,"11-8S D1R";#N/A,#N/A,FALSE,"11-8S D2";#N/A,#N/A,FALSE,"11-1S D1R";#N/A,#N/A,FALSE,"11-1S D2";#N/A,#N/A,FALSE,"ES-30 D1R";#N/A,#N/A,FALSE,"ES-30 D2";#N/A,#N/A,FALSE,"ES-31 D1R";#N/A,#N/A,FALSE,"ES-31 D2";#N/A,#N/A,FALSE,"F-7 D1R";#N/A,#N/A,FALSE,"F-7 D2";#N/A,#N/A,FALSE,"Fugitive"}</definedName>
    <definedName name="wrn.report." hidden="1">{#N/A,#N/A,FALSE,"F1-Currrent";#N/A,#N/A,FALSE,"F2-Current";#N/A,#N/A,FALSE,"F2-Proposed";#N/A,#N/A,FALSE,"F3-Current";#N/A,#N/A,FALSE,"F4-Current";#N/A,#N/A,FALSE,"F4-Proposed";#N/A,#N/A,FALSE,"Controls"}</definedName>
    <definedName name="wrn.State._.Permit._.Modification." hidden="1">{"nsr",#N/A,FALSE,"NSR";"b1prop",#N/A,FALSE,"Boiler (B1) - Proposed";"b1_1994",#N/A,FALSE,"B1 - 1994,95";"b1_1995",#N/A,FALSE,"B1 - 1994,95";"b2_t5",#N/A,FALSE,"B2 - T5";"cyc_t5",#N/A,FALSE,"Cyclones - T5, 1994,95";"cyc_2yr",#N/A,FALSE,"Cyclones - T5, 1994,95";"dry_1",#N/A,FALSE,"Dryers - T5, 1994,95";"dry_1",#N/A,FALSE,"Dryers - 2 yr summary";"dry_2",#N/A,FALSE,"Dryers - 2 yr summary";"press_1",#N/A,FALSE,"Press Vents";"press_3",#N/A,FALSE,"Press Vents";"press_2",#N/A,FALSE,"Press Vents";"veneer",#N/A,FALSE,"Veneer Composers"}</definedName>
    <definedName name="wrn.Summary." hidden="1">{"CO",#N/A,FALSE,"Summary Sheet";"H2S",#N/A,FALSE,"Summary Sheet";"NOx",#N/A,FALSE,"Summary Sheet";"SO2",#N/A,FALSE,"Summary Sheet";"PM",#N/A,FALSE,"Summary Sheet";"TRS",#N/A,FALSE,"Summary Sheet";"VOCs",#N/A,FALSE,"Summary Sheet"}</definedName>
    <definedName name="wrn.T5COMBO._.Report." hidden="1">{#N/A,#N/A,FALSE,"Reconciled Quantified Sources";#N/A,#N/A,FALSE,"Source Group Splitting";#N/A,#N/A,FALSE,"CO";#N/A,#N/A,FALSE,"H2S";#N/A,#N/A,FALSE,"NOx";#N/A,#N/A,FALSE,"Other TRS";#N/A,#N/A,FALSE,"SO2";#N/A,#N/A,FALSE,"PM";#N/A,#N/A,FALSE,"VOC";#N/A,#N/A,FALSE,"Other Toxics"}</definedName>
    <definedName name="wrn.Tank._.Emissions." hidden="1">{#N/A,#N/A,FALSE,"21164";#N/A,#N/A,FALSE,"21166";#N/A,#N/A,FALSE,"25539";#N/A,#N/A,FALSE,"25540";#N/A,#N/A,FALSE,"25541";#N/A,#N/A,FALSE,"25542";#N/A,#N/A,FALSE,"25564";#N/A,#N/A,FALSE,"25565";#N/A,#N/A,FALSE,"25566";#N/A,#N/A,FALSE,"25567";#N/A,#N/A,FALSE,"25635";#N/A,#N/A,FALSE,"31514";#N/A,#N/A,FALSE,"31899";#N/A,#N/A,FALSE,"boiler";#N/A,#N/A,FALSE,"loadrack";#N/A,#N/A,FALSE,"25536";#N/A,#N/A,FALSE,"TOTALS"}</definedName>
    <definedName name="wrn.Title._.V._.Emissions._.Report." hidden="1">{#N/A,#N/A,FALSE,"Reconciled Sources";#N/A,#N/A,FALSE,"Process Rates";#N/A,#N/A,FALSE,"Emission Factors";#N/A,#N/A,FALSE,"Derived Emission Factors";#N/A,#N/A,FALSE,"Emission Summary";#N/A,#N/A,FALSE,"VOC Summary";#N/A,#N/A,FALSE,"Other Toxics";#N/A,#N/A,FALSE,"No. 20 Smelt Diss. Tank (04)";#N/A,#N/A,FALSE,"Lime Kiln (05)";#N/A,#N/A,FALSE,"No. 10c Hogged Fuel Boiler (06)";#N/A,#N/A,FALSE,"No. 20 Recovery Furnace (19,20)";#N/A,#N/A,FALSE,"No. 12 Hogged Fuel Boiler (21)";#N/A,#N/A,FALSE,"No. 21 Recovery Furnace (22)";#N/A,#N/A,FALSE,"No. 21 Smelt Diss. Tank (23)";#N/A,#N/A,FALSE,"No. 11 Package Boiler (24)";#N/A,#N/A,FALSE,"BLO Tanks (25)";#N/A,#N/A,FALSE,"Paper Machines (26)";#N/A,#N/A,FALSE,"Wastewater Treatment Sys. (27)";#N/A,#N/A,FALSE,"Batch Tall Oil Reactors (28)";#N/A,#N/A,FALSE,"Atm. Diff. Washer System (29)";#N/A,#N/A,FALSE,"Strong BL Storage Tanks (40)";#N/A,#N/A,FALSE,"Slaker-Causticizer System (43)";#N/A,#N/A,FALSE,"Green Liquor Clarifiers (44)";#N/A,#N/A,FALSE,"HD Pulp Storage Tanks (45)";#N/A,#N/A,FALSE,"Deckers (46)";#N/A,#N/A,FALSE,"Lime Mud Precoat Filter (47)";#N/A,#N/A,FALSE,"No. 20 Salt Cake Mix Tank (49)";#N/A,#N/A,FALSE,"No. 21 Salt Cake Mix Tank (50)";#N/A,#N/A,FALSE,"Semi-Chem Drum Washer Sys. (57)";#N/A,#N/A,FALSE,"Weak BL Storage Tanks (58)";#N/A,#N/A,FALSE,"Woodyard Sources (61)";#N/A,#N/A,FALSE,"Box Plant (65)";#N/A,#N/A,FALSE,"Pulp Mill Fugitives (66)";#N/A,#N/A,FALSE,"GC17"}</definedName>
    <definedName name="wrn.UtilGraph." hidden="1">{"upage1",#N/A,FALSE,"GRAPH";"upage2",#N/A,FALSE,"GRAPH";"upage3",#N/A,FALSE,"GRAPH";"upage4",#N/A,FALSE,"GRAPH";"upage5",#N/A,FALSE,"GRAPH"}</definedName>
    <definedName name="ws_2">#REF!</definedName>
    <definedName name="ws3_EU_ID_blank" localSheetId="5">[35]constants!$A$5</definedName>
    <definedName name="ws3_EU_ID_blank">[36]constants!$A$5</definedName>
    <definedName name="ws3_matching_error_msg" localSheetId="5">[35]constants!$A$4</definedName>
    <definedName name="ws3_matching_error_msg">[36]constants!$A$4</definedName>
    <definedName name="ws5_EU_ID_MaterialName_blank">[12]constants!$A$7</definedName>
    <definedName name="ws5_matching_error_msg">[12]constants!$A$6</definedName>
    <definedName name="Wv">#REF!</definedName>
    <definedName name="wwwwww">#REF!</definedName>
    <definedName name="X">#REF!</definedName>
    <definedName name="xxx" hidden="1">{#N/A,#N/A,FALSE,"F1-Currrent";#N/A,#N/A,FALSE,"F2-Current";#N/A,#N/A,FALSE,"F2-Proposed";#N/A,#N/A,FALSE,"F3-Current";#N/A,#N/A,FALSE,"F4-Current";#N/A,#N/A,FALSE,"F4-Proposed";#N/A,#N/A,FALSE,"Controls"}</definedName>
    <definedName name="Year">'[5]Drop-Down Box Data'!$A$55:$A$177</definedName>
    <definedName name="YES_NO">'[10]Cost-Baghouse'!$A$179:$A$180</definedName>
    <definedName name="youyh" hidden="1">#REF!</definedName>
    <definedName name="yyy" hidden="1">{#N/A,#N/A,FALSE,"F1-Currrent";#N/A,#N/A,FALSE,"F2-Current";#N/A,#N/A,FALSE,"F2-Proposed";#N/A,#N/A,FALSE,"F3-Current";#N/A,#N/A,FALSE,"F4-Current";#N/A,#N/A,FALSE,"F4-Proposed";#N/A,#N/A,FALSE,"Controls"}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0" i="18" l="1"/>
  <c r="J88" i="18" l="1"/>
  <c r="J87" i="18"/>
  <c r="J86" i="18"/>
  <c r="J82" i="18"/>
  <c r="J73" i="18"/>
  <c r="J74" i="18"/>
  <c r="J75" i="18"/>
  <c r="J76" i="18"/>
  <c r="J77" i="18"/>
  <c r="J78" i="18"/>
  <c r="J79" i="18"/>
  <c r="J80" i="18"/>
  <c r="J81" i="18"/>
  <c r="J72" i="18"/>
  <c r="J71" i="18"/>
  <c r="J69" i="18"/>
  <c r="J70" i="18"/>
  <c r="J68" i="18"/>
  <c r="J59" i="18"/>
  <c r="J60" i="18"/>
  <c r="J61" i="18"/>
  <c r="J62" i="18"/>
  <c r="J63" i="18"/>
  <c r="J64" i="18"/>
  <c r="J65" i="18"/>
  <c r="J66" i="18"/>
  <c r="J67" i="18"/>
  <c r="J58" i="18"/>
  <c r="J57" i="18"/>
  <c r="J56" i="18"/>
  <c r="J55" i="18"/>
  <c r="J54" i="18"/>
  <c r="J45" i="18"/>
  <c r="J46" i="18"/>
  <c r="J47" i="18"/>
  <c r="J48" i="18"/>
  <c r="J49" i="18"/>
  <c r="J50" i="18"/>
  <c r="J51" i="18"/>
  <c r="J52" i="18"/>
  <c r="J53" i="18"/>
  <c r="J44" i="18"/>
  <c r="J43" i="18"/>
  <c r="J42" i="18"/>
  <c r="J26" i="18"/>
  <c r="J27" i="18"/>
  <c r="J28" i="18"/>
  <c r="J29" i="18"/>
  <c r="J30" i="18"/>
  <c r="J31" i="18"/>
  <c r="J32" i="18"/>
  <c r="J33" i="18"/>
  <c r="J34" i="18"/>
  <c r="J35" i="18"/>
  <c r="J36" i="18"/>
  <c r="J37" i="18"/>
  <c r="J38" i="18"/>
  <c r="J39" i="18"/>
  <c r="J40" i="18"/>
  <c r="J41" i="18"/>
  <c r="J25" i="18"/>
  <c r="J24" i="18"/>
  <c r="J6" i="18"/>
  <c r="J7" i="18"/>
  <c r="J8" i="18"/>
  <c r="J9" i="18"/>
  <c r="J10" i="18"/>
  <c r="J11" i="18"/>
  <c r="J12" i="18"/>
  <c r="J13" i="18"/>
  <c r="J14" i="18"/>
  <c r="J15" i="18"/>
  <c r="J16" i="18"/>
  <c r="J17" i="18"/>
  <c r="J18" i="18"/>
  <c r="J19" i="18"/>
  <c r="J20" i="18"/>
  <c r="J21" i="18"/>
  <c r="J22" i="18"/>
  <c r="J23" i="18"/>
  <c r="J5" i="18"/>
  <c r="I12" i="74" l="1"/>
  <c r="H12" i="74"/>
  <c r="H11" i="74" l="1"/>
  <c r="H8" i="74"/>
  <c r="H9" i="74"/>
  <c r="H10" i="74"/>
  <c r="I11" i="74"/>
  <c r="I7" i="74"/>
  <c r="I8" i="74"/>
  <c r="I9" i="74"/>
  <c r="I10" i="74"/>
  <c r="K42" i="18" l="1"/>
  <c r="K5" i="18"/>
  <c r="H59" i="18"/>
  <c r="K82" i="18"/>
  <c r="H55" i="18"/>
  <c r="H7" i="74"/>
  <c r="I6" i="74"/>
  <c r="H6" i="74"/>
  <c r="I5" i="74"/>
  <c r="H5" i="74"/>
  <c r="E6" i="74"/>
  <c r="E7" i="74"/>
  <c r="E8" i="74"/>
  <c r="E9" i="74"/>
  <c r="E10" i="74"/>
  <c r="E11" i="74"/>
  <c r="E12" i="74"/>
  <c r="E5" i="74"/>
  <c r="D6" i="74"/>
  <c r="D7" i="74"/>
  <c r="D8" i="74"/>
  <c r="D9" i="74"/>
  <c r="D10" i="74"/>
  <c r="D11" i="74"/>
  <c r="D12" i="74"/>
  <c r="D5" i="74"/>
  <c r="L87" i="18"/>
  <c r="L88" i="18"/>
  <c r="K87" i="18"/>
  <c r="K88" i="18"/>
  <c r="H87" i="18"/>
  <c r="H88" i="18"/>
  <c r="L86" i="18"/>
  <c r="K86" i="18"/>
  <c r="H86" i="18"/>
  <c r="L73" i="18"/>
  <c r="L74" i="18"/>
  <c r="L75" i="18"/>
  <c r="L76" i="18"/>
  <c r="L77" i="18"/>
  <c r="L78" i="18"/>
  <c r="L79" i="18"/>
  <c r="L80" i="18"/>
  <c r="L81" i="18"/>
  <c r="L82" i="18"/>
  <c r="K75" i="18"/>
  <c r="K76" i="18"/>
  <c r="K77" i="18"/>
  <c r="K78" i="18"/>
  <c r="K79" i="18"/>
  <c r="K80" i="18"/>
  <c r="K81" i="18"/>
  <c r="L72" i="18"/>
  <c r="K72" i="18"/>
  <c r="L69" i="18"/>
  <c r="L70" i="18"/>
  <c r="L71" i="18"/>
  <c r="K69" i="18"/>
  <c r="K70" i="18"/>
  <c r="K71" i="18"/>
  <c r="H69" i="18"/>
  <c r="H70" i="18"/>
  <c r="H71" i="18"/>
  <c r="L68" i="18"/>
  <c r="K68" i="18"/>
  <c r="H68" i="18"/>
  <c r="L59" i="18"/>
  <c r="L60" i="18"/>
  <c r="L61" i="18"/>
  <c r="L62" i="18"/>
  <c r="L63" i="18"/>
  <c r="L64" i="18"/>
  <c r="L65" i="18"/>
  <c r="L66" i="18"/>
  <c r="L67" i="18"/>
  <c r="L58" i="18"/>
  <c r="K59" i="18"/>
  <c r="K60" i="18"/>
  <c r="K61" i="18"/>
  <c r="K62" i="18"/>
  <c r="K63" i="18"/>
  <c r="K64" i="18"/>
  <c r="K65" i="18"/>
  <c r="K66" i="18"/>
  <c r="K67" i="18"/>
  <c r="K58" i="18"/>
  <c r="H60" i="18"/>
  <c r="H62" i="18"/>
  <c r="H63" i="18"/>
  <c r="H64" i="18"/>
  <c r="L56" i="18"/>
  <c r="L57" i="18"/>
  <c r="L55" i="18"/>
  <c r="K56" i="18"/>
  <c r="K57" i="18"/>
  <c r="K55" i="18"/>
  <c r="H56" i="18"/>
  <c r="H57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E30" i="18"/>
  <c r="E31" i="18"/>
  <c r="E32" i="18"/>
  <c r="E33" i="18"/>
  <c r="E34" i="18"/>
  <c r="E35" i="18"/>
  <c r="E36" i="18"/>
  <c r="E37" i="18"/>
  <c r="E38" i="18"/>
  <c r="E39" i="18"/>
  <c r="E40" i="18"/>
  <c r="E41" i="18"/>
  <c r="E42" i="18"/>
  <c r="E43" i="18"/>
  <c r="E44" i="18"/>
  <c r="E45" i="18"/>
  <c r="E46" i="18"/>
  <c r="E47" i="18"/>
  <c r="E48" i="18"/>
  <c r="E49" i="18"/>
  <c r="E50" i="18"/>
  <c r="E51" i="18"/>
  <c r="E52" i="18"/>
  <c r="E53" i="18"/>
  <c r="E54" i="18"/>
  <c r="E55" i="18"/>
  <c r="E56" i="18"/>
  <c r="E57" i="18"/>
  <c r="E58" i="18"/>
  <c r="E59" i="18"/>
  <c r="E60" i="18"/>
  <c r="E61" i="18"/>
  <c r="E62" i="18"/>
  <c r="E63" i="18"/>
  <c r="E64" i="18"/>
  <c r="E65" i="18"/>
  <c r="E66" i="18"/>
  <c r="E67" i="18"/>
  <c r="E68" i="18"/>
  <c r="E69" i="18"/>
  <c r="E70" i="18"/>
  <c r="E71" i="18"/>
  <c r="E72" i="18"/>
  <c r="E73" i="18"/>
  <c r="E74" i="18"/>
  <c r="E75" i="18"/>
  <c r="E76" i="18"/>
  <c r="E77" i="18"/>
  <c r="E78" i="18"/>
  <c r="E79" i="18"/>
  <c r="E80" i="18"/>
  <c r="E81" i="18"/>
  <c r="E82" i="18"/>
  <c r="E83" i="18"/>
  <c r="E84" i="18"/>
  <c r="E85" i="18"/>
  <c r="E86" i="18"/>
  <c r="E87" i="18"/>
  <c r="E88" i="18"/>
  <c r="E5" i="18"/>
  <c r="L45" i="18"/>
  <c r="L46" i="18"/>
  <c r="L47" i="18"/>
  <c r="L48" i="18"/>
  <c r="L49" i="18"/>
  <c r="L50" i="18"/>
  <c r="L51" i="18"/>
  <c r="L52" i="18"/>
  <c r="L53" i="18"/>
  <c r="L54" i="18"/>
  <c r="L44" i="18"/>
  <c r="K45" i="18"/>
  <c r="K46" i="18"/>
  <c r="K47" i="18"/>
  <c r="K48" i="18"/>
  <c r="K49" i="18"/>
  <c r="K50" i="18"/>
  <c r="K51" i="18"/>
  <c r="K52" i="18"/>
  <c r="K53" i="18"/>
  <c r="K54" i="18"/>
  <c r="K44" i="18"/>
  <c r="H58" i="18" l="1"/>
  <c r="H67" i="18"/>
  <c r="H66" i="18"/>
  <c r="H65" i="18"/>
  <c r="H61" i="18"/>
  <c r="K73" i="18"/>
  <c r="K74" i="18"/>
  <c r="J3" i="97"/>
  <c r="J4" i="97"/>
  <c r="J5" i="97"/>
  <c r="J6" i="97"/>
  <c r="J7" i="97"/>
  <c r="F9" i="69" s="1"/>
  <c r="J8" i="97"/>
  <c r="J9" i="97"/>
  <c r="F11" i="69" s="1"/>
  <c r="J10" i="97"/>
  <c r="F12" i="69" s="1"/>
  <c r="J11" i="97"/>
  <c r="J12" i="97"/>
  <c r="J13" i="97"/>
  <c r="J14" i="97"/>
  <c r="J15" i="97"/>
  <c r="F17" i="69" s="1"/>
  <c r="J16" i="97"/>
  <c r="J17" i="97"/>
  <c r="F19" i="69" s="1"/>
  <c r="J18" i="97"/>
  <c r="F20" i="69" s="1"/>
  <c r="J19" i="97"/>
  <c r="J20" i="97"/>
  <c r="J21" i="97"/>
  <c r="J22" i="97"/>
  <c r="J23" i="97"/>
  <c r="F25" i="69" s="1"/>
  <c r="J24" i="97"/>
  <c r="J25" i="97"/>
  <c r="J26" i="97"/>
  <c r="F28" i="69" s="1"/>
  <c r="J27" i="97"/>
  <c r="J28" i="97"/>
  <c r="J29" i="97"/>
  <c r="J30" i="97"/>
  <c r="J31" i="97"/>
  <c r="F35" i="69" s="1"/>
  <c r="J32" i="97"/>
  <c r="J33" i="97"/>
  <c r="J34" i="97"/>
  <c r="F38" i="69" s="1"/>
  <c r="J35" i="97"/>
  <c r="J36" i="97"/>
  <c r="J37" i="97"/>
  <c r="J38" i="97"/>
  <c r="J39" i="97"/>
  <c r="F43" i="69" s="1"/>
  <c r="J40" i="97"/>
  <c r="J41" i="97"/>
  <c r="F45" i="69" s="1"/>
  <c r="J42" i="97"/>
  <c r="F46" i="69" s="1"/>
  <c r="J43" i="97"/>
  <c r="J44" i="97"/>
  <c r="J45" i="97"/>
  <c r="J46" i="97"/>
  <c r="J47" i="97"/>
  <c r="F51" i="69" s="1"/>
  <c r="J48" i="97"/>
  <c r="J49" i="97"/>
  <c r="F53" i="69" s="1"/>
  <c r="J50" i="97"/>
  <c r="F54" i="69" s="1"/>
  <c r="J51" i="97"/>
  <c r="J52" i="97"/>
  <c r="J53" i="97"/>
  <c r="J54" i="97"/>
  <c r="J55" i="97"/>
  <c r="J56" i="97"/>
  <c r="J57" i="97"/>
  <c r="J58" i="97"/>
  <c r="J59" i="97"/>
  <c r="J60" i="97"/>
  <c r="J61" i="97"/>
  <c r="J62" i="97"/>
  <c r="J63" i="97"/>
  <c r="F59" i="69" s="1"/>
  <c r="J64" i="97"/>
  <c r="J65" i="97"/>
  <c r="F61" i="69" s="1"/>
  <c r="J66" i="97"/>
  <c r="F62" i="69" s="1"/>
  <c r="J67" i="97"/>
  <c r="J68" i="97"/>
  <c r="J69" i="97"/>
  <c r="J70" i="97"/>
  <c r="J71" i="97"/>
  <c r="F67" i="69" s="1"/>
  <c r="J72" i="97"/>
  <c r="J73" i="97"/>
  <c r="J74" i="97"/>
  <c r="F70" i="69" s="1"/>
  <c r="J75" i="97"/>
  <c r="J76" i="97"/>
  <c r="J77" i="97"/>
  <c r="J78" i="97"/>
  <c r="J79" i="97"/>
  <c r="F75" i="69" s="1"/>
  <c r="J80" i="97"/>
  <c r="J81" i="97"/>
  <c r="F77" i="69" s="1"/>
  <c r="J82" i="97"/>
  <c r="F78" i="69" s="1"/>
  <c r="J83" i="97"/>
  <c r="J84" i="97"/>
  <c r="J85" i="97"/>
  <c r="J86" i="97"/>
  <c r="J87" i="97"/>
  <c r="F83" i="69" s="1"/>
  <c r="J88" i="97"/>
  <c r="J89" i="97"/>
  <c r="J90" i="97"/>
  <c r="F86" i="69" s="1"/>
  <c r="J91" i="97"/>
  <c r="J92" i="97"/>
  <c r="J93" i="97"/>
  <c r="J94" i="97"/>
  <c r="J95" i="97"/>
  <c r="J96" i="97"/>
  <c r="J97" i="97"/>
  <c r="J98" i="97"/>
  <c r="J99" i="97"/>
  <c r="J100" i="97"/>
  <c r="J101" i="97"/>
  <c r="J102" i="97"/>
  <c r="J103" i="97"/>
  <c r="J104" i="97"/>
  <c r="J105" i="97"/>
  <c r="J106" i="97"/>
  <c r="F90" i="69" s="1"/>
  <c r="J107" i="97"/>
  <c r="J108" i="97"/>
  <c r="J109" i="97"/>
  <c r="J110" i="97"/>
  <c r="J111" i="97"/>
  <c r="F95" i="69" s="1"/>
  <c r="J2" i="97"/>
  <c r="F5" i="69"/>
  <c r="F6" i="69"/>
  <c r="F7" i="69"/>
  <c r="F8" i="69"/>
  <c r="F10" i="69"/>
  <c r="F13" i="69"/>
  <c r="F14" i="69"/>
  <c r="F15" i="69"/>
  <c r="F16" i="69"/>
  <c r="F18" i="69"/>
  <c r="F21" i="69"/>
  <c r="F22" i="69"/>
  <c r="F23" i="69"/>
  <c r="F24" i="69"/>
  <c r="F26" i="69"/>
  <c r="F27" i="69"/>
  <c r="F29" i="69"/>
  <c r="F30" i="69"/>
  <c r="F31" i="69"/>
  <c r="F32" i="69"/>
  <c r="F33" i="69"/>
  <c r="F34" i="69"/>
  <c r="F36" i="69"/>
  <c r="F37" i="69"/>
  <c r="F39" i="69"/>
  <c r="F40" i="69"/>
  <c r="F41" i="69"/>
  <c r="F42" i="69"/>
  <c r="F44" i="69"/>
  <c r="F47" i="69"/>
  <c r="F48" i="69"/>
  <c r="F49" i="69"/>
  <c r="F50" i="69"/>
  <c r="F52" i="69"/>
  <c r="F55" i="69"/>
  <c r="F56" i="69"/>
  <c r="F57" i="69"/>
  <c r="F58" i="69"/>
  <c r="F60" i="69"/>
  <c r="F63" i="69"/>
  <c r="F64" i="69"/>
  <c r="F65" i="69"/>
  <c r="F66" i="69"/>
  <c r="F68" i="69"/>
  <c r="F69" i="69"/>
  <c r="F71" i="69"/>
  <c r="F72" i="69"/>
  <c r="F73" i="69"/>
  <c r="F74" i="69"/>
  <c r="F76" i="69"/>
  <c r="F79" i="69"/>
  <c r="F80" i="69"/>
  <c r="F81" i="69"/>
  <c r="F82" i="69"/>
  <c r="F84" i="69"/>
  <c r="F85" i="69"/>
  <c r="F87" i="69"/>
  <c r="F88" i="69"/>
  <c r="F89" i="69"/>
  <c r="F91" i="69"/>
  <c r="F92" i="69"/>
  <c r="F93" i="69"/>
  <c r="F94" i="69"/>
  <c r="F4" i="69"/>
  <c r="D43" i="18" l="1"/>
  <c r="C43" i="18"/>
  <c r="G43" i="18" s="1"/>
  <c r="W43" i="18" s="1"/>
  <c r="D42" i="18"/>
  <c r="C42" i="18"/>
  <c r="G42" i="18" s="1"/>
  <c r="W42" i="18" s="1"/>
  <c r="F42" i="18" l="1"/>
  <c r="U42" i="18" s="1"/>
  <c r="F43" i="18"/>
  <c r="U43" i="18" s="1"/>
  <c r="Q42" i="18" l="1"/>
  <c r="S42" i="18"/>
  <c r="O42" i="18"/>
  <c r="M42" i="18"/>
  <c r="M43" i="18"/>
  <c r="Q43" i="18"/>
  <c r="S43" i="18" l="1"/>
  <c r="O43" i="18"/>
  <c r="C5" i="74" l="1"/>
  <c r="C6" i="74"/>
  <c r="C7" i="74"/>
  <c r="C8" i="74"/>
  <c r="C9" i="74"/>
  <c r="C10" i="74"/>
  <c r="C11" i="74"/>
  <c r="C12" i="74"/>
  <c r="F12" i="74" l="1"/>
  <c r="N12" i="74" s="1"/>
  <c r="F9" i="74"/>
  <c r="N9" i="74" s="1"/>
  <c r="F6" i="74"/>
  <c r="J6" i="74" s="1"/>
  <c r="F7" i="74"/>
  <c r="F8" i="74"/>
  <c r="J8" i="74" s="1"/>
  <c r="F5" i="74"/>
  <c r="J5" i="74" s="1"/>
  <c r="F10" i="74"/>
  <c r="F11" i="74"/>
  <c r="G7" i="74" l="1"/>
  <c r="J7" i="74"/>
  <c r="G12" i="74"/>
  <c r="P12" i="74" s="1"/>
  <c r="J12" i="74"/>
  <c r="G6" i="74"/>
  <c r="P6" i="74" s="1"/>
  <c r="N6" i="74"/>
  <c r="G9" i="74"/>
  <c r="L9" i="74" s="1"/>
  <c r="J9" i="74"/>
  <c r="N11" i="74"/>
  <c r="J11" i="74"/>
  <c r="J10" i="74"/>
  <c r="N10" i="74"/>
  <c r="N5" i="74"/>
  <c r="N8" i="74"/>
  <c r="P7" i="74"/>
  <c r="L7" i="74"/>
  <c r="N7" i="74"/>
  <c r="G11" i="74"/>
  <c r="G5" i="74"/>
  <c r="G10" i="74"/>
  <c r="G8" i="74"/>
  <c r="L12" i="74" l="1"/>
  <c r="L6" i="74"/>
  <c r="P9" i="74"/>
  <c r="J13" i="74"/>
  <c r="N13" i="74"/>
  <c r="P8" i="74"/>
  <c r="L8" i="74"/>
  <c r="L10" i="74"/>
  <c r="P10" i="74"/>
  <c r="P5" i="74"/>
  <c r="L5" i="74"/>
  <c r="L11" i="74"/>
  <c r="P11" i="74"/>
  <c r="L13" i="74" l="1"/>
  <c r="P13" i="74"/>
  <c r="D88" i="18" l="1"/>
  <c r="C88" i="18"/>
  <c r="G88" i="18" s="1"/>
  <c r="W88" i="18" s="1"/>
  <c r="D87" i="18"/>
  <c r="C87" i="18"/>
  <c r="G87" i="18" s="1"/>
  <c r="W87" i="18" s="1"/>
  <c r="D86" i="18"/>
  <c r="C86" i="18"/>
  <c r="G86" i="18" s="1"/>
  <c r="W86" i="18" s="1"/>
  <c r="D85" i="18"/>
  <c r="C85" i="18"/>
  <c r="G85" i="18" s="1"/>
  <c r="W85" i="18" s="1"/>
  <c r="D84" i="18"/>
  <c r="C84" i="18"/>
  <c r="G84" i="18" s="1"/>
  <c r="W84" i="18" s="1"/>
  <c r="D83" i="18"/>
  <c r="C83" i="18"/>
  <c r="G83" i="18" s="1"/>
  <c r="W83" i="18" s="1"/>
  <c r="D82" i="18"/>
  <c r="C82" i="18"/>
  <c r="G82" i="18" s="1"/>
  <c r="W82" i="18" s="1"/>
  <c r="D81" i="18"/>
  <c r="C81" i="18"/>
  <c r="G81" i="18" s="1"/>
  <c r="W81" i="18" s="1"/>
  <c r="D80" i="18"/>
  <c r="C80" i="18"/>
  <c r="G80" i="18" s="1"/>
  <c r="W80" i="18" s="1"/>
  <c r="D79" i="18"/>
  <c r="C79" i="18"/>
  <c r="G79" i="18" s="1"/>
  <c r="W79" i="18" s="1"/>
  <c r="D78" i="18"/>
  <c r="C78" i="18"/>
  <c r="G78" i="18" s="1"/>
  <c r="W78" i="18" s="1"/>
  <c r="D77" i="18"/>
  <c r="C77" i="18"/>
  <c r="G77" i="18" s="1"/>
  <c r="W77" i="18" s="1"/>
  <c r="D76" i="18"/>
  <c r="C76" i="18"/>
  <c r="G76" i="18" s="1"/>
  <c r="W76" i="18" s="1"/>
  <c r="D75" i="18"/>
  <c r="C75" i="18"/>
  <c r="G75" i="18" s="1"/>
  <c r="W75" i="18" s="1"/>
  <c r="D74" i="18"/>
  <c r="C74" i="18"/>
  <c r="G74" i="18" s="1"/>
  <c r="W74" i="18" s="1"/>
  <c r="D73" i="18"/>
  <c r="C73" i="18"/>
  <c r="G73" i="18" s="1"/>
  <c r="W73" i="18" s="1"/>
  <c r="D72" i="18"/>
  <c r="C72" i="18"/>
  <c r="G72" i="18" s="1"/>
  <c r="W72" i="18" s="1"/>
  <c r="D71" i="18"/>
  <c r="C71" i="18"/>
  <c r="G71" i="18" s="1"/>
  <c r="W71" i="18" s="1"/>
  <c r="D70" i="18"/>
  <c r="C70" i="18"/>
  <c r="G70" i="18" s="1"/>
  <c r="W70" i="18" s="1"/>
  <c r="D69" i="18"/>
  <c r="C69" i="18"/>
  <c r="G69" i="18" s="1"/>
  <c r="W69" i="18" s="1"/>
  <c r="D68" i="18"/>
  <c r="C68" i="18"/>
  <c r="G68" i="18" s="1"/>
  <c r="W68" i="18" s="1"/>
  <c r="D67" i="18"/>
  <c r="C67" i="18"/>
  <c r="G67" i="18" s="1"/>
  <c r="W67" i="18" s="1"/>
  <c r="D66" i="18"/>
  <c r="C66" i="18"/>
  <c r="G66" i="18" s="1"/>
  <c r="W66" i="18" s="1"/>
  <c r="D65" i="18"/>
  <c r="C65" i="18"/>
  <c r="G65" i="18" s="1"/>
  <c r="W65" i="18" s="1"/>
  <c r="D64" i="18"/>
  <c r="C64" i="18"/>
  <c r="G64" i="18" s="1"/>
  <c r="W64" i="18" s="1"/>
  <c r="D63" i="18"/>
  <c r="C63" i="18"/>
  <c r="G63" i="18" s="1"/>
  <c r="W63" i="18" s="1"/>
  <c r="D62" i="18"/>
  <c r="C62" i="18"/>
  <c r="G62" i="18" s="1"/>
  <c r="W62" i="18" s="1"/>
  <c r="D61" i="18"/>
  <c r="C61" i="18"/>
  <c r="G61" i="18" s="1"/>
  <c r="W61" i="18" s="1"/>
  <c r="D60" i="18"/>
  <c r="C60" i="18"/>
  <c r="G60" i="18" s="1"/>
  <c r="W60" i="18" s="1"/>
  <c r="D59" i="18"/>
  <c r="C59" i="18"/>
  <c r="G59" i="18" s="1"/>
  <c r="W59" i="18" s="1"/>
  <c r="D58" i="18"/>
  <c r="C58" i="18"/>
  <c r="G58" i="18" s="1"/>
  <c r="W58" i="18" s="1"/>
  <c r="D57" i="18"/>
  <c r="C57" i="18"/>
  <c r="G57" i="18" s="1"/>
  <c r="W57" i="18" s="1"/>
  <c r="D56" i="18"/>
  <c r="C56" i="18"/>
  <c r="G56" i="18" s="1"/>
  <c r="W56" i="18" s="1"/>
  <c r="D55" i="18"/>
  <c r="C55" i="18"/>
  <c r="G55" i="18" s="1"/>
  <c r="W55" i="18" s="1"/>
  <c r="D54" i="18"/>
  <c r="C54" i="18"/>
  <c r="G54" i="18" s="1"/>
  <c r="W54" i="18" s="1"/>
  <c r="D53" i="18"/>
  <c r="C53" i="18"/>
  <c r="G53" i="18" s="1"/>
  <c r="W53" i="18" s="1"/>
  <c r="D52" i="18"/>
  <c r="C52" i="18"/>
  <c r="G52" i="18" s="1"/>
  <c r="W52" i="18" s="1"/>
  <c r="D51" i="18"/>
  <c r="C51" i="18"/>
  <c r="G51" i="18" s="1"/>
  <c r="W51" i="18" s="1"/>
  <c r="D50" i="18"/>
  <c r="C50" i="18"/>
  <c r="G50" i="18" s="1"/>
  <c r="W50" i="18" s="1"/>
  <c r="D49" i="18"/>
  <c r="C49" i="18"/>
  <c r="G49" i="18" s="1"/>
  <c r="W49" i="18" s="1"/>
  <c r="D48" i="18"/>
  <c r="C48" i="18"/>
  <c r="G48" i="18" s="1"/>
  <c r="W48" i="18" s="1"/>
  <c r="D47" i="18"/>
  <c r="C47" i="18"/>
  <c r="G47" i="18" s="1"/>
  <c r="W47" i="18" s="1"/>
  <c r="D46" i="18"/>
  <c r="C46" i="18"/>
  <c r="G46" i="18" s="1"/>
  <c r="W46" i="18" s="1"/>
  <c r="D45" i="18"/>
  <c r="C45" i="18"/>
  <c r="G45" i="18" s="1"/>
  <c r="W45" i="18" s="1"/>
  <c r="D44" i="18"/>
  <c r="C44" i="18"/>
  <c r="G44" i="18" s="1"/>
  <c r="W44" i="18" s="1"/>
  <c r="D41" i="18"/>
  <c r="C41" i="18"/>
  <c r="G41" i="18" s="1"/>
  <c r="W41" i="18" s="1"/>
  <c r="D40" i="18"/>
  <c r="C40" i="18"/>
  <c r="G40" i="18" s="1"/>
  <c r="W40" i="18" s="1"/>
  <c r="D39" i="18"/>
  <c r="C39" i="18"/>
  <c r="G39" i="18" s="1"/>
  <c r="W39" i="18" s="1"/>
  <c r="D38" i="18"/>
  <c r="C38" i="18"/>
  <c r="G38" i="18" s="1"/>
  <c r="W38" i="18" s="1"/>
  <c r="D37" i="18"/>
  <c r="C37" i="18"/>
  <c r="G37" i="18" s="1"/>
  <c r="W37" i="18" s="1"/>
  <c r="D36" i="18"/>
  <c r="C36" i="18"/>
  <c r="G36" i="18" s="1"/>
  <c r="W36" i="18" s="1"/>
  <c r="D35" i="18"/>
  <c r="C35" i="18"/>
  <c r="G35" i="18" s="1"/>
  <c r="W35" i="18" s="1"/>
  <c r="D34" i="18"/>
  <c r="C34" i="18"/>
  <c r="G34" i="18" s="1"/>
  <c r="W34" i="18" s="1"/>
  <c r="D33" i="18"/>
  <c r="C33" i="18"/>
  <c r="G33" i="18" s="1"/>
  <c r="W33" i="18" s="1"/>
  <c r="D32" i="18"/>
  <c r="C32" i="18"/>
  <c r="G32" i="18" s="1"/>
  <c r="W32" i="18" s="1"/>
  <c r="D31" i="18"/>
  <c r="C31" i="18"/>
  <c r="G31" i="18" s="1"/>
  <c r="W31" i="18" s="1"/>
  <c r="D30" i="18"/>
  <c r="C30" i="18"/>
  <c r="G30" i="18" s="1"/>
  <c r="W30" i="18" s="1"/>
  <c r="D29" i="18"/>
  <c r="C29" i="18"/>
  <c r="G29" i="18" s="1"/>
  <c r="W29" i="18" s="1"/>
  <c r="D28" i="18"/>
  <c r="C28" i="18"/>
  <c r="G28" i="18" s="1"/>
  <c r="W28" i="18" s="1"/>
  <c r="D27" i="18"/>
  <c r="C27" i="18"/>
  <c r="G27" i="18" s="1"/>
  <c r="W27" i="18" s="1"/>
  <c r="D26" i="18"/>
  <c r="C26" i="18"/>
  <c r="G26" i="18" s="1"/>
  <c r="W26" i="18" s="1"/>
  <c r="D25" i="18"/>
  <c r="C25" i="18"/>
  <c r="G25" i="18" s="1"/>
  <c r="W25" i="18" s="1"/>
  <c r="D24" i="18"/>
  <c r="C24" i="18"/>
  <c r="G24" i="18" s="1"/>
  <c r="W24" i="18" s="1"/>
  <c r="D23" i="18"/>
  <c r="C23" i="18"/>
  <c r="G23" i="18" s="1"/>
  <c r="W23" i="18" s="1"/>
  <c r="D22" i="18"/>
  <c r="C22" i="18"/>
  <c r="G22" i="18" s="1"/>
  <c r="W22" i="18" s="1"/>
  <c r="D21" i="18"/>
  <c r="C21" i="18"/>
  <c r="G21" i="18" s="1"/>
  <c r="W21" i="18" s="1"/>
  <c r="D20" i="18"/>
  <c r="C20" i="18"/>
  <c r="G20" i="18" s="1"/>
  <c r="W20" i="18" s="1"/>
  <c r="D19" i="18"/>
  <c r="C19" i="18"/>
  <c r="G19" i="18" s="1"/>
  <c r="W19" i="18" s="1"/>
  <c r="D18" i="18"/>
  <c r="C18" i="18"/>
  <c r="G18" i="18" s="1"/>
  <c r="W18" i="18" s="1"/>
  <c r="D17" i="18"/>
  <c r="C17" i="18"/>
  <c r="G17" i="18" s="1"/>
  <c r="W17" i="18" s="1"/>
  <c r="D16" i="18"/>
  <c r="C16" i="18"/>
  <c r="G16" i="18" s="1"/>
  <c r="W16" i="18" s="1"/>
  <c r="D15" i="18"/>
  <c r="C15" i="18"/>
  <c r="G15" i="18" s="1"/>
  <c r="W15" i="18" s="1"/>
  <c r="D14" i="18"/>
  <c r="C14" i="18"/>
  <c r="G14" i="18" s="1"/>
  <c r="W14" i="18" s="1"/>
  <c r="D13" i="18"/>
  <c r="C13" i="18"/>
  <c r="G13" i="18" s="1"/>
  <c r="W13" i="18" s="1"/>
  <c r="D12" i="18"/>
  <c r="C12" i="18"/>
  <c r="G12" i="18" s="1"/>
  <c r="W12" i="18" s="1"/>
  <c r="D11" i="18"/>
  <c r="C11" i="18"/>
  <c r="G11" i="18" s="1"/>
  <c r="W11" i="18" s="1"/>
  <c r="D10" i="18"/>
  <c r="C10" i="18"/>
  <c r="G10" i="18" s="1"/>
  <c r="W10" i="18" s="1"/>
  <c r="D9" i="18"/>
  <c r="C9" i="18"/>
  <c r="G9" i="18" s="1"/>
  <c r="W9" i="18" s="1"/>
  <c r="D8" i="18"/>
  <c r="C8" i="18"/>
  <c r="G8" i="18" s="1"/>
  <c r="W8" i="18" s="1"/>
  <c r="D7" i="18"/>
  <c r="C7" i="18"/>
  <c r="G7" i="18" s="1"/>
  <c r="W7" i="18" s="1"/>
  <c r="D6" i="18"/>
  <c r="C6" i="18"/>
  <c r="G6" i="18" s="1"/>
  <c r="W6" i="18" s="1"/>
  <c r="D5" i="18"/>
  <c r="C5" i="18"/>
  <c r="G5" i="18" s="1"/>
  <c r="W5" i="18" s="1"/>
  <c r="W89" i="18" l="1"/>
  <c r="AA53" i="18"/>
  <c r="AE53" i="18"/>
  <c r="AE77" i="18"/>
  <c r="AA77" i="18"/>
  <c r="AA46" i="18"/>
  <c r="AE46" i="18"/>
  <c r="AE50" i="18"/>
  <c r="AA50" i="18"/>
  <c r="AE54" i="18"/>
  <c r="AA54" i="18"/>
  <c r="AE58" i="18"/>
  <c r="AA58" i="18"/>
  <c r="O58" i="18"/>
  <c r="AA62" i="18"/>
  <c r="AE62" i="18"/>
  <c r="O62" i="18"/>
  <c r="AA66" i="18"/>
  <c r="AE66" i="18"/>
  <c r="O66" i="18"/>
  <c r="O70" i="18"/>
  <c r="AA70" i="18"/>
  <c r="AE70" i="18"/>
  <c r="AE74" i="18"/>
  <c r="AA74" i="18"/>
  <c r="AA78" i="18"/>
  <c r="AE78" i="18"/>
  <c r="AA82" i="18"/>
  <c r="AE82" i="18"/>
  <c r="AA86" i="18"/>
  <c r="AE86" i="18"/>
  <c r="O86" i="18"/>
  <c r="AE57" i="18"/>
  <c r="O57" i="18"/>
  <c r="AA57" i="18"/>
  <c r="AE73" i="18"/>
  <c r="AA73" i="18"/>
  <c r="AE49" i="18"/>
  <c r="AA49" i="18"/>
  <c r="AA65" i="18"/>
  <c r="AE65" i="18"/>
  <c r="O65" i="18"/>
  <c r="AA47" i="18"/>
  <c r="AE47" i="18"/>
  <c r="AE51" i="18"/>
  <c r="AA51" i="18"/>
  <c r="AE55" i="18"/>
  <c r="O55" i="18"/>
  <c r="AA55" i="18"/>
  <c r="AA59" i="18"/>
  <c r="AE59" i="18"/>
  <c r="O59" i="18"/>
  <c r="O63" i="18"/>
  <c r="AA63" i="18"/>
  <c r="AE63" i="18"/>
  <c r="AA67" i="18"/>
  <c r="AE67" i="18"/>
  <c r="O67" i="18"/>
  <c r="O71" i="18"/>
  <c r="AA71" i="18"/>
  <c r="AE71" i="18"/>
  <c r="AA75" i="18"/>
  <c r="AE75" i="18"/>
  <c r="AE79" i="18"/>
  <c r="AA79" i="18"/>
  <c r="AE87" i="18"/>
  <c r="AA87" i="18"/>
  <c r="O87" i="18"/>
  <c r="AA45" i="18"/>
  <c r="AE45" i="18"/>
  <c r="AE81" i="18"/>
  <c r="AA81" i="18"/>
  <c r="F5" i="18"/>
  <c r="U5" i="18" s="1"/>
  <c r="AA61" i="18"/>
  <c r="AE61" i="18"/>
  <c r="O61" i="18"/>
  <c r="O69" i="18"/>
  <c r="AE69" i="18"/>
  <c r="AA69" i="18"/>
  <c r="AA44" i="18"/>
  <c r="AE44" i="18"/>
  <c r="AE48" i="18"/>
  <c r="AA48" i="18"/>
  <c r="AA52" i="18"/>
  <c r="AE52" i="18"/>
  <c r="AE56" i="18"/>
  <c r="O56" i="18"/>
  <c r="AA56" i="18"/>
  <c r="O60" i="18"/>
  <c r="AE60" i="18"/>
  <c r="AA60" i="18"/>
  <c r="O64" i="18"/>
  <c r="AA64" i="18"/>
  <c r="AE64" i="18"/>
  <c r="AE68" i="18"/>
  <c r="AA68" i="18"/>
  <c r="O68" i="18"/>
  <c r="AA72" i="18"/>
  <c r="AE72" i="18"/>
  <c r="AA76" i="18"/>
  <c r="AE76" i="18"/>
  <c r="AE80" i="18"/>
  <c r="AA80" i="18"/>
  <c r="AE88" i="18"/>
  <c r="AA88" i="18"/>
  <c r="O88" i="18"/>
  <c r="F85" i="18"/>
  <c r="U85" i="18" s="1"/>
  <c r="F88" i="18"/>
  <c r="U88" i="18" s="1"/>
  <c r="F45" i="18"/>
  <c r="U45" i="18" s="1"/>
  <c r="F55" i="18"/>
  <c r="U55" i="18" s="1"/>
  <c r="F7" i="18"/>
  <c r="U7" i="18" s="1"/>
  <c r="F17" i="18"/>
  <c r="U17" i="18" s="1"/>
  <c r="F27" i="18"/>
  <c r="U27" i="18" s="1"/>
  <c r="F37" i="18"/>
  <c r="U37" i="18" s="1"/>
  <c r="F49" i="18"/>
  <c r="U49" i="18" s="1"/>
  <c r="F59" i="18"/>
  <c r="U59" i="18" s="1"/>
  <c r="F69" i="18"/>
  <c r="U69" i="18" s="1"/>
  <c r="F79" i="18"/>
  <c r="U79" i="18" s="1"/>
  <c r="F28" i="18"/>
  <c r="U28" i="18" s="1"/>
  <c r="F80" i="18"/>
  <c r="U80" i="18" s="1"/>
  <c r="F86" i="18"/>
  <c r="U86" i="18" s="1"/>
  <c r="F76" i="18"/>
  <c r="U76" i="18" s="1"/>
  <c r="F75" i="18"/>
  <c r="U75" i="18" s="1"/>
  <c r="F22" i="18"/>
  <c r="U22" i="18" s="1"/>
  <c r="F74" i="18"/>
  <c r="U74" i="18" s="1"/>
  <c r="F21" i="18"/>
  <c r="U21" i="18" s="1"/>
  <c r="F73" i="18"/>
  <c r="U73" i="18" s="1"/>
  <c r="F46" i="18"/>
  <c r="U46" i="18" s="1"/>
  <c r="F20" i="18"/>
  <c r="U20" i="18" s="1"/>
  <c r="F66" i="18"/>
  <c r="U66" i="18" s="1"/>
  <c r="F84" i="18"/>
  <c r="U84" i="18" s="1"/>
  <c r="F83" i="18"/>
  <c r="U83" i="18" s="1"/>
  <c r="F34" i="18"/>
  <c r="U34" i="18" s="1"/>
  <c r="F82" i="18"/>
  <c r="U82" i="18" s="1"/>
  <c r="F8" i="18"/>
  <c r="U8" i="18" s="1"/>
  <c r="F50" i="18"/>
  <c r="U50" i="18" s="1"/>
  <c r="F10" i="18"/>
  <c r="U10" i="18" s="1"/>
  <c r="F62" i="18"/>
  <c r="U62" i="18" s="1"/>
  <c r="F24" i="18"/>
  <c r="U24" i="18" s="1"/>
  <c r="F25" i="18"/>
  <c r="U25" i="18" s="1"/>
  <c r="F11" i="18"/>
  <c r="U11" i="18" s="1"/>
  <c r="F63" i="18"/>
  <c r="U63" i="18" s="1"/>
  <c r="F26" i="18"/>
  <c r="U26" i="18" s="1"/>
  <c r="F81" i="18"/>
  <c r="U81" i="18" s="1"/>
  <c r="F12" i="18"/>
  <c r="U12" i="18" s="1"/>
  <c r="F13" i="18"/>
  <c r="U13" i="18" s="1"/>
  <c r="F23" i="18"/>
  <c r="U23" i="18" s="1"/>
  <c r="F33" i="18"/>
  <c r="U33" i="18" s="1"/>
  <c r="F65" i="18"/>
  <c r="U65" i="18" s="1"/>
  <c r="F39" i="18"/>
  <c r="U39" i="18" s="1"/>
  <c r="F44" i="18"/>
  <c r="U44" i="18" s="1"/>
  <c r="F35" i="18"/>
  <c r="U35" i="18" s="1"/>
  <c r="F47" i="18"/>
  <c r="U47" i="18" s="1"/>
  <c r="F54" i="18"/>
  <c r="U54" i="18" s="1"/>
  <c r="F6" i="18"/>
  <c r="U6" i="18" s="1"/>
  <c r="F36" i="18"/>
  <c r="U36" i="18" s="1"/>
  <c r="F48" i="18"/>
  <c r="U48" i="18" s="1"/>
  <c r="F58" i="18"/>
  <c r="U58" i="18" s="1"/>
  <c r="F68" i="18"/>
  <c r="U68" i="18" s="1"/>
  <c r="F56" i="18"/>
  <c r="U56" i="18" s="1"/>
  <c r="F57" i="18"/>
  <c r="U57" i="18" s="1"/>
  <c r="F18" i="18"/>
  <c r="U18" i="18" s="1"/>
  <c r="F38" i="18"/>
  <c r="U38" i="18" s="1"/>
  <c r="F60" i="18"/>
  <c r="U60" i="18" s="1"/>
  <c r="F70" i="18"/>
  <c r="U70" i="18" s="1"/>
  <c r="F29" i="18"/>
  <c r="U29" i="18" s="1"/>
  <c r="F72" i="18"/>
  <c r="U72" i="18" s="1"/>
  <c r="F9" i="18"/>
  <c r="U9" i="18" s="1"/>
  <c r="F61" i="18"/>
  <c r="U61" i="18" s="1"/>
  <c r="F16" i="18"/>
  <c r="U16" i="18" s="1"/>
  <c r="F77" i="18"/>
  <c r="U77" i="18" s="1"/>
  <c r="F67" i="18"/>
  <c r="U67" i="18" s="1"/>
  <c r="F78" i="18"/>
  <c r="U78" i="18" s="1"/>
  <c r="F19" i="18"/>
  <c r="U19" i="18" s="1"/>
  <c r="F51" i="18"/>
  <c r="U51" i="18" s="1"/>
  <c r="F71" i="18"/>
  <c r="U71" i="18" s="1"/>
  <c r="F30" i="18"/>
  <c r="U30" i="18" s="1"/>
  <c r="F40" i="18"/>
  <c r="U40" i="18" s="1"/>
  <c r="F52" i="18"/>
  <c r="U52" i="18" s="1"/>
  <c r="F31" i="18"/>
  <c r="U31" i="18" s="1"/>
  <c r="F41" i="18"/>
  <c r="U41" i="18" s="1"/>
  <c r="F53" i="18"/>
  <c r="U53" i="18" s="1"/>
  <c r="F32" i="18"/>
  <c r="U32" i="18" s="1"/>
  <c r="F64" i="18"/>
  <c r="U64" i="18" s="1"/>
  <c r="F15" i="18"/>
  <c r="U15" i="18" s="1"/>
  <c r="F87" i="18"/>
  <c r="U87" i="18" s="1"/>
  <c r="F14" i="18"/>
  <c r="U14" i="18" s="1"/>
  <c r="U89" i="18" l="1"/>
  <c r="M62" i="18"/>
  <c r="Y62" i="18"/>
  <c r="AC62" i="18"/>
  <c r="AC47" i="18"/>
  <c r="Y47" i="18"/>
  <c r="Y86" i="18"/>
  <c r="AC86" i="18"/>
  <c r="M86" i="18"/>
  <c r="AC81" i="18"/>
  <c r="Y81" i="18"/>
  <c r="Y46" i="18"/>
  <c r="AC46" i="18"/>
  <c r="Y51" i="18"/>
  <c r="AC51" i="18"/>
  <c r="Y72" i="18"/>
  <c r="AC72" i="18"/>
  <c r="M68" i="18"/>
  <c r="Y68" i="18"/>
  <c r="AC68" i="18"/>
  <c r="Y44" i="18"/>
  <c r="AC44" i="18"/>
  <c r="AC73" i="18"/>
  <c r="Y73" i="18"/>
  <c r="AC66" i="18"/>
  <c r="Y66" i="18"/>
  <c r="M66" i="18"/>
  <c r="AC61" i="18"/>
  <c r="Y61" i="18"/>
  <c r="M61" i="18"/>
  <c r="AC71" i="18"/>
  <c r="M71" i="18"/>
  <c r="Y71" i="18"/>
  <c r="Q80" i="18"/>
  <c r="Y80" i="18"/>
  <c r="AC80" i="18"/>
  <c r="AC53" i="18"/>
  <c r="Y53" i="18"/>
  <c r="AC58" i="18"/>
  <c r="M58" i="18"/>
  <c r="Y58" i="18"/>
  <c r="AC63" i="18"/>
  <c r="M63" i="18"/>
  <c r="Y63" i="18"/>
  <c r="Y82" i="18"/>
  <c r="AC82" i="18"/>
  <c r="Y79" i="18"/>
  <c r="AC79" i="18"/>
  <c r="M55" i="18"/>
  <c r="AC55" i="18"/>
  <c r="Y55" i="18"/>
  <c r="Y87" i="18"/>
  <c r="AC87" i="18"/>
  <c r="M87" i="18"/>
  <c r="Y54" i="18"/>
  <c r="AC54" i="18"/>
  <c r="AC76" i="18"/>
  <c r="Y76" i="18"/>
  <c r="M64" i="18"/>
  <c r="Y64" i="18"/>
  <c r="AC64" i="18"/>
  <c r="Y56" i="18"/>
  <c r="AC56" i="18"/>
  <c r="M56" i="18"/>
  <c r="Y50" i="18"/>
  <c r="AC50" i="18"/>
  <c r="AC78" i="18"/>
  <c r="Y78" i="18"/>
  <c r="AC70" i="18"/>
  <c r="Y70" i="18"/>
  <c r="M70" i="18"/>
  <c r="AC48" i="18"/>
  <c r="Y48" i="18"/>
  <c r="Y65" i="18"/>
  <c r="AC65" i="18"/>
  <c r="M65" i="18"/>
  <c r="AC74" i="18"/>
  <c r="Y74" i="18"/>
  <c r="M69" i="18"/>
  <c r="Y69" i="18"/>
  <c r="AC69" i="18"/>
  <c r="AC45" i="18"/>
  <c r="Y45" i="18"/>
  <c r="M57" i="18"/>
  <c r="Y57" i="18"/>
  <c r="AC57" i="18"/>
  <c r="AC67" i="18"/>
  <c r="Y67" i="18"/>
  <c r="M67" i="18"/>
  <c r="Y60" i="18"/>
  <c r="AC60" i="18"/>
  <c r="M59" i="18"/>
  <c r="AC59" i="18"/>
  <c r="Y59" i="18"/>
  <c r="Y88" i="18"/>
  <c r="AC88" i="18"/>
  <c r="M88" i="18"/>
  <c r="Y52" i="18"/>
  <c r="AC52" i="18"/>
  <c r="Y77" i="18"/>
  <c r="AC77" i="18"/>
  <c r="Y75" i="18"/>
  <c r="AC75" i="18"/>
  <c r="AC49" i="18"/>
  <c r="Y49" i="18"/>
  <c r="Q17" i="18"/>
  <c r="M37" i="18"/>
  <c r="M27" i="18"/>
  <c r="M7" i="18"/>
  <c r="M28" i="18"/>
  <c r="Q37" i="18"/>
  <c r="Q7" i="18"/>
  <c r="Q28" i="18"/>
  <c r="Q45" i="18"/>
  <c r="M45" i="18"/>
  <c r="Q27" i="18"/>
  <c r="M79" i="18"/>
  <c r="Q79" i="18"/>
  <c r="M49" i="18"/>
  <c r="Q49" i="18"/>
  <c r="M80" i="18"/>
  <c r="M17" i="18"/>
  <c r="Q73" i="18"/>
  <c r="M73" i="18"/>
  <c r="M38" i="18"/>
  <c r="Q38" i="18"/>
  <c r="M12" i="18"/>
  <c r="Q12" i="18"/>
  <c r="M74" i="18"/>
  <c r="Q74" i="18"/>
  <c r="Q22" i="18"/>
  <c r="M22" i="18"/>
  <c r="M75" i="18"/>
  <c r="Q75" i="18"/>
  <c r="Q15" i="18"/>
  <c r="M15" i="18"/>
  <c r="Q19" i="18"/>
  <c r="M19" i="18"/>
  <c r="M11" i="18"/>
  <c r="Q11" i="18"/>
  <c r="M14" i="18"/>
  <c r="Q14" i="18"/>
  <c r="Q78" i="18"/>
  <c r="M78" i="18"/>
  <c r="Q25" i="18"/>
  <c r="M25" i="18"/>
  <c r="M24" i="18"/>
  <c r="Q24" i="18"/>
  <c r="M10" i="18"/>
  <c r="Q10" i="18"/>
  <c r="M50" i="18"/>
  <c r="Q50" i="18"/>
  <c r="Q32" i="18"/>
  <c r="M32" i="18"/>
  <c r="S7" i="18"/>
  <c r="O7" i="18"/>
  <c r="Q8" i="18"/>
  <c r="M8" i="18"/>
  <c r="M77" i="18"/>
  <c r="Q77" i="18"/>
  <c r="Q82" i="18"/>
  <c r="M82" i="18"/>
  <c r="Q21" i="18"/>
  <c r="M21" i="18"/>
  <c r="Q18" i="18"/>
  <c r="M18" i="18"/>
  <c r="S28" i="18"/>
  <c r="O28" i="18"/>
  <c r="Q26" i="18"/>
  <c r="M26" i="18"/>
  <c r="S79" i="18"/>
  <c r="O79" i="18"/>
  <c r="Q53" i="18"/>
  <c r="M53" i="18"/>
  <c r="Q16" i="18"/>
  <c r="M16" i="18"/>
  <c r="Q48" i="18"/>
  <c r="M48" i="18"/>
  <c r="Q34" i="18"/>
  <c r="M34" i="18"/>
  <c r="Q41" i="18"/>
  <c r="M41" i="18"/>
  <c r="M36" i="18"/>
  <c r="Q36" i="18"/>
  <c r="Q83" i="18"/>
  <c r="M83" i="18"/>
  <c r="Q31" i="18"/>
  <c r="M31" i="18"/>
  <c r="Q9" i="18"/>
  <c r="M9" i="18"/>
  <c r="M6" i="18"/>
  <c r="Q6" i="18"/>
  <c r="M44" i="18"/>
  <c r="Q44" i="18"/>
  <c r="Q84" i="18"/>
  <c r="M84" i="18"/>
  <c r="Q72" i="18"/>
  <c r="M72" i="18"/>
  <c r="M54" i="18"/>
  <c r="Q54" i="18"/>
  <c r="Q39" i="18"/>
  <c r="M39" i="18"/>
  <c r="M85" i="18"/>
  <c r="Q85" i="18"/>
  <c r="Q29" i="18"/>
  <c r="M29" i="18"/>
  <c r="Q47" i="18"/>
  <c r="M47" i="18"/>
  <c r="Q5" i="18"/>
  <c r="M5" i="18"/>
  <c r="Q35" i="18"/>
  <c r="M35" i="18"/>
  <c r="Q33" i="18"/>
  <c r="M33" i="18"/>
  <c r="Q20" i="18"/>
  <c r="M20" i="18"/>
  <c r="Q40" i="18"/>
  <c r="M40" i="18"/>
  <c r="Q13" i="18"/>
  <c r="M13" i="18"/>
  <c r="Q30" i="18"/>
  <c r="M30" i="18"/>
  <c r="M81" i="18"/>
  <c r="Q81" i="18"/>
  <c r="Q51" i="18"/>
  <c r="M51" i="18"/>
  <c r="Q76" i="18"/>
  <c r="M76" i="18"/>
  <c r="Q52" i="18"/>
  <c r="M52" i="18"/>
  <c r="M23" i="18"/>
  <c r="Q23" i="18"/>
  <c r="Q46" i="18"/>
  <c r="M46" i="18"/>
  <c r="O45" i="18"/>
  <c r="S45" i="18"/>
  <c r="O80" i="18" l="1"/>
  <c r="S80" i="18"/>
  <c r="O17" i="18"/>
  <c r="O37" i="18"/>
  <c r="S37" i="18"/>
  <c r="S17" i="18"/>
  <c r="O27" i="18"/>
  <c r="S27" i="18"/>
  <c r="O49" i="18"/>
  <c r="S49" i="18"/>
  <c r="S6" i="18"/>
  <c r="O6" i="18"/>
  <c r="O77" i="18"/>
  <c r="S77" i="18"/>
  <c r="S29" i="18"/>
  <c r="O29" i="18"/>
  <c r="S48" i="18"/>
  <c r="O48" i="18"/>
  <c r="S19" i="18"/>
  <c r="O19" i="18"/>
  <c r="S25" i="18"/>
  <c r="O25" i="18"/>
  <c r="S12" i="18"/>
  <c r="O12" i="18"/>
  <c r="S9" i="18"/>
  <c r="O9" i="18"/>
  <c r="S15" i="18"/>
  <c r="O15" i="18"/>
  <c r="O33" i="18"/>
  <c r="S33" i="18"/>
  <c r="S16" i="18"/>
  <c r="O16" i="18"/>
  <c r="O23" i="18"/>
  <c r="S23" i="18"/>
  <c r="O76" i="18"/>
  <c r="S76" i="18"/>
  <c r="S30" i="18"/>
  <c r="O30" i="18"/>
  <c r="S35" i="18"/>
  <c r="O35" i="18"/>
  <c r="S8" i="18"/>
  <c r="O8" i="18"/>
  <c r="S38" i="18"/>
  <c r="O38" i="18"/>
  <c r="S31" i="18"/>
  <c r="O31" i="18"/>
  <c r="S84" i="18"/>
  <c r="O84" i="18"/>
  <c r="S41" i="18"/>
  <c r="O41" i="18"/>
  <c r="S18" i="18"/>
  <c r="O18" i="18"/>
  <c r="O78" i="18"/>
  <c r="S78" i="18"/>
  <c r="O75" i="18"/>
  <c r="S75" i="18"/>
  <c r="O85" i="18"/>
  <c r="S85" i="18"/>
  <c r="S53" i="18"/>
  <c r="O53" i="18"/>
  <c r="S54" i="18"/>
  <c r="O54" i="18"/>
  <c r="S36" i="18"/>
  <c r="O36" i="18"/>
  <c r="O74" i="18"/>
  <c r="S74" i="18"/>
  <c r="O20" i="18"/>
  <c r="S20" i="18"/>
  <c r="S46" i="18"/>
  <c r="O46" i="18"/>
  <c r="O81" i="18"/>
  <c r="S81" i="18"/>
  <c r="O72" i="18"/>
  <c r="S72" i="18"/>
  <c r="O13" i="18"/>
  <c r="S13" i="18"/>
  <c r="S24" i="18"/>
  <c r="O24" i="18"/>
  <c r="O51" i="18"/>
  <c r="S51" i="18"/>
  <c r="S32" i="18"/>
  <c r="O32" i="18"/>
  <c r="S14" i="18"/>
  <c r="O14" i="18"/>
  <c r="S73" i="18"/>
  <c r="O73" i="18"/>
  <c r="S5" i="18"/>
  <c r="O5" i="18"/>
  <c r="S39" i="18"/>
  <c r="O39" i="18"/>
  <c r="O44" i="18"/>
  <c r="S44" i="18"/>
  <c r="S21" i="18"/>
  <c r="O21" i="18"/>
  <c r="S10" i="18"/>
  <c r="O10" i="18"/>
  <c r="S47" i="18"/>
  <c r="O47" i="18"/>
  <c r="S83" i="18"/>
  <c r="O83" i="18"/>
  <c r="S22" i="18"/>
  <c r="O22" i="18"/>
  <c r="S52" i="18"/>
  <c r="O52" i="18"/>
  <c r="S40" i="18"/>
  <c r="O40" i="18"/>
  <c r="O82" i="18"/>
  <c r="S82" i="18"/>
  <c r="S50" i="18"/>
  <c r="O50" i="18"/>
  <c r="S11" i="18"/>
  <c r="O11" i="18"/>
  <c r="S34" i="18"/>
  <c r="O34" i="18"/>
  <c r="S26" i="18"/>
  <c r="O26" i="18"/>
  <c r="O89" i="18" l="1"/>
  <c r="M89" i="18" l="1"/>
  <c r="A92" i="18"/>
  <c r="A16" i="74"/>
  <c r="A97" i="69"/>
  <c r="A19" i="74"/>
  <c r="A95" i="18"/>
  <c r="A98" i="69"/>
  <c r="I61" i="18" l="1"/>
  <c r="I63" i="18"/>
  <c r="I64" i="18"/>
  <c r="I59" i="18"/>
  <c r="I66" i="18"/>
  <c r="I58" i="18"/>
  <c r="I65" i="18"/>
  <c r="I60" i="18"/>
  <c r="I67" i="18"/>
  <c r="I62" i="18"/>
  <c r="A21" i="74"/>
  <c r="A97" i="18"/>
  <c r="A99" i="69"/>
  <c r="C42" i="69" l="1"/>
  <c r="C40" i="69"/>
  <c r="C38" i="69"/>
  <c r="C34" i="69"/>
  <c r="C70" i="69"/>
  <c r="C81" i="69"/>
  <c r="C80" i="69"/>
  <c r="C35" i="69"/>
  <c r="C37" i="69"/>
  <c r="C56" i="69"/>
  <c r="C39" i="69"/>
  <c r="C66" i="69"/>
  <c r="C41" i="69"/>
  <c r="C36" i="69"/>
  <c r="Q62" i="18"/>
  <c r="S62" i="18"/>
  <c r="Q65" i="18"/>
  <c r="S65" i="18"/>
  <c r="S58" i="18"/>
  <c r="Q58" i="18"/>
  <c r="Q67" i="18"/>
  <c r="S67" i="18"/>
  <c r="S66" i="18"/>
  <c r="Q66" i="18"/>
  <c r="Q59" i="18"/>
  <c r="S59" i="18"/>
  <c r="Q60" i="18"/>
  <c r="S60" i="18"/>
  <c r="Q64" i="18"/>
  <c r="S64" i="18"/>
  <c r="S63" i="18"/>
  <c r="Q63" i="18"/>
  <c r="Q61" i="18"/>
  <c r="S61" i="18"/>
  <c r="A98" i="18"/>
  <c r="A22" i="74"/>
  <c r="A99" i="18"/>
  <c r="K12" i="18" l="1"/>
  <c r="K24" i="18"/>
  <c r="K14" i="18"/>
  <c r="K22" i="18"/>
  <c r="K11" i="18"/>
  <c r="K19" i="18"/>
  <c r="K16" i="18"/>
  <c r="K9" i="18"/>
  <c r="K17" i="18"/>
  <c r="K6" i="18"/>
  <c r="K20" i="18"/>
  <c r="K10" i="18"/>
  <c r="K7" i="18"/>
  <c r="K15" i="18"/>
  <c r="K23" i="18"/>
  <c r="K8" i="18"/>
  <c r="K13" i="18"/>
  <c r="K21" i="18"/>
  <c r="K18" i="18"/>
  <c r="L85" i="18"/>
  <c r="K85" i="18"/>
  <c r="K84" i="18"/>
  <c r="L84" i="18"/>
  <c r="L83" i="18"/>
  <c r="K83" i="18"/>
  <c r="A25" i="74"/>
  <c r="A103" i="18"/>
  <c r="A26" i="74"/>
  <c r="AE83" i="18" l="1"/>
  <c r="AC83" i="18"/>
  <c r="AA84" i="18"/>
  <c r="Y84" i="18"/>
  <c r="Y23" i="18"/>
  <c r="AA23" i="18"/>
  <c r="Y17" i="18"/>
  <c r="AA17" i="18"/>
  <c r="AC84" i="18"/>
  <c r="AE84" i="18"/>
  <c r="AA7" i="18"/>
  <c r="Y7" i="18"/>
  <c r="Y10" i="18"/>
  <c r="AA10" i="18"/>
  <c r="Y16" i="18"/>
  <c r="AA16" i="18"/>
  <c r="Y83" i="18"/>
  <c r="AA83" i="18"/>
  <c r="Y15" i="18"/>
  <c r="AA15" i="18"/>
  <c r="AC85" i="18"/>
  <c r="AE85" i="18"/>
  <c r="AA85" i="18"/>
  <c r="Y85" i="18"/>
  <c r="Y20" i="18"/>
  <c r="AA20" i="18"/>
  <c r="Y6" i="18"/>
  <c r="AA6" i="18"/>
  <c r="Y9" i="18"/>
  <c r="AA9" i="18"/>
  <c r="Y19" i="18"/>
  <c r="AA19" i="18"/>
  <c r="Y11" i="18"/>
  <c r="AA11" i="18"/>
  <c r="Y22" i="18"/>
  <c r="AA22" i="18"/>
  <c r="Y18" i="18"/>
  <c r="AA18" i="18"/>
  <c r="Y14" i="18"/>
  <c r="AA14" i="18"/>
  <c r="Y21" i="18"/>
  <c r="AA21" i="18"/>
  <c r="Y24" i="18"/>
  <c r="AA24" i="18"/>
  <c r="Y13" i="18"/>
  <c r="AA13" i="18"/>
  <c r="Y12" i="18"/>
  <c r="AA12" i="18"/>
  <c r="Y8" i="18"/>
  <c r="AA8" i="18"/>
  <c r="Y5" i="18"/>
  <c r="AA5" i="18"/>
  <c r="A27" i="74"/>
  <c r="A104" i="18"/>
  <c r="A28" i="74"/>
  <c r="I22" i="74" l="1"/>
  <c r="I21" i="74"/>
  <c r="I18" i="74"/>
  <c r="I20" i="74"/>
  <c r="L5" i="18"/>
  <c r="L9" i="18"/>
  <c r="L6" i="18"/>
  <c r="L13" i="18"/>
  <c r="L10" i="18"/>
  <c r="L17" i="18"/>
  <c r="L14" i="18"/>
  <c r="L21" i="18"/>
  <c r="L18" i="18"/>
  <c r="L12" i="18"/>
  <c r="L22" i="18"/>
  <c r="L8" i="18"/>
  <c r="L24" i="18"/>
  <c r="L16" i="18"/>
  <c r="L20" i="18"/>
  <c r="L7" i="18"/>
  <c r="L11" i="18"/>
  <c r="L15" i="18"/>
  <c r="L19" i="18"/>
  <c r="L23" i="18"/>
  <c r="I71" i="18"/>
  <c r="I69" i="18"/>
  <c r="I68" i="18"/>
  <c r="I70" i="18"/>
  <c r="I88" i="18"/>
  <c r="I87" i="18"/>
  <c r="I86" i="18"/>
  <c r="I57" i="18"/>
  <c r="I55" i="18"/>
  <c r="I56" i="18"/>
  <c r="K43" i="18"/>
  <c r="K28" i="18"/>
  <c r="K41" i="18"/>
  <c r="K36" i="18"/>
  <c r="K26" i="18"/>
  <c r="K35" i="18"/>
  <c r="K29" i="18"/>
  <c r="K37" i="18"/>
  <c r="K27" i="18"/>
  <c r="K25" i="18"/>
  <c r="K30" i="18"/>
  <c r="K38" i="18"/>
  <c r="K31" i="18"/>
  <c r="K39" i="18"/>
  <c r="K34" i="18"/>
  <c r="K32" i="18"/>
  <c r="K33" i="18"/>
  <c r="K40" i="18"/>
  <c r="L42" i="18"/>
  <c r="L43" i="18"/>
  <c r="L41" i="18"/>
  <c r="L28" i="18"/>
  <c r="L35" i="18"/>
  <c r="L36" i="18"/>
  <c r="L29" i="18"/>
  <c r="L37" i="18"/>
  <c r="L34" i="18"/>
  <c r="L27" i="18"/>
  <c r="L30" i="18"/>
  <c r="L38" i="18"/>
  <c r="L26" i="18"/>
  <c r="L31" i="18"/>
  <c r="L39" i="18"/>
  <c r="L32" i="18"/>
  <c r="L40" i="18"/>
  <c r="L25" i="18"/>
  <c r="L33" i="18"/>
  <c r="A105" i="18"/>
  <c r="A106" i="18"/>
  <c r="I98" i="18" l="1"/>
  <c r="I97" i="18"/>
  <c r="I96" i="18"/>
  <c r="I94" i="18"/>
  <c r="AC38" i="18"/>
  <c r="AE38" i="18"/>
  <c r="Y39" i="18"/>
  <c r="AA39" i="18"/>
  <c r="S55" i="18"/>
  <c r="Q55" i="18"/>
  <c r="AC24" i="18"/>
  <c r="AE24" i="18"/>
  <c r="Y33" i="18"/>
  <c r="AA33" i="18"/>
  <c r="AC16" i="18"/>
  <c r="AE16" i="18"/>
  <c r="AC30" i="18"/>
  <c r="AE30" i="18"/>
  <c r="Y31" i="18"/>
  <c r="AA31" i="18"/>
  <c r="S57" i="18"/>
  <c r="Q57" i="18"/>
  <c r="AC8" i="18"/>
  <c r="AE8" i="18"/>
  <c r="Y32" i="18"/>
  <c r="AA32" i="18"/>
  <c r="AC27" i="18"/>
  <c r="AE27" i="18"/>
  <c r="AC22" i="18"/>
  <c r="AE22" i="18"/>
  <c r="AC31" i="18"/>
  <c r="AE31" i="18"/>
  <c r="Y38" i="18"/>
  <c r="AA38" i="18"/>
  <c r="S86" i="18"/>
  <c r="Q86" i="18"/>
  <c r="AC34" i="18"/>
  <c r="AE34" i="18"/>
  <c r="Y30" i="18"/>
  <c r="AA30" i="18"/>
  <c r="S87" i="18"/>
  <c r="Q87" i="18"/>
  <c r="AC12" i="18"/>
  <c r="AE12" i="18"/>
  <c r="Y43" i="18"/>
  <c r="AA43" i="18"/>
  <c r="Y34" i="18"/>
  <c r="AA34" i="18"/>
  <c r="AC37" i="18"/>
  <c r="AE37" i="18"/>
  <c r="Y25" i="18"/>
  <c r="AA25" i="18"/>
  <c r="S88" i="18"/>
  <c r="Q88" i="18"/>
  <c r="AC18" i="18"/>
  <c r="AE18" i="18"/>
  <c r="AC39" i="18"/>
  <c r="AE39" i="18"/>
  <c r="S56" i="18"/>
  <c r="Q56" i="18"/>
  <c r="Y27" i="18"/>
  <c r="AA27" i="18"/>
  <c r="Q70" i="18"/>
  <c r="S70" i="18"/>
  <c r="AC21" i="18"/>
  <c r="AE21" i="18"/>
  <c r="AC36" i="18"/>
  <c r="AE36" i="18"/>
  <c r="Y37" i="18"/>
  <c r="AA37" i="18"/>
  <c r="S68" i="18"/>
  <c r="Q68" i="18"/>
  <c r="AC14" i="18"/>
  <c r="AE14" i="18"/>
  <c r="AA42" i="18"/>
  <c r="Y42" i="18"/>
  <c r="Y29" i="18"/>
  <c r="AA29" i="18"/>
  <c r="Q69" i="18"/>
  <c r="S69" i="18"/>
  <c r="AC17" i="18"/>
  <c r="AE17" i="18"/>
  <c r="Y35" i="18"/>
  <c r="AA35" i="18"/>
  <c r="S71" i="18"/>
  <c r="Q71" i="18"/>
  <c r="AC10" i="18"/>
  <c r="AE10" i="18"/>
  <c r="AC26" i="18"/>
  <c r="AE26" i="18"/>
  <c r="AC33" i="18"/>
  <c r="AE33" i="18"/>
  <c r="AC41" i="18"/>
  <c r="AE41" i="18"/>
  <c r="Y26" i="18"/>
  <c r="AA26" i="18"/>
  <c r="AC23" i="18"/>
  <c r="AE23" i="18"/>
  <c r="AC13" i="18"/>
  <c r="AE13" i="18"/>
  <c r="AC20" i="18"/>
  <c r="AE20" i="18"/>
  <c r="AC6" i="18"/>
  <c r="AE6" i="18"/>
  <c r="AC9" i="18"/>
  <c r="AE9" i="18"/>
  <c r="AE7" i="18"/>
  <c r="AC7" i="18"/>
  <c r="AC29" i="18"/>
  <c r="AE29" i="18"/>
  <c r="AC35" i="18"/>
  <c r="AE35" i="18"/>
  <c r="AC28" i="18"/>
  <c r="AE28" i="18"/>
  <c r="AC25" i="18"/>
  <c r="AE25" i="18"/>
  <c r="AC43" i="18"/>
  <c r="AE43" i="18"/>
  <c r="Y36" i="18"/>
  <c r="AA36" i="18"/>
  <c r="AC19" i="18"/>
  <c r="AE19" i="18"/>
  <c r="AC40" i="18"/>
  <c r="AE40" i="18"/>
  <c r="AC42" i="18"/>
  <c r="AE42" i="18"/>
  <c r="Y41" i="18"/>
  <c r="AA41" i="18"/>
  <c r="AC15" i="18"/>
  <c r="AE15" i="18"/>
  <c r="AC32" i="18"/>
  <c r="AE32" i="18"/>
  <c r="Y40" i="18"/>
  <c r="AA40" i="18"/>
  <c r="Y28" i="18"/>
  <c r="AA28" i="18"/>
  <c r="AC11" i="18"/>
  <c r="AE11" i="18"/>
  <c r="AC5" i="18"/>
  <c r="AE5" i="18"/>
  <c r="Y89" i="18" l="1"/>
  <c r="AA89" i="18"/>
  <c r="Q89" i="18"/>
  <c r="S89" i="18"/>
  <c r="AE89" i="18"/>
  <c r="AC89" i="18"/>
</calcChain>
</file>

<file path=xl/sharedStrings.xml><?xml version="1.0" encoding="utf-8"?>
<sst xmlns="http://schemas.openxmlformats.org/spreadsheetml/2006/main" count="1308" uniqueCount="312">
  <si>
    <r>
      <t xml:space="preserve">Toxics Emissions
Sub-Unit (TESU) ID </t>
    </r>
    <r>
      <rPr>
        <b/>
        <vertAlign val="superscript"/>
        <sz val="9"/>
        <rFont val="Century Gothic"/>
        <family val="2"/>
      </rPr>
      <t>(1)</t>
    </r>
  </si>
  <si>
    <t>Site</t>
  </si>
  <si>
    <t>Building</t>
  </si>
  <si>
    <r>
      <t xml:space="preserve">Peak Recirculation Rate </t>
    </r>
    <r>
      <rPr>
        <b/>
        <vertAlign val="superscript"/>
        <sz val="9"/>
        <rFont val="Century Gothic"/>
        <family val="2"/>
      </rPr>
      <t>(2)</t>
    </r>
    <r>
      <rPr>
        <b/>
        <sz val="9"/>
        <rFont val="Century Gothic"/>
        <family val="2"/>
      </rPr>
      <t xml:space="preserve">
(gpm)</t>
    </r>
  </si>
  <si>
    <r>
      <t xml:space="preserve">Drift Loss of Circulating Water </t>
    </r>
    <r>
      <rPr>
        <b/>
        <vertAlign val="superscript"/>
        <sz val="9"/>
        <rFont val="Century Gothic"/>
        <family val="2"/>
      </rPr>
      <t>(2)</t>
    </r>
    <r>
      <rPr>
        <b/>
        <sz val="9"/>
        <rFont val="Century Gothic"/>
        <family val="2"/>
      </rPr>
      <t xml:space="preserve">
(%)</t>
    </r>
  </si>
  <si>
    <t>RAC4-CT114-1</t>
  </si>
  <si>
    <t>Ronler Acres</t>
  </si>
  <si>
    <t>CUB4</t>
  </si>
  <si>
    <t>RAC4-CT114-2</t>
  </si>
  <si>
    <t>RAC4-CT114-3</t>
  </si>
  <si>
    <t>RAC4-CT114-4</t>
  </si>
  <si>
    <t>RAC4-CT114-5</t>
  </si>
  <si>
    <t>RAC4-CT114-6</t>
  </si>
  <si>
    <t>RAC4-CT114-7</t>
  </si>
  <si>
    <t>RAC4-CT114-8</t>
  </si>
  <si>
    <t>RAC4-CT114-9</t>
  </si>
  <si>
    <t>RAC4-CT114-10</t>
  </si>
  <si>
    <t>RAC4-CT114-11</t>
  </si>
  <si>
    <t>RAC4-CT114-12</t>
  </si>
  <si>
    <t>RAC4-CT114-13</t>
  </si>
  <si>
    <t>RAC4-CT114-14</t>
  </si>
  <si>
    <t>RAC4-CT114-15</t>
  </si>
  <si>
    <t>RAC4-CT114-16</t>
  </si>
  <si>
    <t>RAC4-CT114-17</t>
  </si>
  <si>
    <t>CUB4X</t>
  </si>
  <si>
    <t>RAC4-CT114-18</t>
  </si>
  <si>
    <t>RAC4-CT114-19</t>
  </si>
  <si>
    <t>RAC4-CT114-20</t>
  </si>
  <si>
    <t>RAC5-CT115-1</t>
  </si>
  <si>
    <t>CUB5</t>
  </si>
  <si>
    <t>RAC5-CT115-2</t>
  </si>
  <si>
    <t>RAC5-CT115-3</t>
  </si>
  <si>
    <t>RAC5-CT115-4</t>
  </si>
  <si>
    <t>RAC5-CT115-5</t>
  </si>
  <si>
    <t>RAC5-CT115-6</t>
  </si>
  <si>
    <t>RAC5-CT115-7</t>
  </si>
  <si>
    <t>RAC5-CT115-8</t>
  </si>
  <si>
    <t>RA5-CT114-1</t>
  </si>
  <si>
    <t>RA6-CT114-1</t>
  </si>
  <si>
    <t>RAC5-CT115-9</t>
  </si>
  <si>
    <t>RAC5-CT115-10</t>
  </si>
  <si>
    <t>RAC5-CT115-11</t>
  </si>
  <si>
    <t>RAC5-CT115-12</t>
  </si>
  <si>
    <t>RAC5-CT115-13</t>
  </si>
  <si>
    <t>RAC5-CT115-14</t>
  </si>
  <si>
    <t>RAC5-CT115-15</t>
  </si>
  <si>
    <t>RAC5-CT115-16</t>
  </si>
  <si>
    <t>RAC5-CT115-17</t>
  </si>
  <si>
    <t>CT-114-1-210</t>
  </si>
  <si>
    <t>CUB3</t>
  </si>
  <si>
    <t>CT-114-2-210</t>
  </si>
  <si>
    <t>CT-114-3-210</t>
  </si>
  <si>
    <t>CT-114-4-210</t>
  </si>
  <si>
    <t>CT-114-5-210</t>
  </si>
  <si>
    <t>CUB3-CT114-21-10</t>
  </si>
  <si>
    <t>CUB3X</t>
  </si>
  <si>
    <t>CUB3-CT114-22-10</t>
  </si>
  <si>
    <t>CUB3-CT114-23-10</t>
  </si>
  <si>
    <t>CUB3-CT114-24-10</t>
  </si>
  <si>
    <t>CUB3-CT114-25-10</t>
  </si>
  <si>
    <t>CUB3-CT114-26-10</t>
  </si>
  <si>
    <t>RP1-CT114-1-200</t>
  </si>
  <si>
    <t>RP1</t>
  </si>
  <si>
    <t>RP1-CT114-2-200</t>
  </si>
  <si>
    <t>RP1-CT114-3-00</t>
  </si>
  <si>
    <t>CUB2-CT114-1-210</t>
  </si>
  <si>
    <t>CUB2</t>
  </si>
  <si>
    <t>CUB2-CT114-2-210</t>
  </si>
  <si>
    <t>CUB2-CT114-3-210</t>
  </si>
  <si>
    <t>CUB2-CT114-4-210</t>
  </si>
  <si>
    <t>CUB2-CT114-5-210</t>
  </si>
  <si>
    <t>CUB2-CT114-6-210</t>
  </si>
  <si>
    <t>CUB2-CT114-7-210</t>
  </si>
  <si>
    <t>CUB2-CT114-8-210</t>
  </si>
  <si>
    <t>CUB2-CT114-9-210</t>
  </si>
  <si>
    <t>CUB2-CT114-10-210</t>
  </si>
  <si>
    <t>CUB2-CT114-11-10</t>
  </si>
  <si>
    <t>CUB2X</t>
  </si>
  <si>
    <t>CUB2-CT114-12-10</t>
  </si>
  <si>
    <t>CUB2-CT114-13-10</t>
  </si>
  <si>
    <t>CUB2-CT114-14-10</t>
  </si>
  <si>
    <t>F20-CT114-1-210</t>
  </si>
  <si>
    <t>CUB1</t>
  </si>
  <si>
    <t>F20-CT114-2-210</t>
  </si>
  <si>
    <t>F20-CT114-3-210</t>
  </si>
  <si>
    <t>F20-CT114-4-210</t>
  </si>
  <si>
    <t>F20-CT114-5-210</t>
  </si>
  <si>
    <t>F20-CT114-6-210</t>
  </si>
  <si>
    <t>F20-CT114-7-210</t>
  </si>
  <si>
    <t>F20-CT114-8-210</t>
  </si>
  <si>
    <t>F20-CT114-9-210</t>
  </si>
  <si>
    <t>F20-CT114-10-210</t>
  </si>
  <si>
    <t>F20-CT114-11-210</t>
  </si>
  <si>
    <t>N2-CT114-1</t>
  </si>
  <si>
    <t>N2 Plant</t>
  </si>
  <si>
    <t>N2-CT114-2</t>
  </si>
  <si>
    <t>N2-CT114-3</t>
  </si>
  <si>
    <t>RACB3-CT-114-1-35</t>
  </si>
  <si>
    <t>PCB-1</t>
  </si>
  <si>
    <t>RACB3-CT-114-2-35</t>
  </si>
  <si>
    <t>RACB3-CT-114-3-35</t>
  </si>
  <si>
    <t>AL4-CHW-CT2</t>
  </si>
  <si>
    <t>Aloha</t>
  </si>
  <si>
    <t>AL4</t>
  </si>
  <si>
    <t>AL4-CHW-CT3</t>
  </si>
  <si>
    <t>F15-CT29-1-1</t>
  </si>
  <si>
    <t>F15</t>
  </si>
  <si>
    <t>F15-CT29-1-2</t>
  </si>
  <si>
    <t>F15-CT29-1-3</t>
  </si>
  <si>
    <t>F15-CT29-1-4</t>
  </si>
  <si>
    <t>F15-CT29-1-5</t>
  </si>
  <si>
    <t>F15-CT29-1-6-1</t>
  </si>
  <si>
    <t>References</t>
  </si>
  <si>
    <t>Only those cooling towers dosed with chemicals listed in OAR 340-245-8040 were included.</t>
  </si>
  <si>
    <t>Information provided by Intel Corporation based on vendor specifications.</t>
  </si>
  <si>
    <t>Equipment is planned for future use.</t>
  </si>
  <si>
    <t>TESU ID</t>
  </si>
  <si>
    <r>
      <t xml:space="preserve">Drift Loss of Circulating Water </t>
    </r>
    <r>
      <rPr>
        <b/>
        <vertAlign val="superscript"/>
        <sz val="9"/>
        <rFont val="Century Gothic"/>
        <family val="2"/>
      </rPr>
      <t>(1)</t>
    </r>
    <r>
      <rPr>
        <b/>
        <sz val="9"/>
        <rFont val="Century Gothic"/>
        <family val="2"/>
      </rPr>
      <t xml:space="preserve">
(%)</t>
    </r>
  </si>
  <si>
    <r>
      <t xml:space="preserve">Peak Recirculation Flow Rate </t>
    </r>
    <r>
      <rPr>
        <b/>
        <vertAlign val="superscript"/>
        <sz val="9"/>
        <rFont val="Century Gothic"/>
        <family val="2"/>
      </rPr>
      <t>(1)</t>
    </r>
    <r>
      <rPr>
        <b/>
        <sz val="9"/>
        <rFont val="Century Gothic"/>
        <family val="2"/>
      </rPr>
      <t xml:space="preserve">
(gpm)</t>
    </r>
  </si>
  <si>
    <r>
      <t xml:space="preserve">Average Recirculation Flow Rate </t>
    </r>
    <r>
      <rPr>
        <b/>
        <vertAlign val="superscript"/>
        <sz val="9"/>
        <rFont val="Century Gothic"/>
        <family val="2"/>
      </rPr>
      <t>(1)</t>
    </r>
    <r>
      <rPr>
        <b/>
        <sz val="9"/>
        <rFont val="Century Gothic"/>
        <family val="2"/>
      </rPr>
      <t xml:space="preserve">
(gpm)</t>
    </r>
  </si>
  <si>
    <t>Drift Loss</t>
  </si>
  <si>
    <r>
      <t xml:space="preserve">TAC Concentration </t>
    </r>
    <r>
      <rPr>
        <b/>
        <vertAlign val="superscript"/>
        <sz val="9"/>
        <rFont val="Century Gothic"/>
        <family val="2"/>
      </rPr>
      <t xml:space="preserve">(2)
</t>
    </r>
    <r>
      <rPr>
        <b/>
        <sz val="9"/>
        <rFont val="Century Gothic"/>
        <family val="2"/>
      </rPr>
      <t xml:space="preserve"> (ppm)</t>
    </r>
  </si>
  <si>
    <r>
      <t>Emissions Estimate</t>
    </r>
    <r>
      <rPr>
        <b/>
        <vertAlign val="superscript"/>
        <sz val="9"/>
        <color theme="1"/>
        <rFont val="Century Gothic"/>
        <family val="2"/>
      </rPr>
      <t xml:space="preserve"> (5)</t>
    </r>
  </si>
  <si>
    <t>Glutaraldehyde</t>
  </si>
  <si>
    <t>Methanol</t>
  </si>
  <si>
    <t>Phosphoric Acid</t>
  </si>
  <si>
    <t>Sulfuric Acid</t>
  </si>
  <si>
    <t>111-30-8</t>
  </si>
  <si>
    <t>67-56-1</t>
  </si>
  <si>
    <t>7664-38-2</t>
  </si>
  <si>
    <t>7664-93-9</t>
  </si>
  <si>
    <r>
      <t xml:space="preserve">Daily </t>
    </r>
    <r>
      <rPr>
        <b/>
        <vertAlign val="superscript"/>
        <sz val="9"/>
        <color theme="1"/>
        <rFont val="Century Gothic"/>
        <family val="2"/>
      </rPr>
      <t>(a)</t>
    </r>
    <r>
      <rPr>
        <b/>
        <sz val="9"/>
        <color theme="1"/>
        <rFont val="Century Gothic"/>
        <family val="2"/>
      </rPr>
      <t xml:space="preserve">
(lb/day)</t>
    </r>
  </si>
  <si>
    <r>
      <t xml:space="preserve">Annual </t>
    </r>
    <r>
      <rPr>
        <b/>
        <vertAlign val="superscript"/>
        <sz val="9"/>
        <color theme="1"/>
        <rFont val="Century Gothic"/>
        <family val="2"/>
      </rPr>
      <t>(b)</t>
    </r>
    <r>
      <rPr>
        <b/>
        <sz val="9"/>
        <color theme="1"/>
        <rFont val="Century Gothic"/>
        <family val="2"/>
      </rPr>
      <t xml:space="preserve">
(lb/yr)</t>
    </r>
  </si>
  <si>
    <r>
      <t xml:space="preserve">Daily </t>
    </r>
    <r>
      <rPr>
        <b/>
        <vertAlign val="superscript"/>
        <sz val="9"/>
        <color theme="1"/>
        <rFont val="Century Gothic"/>
        <family val="2"/>
      </rPr>
      <t>(c)</t>
    </r>
    <r>
      <rPr>
        <b/>
        <sz val="9"/>
        <color theme="1"/>
        <rFont val="Century Gothic"/>
        <family val="2"/>
      </rPr>
      <t xml:space="preserve">
(lb/day)</t>
    </r>
  </si>
  <si>
    <r>
      <t xml:space="preserve">Annual </t>
    </r>
    <r>
      <rPr>
        <b/>
        <vertAlign val="superscript"/>
        <sz val="9"/>
        <color theme="1"/>
        <rFont val="Century Gothic"/>
        <family val="2"/>
      </rPr>
      <t>(d)</t>
    </r>
    <r>
      <rPr>
        <b/>
        <sz val="9"/>
        <color theme="1"/>
        <rFont val="Century Gothic"/>
        <family val="2"/>
      </rPr>
      <t xml:space="preserve">
(lb/yr)</t>
    </r>
  </si>
  <si>
    <t>--</t>
  </si>
  <si>
    <t>(6)</t>
  </si>
  <si>
    <t>Total</t>
  </si>
  <si>
    <t>Notes</t>
  </si>
  <si>
    <t>TAC = Toxic Air Contaminant</t>
  </si>
  <si>
    <t>Daily drift loss (lb/day) = (total water circulation rate [gpm]) x (density of water [lb/gal]) x (drift loss percent of circulating water [%] / 100) x (60 min/hr) x (daily hours of operation [hrs/day])</t>
  </si>
  <si>
    <t>Density of water (lb/gal) =</t>
  </si>
  <si>
    <t>Daily hours of operation (hrs/day) =</t>
  </si>
  <si>
    <t>Annual drift loss (lb/yr) = (daily drift loss [lb/day]) x (annual days of operation [days/yr])</t>
  </si>
  <si>
    <t>Annual days of operation (days/yr) =</t>
  </si>
  <si>
    <t>Daily emissions estimate (lb/day) = (daily drift loss [lb/day]) x (concentration [ppm] / 1,000,000)</t>
  </si>
  <si>
    <t>Annual emissions estimate (lb/yr) = (annual drift loss [lb/yr]) x (concentration [ppm] / 1,000,000)</t>
  </si>
  <si>
    <t>Information provided by Intel Corporation. TAC concentration Is based on dosage rates and TAC percentage in SDS.</t>
  </si>
  <si>
    <t>Based on continuous operation.</t>
  </si>
  <si>
    <t>Assumes the composition of the drift loss is same as the cooling tower makeup water.</t>
  </si>
  <si>
    <t>(5)</t>
  </si>
  <si>
    <t>Assumes that dosing frequency is daily</t>
  </si>
  <si>
    <t>Dosing rates for RA5 and RA6 assumed to be similar to RAC5</t>
  </si>
  <si>
    <t>Source</t>
  </si>
  <si>
    <r>
      <t xml:space="preserve">TAC Concentration </t>
    </r>
    <r>
      <rPr>
        <b/>
        <vertAlign val="superscript"/>
        <sz val="9"/>
        <rFont val="Century Gothic"/>
        <family val="2"/>
      </rPr>
      <t>(2)</t>
    </r>
    <r>
      <rPr>
        <b/>
        <sz val="9"/>
        <rFont val="Century Gothic"/>
        <family val="2"/>
      </rPr>
      <t xml:space="preserve">
(ppm)</t>
    </r>
  </si>
  <si>
    <r>
      <t xml:space="preserve">Emissions Estimate </t>
    </r>
    <r>
      <rPr>
        <b/>
        <vertAlign val="superscript"/>
        <sz val="9"/>
        <color theme="1"/>
        <rFont val="Century Gothic"/>
        <family val="2"/>
      </rPr>
      <t>(5)</t>
    </r>
  </si>
  <si>
    <t>Emission Unit</t>
  </si>
  <si>
    <t>Equipment Type</t>
  </si>
  <si>
    <t>Equipment Tag</t>
  </si>
  <si>
    <t>Air Dispersion ID</t>
  </si>
  <si>
    <t>Install Date</t>
  </si>
  <si>
    <t>Drift Rate</t>
  </si>
  <si>
    <t>Peak Flow Rate per pump
(gpm)</t>
  </si>
  <si>
    <t>Peak TDS
(ppm)</t>
  </si>
  <si>
    <t>Avg Pump Recirculation (gpm)</t>
  </si>
  <si>
    <t>Avg TDS 
(ppm)</t>
  </si>
  <si>
    <t>EU-COOLING TOWER</t>
  </si>
  <si>
    <t>Cooling Towers</t>
  </si>
  <si>
    <t>CTC4_01</t>
  </si>
  <si>
    <t>CTC4_02</t>
  </si>
  <si>
    <t>CTC4_03</t>
  </si>
  <si>
    <t>CTC4_04</t>
  </si>
  <si>
    <t>CTC4_05</t>
  </si>
  <si>
    <t>CTC4_06</t>
  </si>
  <si>
    <t>CTC4_07</t>
  </si>
  <si>
    <t>CTC4_08</t>
  </si>
  <si>
    <t>CTC4_09</t>
  </si>
  <si>
    <t>CTC4_10</t>
  </si>
  <si>
    <t>CTC4_11</t>
  </si>
  <si>
    <t>CTC4_12</t>
  </si>
  <si>
    <t>CTC4_13</t>
  </si>
  <si>
    <t>CTC4_14</t>
  </si>
  <si>
    <t>CTC4_15</t>
  </si>
  <si>
    <t>CTC4_16</t>
  </si>
  <si>
    <t>CTC4_17</t>
  </si>
  <si>
    <t>CTC4_18</t>
  </si>
  <si>
    <t>CTC4_19</t>
  </si>
  <si>
    <t>CTC4_20</t>
  </si>
  <si>
    <t>CTC5_01</t>
  </si>
  <si>
    <t>CTC5_02</t>
  </si>
  <si>
    <t>CTC5_03</t>
  </si>
  <si>
    <t>CTC5_04</t>
  </si>
  <si>
    <t>CTC5_05</t>
  </si>
  <si>
    <t>CTC5_06</t>
  </si>
  <si>
    <t>CTC5_07</t>
  </si>
  <si>
    <t>CTC5_08</t>
  </si>
  <si>
    <t>CTC5_09</t>
  </si>
  <si>
    <t>Planned</t>
  </si>
  <si>
    <t>CTC5_10</t>
  </si>
  <si>
    <t>CTC5_11</t>
  </si>
  <si>
    <t>CTC5_12</t>
  </si>
  <si>
    <t>CTC5_13</t>
  </si>
  <si>
    <t>CTC5_14</t>
  </si>
  <si>
    <t>CTC5_15</t>
  </si>
  <si>
    <t>CTC5_16</t>
  </si>
  <si>
    <t>CTC5_17</t>
  </si>
  <si>
    <t>CTC3_01</t>
  </si>
  <si>
    <t>CTC3_02</t>
  </si>
  <si>
    <t>CTC3_03</t>
  </si>
  <si>
    <t>CTC3_04</t>
  </si>
  <si>
    <t>CTC3_05</t>
  </si>
  <si>
    <t>CTC3_06</t>
  </si>
  <si>
    <t>CTC3_07</t>
  </si>
  <si>
    <t>CTC3_08</t>
  </si>
  <si>
    <t>CTC3_09</t>
  </si>
  <si>
    <t>CTC3_10</t>
  </si>
  <si>
    <t>CTC3_11</t>
  </si>
  <si>
    <t>CTRP1_01</t>
  </si>
  <si>
    <t>CTRP1_02</t>
  </si>
  <si>
    <t>CTRP1_03</t>
  </si>
  <si>
    <t>RA4</t>
  </si>
  <si>
    <t>RA4-CT113-1-10</t>
  </si>
  <si>
    <t>CTR4_01</t>
  </si>
  <si>
    <t>RA4-CT113-2-10</t>
  </si>
  <si>
    <t>CTR4_02</t>
  </si>
  <si>
    <t>RA4-CT113-3-10</t>
  </si>
  <si>
    <t>CTR4_03</t>
  </si>
  <si>
    <t>RA4-CT113-4-10</t>
  </si>
  <si>
    <t>CTR4_04</t>
  </si>
  <si>
    <t>RA4-CT113-5-10</t>
  </si>
  <si>
    <t>CTR4_05</t>
  </si>
  <si>
    <t>RA4-CT113-6-10</t>
  </si>
  <si>
    <t>CTR4_06</t>
  </si>
  <si>
    <t>RA5</t>
  </si>
  <si>
    <t>CTR5_01</t>
  </si>
  <si>
    <t>RA6</t>
  </si>
  <si>
    <t>CTR6_01</t>
  </si>
  <si>
    <t>CTC2_01</t>
  </si>
  <si>
    <t>CTC2_02</t>
  </si>
  <si>
    <t>CTC2_03</t>
  </si>
  <si>
    <t>CTC2_04</t>
  </si>
  <si>
    <t>CTC2_05</t>
  </si>
  <si>
    <t>CTC2_06</t>
  </si>
  <si>
    <t>CTC2_07</t>
  </si>
  <si>
    <t>CTC2_08</t>
  </si>
  <si>
    <t>CTC2_09</t>
  </si>
  <si>
    <t>CTC2_10</t>
  </si>
  <si>
    <t>CTC2_11</t>
  </si>
  <si>
    <t>CTC2_12</t>
  </si>
  <si>
    <t>CTC2_13</t>
  </si>
  <si>
    <t>CTC2_14</t>
  </si>
  <si>
    <t>CTC1_01</t>
  </si>
  <si>
    <t>Pre-project</t>
  </si>
  <si>
    <t>CTC1_02</t>
  </si>
  <si>
    <t>CTC1_03</t>
  </si>
  <si>
    <t>CTC1_04</t>
  </si>
  <si>
    <t>CTC1_05</t>
  </si>
  <si>
    <t>CTC1_06</t>
  </si>
  <si>
    <t>CTC1_07</t>
  </si>
  <si>
    <t>CTC1_08</t>
  </si>
  <si>
    <t>CTC1_09</t>
  </si>
  <si>
    <t>CTC1_10</t>
  </si>
  <si>
    <t>CTC1_11</t>
  </si>
  <si>
    <t>CTN2_01</t>
  </si>
  <si>
    <t>2018</t>
  </si>
  <si>
    <t>CTN2_02</t>
  </si>
  <si>
    <t>CTN2_03</t>
  </si>
  <si>
    <t>CTCB_01</t>
  </si>
  <si>
    <t>CTCB_02</t>
  </si>
  <si>
    <t>CTCB_03</t>
  </si>
  <si>
    <t>WATR</t>
  </si>
  <si>
    <t>RAWTR1-CH918-1-11</t>
  </si>
  <si>
    <t>CTWTR_01</t>
  </si>
  <si>
    <t>RAWTR1-CH918-2-11</t>
  </si>
  <si>
    <t>CTWTR_02</t>
  </si>
  <si>
    <t>RAWTR1-CH918-3-11</t>
  </si>
  <si>
    <t>CTWTR_03</t>
  </si>
  <si>
    <t>RAWTR1-CH918-4-11</t>
  </si>
  <si>
    <t>CTWTR_04</t>
  </si>
  <si>
    <t>RAWTR1-CH918-5-11</t>
  </si>
  <si>
    <t>CTWTR_05</t>
  </si>
  <si>
    <t>RAWTR1-CH918-6-11</t>
  </si>
  <si>
    <t>CTWTR_06</t>
  </si>
  <si>
    <t>RAWTR1-CH918-7-11</t>
  </si>
  <si>
    <t>CTWTR_07</t>
  </si>
  <si>
    <t>RAWTR1-CH918-8-11</t>
  </si>
  <si>
    <t>CTWTR_08</t>
  </si>
  <si>
    <t>RAWTR1-CH918-9-11</t>
  </si>
  <si>
    <t>CTWTR_09</t>
  </si>
  <si>
    <t>RAWTR1-CH918-10-11</t>
  </si>
  <si>
    <t>CTWTR_10</t>
  </si>
  <si>
    <t>RAWTR1-CH918-11-11</t>
  </si>
  <si>
    <t>CTWTR_11</t>
  </si>
  <si>
    <t>RAWTR1-CH918-12-11</t>
  </si>
  <si>
    <t>CTWTR_12</t>
  </si>
  <si>
    <t>CTA4_01</t>
  </si>
  <si>
    <t>CTA4_02</t>
  </si>
  <si>
    <t>CTF15_01</t>
  </si>
  <si>
    <t>CTF15_02</t>
  </si>
  <si>
    <t>CTF15_03</t>
  </si>
  <si>
    <t>CTF15_04</t>
  </si>
  <si>
    <t>CTF15_05</t>
  </si>
  <si>
    <t>CTF15_06</t>
  </si>
  <si>
    <t>See Input Cooling Tower for Rates and Parameters</t>
  </si>
  <si>
    <t>Aluminum</t>
  </si>
  <si>
    <t>Aluminum concentration (ppm) = (aluminum distearate concentration [ppm]) x (molecular weight of aluminum [g/mol]) / (molecular weight of aluminum distearate [g/mol])</t>
  </si>
  <si>
    <t>Molecular weight of aluminum (g/mol) =</t>
  </si>
  <si>
    <t>Molecular weight of aluminum distearate (g/mol) =</t>
  </si>
  <si>
    <r>
      <t xml:space="preserve">Aluminum </t>
    </r>
    <r>
      <rPr>
        <b/>
        <vertAlign val="superscript"/>
        <sz val="9"/>
        <color theme="1"/>
        <rFont val="Century Gothic"/>
        <family val="2"/>
      </rPr>
      <t>(e)</t>
    </r>
  </si>
  <si>
    <t>7429-90-5</t>
  </si>
  <si>
    <r>
      <t xml:space="preserve">Daily </t>
    </r>
    <r>
      <rPr>
        <b/>
        <vertAlign val="superscript"/>
        <sz val="9"/>
        <color theme="1"/>
        <rFont val="Century Gothic"/>
        <family val="2"/>
      </rPr>
      <t>(d)</t>
    </r>
    <r>
      <rPr>
        <b/>
        <sz val="9"/>
        <color theme="1"/>
        <rFont val="Century Gothic"/>
        <family val="2"/>
      </rPr>
      <t xml:space="preserve">
(lb/day)</t>
    </r>
  </si>
  <si>
    <r>
      <t xml:space="preserve">Annual </t>
    </r>
    <r>
      <rPr>
        <b/>
        <vertAlign val="superscript"/>
        <sz val="9"/>
        <color theme="1"/>
        <rFont val="Century Gothic"/>
        <family val="2"/>
      </rPr>
      <t>(e)</t>
    </r>
    <r>
      <rPr>
        <b/>
        <sz val="9"/>
        <color theme="1"/>
        <rFont val="Century Gothic"/>
        <family val="2"/>
      </rPr>
      <t xml:space="preserve">
(lb/yr)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</si>
</sst>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.0"/>
    <numFmt numFmtId="165" formatCode="#\-##\-0"/>
    <numFmt numFmtId="166" formatCode="0.0"/>
    <numFmt numFmtId="167" formatCode="0.000"/>
    <numFmt numFmtId="168" formatCode="_(* #,##0.00_);_(* \(#,##0.00\);_(* \-??_);_(@_)"/>
    <numFmt numFmtId="169" formatCode="0.0000"/>
    <numFmt numFmtId="170" formatCode="0.000000000"/>
    <numFmt numFmtId="171" formatCode="0.00000"/>
    <numFmt numFmtId="172" formatCode="yyyy"/>
    <numFmt numFmtId="173" formatCode="0.0000%"/>
  </numFmts>
  <fonts count="31">
    <font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name val="Century Gothic"/>
      <family val="2"/>
    </font>
    <font>
      <sz val="9"/>
      <name val="Century Gothic"/>
      <family val="2"/>
    </font>
    <font>
      <vertAlign val="superscript"/>
      <sz val="9"/>
      <name val="Century Gothic"/>
      <family val="2"/>
    </font>
    <font>
      <sz val="8"/>
      <color theme="1"/>
      <name val="Century Gothic"/>
      <family val="2"/>
    </font>
    <font>
      <b/>
      <sz val="8"/>
      <name val="Century Gothic"/>
      <family val="2"/>
    </font>
    <font>
      <sz val="8"/>
      <name val="Century Gothic"/>
      <family val="2"/>
    </font>
    <font>
      <sz val="11"/>
      <name val="CG Times"/>
      <family val="1"/>
    </font>
    <font>
      <vertAlign val="superscript"/>
      <sz val="8"/>
      <name val="Century Gothic"/>
      <family val="2"/>
    </font>
    <font>
      <vertAlign val="superscript"/>
      <sz val="8"/>
      <color theme="1"/>
      <name val="Century Gothic"/>
      <family val="2"/>
    </font>
    <font>
      <sz val="10"/>
      <color theme="1"/>
      <name val="Arial"/>
      <family val="2"/>
    </font>
    <font>
      <b/>
      <vertAlign val="superscript"/>
      <sz val="9"/>
      <color theme="1"/>
      <name val="Century Gothic"/>
      <family val="2"/>
    </font>
    <font>
      <vertAlign val="superscript"/>
      <sz val="9"/>
      <color theme="1"/>
      <name val="Century Gothic"/>
      <family val="2"/>
    </font>
    <font>
      <sz val="10"/>
      <name val="Arial"/>
      <family val="2"/>
    </font>
    <font>
      <sz val="11"/>
      <color theme="1"/>
      <name val="Times New Roman"/>
      <family val="2"/>
    </font>
    <font>
      <b/>
      <sz val="9"/>
      <color rgb="FFFF0000"/>
      <name val="Century Gothic"/>
      <family val="2"/>
    </font>
    <font>
      <sz val="10"/>
      <color rgb="FF000000"/>
      <name val="Times New Roman"/>
      <family val="1"/>
    </font>
    <font>
      <b/>
      <vertAlign val="superscript"/>
      <sz val="9"/>
      <name val="Century Gothic"/>
      <family val="2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2"/>
      <name val="Arial MT"/>
      <charset val="1"/>
    </font>
    <font>
      <sz val="11"/>
      <color rgb="FF000000"/>
      <name val="Arial"/>
      <family val="2"/>
    </font>
    <font>
      <sz val="1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">
    <xf numFmtId="0" fontId="0" fillId="0" borderId="0"/>
    <xf numFmtId="0" fontId="5" fillId="0" borderId="0"/>
    <xf numFmtId="0" fontId="2" fillId="0" borderId="0"/>
    <xf numFmtId="0" fontId="4" fillId="0" borderId="0"/>
    <xf numFmtId="0" fontId="12" fillId="0" borderId="0"/>
    <xf numFmtId="0" fontId="15" fillId="0" borderId="0"/>
    <xf numFmtId="0" fontId="4" fillId="0" borderId="0"/>
    <xf numFmtId="0" fontId="15" fillId="0" borderId="0"/>
    <xf numFmtId="0" fontId="18" fillId="0" borderId="0"/>
    <xf numFmtId="0" fontId="19" fillId="0" borderId="0"/>
    <xf numFmtId="0" fontId="4" fillId="0" borderId="0"/>
    <xf numFmtId="0" fontId="4" fillId="0" borderId="0"/>
    <xf numFmtId="0" fontId="21" fillId="0" borderId="0"/>
    <xf numFmtId="9" fontId="4" fillId="0" borderId="0" applyFont="0" applyFill="0" applyBorder="0" applyAlignment="0" applyProtection="0"/>
    <xf numFmtId="0" fontId="2" fillId="0" borderId="0"/>
    <xf numFmtId="0" fontId="23" fillId="0" borderId="0"/>
    <xf numFmtId="168" fontId="23" fillId="0" borderId="0" applyBorder="0" applyProtection="0"/>
    <xf numFmtId="9" fontId="23" fillId="0" borderId="0" applyBorder="0" applyProtection="0"/>
    <xf numFmtId="0" fontId="24" fillId="0" borderId="0"/>
    <xf numFmtId="0" fontId="23" fillId="0" borderId="0"/>
    <xf numFmtId="0" fontId="24" fillId="0" borderId="0"/>
    <xf numFmtId="0" fontId="25" fillId="0" borderId="0"/>
    <xf numFmtId="0" fontId="24" fillId="0" borderId="0"/>
    <xf numFmtId="0" fontId="4" fillId="0" borderId="0"/>
  </cellStyleXfs>
  <cellXfs count="165">
    <xf numFmtId="0" fontId="0" fillId="0" borderId="0" xfId="0"/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Continuous"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3" fillId="0" borderId="0" xfId="5" applyFont="1" applyAlignment="1">
      <alignment horizontal="center" vertical="center"/>
    </xf>
    <xf numFmtId="0" fontId="9" fillId="0" borderId="0" xfId="6" applyFont="1" applyAlignment="1">
      <alignment horizontal="center" vertical="center"/>
    </xf>
    <xf numFmtId="0" fontId="3" fillId="0" borderId="3" xfId="6" applyFont="1" applyBorder="1" applyAlignment="1">
      <alignment horizontal="centerContinuous" vertical="center"/>
    </xf>
    <xf numFmtId="0" fontId="3" fillId="0" borderId="3" xfId="6" applyFont="1" applyBorder="1" applyAlignment="1">
      <alignment horizontal="centerContinuous" vertical="center" wrapText="1"/>
    </xf>
    <xf numFmtId="0" fontId="3" fillId="0" borderId="0" xfId="6" applyFont="1" applyAlignment="1">
      <alignment horizontal="center" vertical="center"/>
    </xf>
    <xf numFmtId="0" fontId="2" fillId="0" borderId="0" xfId="6" applyFont="1" applyAlignment="1">
      <alignment horizontal="center" vertical="center"/>
    </xf>
    <xf numFmtId="0" fontId="3" fillId="0" borderId="1" xfId="6" applyFont="1" applyBorder="1" applyAlignment="1">
      <alignment horizontal="centerContinuous" vertical="center"/>
    </xf>
    <xf numFmtId="0" fontId="3" fillId="0" borderId="7" xfId="6" applyFont="1" applyBorder="1" applyAlignment="1">
      <alignment horizontal="centerContinuous" vertical="center"/>
    </xf>
    <xf numFmtId="0" fontId="3" fillId="0" borderId="2" xfId="6" applyFont="1" applyBorder="1" applyAlignment="1">
      <alignment horizontal="centerContinuous" vertical="center"/>
    </xf>
    <xf numFmtId="0" fontId="0" fillId="0" borderId="0" xfId="0" applyAlignment="1">
      <alignment horizontal="centerContinuous"/>
    </xf>
    <xf numFmtId="0" fontId="11" fillId="0" borderId="0" xfId="0" applyFont="1" applyAlignment="1">
      <alignment horizontal="center" vertical="center"/>
    </xf>
    <xf numFmtId="165" fontId="3" fillId="0" borderId="3" xfId="6" applyNumberFormat="1" applyFont="1" applyBorder="1" applyAlignment="1">
      <alignment horizontal="centerContinuous" vertical="center"/>
    </xf>
    <xf numFmtId="165" fontId="3" fillId="0" borderId="2" xfId="6" applyNumberFormat="1" applyFont="1" applyBorder="1" applyAlignment="1">
      <alignment horizontal="centerContinuous" vertical="center"/>
    </xf>
    <xf numFmtId="0" fontId="3" fillId="0" borderId="2" xfId="6" applyFont="1" applyBorder="1" applyAlignment="1">
      <alignment horizontal="centerContinuous" vertical="center" wrapText="1"/>
    </xf>
    <xf numFmtId="11" fontId="16" fillId="0" borderId="2" xfId="7" applyNumberFormat="1" applyFont="1" applyBorder="1" applyAlignment="1">
      <alignment horizontal="centerContinuous" vertical="center"/>
    </xf>
    <xf numFmtId="164" fontId="7" fillId="0" borderId="3" xfId="0" quotePrefix="1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" fillId="0" borderId="1" xfId="6" applyFont="1" applyBorder="1" applyAlignment="1">
      <alignment horizontal="centerContinuous" vertical="center"/>
    </xf>
    <xf numFmtId="0" fontId="1" fillId="0" borderId="7" xfId="6" applyFont="1" applyBorder="1" applyAlignment="1">
      <alignment horizontal="centerContinuous" vertical="center"/>
    </xf>
    <xf numFmtId="0" fontId="7" fillId="0" borderId="7" xfId="0" applyFont="1" applyBorder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1" fillId="0" borderId="0" xfId="6" applyFont="1" applyAlignment="1">
      <alignment horizontal="center" vertical="center"/>
    </xf>
    <xf numFmtId="0" fontId="1" fillId="0" borderId="3" xfId="6" applyFont="1" applyBorder="1" applyAlignment="1">
      <alignment horizontal="center" vertical="center"/>
    </xf>
    <xf numFmtId="1" fontId="7" fillId="0" borderId="3" xfId="0" quotePrefix="1" applyNumberFormat="1" applyFont="1" applyBorder="1" applyAlignment="1">
      <alignment horizontal="center" vertical="center"/>
    </xf>
    <xf numFmtId="0" fontId="20" fillId="0" borderId="0" xfId="0" applyFont="1" applyAlignment="1">
      <alignment horizontal="centerContinuous" vertical="center"/>
    </xf>
    <xf numFmtId="169" fontId="7" fillId="0" borderId="2" xfId="0" quotePrefix="1" applyNumberFormat="1" applyFont="1" applyBorder="1" applyAlignment="1">
      <alignment horizontal="centerContinuous" vertical="center"/>
    </xf>
    <xf numFmtId="167" fontId="7" fillId="0" borderId="2" xfId="0" quotePrefix="1" applyNumberFormat="1" applyFont="1" applyBorder="1" applyAlignment="1">
      <alignment horizontal="centerContinuous" vertical="center"/>
    </xf>
    <xf numFmtId="0" fontId="1" fillId="0" borderId="7" xfId="7" applyFont="1" applyBorder="1" applyAlignment="1">
      <alignment horizontal="centerContinuous" vertical="center"/>
    </xf>
    <xf numFmtId="0" fontId="17" fillId="0" borderId="2" xfId="7" applyFont="1" applyBorder="1" applyAlignment="1">
      <alignment horizontal="centerContinuous" vertical="center"/>
    </xf>
    <xf numFmtId="0" fontId="3" fillId="0" borderId="7" xfId="7" applyFont="1" applyBorder="1" applyAlignment="1">
      <alignment horizontal="centerContinuous" vertical="center"/>
    </xf>
    <xf numFmtId="0" fontId="16" fillId="0" borderId="2" xfId="7" applyFont="1" applyBorder="1" applyAlignment="1">
      <alignment horizontal="centerContinuous" vertical="center"/>
    </xf>
    <xf numFmtId="2" fontId="1" fillId="0" borderId="3" xfId="6" applyNumberFormat="1" applyFont="1" applyBorder="1" applyAlignment="1">
      <alignment horizontal="center" vertical="center"/>
    </xf>
    <xf numFmtId="1" fontId="1" fillId="0" borderId="3" xfId="6" applyNumberFormat="1" applyFont="1" applyBorder="1" applyAlignment="1">
      <alignment horizontal="center" vertical="center"/>
    </xf>
    <xf numFmtId="11" fontId="28" fillId="0" borderId="0" xfId="0" applyNumberFormat="1" applyFont="1" applyAlignment="1">
      <alignment horizontal="centerContinuous"/>
    </xf>
    <xf numFmtId="0" fontId="28" fillId="0" borderId="0" xfId="0" applyFont="1" applyAlignment="1">
      <alignment horizontal="centerContinuous"/>
    </xf>
    <xf numFmtId="2" fontId="28" fillId="0" borderId="0" xfId="0" applyNumberFormat="1" applyFont="1" applyAlignment="1">
      <alignment horizontal="centerContinuous"/>
    </xf>
    <xf numFmtId="170" fontId="1" fillId="0" borderId="7" xfId="7" applyNumberFormat="1" applyFont="1" applyBorder="1" applyAlignment="1">
      <alignment horizontal="centerContinuous" vertical="center"/>
    </xf>
    <xf numFmtId="0" fontId="8" fillId="0" borderId="7" xfId="0" applyFont="1" applyBorder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3" fontId="29" fillId="2" borderId="4" xfId="0" applyNumberFormat="1" applyFont="1" applyFill="1" applyBorder="1" applyAlignment="1">
      <alignment horizontal="center"/>
    </xf>
    <xf numFmtId="3" fontId="29" fillId="2" borderId="12" xfId="0" applyNumberFormat="1" applyFont="1" applyFill="1" applyBorder="1" applyAlignment="1">
      <alignment horizontal="center"/>
    </xf>
    <xf numFmtId="3" fontId="27" fillId="2" borderId="12" xfId="0" applyNumberFormat="1" applyFont="1" applyFill="1" applyBorder="1" applyAlignment="1">
      <alignment horizontal="center"/>
    </xf>
    <xf numFmtId="0" fontId="29" fillId="2" borderId="0" xfId="0" applyFont="1" applyFill="1"/>
    <xf numFmtId="0" fontId="27" fillId="2" borderId="0" xfId="0" applyFont="1" applyFill="1"/>
    <xf numFmtId="0" fontId="29" fillId="0" borderId="0" xfId="0" applyFont="1"/>
    <xf numFmtId="0" fontId="29" fillId="2" borderId="0" xfId="0" applyFont="1" applyFill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2" borderId="12" xfId="0" applyFont="1" applyFill="1" applyBorder="1" applyAlignment="1">
      <alignment horizontal="center"/>
    </xf>
    <xf numFmtId="0" fontId="29" fillId="2" borderId="5" xfId="0" applyFont="1" applyFill="1" applyBorder="1" applyAlignment="1">
      <alignment horizontal="center"/>
    </xf>
    <xf numFmtId="0" fontId="26" fillId="2" borderId="5" xfId="0" applyFont="1" applyFill="1" applyBorder="1" applyAlignment="1">
      <alignment horizontal="center" wrapText="1"/>
    </xf>
    <xf numFmtId="172" fontId="29" fillId="2" borderId="5" xfId="0" applyNumberFormat="1" applyFont="1" applyFill="1" applyBorder="1" applyAlignment="1">
      <alignment horizontal="center"/>
    </xf>
    <xf numFmtId="173" fontId="29" fillId="2" borderId="5" xfId="13" applyNumberFormat="1" applyFont="1" applyFill="1" applyBorder="1" applyAlignment="1">
      <alignment horizontal="center"/>
    </xf>
    <xf numFmtId="3" fontId="29" fillId="2" borderId="5" xfId="0" applyNumberFormat="1" applyFont="1" applyFill="1" applyBorder="1" applyAlignment="1">
      <alignment horizontal="center"/>
    </xf>
    <xf numFmtId="173" fontId="29" fillId="2" borderId="0" xfId="13" applyNumberFormat="1" applyFont="1" applyFill="1" applyBorder="1" applyAlignment="1">
      <alignment horizontal="center"/>
    </xf>
    <xf numFmtId="173" fontId="27" fillId="2" borderId="0" xfId="13" applyNumberFormat="1" applyFont="1" applyFill="1" applyBorder="1" applyAlignment="1">
      <alignment horizontal="center"/>
    </xf>
    <xf numFmtId="0" fontId="27" fillId="2" borderId="12" xfId="0" applyFont="1" applyFill="1" applyBorder="1" applyAlignment="1">
      <alignment horizontal="center"/>
    </xf>
    <xf numFmtId="0" fontId="30" fillId="2" borderId="12" xfId="0" applyFont="1" applyFill="1" applyBorder="1" applyAlignment="1">
      <alignment horizontal="center"/>
    </xf>
    <xf numFmtId="0" fontId="29" fillId="2" borderId="12" xfId="0" applyFont="1" applyFill="1" applyBorder="1" applyAlignment="1">
      <alignment horizontal="center" vertical="center"/>
    </xf>
    <xf numFmtId="0" fontId="30" fillId="2" borderId="12" xfId="0" applyFont="1" applyFill="1" applyBorder="1" applyAlignment="1">
      <alignment horizontal="center" vertical="center"/>
    </xf>
    <xf numFmtId="0" fontId="27" fillId="0" borderId="0" xfId="0" applyFont="1"/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171" fontId="29" fillId="0" borderId="0" xfId="0" applyNumberFormat="1" applyFont="1" applyAlignment="1">
      <alignment horizontal="center"/>
    </xf>
    <xf numFmtId="169" fontId="29" fillId="0" borderId="0" xfId="0" applyNumberFormat="1" applyFont="1" applyAlignment="1">
      <alignment horizontal="center"/>
    </xf>
    <xf numFmtId="11" fontId="29" fillId="0" borderId="0" xfId="0" applyNumberFormat="1" applyFont="1" applyAlignment="1">
      <alignment horizontal="center"/>
    </xf>
    <xf numFmtId="0" fontId="1" fillId="0" borderId="3" xfId="6" quotePrefix="1" applyFont="1" applyBorder="1" applyAlignment="1">
      <alignment horizontal="center" vertical="center"/>
    </xf>
    <xf numFmtId="166" fontId="1" fillId="0" borderId="3" xfId="6" applyNumberFormat="1" applyFont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9" fillId="2" borderId="0" xfId="6" applyFont="1" applyFill="1" applyAlignment="1">
      <alignment horizontal="left" vertical="center"/>
    </xf>
    <xf numFmtId="0" fontId="9" fillId="2" borderId="0" xfId="6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 indent="1"/>
    </xf>
    <xf numFmtId="0" fontId="9" fillId="2" borderId="0" xfId="0" applyFont="1" applyFill="1" applyAlignment="1">
      <alignment vertical="center"/>
    </xf>
    <xf numFmtId="0" fontId="9" fillId="2" borderId="0" xfId="7" applyFont="1" applyFill="1" applyAlignment="1">
      <alignment horizontal="center" vertical="center"/>
    </xf>
    <xf numFmtId="0" fontId="14" fillId="2" borderId="0" xfId="7" applyFont="1" applyFill="1" applyAlignment="1">
      <alignment horizontal="center" vertical="center"/>
    </xf>
    <xf numFmtId="0" fontId="13" fillId="2" borderId="0" xfId="4" applyFont="1" applyFill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vertical="center"/>
    </xf>
    <xf numFmtId="0" fontId="9" fillId="2" borderId="0" xfId="0" applyFont="1" applyFill="1" applyAlignment="1">
      <alignment horizontal="right" vertical="center"/>
    </xf>
    <xf numFmtId="0" fontId="14" fillId="2" borderId="0" xfId="6" applyFont="1" applyFill="1" applyAlignment="1">
      <alignment horizontal="center" vertical="center"/>
    </xf>
    <xf numFmtId="0" fontId="1" fillId="2" borderId="0" xfId="6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14" fillId="2" borderId="0" xfId="6" quotePrefix="1" applyFont="1" applyFill="1" applyAlignment="1">
      <alignment horizontal="center" vertical="center"/>
    </xf>
    <xf numFmtId="0" fontId="0" fillId="2" borderId="0" xfId="0" applyFill="1"/>
    <xf numFmtId="2" fontId="0" fillId="2" borderId="0" xfId="0" applyNumberFormat="1" applyFill="1" applyAlignment="1">
      <alignment horizontal="centerContinuous"/>
    </xf>
    <xf numFmtId="0" fontId="0" fillId="2" borderId="0" xfId="0" applyFill="1" applyAlignment="1">
      <alignment horizontal="centerContinuous"/>
    </xf>
    <xf numFmtId="0" fontId="17" fillId="0" borderId="7" xfId="6" quotePrefix="1" applyFont="1" applyBorder="1" applyAlignment="1">
      <alignment horizontal="right" vertical="center"/>
    </xf>
    <xf numFmtId="0" fontId="1" fillId="0" borderId="1" xfId="6" applyFont="1" applyBorder="1" applyAlignment="1">
      <alignment horizontal="center" vertical="center"/>
    </xf>
    <xf numFmtId="0" fontId="10" fillId="2" borderId="5" xfId="0" applyFont="1" applyFill="1" applyBorder="1" applyAlignment="1">
      <alignment horizontal="left" vertical="center"/>
    </xf>
    <xf numFmtId="0" fontId="9" fillId="2" borderId="5" xfId="6" applyFont="1" applyFill="1" applyBorder="1" applyAlignment="1">
      <alignment horizontal="left" vertical="center"/>
    </xf>
    <xf numFmtId="0" fontId="9" fillId="2" borderId="5" xfId="6" applyFont="1" applyFill="1" applyBorder="1" applyAlignment="1">
      <alignment horizontal="center" vertical="center"/>
    </xf>
    <xf numFmtId="165" fontId="3" fillId="2" borderId="0" xfId="6" applyNumberFormat="1" applyFont="1" applyFill="1" applyAlignment="1">
      <alignment horizontal="left" vertical="center"/>
    </xf>
    <xf numFmtId="0" fontId="3" fillId="2" borderId="0" xfId="6" applyFont="1" applyFill="1" applyAlignment="1">
      <alignment horizontal="left" vertical="center"/>
    </xf>
    <xf numFmtId="0" fontId="3" fillId="0" borderId="4" xfId="6" applyFont="1" applyBorder="1" applyAlignment="1">
      <alignment horizontal="centerContinuous" vertical="center"/>
    </xf>
    <xf numFmtId="0" fontId="3" fillId="0" borderId="5" xfId="6" applyFont="1" applyBorder="1" applyAlignment="1">
      <alignment horizontal="centerContinuous" vertical="center"/>
    </xf>
    <xf numFmtId="165" fontId="3" fillId="0" borderId="11" xfId="6" applyNumberFormat="1" applyFont="1" applyBorder="1" applyAlignment="1">
      <alignment horizontal="centerContinuous" vertical="center"/>
    </xf>
    <xf numFmtId="0" fontId="3" fillId="0" borderId="11" xfId="6" applyFont="1" applyBorder="1" applyAlignment="1">
      <alignment horizontal="centerContinuous" vertical="center"/>
    </xf>
    <xf numFmtId="0" fontId="3" fillId="0" borderId="5" xfId="7" applyFont="1" applyBorder="1" applyAlignment="1">
      <alignment horizontal="centerContinuous" vertical="center"/>
    </xf>
    <xf numFmtId="0" fontId="16" fillId="0" borderId="6" xfId="7" applyFont="1" applyBorder="1" applyAlignment="1">
      <alignment horizontal="centerContinuous" vertical="center"/>
    </xf>
    <xf numFmtId="11" fontId="16" fillId="0" borderId="6" xfId="7" applyNumberFormat="1" applyFont="1" applyBorder="1" applyAlignment="1">
      <alignment horizontal="centerContinuous" vertical="center"/>
    </xf>
    <xf numFmtId="0" fontId="29" fillId="4" borderId="1" xfId="0" applyFont="1" applyFill="1" applyBorder="1" applyAlignment="1">
      <alignment horizontal="center" vertical="center" wrapText="1"/>
    </xf>
    <xf numFmtId="0" fontId="29" fillId="4" borderId="7" xfId="0" applyFont="1" applyFill="1" applyBorder="1" applyAlignment="1">
      <alignment horizontal="center" vertical="center" wrapText="1"/>
    </xf>
    <xf numFmtId="0" fontId="27" fillId="4" borderId="7" xfId="0" applyFont="1" applyFill="1" applyBorder="1" applyAlignment="1">
      <alignment horizontal="center" vertical="center" wrapText="1"/>
    </xf>
    <xf numFmtId="166" fontId="29" fillId="4" borderId="2" xfId="0" applyNumberFormat="1" applyFont="1" applyFill="1" applyBorder="1" applyAlignment="1">
      <alignment horizontal="center" vertical="center" wrapText="1"/>
    </xf>
    <xf numFmtId="3" fontId="29" fillId="2" borderId="6" xfId="0" applyNumberFormat="1" applyFont="1" applyFill="1" applyBorder="1" applyAlignment="1">
      <alignment horizontal="center"/>
    </xf>
    <xf numFmtId="0" fontId="29" fillId="2" borderId="0" xfId="0" applyFont="1" applyFill="1" applyAlignment="1">
      <alignment horizontal="center"/>
    </xf>
    <xf numFmtId="0" fontId="26" fillId="2" borderId="0" xfId="0" applyFont="1" applyFill="1" applyAlignment="1">
      <alignment horizontal="center" wrapText="1"/>
    </xf>
    <xf numFmtId="172" fontId="29" fillId="2" borderId="0" xfId="0" applyNumberFormat="1" applyFont="1" applyFill="1" applyAlignment="1">
      <alignment horizontal="center"/>
    </xf>
    <xf numFmtId="3" fontId="29" fillId="2" borderId="0" xfId="0" applyNumberFormat="1" applyFont="1" applyFill="1" applyAlignment="1">
      <alignment horizontal="center"/>
    </xf>
    <xf numFmtId="3" fontId="29" fillId="2" borderId="13" xfId="0" applyNumberFormat="1" applyFont="1" applyFill="1" applyBorder="1" applyAlignment="1">
      <alignment horizontal="center"/>
    </xf>
    <xf numFmtId="0" fontId="27" fillId="2" borderId="0" xfId="0" applyFont="1" applyFill="1" applyAlignment="1">
      <alignment horizontal="center" wrapText="1"/>
    </xf>
    <xf numFmtId="0" fontId="27" fillId="2" borderId="0" xfId="0" applyFont="1" applyFill="1" applyAlignment="1">
      <alignment horizontal="center"/>
    </xf>
    <xf numFmtId="172" fontId="27" fillId="2" borderId="0" xfId="0" applyNumberFormat="1" applyFont="1" applyFill="1" applyAlignment="1">
      <alignment horizontal="center"/>
    </xf>
    <xf numFmtId="0" fontId="26" fillId="3" borderId="0" xfId="0" applyFont="1" applyFill="1" applyAlignment="1">
      <alignment horizontal="center"/>
    </xf>
    <xf numFmtId="3" fontId="27" fillId="2" borderId="0" xfId="0" applyNumberFormat="1" applyFont="1" applyFill="1" applyAlignment="1">
      <alignment horizontal="center"/>
    </xf>
    <xf numFmtId="3" fontId="27" fillId="2" borderId="13" xfId="0" applyNumberFormat="1" applyFont="1" applyFill="1" applyBorder="1" applyAlignment="1">
      <alignment horizontal="center"/>
    </xf>
    <xf numFmtId="0" fontId="29" fillId="2" borderId="0" xfId="0" applyFont="1" applyFill="1" applyAlignment="1">
      <alignment horizontal="center" wrapText="1"/>
    </xf>
    <xf numFmtId="0" fontId="29" fillId="2" borderId="0" xfId="0" applyFont="1" applyFill="1" applyAlignment="1">
      <alignment horizontal="center" vertical="center"/>
    </xf>
    <xf numFmtId="172" fontId="29" fillId="2" borderId="0" xfId="0" applyNumberFormat="1" applyFont="1" applyFill="1" applyAlignment="1">
      <alignment horizontal="center" vertical="center"/>
    </xf>
    <xf numFmtId="0" fontId="29" fillId="2" borderId="5" xfId="0" applyFont="1" applyFill="1" applyBorder="1"/>
    <xf numFmtId="0" fontId="29" fillId="2" borderId="5" xfId="0" applyFont="1" applyFill="1" applyBorder="1" applyAlignment="1">
      <alignment horizontal="left"/>
    </xf>
    <xf numFmtId="2" fontId="9" fillId="2" borderId="0" xfId="0" applyNumberFormat="1" applyFont="1" applyFill="1" applyAlignment="1">
      <alignment horizontal="center" vertical="center"/>
    </xf>
    <xf numFmtId="169" fontId="1" fillId="0" borderId="3" xfId="6" quotePrefix="1" applyNumberFormat="1" applyFont="1" applyBorder="1" applyAlignment="1">
      <alignment horizontal="center" vertical="center"/>
    </xf>
    <xf numFmtId="167" fontId="1" fillId="0" borderId="3" xfId="6" applyNumberFormat="1" applyFont="1" applyBorder="1" applyAlignment="1">
      <alignment horizontal="center" vertical="center"/>
    </xf>
    <xf numFmtId="167" fontId="1" fillId="0" borderId="3" xfId="6" quotePrefix="1" applyNumberFormat="1" applyFont="1" applyBorder="1" applyAlignment="1">
      <alignment horizontal="center" vertical="center"/>
    </xf>
    <xf numFmtId="169" fontId="1" fillId="0" borderId="3" xfId="6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4" xfId="6" applyFont="1" applyBorder="1" applyAlignment="1">
      <alignment horizontal="center" vertical="center" wrapText="1"/>
    </xf>
    <xf numFmtId="0" fontId="6" fillId="0" borderId="5" xfId="6" applyFont="1" applyBorder="1" applyAlignment="1">
      <alignment horizontal="center" vertical="center"/>
    </xf>
    <xf numFmtId="0" fontId="6" fillId="0" borderId="6" xfId="6" applyFont="1" applyBorder="1" applyAlignment="1">
      <alignment horizontal="center" vertical="center"/>
    </xf>
    <xf numFmtId="0" fontId="6" fillId="0" borderId="12" xfId="6" applyFont="1" applyBorder="1" applyAlignment="1">
      <alignment horizontal="center" vertical="center"/>
    </xf>
    <xf numFmtId="0" fontId="6" fillId="0" borderId="0" xfId="6" applyFont="1" applyAlignment="1">
      <alignment horizontal="center" vertical="center"/>
    </xf>
    <xf numFmtId="0" fontId="6" fillId="0" borderId="13" xfId="6" applyFont="1" applyBorder="1" applyAlignment="1">
      <alignment horizontal="center" vertical="center"/>
    </xf>
    <xf numFmtId="0" fontId="6" fillId="0" borderId="8" xfId="6" applyFont="1" applyBorder="1" applyAlignment="1">
      <alignment horizontal="center" vertical="center"/>
    </xf>
    <xf numFmtId="0" fontId="6" fillId="0" borderId="9" xfId="6" applyFont="1" applyBorder="1" applyAlignment="1">
      <alignment horizontal="center" vertical="center"/>
    </xf>
    <xf numFmtId="0" fontId="6" fillId="0" borderId="10" xfId="6" applyFont="1" applyBorder="1" applyAlignment="1">
      <alignment horizontal="center" vertical="center"/>
    </xf>
    <xf numFmtId="0" fontId="6" fillId="0" borderId="3" xfId="6" applyFont="1" applyBorder="1" applyAlignment="1">
      <alignment horizontal="center" vertical="center"/>
    </xf>
    <xf numFmtId="0" fontId="6" fillId="0" borderId="11" xfId="6" applyFont="1" applyBorder="1" applyAlignment="1">
      <alignment horizontal="center" vertical="center" wrapText="1"/>
    </xf>
    <xf numFmtId="0" fontId="6" fillId="0" borderId="15" xfId="6" applyFont="1" applyBorder="1" applyAlignment="1">
      <alignment horizontal="center" vertical="center"/>
    </xf>
    <xf numFmtId="0" fontId="6" fillId="0" borderId="14" xfId="6" applyFont="1" applyBorder="1" applyAlignment="1">
      <alignment horizontal="center" vertical="center"/>
    </xf>
    <xf numFmtId="0" fontId="6" fillId="0" borderId="6" xfId="6" applyFont="1" applyBorder="1" applyAlignment="1">
      <alignment horizontal="center" vertical="center" wrapText="1"/>
    </xf>
    <xf numFmtId="0" fontId="6" fillId="0" borderId="12" xfId="6" applyFont="1" applyBorder="1" applyAlignment="1">
      <alignment horizontal="center" vertical="center" wrapText="1"/>
    </xf>
    <xf numFmtId="0" fontId="6" fillId="0" borderId="13" xfId="6" applyFont="1" applyBorder="1" applyAlignment="1">
      <alignment horizontal="center" vertical="center" wrapText="1"/>
    </xf>
    <xf numFmtId="0" fontId="6" fillId="0" borderId="8" xfId="6" applyFont="1" applyBorder="1" applyAlignment="1">
      <alignment horizontal="center" vertical="center" wrapText="1"/>
    </xf>
    <xf numFmtId="0" fontId="6" fillId="0" borderId="10" xfId="6" applyFont="1" applyBorder="1" applyAlignment="1">
      <alignment horizontal="center" vertical="center" wrapText="1"/>
    </xf>
    <xf numFmtId="0" fontId="6" fillId="0" borderId="1" xfId="6" applyFont="1" applyBorder="1" applyAlignment="1">
      <alignment horizontal="center" vertical="center" wrapText="1"/>
    </xf>
    <xf numFmtId="0" fontId="6" fillId="0" borderId="5" xfId="6" applyFont="1" applyBorder="1" applyAlignment="1">
      <alignment horizontal="center" vertical="center" wrapText="1"/>
    </xf>
    <xf numFmtId="0" fontId="6" fillId="0" borderId="7" xfId="6" applyFont="1" applyBorder="1" applyAlignment="1">
      <alignment horizontal="center" vertical="center"/>
    </xf>
    <xf numFmtId="0" fontId="6" fillId="0" borderId="2" xfId="6" applyFont="1" applyBorder="1" applyAlignment="1">
      <alignment horizontal="center" vertical="center"/>
    </xf>
  </cellXfs>
  <cellStyles count="24">
    <cellStyle name="Comma 2" xfId="16" xr:uid="{F299711E-47B4-43C5-A6C0-18C568AD9268}"/>
    <cellStyle name="Normal" xfId="0" builtinId="0"/>
    <cellStyle name="Normal 10 10 2 2 2 2" xfId="3" xr:uid="{F44E6CDF-586E-4AE6-9DF5-69AD6EDCDAAB}"/>
    <cellStyle name="Normal 2" xfId="18" xr:uid="{34AA7833-B74A-47F3-B31E-1E7167614D9D}"/>
    <cellStyle name="Normal 2 10" xfId="8" xr:uid="{3DFAEA5B-C10B-40FB-A219-776468838948}"/>
    <cellStyle name="Normal 2 2 2 2" xfId="9" xr:uid="{B531AC87-57E7-4C95-BEB6-26402ECBEF31}"/>
    <cellStyle name="Normal 2 3 2 3" xfId="12" xr:uid="{17739503-8048-43C9-8699-E3953B90CFBA}"/>
    <cellStyle name="Normal 2 3 3" xfId="10" xr:uid="{CC428092-418D-4ACA-9B3C-6594B2B30D88}"/>
    <cellStyle name="Normal 2 4" xfId="1" xr:uid="{D8CF08D2-6313-47D7-8594-8E918AF24763}"/>
    <cellStyle name="Normal 3" xfId="19" xr:uid="{DC9A7F9E-99AC-45E4-A618-C288E64EB96F}"/>
    <cellStyle name="Normal 3 2" xfId="5" xr:uid="{54682C79-5A3D-4169-A5F5-11394D856E24}"/>
    <cellStyle name="Normal 3 2 2" xfId="11" xr:uid="{4807DAD7-DDFE-48AA-A515-6A91862D0296}"/>
    <cellStyle name="Normal 3 42" xfId="7" xr:uid="{A4A2CA17-E7C1-4542-9986-5122A8B0ABF6}"/>
    <cellStyle name="Normal 335" xfId="14" xr:uid="{B88F33D0-4157-429C-93DF-4C21D067AF4A}"/>
    <cellStyle name="Normal 4" xfId="20" xr:uid="{7BBD3AFD-4BB3-4C02-9D14-7CC6256DD4F5}"/>
    <cellStyle name="Normal 5" xfId="2" xr:uid="{A5D8949A-DC0F-4517-9007-D65DE2E8A0A6}"/>
    <cellStyle name="Normal 5 2" xfId="21" xr:uid="{F4F8A2EC-2858-484D-A7B1-8456E6186886}"/>
    <cellStyle name="Normal 6" xfId="22" xr:uid="{A2539D11-264D-4068-9BC7-6CCA18DBAA06}"/>
    <cellStyle name="Normal 7" xfId="15" xr:uid="{B4FB20DA-32F3-4860-8160-16F9FB03C064}"/>
    <cellStyle name="Normal 8 35" xfId="6" xr:uid="{1E7F2ECC-5CB8-47BD-B016-19B1B377AFEB}"/>
    <cellStyle name="Normal 8 35 2" xfId="23" xr:uid="{0777CFDA-EBCB-49D3-8C1B-DEB8AA350EE4}"/>
    <cellStyle name="Normal_Danville2" xfId="4" xr:uid="{2D21A93F-5B16-429A-8631-C56AFEDB801B}"/>
    <cellStyle name="Percent" xfId="13" builtinId="5"/>
    <cellStyle name="Percent 2" xfId="17" xr:uid="{B72715E0-A259-450D-93CC-4266E20C9E92}"/>
  </cellStyles>
  <dxfs count="58">
    <dxf>
      <numFmt numFmtId="3" formatCode="#,##0"/>
    </dxf>
    <dxf>
      <numFmt numFmtId="166" formatCode="0.0"/>
    </dxf>
    <dxf>
      <numFmt numFmtId="2" formatCode="0.00"/>
    </dxf>
    <dxf>
      <numFmt numFmtId="167" formatCode="0.000"/>
    </dxf>
    <dxf>
      <numFmt numFmtId="174" formatCode="0.0E+00"/>
    </dxf>
    <dxf>
      <numFmt numFmtId="1" formatCode="0"/>
    </dxf>
    <dxf>
      <numFmt numFmtId="174" formatCode="0.0E+00"/>
    </dxf>
    <dxf>
      <numFmt numFmtId="167" formatCode="0.000"/>
    </dxf>
    <dxf>
      <numFmt numFmtId="2" formatCode="0.00"/>
    </dxf>
    <dxf>
      <numFmt numFmtId="166" formatCode="0.0"/>
    </dxf>
    <dxf>
      <numFmt numFmtId="3" formatCode="#,##0"/>
    </dxf>
    <dxf>
      <numFmt numFmtId="1" formatCode="0"/>
    </dxf>
    <dxf>
      <numFmt numFmtId="3" formatCode="#,##0"/>
    </dxf>
    <dxf>
      <numFmt numFmtId="3" formatCode="#,##0"/>
    </dxf>
    <dxf>
      <numFmt numFmtId="166" formatCode="0.0"/>
    </dxf>
    <dxf>
      <numFmt numFmtId="2" formatCode="0.00"/>
    </dxf>
    <dxf>
      <numFmt numFmtId="167" formatCode="0.000"/>
    </dxf>
    <dxf>
      <numFmt numFmtId="174" formatCode="0.0E+00"/>
    </dxf>
    <dxf>
      <numFmt numFmtId="1" formatCode="0"/>
    </dxf>
    <dxf>
      <numFmt numFmtId="3" formatCode="#,##0"/>
    </dxf>
    <dxf>
      <numFmt numFmtId="166" formatCode="0.0"/>
    </dxf>
    <dxf>
      <numFmt numFmtId="2" formatCode="0.00"/>
    </dxf>
    <dxf>
      <numFmt numFmtId="167" formatCode="0.000"/>
    </dxf>
    <dxf>
      <numFmt numFmtId="15" formatCode="0.00E+00"/>
    </dxf>
    <dxf>
      <numFmt numFmtId="1" formatCode="0"/>
    </dxf>
    <dxf>
      <numFmt numFmtId="174" formatCode="0.0E+00"/>
    </dxf>
    <dxf>
      <numFmt numFmtId="167" formatCode="0.000"/>
    </dxf>
    <dxf>
      <numFmt numFmtId="2" formatCode="0.00"/>
    </dxf>
    <dxf>
      <numFmt numFmtId="166" formatCode="0.0"/>
    </dxf>
    <dxf>
      <numFmt numFmtId="3" formatCode="#,##0"/>
    </dxf>
    <dxf>
      <numFmt numFmtId="1" formatCode="0"/>
    </dxf>
    <dxf>
      <numFmt numFmtId="174" formatCode="0.0E+00"/>
    </dxf>
    <dxf>
      <numFmt numFmtId="167" formatCode="0.000"/>
    </dxf>
    <dxf>
      <numFmt numFmtId="2" formatCode="0.00"/>
    </dxf>
    <dxf>
      <numFmt numFmtId="166" formatCode="0.0"/>
    </dxf>
    <dxf>
      <numFmt numFmtId="3" formatCode="#,##0"/>
    </dxf>
    <dxf>
      <numFmt numFmtId="1" formatCode="0"/>
    </dxf>
    <dxf>
      <numFmt numFmtId="174" formatCode="0.0E+00"/>
    </dxf>
    <dxf>
      <numFmt numFmtId="167" formatCode="0.000"/>
    </dxf>
    <dxf>
      <numFmt numFmtId="2" formatCode="0.00"/>
    </dxf>
    <dxf>
      <numFmt numFmtId="166" formatCode="0.0"/>
    </dxf>
    <dxf>
      <numFmt numFmtId="3" formatCode="#,##0"/>
    </dxf>
    <dxf>
      <numFmt numFmtId="1" formatCode="0"/>
    </dxf>
    <dxf>
      <numFmt numFmtId="3" formatCode="#,##0"/>
    </dxf>
    <dxf>
      <numFmt numFmtId="3" formatCode="#,##0"/>
    </dxf>
    <dxf>
      <numFmt numFmtId="3" formatCode="#,##0"/>
    </dxf>
    <dxf>
      <numFmt numFmtId="15" formatCode="0.00E+00"/>
    </dxf>
    <dxf>
      <numFmt numFmtId="3" formatCode="#,##0"/>
    </dxf>
    <dxf>
      <numFmt numFmtId="15" formatCode="0.00E+00"/>
    </dxf>
    <dxf>
      <numFmt numFmtId="174" formatCode="0.0E+00"/>
    </dxf>
    <dxf>
      <numFmt numFmtId="3" formatCode="#,##0"/>
    </dxf>
    <dxf>
      <numFmt numFmtId="3" formatCode="#,##0"/>
    </dxf>
    <dxf>
      <numFmt numFmtId="15" formatCode="0.00E+00"/>
    </dxf>
    <dxf>
      <numFmt numFmtId="174" formatCode="0.0E+00"/>
    </dxf>
    <dxf>
      <numFmt numFmtId="174" formatCode="0.0E+00"/>
    </dxf>
    <dxf>
      <numFmt numFmtId="3" formatCode="#,##0"/>
    </dxf>
    <dxf>
      <numFmt numFmtId="3" formatCode="#,##0"/>
    </dxf>
    <dxf>
      <numFmt numFmtId="174" formatCode="0.0E+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externalLink" Target="externalLinks/externalLink36.xml"/><Relationship Id="rId47" Type="http://schemas.openxmlformats.org/officeDocument/2006/relationships/calcChain" Target="calcChain.xml"/><Relationship Id="rId50" Type="http://schemas.openxmlformats.org/officeDocument/2006/relationships/customXml" Target="../customXml/item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23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49" Type="http://schemas.openxmlformats.org/officeDocument/2006/relationships/customXml" Target="../customXml/item2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externalLink" Target="externalLinks/externalLink37.xml"/><Relationship Id="rId48" Type="http://schemas.openxmlformats.org/officeDocument/2006/relationships/customXml" Target="../customXml/item1.xml"/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46" Type="http://schemas.openxmlformats.org/officeDocument/2006/relationships/sharedStrings" Target="sharedStrings.xml"/><Relationship Id="rId20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3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sea\modeling\COST\PULPUTIL\EXCEL\2004\04-Close\PM_Pgs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el.sharepoint.com/Users/beagle/Desktop/Air%20Reference/BACT/BACT%20Spreadsheets/BACT%20Cost%20Analysis%20Template%2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el.sharepoint.com/Users/amcbride/Downloads/2020ATEIReportingForm(1)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Projects\1716.02%20Intel%20Corporation\01_CAO%20Support%20for%20Permit\Data\aq104BtoxicsReport.xlsx" TargetMode="External"/><Relationship Id="rId1" Type="http://schemas.openxmlformats.org/officeDocument/2006/relationships/externalLinkPath" Target="file:///\\stmfa01.file.core.windows.net\data\Projects\1716.02%20Intel%20Corporation\01_CAO%20Support%20for%20Permit\Data\aq104BtoxicsReport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filesrv\Departments\AHerschberger\Desktop\RFP%20TRI%202011\Simsboro%20Form%20R%20Threshold%20Determinations%20Calc_2011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aspdx-fs1\data.net\References\Ref%20by%20Subject\_Compliance\Air%20Reference\Air%20Toxics\Draft%20Rule\2018-05-01%20-%20New%20Draft%20Rule%20Response%20to%20SB%201541\Draft%20TRV%20RBC%20Tables%20May%202018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el.sharepoint.com/Air/Projects/Intel%20OR/0430810%20Intel-RA%20Q4%20Cont'd-Eng.Supp/Data/D1X%20RCTOs/FID/Intel%20OR%20RCTO%20D1X-VOC138-7-120%20Rev-0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aspdx-fs1\data.net\Projects\1421.01%20Hollingsworth%20&amp;%20Vose%20Fiber%20Company\02_CONFIDENTIAL\Data\Emissions%20Inventory\Td-HV%20HHRA%20EI-1421.01.02-V0.04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sea\modeling\Documents%20and%20Settings\mjzufall\Local%20Settings\Temporary%20Internet%20Files\OLK34\EI%20Data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aspdx-fs1\data.net\Projects\1918.01%20ECS%20Case\01_Air%20Permitting%20Support\Data\Copy%20of%20Copy%20of%20Styrene%20Calculation%20(2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Projects\2016\2016%20Air%20Group%20Projects\H&amp;V%20-%20Georgia%20PSD%20Evaluation%20(1650376)\Calculations\Emissions%20Inventory\2016-0506%20-%20Production%20scenario%20(E3)\2016-1014%20-%20Attachment%20A%20EI%20-%201650376%20-%20V2.0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OST\PULPUTIL\EXCEL\2001\01-Close\PM_PG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uvallwh\Desktop\Templates\2006AEI%20Stationary_template_v9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SW-CPW-FP01\Division255-440$\Documents%20and%20Settings\hasena\Desktop\ANG%20Inventories\Installations\Newburgh%20NY\Draft%202005%20AEI\Stewart%202005%20Stationary%20(draft)%20090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SW-CPW-FP01\Division255-440$\Data255-440\Work255\AIR%20QUALITY\ANG%20Emissions%20Inventories\KS%20-%20Smoky%20Hill%20-%20184%20Det%201\DCFs%20from%20Installation\2006%20Salina%20KS%20Mobile%20DCF%20Final%20(Draft)_3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el.sharepoint.com/Users/lriley/Desktop/Copy%20of%202017-3-23%20(CG)%20Medford%20Material%20Balance%20Data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mfa01.file.core.windows.net\data\Projects\0201.10%20Hydro%20Extrusions\01_CAO%20Permitting%20Support\Data\Previous%20EIs\TEU-1-AQ405cao_DFCR.xlsx" TargetMode="External"/></Relationships>
</file>

<file path=xl/externalLinks/_rels/externalLink2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mfaspdx-fs1\Projects\1421.01%20Hollingsworth%20&amp;%20Vose%20Fiber%20Company\02_CONFIDENTIAL\External\Correspondence\2017-0223%20-%202016%20Production%20Data\020817_Monthly_%20PM_CONFIDENTIAL_Production_Tracker_V1%203_PasswordProtected%20-%20Copy.xlsx?DBE1586B" TargetMode="External"/><Relationship Id="rId1" Type="http://schemas.openxmlformats.org/officeDocument/2006/relationships/externalLinkPath" Target="file:///\\DBE1586B\020817_Monthly_%20PM_CONFIDENTIAL_Production_Tracker_V1%203_PasswordProtected%20-%20Copy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599da54a3efd6538/Work-CEM/Hydro/PDX%20CAO/TEU-TIE%20mep1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aspdx-fs1\DATA.NET\Projects\1423.01%20Al%20Frei%20and%20Sons\01_Walstrum%20Quarry%20Permitting\Modeling\2017%20Model\2017-1103%20-%20Model%20Run%20Key%20&amp;%20Results%20Summary%20v0.02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OneDrive\Work-CEM\Hydro\PDX%20CAO\Building%20Dwgs%20and%20PFDs\TIE%20Line\TIE%20Line%20Hydro%20MDI%20Tool%20Hydro%20mep3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OneDrive\Work-CEM\Hydro\PDX%20CAO\Coatings%20TIE%20Process%20-%202012-MDI-Tool-2%20mep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SW-CPW-FP01\Division255-440$\Work255\AIR%20QUALITY\ANG%20Emissions%20Inventories\Installations\Newburgh%20NY\Draft%202005%20AEI\Stewart%202005%20Stationary%20(draft)%200821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EMCFILES\reportsandprotocols\Documents%20and%20Settings\estefani\Desktop\LIMS%20DATA\High%20Pressure%20Fuel%20Gas.xls" TargetMode="External"/></Relationships>
</file>

<file path=xl/externalLinks/_rels/externalLink3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Projects\1359.03%20Katerra\08_Kiln%20Air%20Modeling\Data\Emissions\Tf-Katerra%20EI%20-%201359.03%20V8.00.xlsx" TargetMode="External"/><Relationship Id="rId1" Type="http://schemas.openxmlformats.org/officeDocument/2006/relationships/externalLinkPath" Target="https://maulfosteralongi.sharepoint.com/Projects/1359.03%20Katerra/08_Kiln%20Air%20Modeling/Data/Emissions/Tf-Katerra%20EI%20-%201359.03%20V8.00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WSERVER\Mact3\Mact\Tech_Bulletin_final\hh_Tech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el.sharepoint.com/Users/rralstin/Documents/Cleaner%20Air%20Oregon/Level1Tool_-_NW_Metals_Screening.xlsm" TargetMode="External"/></Relationships>
</file>

<file path=xl/externalLinks/_rels/externalLink34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intel.sharepoint.com/sites/cs_or_td_air_smp/Shared%20Documents/Intel/04%20-%20PTE%20&amp;%20Emission%20Inventory/Confidential-Subject%20to%20Attorney%20Client%20Privilege%20and%20Attorney%20Work%20Product%20&amp;%20CBI/Additional%20Files%20NEEDS%20SORTING/GHG%20calc%20tool%20CSR%20Baseline_Scalar1_6.22.23.xlsm" TargetMode="External"/><Relationship Id="rId2" Type="http://schemas.microsoft.com/office/2019/04/relationships/externalLinkLongPath" Target="https://intel.sharepoint.com/sites/cs_or_td_air_smp/Shared%20Documents/Intel/04%20-%20PTE%20&amp;%20Emission%20Inventory/Confidential-Subject%20to%20Attorney%20Client%20Privilege%20and%20Attorney%20Work%20Product%20&amp;%20CBI/Additional%20Files%20NEEDS%20SORTING/GHG%20calc%20tool%20CSR%20Baseline_Scalar1_6.22.23.xlsm?90ECFCA5" TargetMode="External"/><Relationship Id="rId1" Type="http://schemas.openxmlformats.org/officeDocument/2006/relationships/externalLinkPath" Target="file:///\\90ECFCA5\GHG%20calc%20tool%20CSR%20Baseline_Scalar1_6.22.23.xlsm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el.sharepoint.com/sites/cs_or_td_air_smp/Shared%20Documents/Contractors/Confidential-Subject%20to%20Attorney%20Client%20Privilege%20and%20Attorney%20Work%20Product%20&amp;%20CBI/Redaction%20PTE/constant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el.sharepoint.com/sites/cs_or_td_air_smp/Shared%20Documents/Contractors/Confidential-Subject%20to%20Attorney%20Client%20Privilege%20and%20Attorney%20Work%20Product%20&amp;%20CBI/ODEQ%20PTE%20CBI%20&amp;%20Redaction%20Versions/constants" TargetMode="External"/></Relationships>
</file>

<file path=xl/externalLinks/_rels/externalLink3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tel.sharepoint.com/sites/orenvcao/Shared%20Documents/CAO-MFA/2025%20CAO%20PTE/02%20-%20Final%20Submittals%20to%20ODEQ/01%20-%20August%2026th%20Submittal%20(PFD,%20NG,%20CT)/Revisions/RA%20Site%20Cooling%20Tower%20Data%20Chemical%20Usage_Final.xlsx" TargetMode="External"/><Relationship Id="rId1" Type="http://schemas.openxmlformats.org/officeDocument/2006/relationships/externalLinkPath" Target="https://intel.sharepoint.com/sites/orenvcao/Shared%20Documents/CAO-MFA/2025%20CAO%20PTE/02%20-%20Final%20Submittals%20to%20ODEQ/01%20-%20August%2026th%20Submittal%20(PFD,%20NG,%20CT)/Revisions/RA%20Site%20Cooling%20Tower%20Data%20Chemical%20Usage_Fina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SW-CPW-FP01\Division255-440$\Documents%20and%20Settings\hasena\Desktop\ANG%20Inventories\Installations\Selfridge%20MI\Draft%202005%20AEI%20Report\Submittal%20files\Appendicies\Selfridge%202005%20Stationary%20(draft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ills\West%20Monroe\r01_EIQ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el.sharepoint.com/Users/BEagle/AppData/Local/Microsoft/Windows/Temporary%20Internet%20Files/Content.Outlook/KVR03GOJ/bear%20mountain%20ghg%20propos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N-MAIN\VOL1\c055\alpena2\tem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aspdx-fs1\data.net\Users\jbrowning\Documents\Air_Toxics_Gen\AT_EFs_Combustion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aspdx-fs1\data.net\Users\jbrowning\Documents\Myers_Container\Myers_Scoping_Calc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M1"/>
      <sheetName val="PM1A"/>
      <sheetName val="PM2"/>
      <sheetName val="PM3"/>
      <sheetName val="PM4"/>
      <sheetName val="PM4A"/>
      <sheetName val="PM5"/>
      <sheetName val="PM6"/>
      <sheetName val="PM6A"/>
      <sheetName val="PM7"/>
      <sheetName val="PM8"/>
      <sheetName val="PM9"/>
      <sheetName val="PM10"/>
      <sheetName val="PMKPI"/>
    </sheetNames>
    <sheetDataSet>
      <sheetData sheetId="0">
        <row r="36">
          <cell r="B36">
            <v>41205</v>
          </cell>
        </row>
      </sheetData>
      <sheetData sheetId="1"/>
      <sheetData sheetId="2"/>
      <sheetData sheetId="3" refreshError="1">
        <row r="2">
          <cell r="B2" t="str">
            <v>UB Production</v>
          </cell>
        </row>
        <row r="4">
          <cell r="C4" t="str">
            <v>Actual</v>
          </cell>
          <cell r="D4" t="str">
            <v>Plan</v>
          </cell>
        </row>
        <row r="5">
          <cell r="B5" t="str">
            <v>Jan</v>
          </cell>
          <cell r="C5">
            <v>1417.5714285714287</v>
          </cell>
          <cell r="D5">
            <v>1502.0285714285715</v>
          </cell>
        </row>
        <row r="6">
          <cell r="B6" t="str">
            <v>Feb</v>
          </cell>
          <cell r="C6">
            <v>1472.5714285714287</v>
          </cell>
          <cell r="D6">
            <v>1512.25</v>
          </cell>
        </row>
        <row r="7">
          <cell r="B7" t="str">
            <v>March</v>
          </cell>
          <cell r="C7">
            <v>1608.25</v>
          </cell>
          <cell r="D7">
            <v>1513.5714285714287</v>
          </cell>
        </row>
        <row r="8">
          <cell r="B8" t="str">
            <v>April</v>
          </cell>
          <cell r="C8">
            <v>1298.7142857142858</v>
          </cell>
          <cell r="D8">
            <v>1252.8571428571429</v>
          </cell>
        </row>
        <row r="9">
          <cell r="B9" t="str">
            <v>May</v>
          </cell>
          <cell r="C9">
            <v>1212.9285714285713</v>
          </cell>
          <cell r="D9">
            <v>1375.9642857142858</v>
          </cell>
        </row>
        <row r="10">
          <cell r="B10" t="str">
            <v>June</v>
          </cell>
          <cell r="C10">
            <v>1517</v>
          </cell>
          <cell r="D10">
            <v>1521.6428571428571</v>
          </cell>
        </row>
        <row r="11">
          <cell r="B11" t="str">
            <v>July</v>
          </cell>
          <cell r="C11">
            <v>1502.9428571428571</v>
          </cell>
          <cell r="D11">
            <v>1515.4285714285713</v>
          </cell>
        </row>
        <row r="12">
          <cell r="B12" t="str">
            <v>Aug</v>
          </cell>
          <cell r="C12">
            <v>1492.9285714285713</v>
          </cell>
          <cell r="D12">
            <v>1517.1071428571429</v>
          </cell>
        </row>
        <row r="13">
          <cell r="B13" t="str">
            <v>Sept</v>
          </cell>
          <cell r="C13">
            <v>1496.8076923076924</v>
          </cell>
          <cell r="D13">
            <v>1522.9285714285713</v>
          </cell>
        </row>
        <row r="14">
          <cell r="B14" t="str">
            <v>Oct</v>
          </cell>
          <cell r="C14">
            <v>1528.1428571428571</v>
          </cell>
          <cell r="D14">
            <v>1511.8857142857144</v>
          </cell>
        </row>
        <row r="15">
          <cell r="B15" t="str">
            <v>Nov</v>
          </cell>
          <cell r="C15">
            <v>1471.6071428571429</v>
          </cell>
          <cell r="D15">
            <v>1503.8571428571429</v>
          </cell>
        </row>
        <row r="16">
          <cell r="B16" t="str">
            <v>Dec</v>
          </cell>
          <cell r="C16">
            <v>1435.8928571428571</v>
          </cell>
          <cell r="D16">
            <v>1495.1785714285713</v>
          </cell>
        </row>
        <row r="18">
          <cell r="B18" t="str">
            <v>Act YTD</v>
          </cell>
          <cell r="C18">
            <v>1453.0055248618785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ze-ESP"/>
      <sheetName val="Cost-ESP"/>
      <sheetName val="Size-Baghouse"/>
      <sheetName val="Cost-Baghouse"/>
      <sheetName val="Size-BioReac"/>
      <sheetName val="Cost-BioReac"/>
      <sheetName val="Size-RTO"/>
      <sheetName val="Cost-RTO"/>
      <sheetName val="Size-CatOx"/>
      <sheetName val="Cost-CatOx"/>
      <sheetName val="Size - Wet Scrub"/>
      <sheetName val="Cost-WetScrub"/>
      <sheetName val="Size - Venturi"/>
      <sheetName val="Cost-Venturi"/>
      <sheetName val="Size-EFB"/>
      <sheetName val="Cost-EFB"/>
      <sheetName val="Size-Ductwork"/>
      <sheetName val="Cost - Ductwork"/>
      <sheetName val="Generic Cost Info"/>
      <sheetName val="CEPCI Index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EI Form Instructions"/>
      <sheetName val="Facility Note"/>
      <sheetName val="1. Facility Information"/>
      <sheetName val="2. Emissions Units &amp; Activities"/>
      <sheetName val="3. Pollutant Emissions - EF"/>
      <sheetName val="4. Material Balance Activities"/>
      <sheetName val="5. Pollutant Emissions - MB"/>
      <sheetName val="DEQ Pollutant List"/>
      <sheetName val="constants"/>
      <sheetName val="RevHisto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I Form Instructions"/>
      <sheetName val="1. Facility Information"/>
      <sheetName val="2. Emissions Units &amp; Activities"/>
      <sheetName val="3. Pollutant Emissions - EF"/>
      <sheetName val="4. Material Balance Activities"/>
      <sheetName val="5. Pollutant Emissions - MB"/>
      <sheetName val="screen"/>
      <sheetName val="DEQ Pollutant List"/>
      <sheetName val="RBCs"/>
      <sheetName val="constants"/>
      <sheetName val="Rev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able Chemicals_Summary"/>
      <sheetName val="Assumptions"/>
      <sheetName val="Threshold Summary"/>
      <sheetName val="MSDS Wt%"/>
      <sheetName val="LPB Threshold Determination"/>
      <sheetName val="Ammonia"/>
      <sheetName val="Formaldehyde"/>
      <sheetName val="Methanol"/>
      <sheetName val="Dryer excess emissions"/>
      <sheetName val="09 TRI CALCS"/>
      <sheetName val="2010 TRI Calcs"/>
      <sheetName val="Toxic Chemical Listing"/>
      <sheetName val="PBT's"/>
      <sheetName val="PACs"/>
      <sheetName val="Dioxin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8">
          <cell r="B38" t="str">
            <v>Formaldehyde</v>
          </cell>
        </row>
      </sheetData>
      <sheetData sheetId="5">
        <row r="29">
          <cell r="D29">
            <v>8225.6573575000002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B1" t="str">
            <v>Name</v>
          </cell>
          <cell r="C1" t="str">
            <v>CAS No.</v>
          </cell>
          <cell r="D1" t="str">
            <v>De Minimis Limit</v>
          </cell>
        </row>
        <row r="2">
          <cell r="B2" t="str">
            <v xml:space="preserve">Antimony Compounds  </v>
          </cell>
          <cell r="C2" t="str">
            <v xml:space="preserve">N010  </v>
          </cell>
          <cell r="D2">
            <v>1</v>
          </cell>
        </row>
        <row r="3">
          <cell r="B3" t="str">
            <v xml:space="preserve">Arsenic Compounds  </v>
          </cell>
          <cell r="C3" t="str">
            <v xml:space="preserve">N020  </v>
          </cell>
          <cell r="D3">
            <v>0.1</v>
          </cell>
        </row>
        <row r="4">
          <cell r="B4" t="str">
            <v xml:space="preserve">Barium Compounds  </v>
          </cell>
          <cell r="C4" t="str">
            <v xml:space="preserve">N040  </v>
          </cell>
          <cell r="D4">
            <v>1</v>
          </cell>
        </row>
        <row r="5">
          <cell r="B5" t="str">
            <v xml:space="preserve">Beryllium Compounds  </v>
          </cell>
          <cell r="C5" t="str">
            <v xml:space="preserve">N050  </v>
          </cell>
          <cell r="D5">
            <v>0.1</v>
          </cell>
        </row>
        <row r="6">
          <cell r="B6" t="str">
            <v xml:space="preserve">Cadmium Compounds  </v>
          </cell>
          <cell r="C6" t="str">
            <v xml:space="preserve">N078  </v>
          </cell>
          <cell r="D6">
            <v>0.1</v>
          </cell>
        </row>
        <row r="7">
          <cell r="B7" t="str">
            <v xml:space="preserve">Chlorinated Phenols  </v>
          </cell>
          <cell r="C7" t="str">
            <v xml:space="preserve">N084  </v>
          </cell>
        </row>
        <row r="8">
          <cell r="B8" t="str">
            <v xml:space="preserve">Chlorophenols  </v>
          </cell>
          <cell r="C8" t="str">
            <v xml:space="preserve">N084  </v>
          </cell>
          <cell r="D8">
            <v>0.1</v>
          </cell>
        </row>
        <row r="9">
          <cell r="B9" t="str">
            <v xml:space="preserve">Chromium Compounds  </v>
          </cell>
          <cell r="C9" t="str">
            <v xml:space="preserve">N090  </v>
          </cell>
          <cell r="D9">
            <v>1</v>
          </cell>
        </row>
        <row r="10">
          <cell r="B10" t="str">
            <v xml:space="preserve">Cobalt Compounds  </v>
          </cell>
          <cell r="C10" t="str">
            <v xml:space="preserve">N096  </v>
          </cell>
          <cell r="D10">
            <v>0.1</v>
          </cell>
        </row>
        <row r="11">
          <cell r="B11" t="str">
            <v xml:space="preserve">Copper Compounds  </v>
          </cell>
          <cell r="C11" t="str">
            <v xml:space="preserve">N100  </v>
          </cell>
          <cell r="D11">
            <v>1</v>
          </cell>
        </row>
        <row r="12">
          <cell r="B12" t="str">
            <v xml:space="preserve">Cyanide Compounds  </v>
          </cell>
          <cell r="C12" t="str">
            <v xml:space="preserve">N106  </v>
          </cell>
          <cell r="D12">
            <v>1</v>
          </cell>
        </row>
        <row r="13">
          <cell r="B13" t="str">
            <v xml:space="preserve">Diisocyanates (includes only 20 chemicals)  </v>
          </cell>
          <cell r="C13" t="str">
            <v xml:space="preserve">N120  </v>
          </cell>
          <cell r="D13">
            <v>1</v>
          </cell>
        </row>
        <row r="14">
          <cell r="B14" t="str">
            <v xml:space="preserve">Dioxin and dioxin-like compounds (includes only 17 chemicals)  </v>
          </cell>
          <cell r="C14" t="str">
            <v xml:space="preserve">N150  </v>
          </cell>
          <cell r="D14">
            <v>0</v>
          </cell>
        </row>
        <row r="15">
          <cell r="B15" t="str">
            <v xml:space="preserve">Ethylenebisdithiocarbamic acid, salts and esters  </v>
          </cell>
          <cell r="C15" t="str">
            <v xml:space="preserve">N171  </v>
          </cell>
          <cell r="D15">
            <v>1</v>
          </cell>
        </row>
        <row r="16">
          <cell r="B16" t="str">
            <v xml:space="preserve">Glycol Ethers  </v>
          </cell>
          <cell r="C16" t="str">
            <v xml:space="preserve">N230  </v>
          </cell>
          <cell r="D16">
            <v>1</v>
          </cell>
        </row>
        <row r="17">
          <cell r="B17" t="str">
            <v xml:space="preserve">Lead Compounds  </v>
          </cell>
          <cell r="C17" t="str">
            <v xml:space="preserve">N420  </v>
          </cell>
          <cell r="D17">
            <v>0.1</v>
          </cell>
        </row>
        <row r="18">
          <cell r="B18" t="str">
            <v xml:space="preserve">Manganese Compounds  </v>
          </cell>
          <cell r="C18" t="str">
            <v xml:space="preserve">N450  </v>
          </cell>
          <cell r="D18">
            <v>1</v>
          </cell>
        </row>
        <row r="19">
          <cell r="B19" t="str">
            <v xml:space="preserve">Mercury Compounds  </v>
          </cell>
          <cell r="C19" t="str">
            <v xml:space="preserve">N458  </v>
          </cell>
          <cell r="D19">
            <v>0</v>
          </cell>
        </row>
        <row r="20">
          <cell r="B20" t="str">
            <v xml:space="preserve">Nickel Compounds  </v>
          </cell>
          <cell r="C20" t="str">
            <v xml:space="preserve">N495  </v>
          </cell>
          <cell r="D20">
            <v>0.1</v>
          </cell>
        </row>
        <row r="21">
          <cell r="B21" t="str">
            <v xml:space="preserve">Nicotine and salts  </v>
          </cell>
          <cell r="C21" t="str">
            <v xml:space="preserve">N503  </v>
          </cell>
          <cell r="D21">
            <v>1</v>
          </cell>
        </row>
        <row r="22">
          <cell r="B22" t="str">
            <v xml:space="preserve">Nitrate compounds (water dissociable)  </v>
          </cell>
          <cell r="C22" t="str">
            <v xml:space="preserve">N511  </v>
          </cell>
          <cell r="D22">
            <v>1</v>
          </cell>
        </row>
        <row r="23">
          <cell r="B23" t="str">
            <v xml:space="preserve">Polybrominated Biphenyls (PBBs)  </v>
          </cell>
          <cell r="C23" t="str">
            <v xml:space="preserve">N575  </v>
          </cell>
          <cell r="D23">
            <v>0.1</v>
          </cell>
        </row>
        <row r="24">
          <cell r="B24" t="str">
            <v xml:space="preserve">Polychlorinated alkanes (C10 to C13)  </v>
          </cell>
          <cell r="C24" t="str">
            <v xml:space="preserve">N583  </v>
          </cell>
          <cell r="D24">
            <v>0.1</v>
          </cell>
        </row>
        <row r="25">
          <cell r="B25" t="str">
            <v xml:space="preserve">Polycyclic aromatic compounds (includes only 19 chemicals)  </v>
          </cell>
          <cell r="C25" t="str">
            <v xml:space="preserve">N590  </v>
          </cell>
          <cell r="D25">
            <v>0</v>
          </cell>
        </row>
        <row r="26">
          <cell r="B26" t="str">
            <v xml:space="preserve">Selenium Compounds  </v>
          </cell>
          <cell r="C26" t="str">
            <v xml:space="preserve">N725  </v>
          </cell>
          <cell r="D26">
            <v>1</v>
          </cell>
        </row>
        <row r="27">
          <cell r="B27" t="str">
            <v xml:space="preserve">Silver Compounds  </v>
          </cell>
          <cell r="C27" t="str">
            <v xml:space="preserve">N740  </v>
          </cell>
          <cell r="D27">
            <v>1</v>
          </cell>
        </row>
        <row r="28">
          <cell r="B28" t="str">
            <v xml:space="preserve">Strychnine and salts  </v>
          </cell>
          <cell r="C28" t="str">
            <v xml:space="preserve">N746  </v>
          </cell>
          <cell r="D28">
            <v>1</v>
          </cell>
        </row>
        <row r="29">
          <cell r="B29" t="str">
            <v xml:space="preserve">Thallium Compounds  </v>
          </cell>
          <cell r="C29" t="str">
            <v xml:space="preserve">N760  </v>
          </cell>
          <cell r="D29">
            <v>1</v>
          </cell>
        </row>
        <row r="30">
          <cell r="B30" t="str">
            <v xml:space="preserve">Vandium Compounds  </v>
          </cell>
          <cell r="C30" t="str">
            <v xml:space="preserve">N770  </v>
          </cell>
          <cell r="D30">
            <v>1</v>
          </cell>
        </row>
        <row r="31">
          <cell r="B31" t="str">
            <v xml:space="preserve">Warfarin and salts  </v>
          </cell>
          <cell r="C31" t="str">
            <v xml:space="preserve">N874  </v>
          </cell>
          <cell r="D31">
            <v>1</v>
          </cell>
        </row>
        <row r="32">
          <cell r="B32" t="str">
            <v xml:space="preserve">Zinc Compounds  </v>
          </cell>
          <cell r="C32" t="str">
            <v xml:space="preserve">N982  </v>
          </cell>
          <cell r="D32">
            <v>1</v>
          </cell>
        </row>
        <row r="33">
          <cell r="B33" t="str">
            <v>Isofenphos [2-[[ethoxy[(1-methylethyl)-amino]phosphinothioyl]oxy]benzoic acid 1-methylethyl ester]</v>
          </cell>
          <cell r="C33" t="str">
            <v>25311-71-1</v>
          </cell>
          <cell r="D33">
            <v>1</v>
          </cell>
        </row>
        <row r="34">
          <cell r="B34" t="str">
            <v>1-(3-Chloroallyl)-3,5,7-triaza-1-azoniaadamantane chloride</v>
          </cell>
          <cell r="C34" t="str">
            <v>4080-31-3</v>
          </cell>
          <cell r="D34">
            <v>1</v>
          </cell>
        </row>
        <row r="35">
          <cell r="B35" t="str">
            <v>1,1,1,2-Tetrachloro-2-fluoroethane (HCFC-121a)</v>
          </cell>
          <cell r="C35" t="str">
            <v>354-11-0</v>
          </cell>
          <cell r="D35">
            <v>1</v>
          </cell>
        </row>
        <row r="36">
          <cell r="B36" t="str">
            <v>1,1,1,2-Tetrachloroethane</v>
          </cell>
          <cell r="C36" t="str">
            <v>630-20-6</v>
          </cell>
          <cell r="D36">
            <v>1</v>
          </cell>
        </row>
        <row r="37">
          <cell r="B37" t="str">
            <v>1,1,1-Trichloroethane (Methyl chloroform)</v>
          </cell>
          <cell r="C37" t="str">
            <v>71-55-6</v>
          </cell>
          <cell r="D37">
            <v>1</v>
          </cell>
        </row>
        <row r="38">
          <cell r="B38" t="str">
            <v>1,1,2,2-Tetrachloro-1-fluoroethane (HCFC-121)</v>
          </cell>
          <cell r="C38" t="str">
            <v>354-14-3</v>
          </cell>
          <cell r="D38">
            <v>1</v>
          </cell>
        </row>
        <row r="39">
          <cell r="B39" t="str">
            <v>1,1,2,2-Tetrachloroethane</v>
          </cell>
          <cell r="C39" t="str">
            <v>79-34-5</v>
          </cell>
          <cell r="D39">
            <v>1</v>
          </cell>
        </row>
        <row r="40">
          <cell r="B40" t="str">
            <v>1,1,2-Trichloroethane</v>
          </cell>
          <cell r="C40" t="str">
            <v>79-00-5</v>
          </cell>
          <cell r="D40">
            <v>1</v>
          </cell>
        </row>
        <row r="41">
          <cell r="B41" t="str">
            <v>1,1-Dichloro-1,2,2,3,3-pentafluoropropane (HCFC-225cc)</v>
          </cell>
          <cell r="C41" t="str">
            <v>13474-88-9</v>
          </cell>
          <cell r="D41">
            <v>1</v>
          </cell>
        </row>
        <row r="42">
          <cell r="B42" t="str">
            <v>1,1-Dichloro-1,2,2-trifluoroethane (HCFC-123b)</v>
          </cell>
          <cell r="C42" t="str">
            <v>812-04-4</v>
          </cell>
          <cell r="D42">
            <v>1</v>
          </cell>
        </row>
        <row r="43">
          <cell r="B43" t="str">
            <v>1,1-Dichloro-1,2,3,3,3-pentafluoropropane (HCFC-225eb)</v>
          </cell>
          <cell r="C43" t="str">
            <v>111512-56-2</v>
          </cell>
          <cell r="D43">
            <v>1</v>
          </cell>
        </row>
        <row r="44">
          <cell r="B44" t="str">
            <v>1,1-Dichloro-1-fluoroethane (HCFC-141b)</v>
          </cell>
          <cell r="C44" t="str">
            <v>1717-00-6</v>
          </cell>
          <cell r="D44">
            <v>1</v>
          </cell>
        </row>
        <row r="45">
          <cell r="B45" t="str">
            <v>1,1-Dimethyl hydrazine</v>
          </cell>
          <cell r="C45" t="str">
            <v>57-14-7</v>
          </cell>
          <cell r="D45">
            <v>0.1</v>
          </cell>
        </row>
        <row r="46">
          <cell r="B46" t="str">
            <v>1,2,3-Trichloropropane</v>
          </cell>
          <cell r="C46" t="str">
            <v>96-18-4</v>
          </cell>
          <cell r="D46">
            <v>0.1</v>
          </cell>
        </row>
        <row r="47">
          <cell r="B47" t="str">
            <v>1,2,4-Trichlorobenzene</v>
          </cell>
          <cell r="C47" t="str">
            <v>120-82-1</v>
          </cell>
          <cell r="D47">
            <v>1</v>
          </cell>
        </row>
        <row r="48">
          <cell r="B48" t="str">
            <v>1,2,4-Trimethylbenzene</v>
          </cell>
          <cell r="C48" t="str">
            <v>95-63-6</v>
          </cell>
          <cell r="D48">
            <v>1</v>
          </cell>
        </row>
        <row r="49">
          <cell r="B49" t="str">
            <v>1,2-Butylene oxide</v>
          </cell>
          <cell r="C49" t="str">
            <v>106-88-7</v>
          </cell>
          <cell r="D49">
            <v>0.1</v>
          </cell>
        </row>
        <row r="50">
          <cell r="B50" t="str">
            <v>1,2-Dibromo-3-chloropropane (DBCP)</v>
          </cell>
          <cell r="C50" t="str">
            <v>96-12-8</v>
          </cell>
          <cell r="D50">
            <v>0.1</v>
          </cell>
        </row>
        <row r="51">
          <cell r="B51" t="str">
            <v>1,2-Dibromoethane (Ethylene dibromide)</v>
          </cell>
          <cell r="C51" t="str">
            <v>106-93-4</v>
          </cell>
          <cell r="D51">
            <v>0.1</v>
          </cell>
        </row>
        <row r="52">
          <cell r="B52" t="str">
            <v>1,2-Dichloro-1,1,2,3,3-pentafluoropropane (HCFC-225bb)</v>
          </cell>
          <cell r="C52" t="str">
            <v>422-44-6</v>
          </cell>
          <cell r="D52">
            <v>1</v>
          </cell>
        </row>
        <row r="53">
          <cell r="B53" t="str">
            <v>1,2-Dichloro-1,1,2-trifluoroethane (HCFC-123a)</v>
          </cell>
          <cell r="C53" t="str">
            <v>354-23-4</v>
          </cell>
          <cell r="D53">
            <v>1</v>
          </cell>
        </row>
        <row r="54">
          <cell r="B54" t="str">
            <v>1,2-Dichloro-1,1,3,3,3-pentafluoropropane (HCFC-225da)</v>
          </cell>
          <cell r="C54" t="str">
            <v>431-86-7</v>
          </cell>
          <cell r="D54">
            <v>1</v>
          </cell>
        </row>
        <row r="55">
          <cell r="B55" t="str">
            <v>1,2-Dichloro-1,1-difluoroethane (HCFC-132b)</v>
          </cell>
          <cell r="C55" t="str">
            <v>1649-08-7</v>
          </cell>
          <cell r="D55">
            <v>1</v>
          </cell>
        </row>
        <row r="56">
          <cell r="B56" t="str">
            <v>1,2-Dichlorobenzene</v>
          </cell>
          <cell r="C56" t="str">
            <v>95-50-1</v>
          </cell>
          <cell r="D56">
            <v>1</v>
          </cell>
        </row>
        <row r="57">
          <cell r="B57" t="str">
            <v>1,2-Dichloroethane (Ethylene dichloride)</v>
          </cell>
          <cell r="C57" t="str">
            <v>107-06-2</v>
          </cell>
          <cell r="D57">
            <v>0.1</v>
          </cell>
        </row>
        <row r="58">
          <cell r="B58" t="str">
            <v>1,2-Dichloroethylene</v>
          </cell>
          <cell r="C58" t="str">
            <v>540-59-0</v>
          </cell>
          <cell r="D58">
            <v>1</v>
          </cell>
        </row>
        <row r="59">
          <cell r="B59" t="str">
            <v>1,2-Dichloropropane</v>
          </cell>
          <cell r="C59" t="str">
            <v>78-87-5</v>
          </cell>
          <cell r="D59">
            <v>1</v>
          </cell>
        </row>
        <row r="60">
          <cell r="B60" t="str">
            <v>1,2-Diphenylhydrazine (Hydrazobenzene)</v>
          </cell>
          <cell r="C60" t="str">
            <v>122-66-7</v>
          </cell>
          <cell r="D60">
            <v>0.1</v>
          </cell>
        </row>
        <row r="61">
          <cell r="B61" t="str">
            <v>1,2-Phenylenediamine</v>
          </cell>
          <cell r="C61" t="str">
            <v>95-54-5</v>
          </cell>
          <cell r="D61">
            <v>1</v>
          </cell>
        </row>
        <row r="62">
          <cell r="B62" t="str">
            <v>1,2-Phenylenediamine dihydrochloride</v>
          </cell>
          <cell r="C62" t="str">
            <v>615-28-1</v>
          </cell>
          <cell r="D62">
            <v>1</v>
          </cell>
        </row>
        <row r="63">
          <cell r="B63" t="str">
            <v>1,3-Butadiene</v>
          </cell>
          <cell r="C63" t="str">
            <v>106-99-0</v>
          </cell>
          <cell r="D63">
            <v>0.1</v>
          </cell>
        </row>
        <row r="64">
          <cell r="B64" t="str">
            <v>1,3-Dichloro-1,1,2,2,3-pentafluoropropane (HCFC-225cb)</v>
          </cell>
          <cell r="C64" t="str">
            <v>507-55-1</v>
          </cell>
          <cell r="D64">
            <v>1</v>
          </cell>
        </row>
        <row r="65">
          <cell r="B65" t="str">
            <v>1,3-Dichloro-1,1,2,3,3-pentafluoropropane (HCFC-225ea)</v>
          </cell>
          <cell r="C65" t="str">
            <v>136013-79-1</v>
          </cell>
          <cell r="D65">
            <v>1</v>
          </cell>
        </row>
        <row r="66">
          <cell r="B66" t="str">
            <v>1,3-Dichlorobenzene</v>
          </cell>
          <cell r="C66" t="str">
            <v>541-73-1</v>
          </cell>
          <cell r="D66">
            <v>1</v>
          </cell>
        </row>
        <row r="67">
          <cell r="B67" t="str">
            <v>1,3-Dichloropropylene</v>
          </cell>
          <cell r="C67" t="str">
            <v>542-75-6</v>
          </cell>
          <cell r="D67">
            <v>0.1</v>
          </cell>
        </row>
        <row r="68">
          <cell r="B68" t="str">
            <v>1,3-Phenylenediamine</v>
          </cell>
          <cell r="C68" t="str">
            <v>108-45-2</v>
          </cell>
          <cell r="D68">
            <v>1</v>
          </cell>
        </row>
        <row r="69">
          <cell r="B69" t="str">
            <v>1,4-Dichloro-2-butene</v>
          </cell>
          <cell r="C69" t="str">
            <v>764-41-0</v>
          </cell>
          <cell r="D69">
            <v>1</v>
          </cell>
        </row>
        <row r="70">
          <cell r="B70" t="str">
            <v>1,4-Dichlorobenzene</v>
          </cell>
          <cell r="C70" t="str">
            <v>106-46-7</v>
          </cell>
          <cell r="D70">
            <v>0.1</v>
          </cell>
        </row>
        <row r="71">
          <cell r="B71" t="str">
            <v>1,4-Dioxane</v>
          </cell>
          <cell r="C71" t="str">
            <v>123-91-1</v>
          </cell>
          <cell r="D71">
            <v>0.1</v>
          </cell>
        </row>
        <row r="72">
          <cell r="B72" t="str">
            <v>1,4-Phenylenediamine dihydrochloride</v>
          </cell>
          <cell r="C72" t="str">
            <v>624-18-0</v>
          </cell>
          <cell r="D72">
            <v>1</v>
          </cell>
        </row>
        <row r="73">
          <cell r="B73" t="str">
            <v>1-Amino-2-methylanthraquinone</v>
          </cell>
          <cell r="C73" t="str">
            <v>82-28-0</v>
          </cell>
          <cell r="D73">
            <v>0.1</v>
          </cell>
        </row>
        <row r="74">
          <cell r="B74" t="str">
            <v>1-Bromo-1-(bromomethyl)-1,3-propanedicarbonitrile</v>
          </cell>
          <cell r="C74" t="str">
            <v>35691-65-7</v>
          </cell>
          <cell r="D74">
            <v>1</v>
          </cell>
        </row>
        <row r="75">
          <cell r="B75" t="str">
            <v>1-Chloro-1,1,2,2-tetrafluoroethane (HCFC-124a)</v>
          </cell>
          <cell r="C75" t="str">
            <v>354-25-6</v>
          </cell>
          <cell r="D75">
            <v>1</v>
          </cell>
        </row>
        <row r="76">
          <cell r="B76" t="str">
            <v>1-Chloro-1,1-difluoroethane (HCFC-142b)</v>
          </cell>
          <cell r="C76" t="str">
            <v>75-68-3</v>
          </cell>
          <cell r="D76">
            <v>1</v>
          </cell>
        </row>
        <row r="77">
          <cell r="B77" t="str">
            <v>2,2-Dichloro-1,1,1,3,3-pentafluoropropane (HCFC-225aa)</v>
          </cell>
          <cell r="C77" t="str">
            <v>128903-21-9</v>
          </cell>
          <cell r="D77">
            <v>1</v>
          </cell>
        </row>
        <row r="78">
          <cell r="B78" t="str">
            <v>2,2-Dichloro-1,1,1-trifluoroethane (HCFC-123)</v>
          </cell>
          <cell r="C78" t="str">
            <v>306-83-2</v>
          </cell>
          <cell r="D78">
            <v>1</v>
          </cell>
        </row>
        <row r="79">
          <cell r="B79" t="str">
            <v>2,3,5-Trimethylphenyl methylcarbamate</v>
          </cell>
          <cell r="C79" t="str">
            <v>2655-15-4</v>
          </cell>
          <cell r="D79">
            <v>1</v>
          </cell>
        </row>
        <row r="80">
          <cell r="B80" t="str">
            <v>2,3-Dichloro-1,1,1,2,3-pentafluoropropane (HCFC-225ba)</v>
          </cell>
          <cell r="C80" t="str">
            <v>422-48-0</v>
          </cell>
          <cell r="D80">
            <v>1</v>
          </cell>
        </row>
        <row r="81">
          <cell r="B81" t="str">
            <v>2,3-Dichloropropene</v>
          </cell>
          <cell r="C81" t="str">
            <v>78-88-6</v>
          </cell>
          <cell r="D81">
            <v>1</v>
          </cell>
        </row>
        <row r="82">
          <cell r="B82" t="str">
            <v>2,4,5-Trichlorophenol</v>
          </cell>
          <cell r="C82" t="str">
            <v>95-95-4</v>
          </cell>
          <cell r="D82">
            <v>1</v>
          </cell>
        </row>
        <row r="83">
          <cell r="B83" t="str">
            <v>2,4,6-Trichlorophenol</v>
          </cell>
          <cell r="C83" t="str">
            <v>88-06-2</v>
          </cell>
          <cell r="D83">
            <v>0.1</v>
          </cell>
        </row>
        <row r="84">
          <cell r="B84" t="str">
            <v>2,4-D [Acetic acid, (2,4-dichlorophenoxy)-]</v>
          </cell>
          <cell r="C84" t="str">
            <v>94-75-7</v>
          </cell>
          <cell r="D84">
            <v>0.1</v>
          </cell>
        </row>
        <row r="85">
          <cell r="B85" t="str">
            <v>2,4-D 2-ethyl-4-methylpentyl ester</v>
          </cell>
          <cell r="C85" t="str">
            <v>53404-37-8</v>
          </cell>
          <cell r="D85">
            <v>0.1</v>
          </cell>
        </row>
        <row r="86">
          <cell r="B86" t="str">
            <v>2,4-D 2-ethylhexyl ester</v>
          </cell>
          <cell r="C86">
            <v>4</v>
          </cell>
          <cell r="D86">
            <v>0.1</v>
          </cell>
        </row>
        <row r="87">
          <cell r="B87" t="str">
            <v>2,4-D butoxyethyl ester</v>
          </cell>
          <cell r="C87" t="str">
            <v>1929-73-3</v>
          </cell>
          <cell r="D87">
            <v>0.1</v>
          </cell>
        </row>
        <row r="88">
          <cell r="B88" t="str">
            <v>2,4-D butyl ester</v>
          </cell>
          <cell r="C88" t="str">
            <v>94-80-4</v>
          </cell>
          <cell r="D88">
            <v>0.1</v>
          </cell>
        </row>
        <row r="89">
          <cell r="B89" t="str">
            <v>2,4-D chlorocrotyl ester</v>
          </cell>
          <cell r="C89" t="str">
            <v>2971-38-2</v>
          </cell>
          <cell r="D89">
            <v>0.1</v>
          </cell>
        </row>
        <row r="90">
          <cell r="B90" t="str">
            <v>2,4-D isopropyl ester</v>
          </cell>
          <cell r="C90" t="str">
            <v>94-11-1</v>
          </cell>
          <cell r="D90">
            <v>0.1</v>
          </cell>
        </row>
        <row r="91">
          <cell r="B91" t="str">
            <v>2,4-D propylene glycol butyl ether ester</v>
          </cell>
          <cell r="C91" t="str">
            <v>1320-18-9</v>
          </cell>
          <cell r="D91">
            <v>0.1</v>
          </cell>
        </row>
        <row r="92">
          <cell r="B92" t="str">
            <v>2,4-D sodium salt</v>
          </cell>
          <cell r="C92" t="str">
            <v>2702-72-9</v>
          </cell>
          <cell r="D92">
            <v>0.1</v>
          </cell>
        </row>
        <row r="93">
          <cell r="B93" t="str">
            <v>2,4-DB</v>
          </cell>
          <cell r="C93" t="str">
            <v>94-82-6</v>
          </cell>
          <cell r="D93">
            <v>1</v>
          </cell>
        </row>
        <row r="94">
          <cell r="B94" t="str">
            <v>2,4-Diaminoanisole</v>
          </cell>
          <cell r="C94" t="str">
            <v>615-05-4</v>
          </cell>
          <cell r="D94">
            <v>0.1</v>
          </cell>
        </row>
        <row r="95">
          <cell r="B95" t="str">
            <v>2,4-Diaminoanisole sulfate</v>
          </cell>
          <cell r="C95" t="str">
            <v>39156-41-7</v>
          </cell>
          <cell r="D95">
            <v>0.1</v>
          </cell>
        </row>
        <row r="96">
          <cell r="B96" t="str">
            <v>2,4-Diaminotoluene</v>
          </cell>
          <cell r="C96" t="str">
            <v>95-80-7</v>
          </cell>
          <cell r="D96">
            <v>0.1</v>
          </cell>
        </row>
        <row r="97">
          <cell r="B97" t="str">
            <v>2,4-Dichlorophenol</v>
          </cell>
          <cell r="C97" t="str">
            <v>120-83-2</v>
          </cell>
          <cell r="D97">
            <v>1</v>
          </cell>
        </row>
        <row r="98">
          <cell r="B98" t="str">
            <v>2,4-Dimethylphenol</v>
          </cell>
          <cell r="C98" t="str">
            <v>105-67-9</v>
          </cell>
          <cell r="D98">
            <v>1</v>
          </cell>
        </row>
        <row r="99">
          <cell r="B99" t="str">
            <v>2,4-Dinitrophenol</v>
          </cell>
          <cell r="C99" t="str">
            <v>51-28-5</v>
          </cell>
          <cell r="D99">
            <v>1</v>
          </cell>
        </row>
        <row r="100">
          <cell r="B100" t="str">
            <v>2,4-Dinitrotoluene</v>
          </cell>
          <cell r="C100" t="str">
            <v>121-14-2</v>
          </cell>
          <cell r="D100">
            <v>0.1</v>
          </cell>
        </row>
        <row r="101">
          <cell r="B101" t="str">
            <v>2,4-Dithiobiuret</v>
          </cell>
          <cell r="C101" t="str">
            <v>541-53-7</v>
          </cell>
          <cell r="D101">
            <v>1</v>
          </cell>
        </row>
        <row r="102">
          <cell r="B102" t="str">
            <v>2,4-DP</v>
          </cell>
          <cell r="C102" t="str">
            <v>120-36-5</v>
          </cell>
          <cell r="D102">
            <v>0.1</v>
          </cell>
        </row>
        <row r="103">
          <cell r="B103" t="str">
            <v>2,6-Dinitrotoluene</v>
          </cell>
          <cell r="C103" t="str">
            <v>606-20-2</v>
          </cell>
          <cell r="D103">
            <v>0.1</v>
          </cell>
        </row>
        <row r="104">
          <cell r="B104" t="str">
            <v>2,6-Xylidine</v>
          </cell>
          <cell r="C104" t="str">
            <v>87-62-7</v>
          </cell>
          <cell r="D104">
            <v>0.1</v>
          </cell>
        </row>
        <row r="105">
          <cell r="B105" t="str">
            <v>2-Acetylaminofluorene</v>
          </cell>
          <cell r="C105" t="str">
            <v>53-96-3</v>
          </cell>
          <cell r="D105">
            <v>0.1</v>
          </cell>
        </row>
        <row r="106">
          <cell r="B106" t="str">
            <v>2-Aminoanthraquinone</v>
          </cell>
          <cell r="C106" t="str">
            <v>117-79-3</v>
          </cell>
          <cell r="D106">
            <v>0.1</v>
          </cell>
        </row>
        <row r="107">
          <cell r="B107" t="str">
            <v>2-Chloro-1,1,1,2-tetrafluoroethane (HCFC-124)</v>
          </cell>
          <cell r="C107" t="str">
            <v>2837-89-0</v>
          </cell>
          <cell r="D107">
            <v>1</v>
          </cell>
        </row>
        <row r="108">
          <cell r="B108" t="str">
            <v>2-Chloro-1,1,1-trifluoroethane (HCFC-133a)</v>
          </cell>
          <cell r="C108" t="str">
            <v>75-88-7</v>
          </cell>
          <cell r="D108">
            <v>1</v>
          </cell>
        </row>
        <row r="109">
          <cell r="B109" t="str">
            <v>2-Chloroacetophenone</v>
          </cell>
          <cell r="C109" t="str">
            <v>532-27-4</v>
          </cell>
          <cell r="D109">
            <v>1</v>
          </cell>
        </row>
        <row r="110">
          <cell r="B110" t="str">
            <v>2-Ethoxyethanol</v>
          </cell>
          <cell r="C110" t="str">
            <v>110-80-5</v>
          </cell>
          <cell r="D110">
            <v>1</v>
          </cell>
        </row>
        <row r="111">
          <cell r="B111" t="str">
            <v>2-Mercaptobenzothiazole (MBT)</v>
          </cell>
          <cell r="C111" t="str">
            <v>149-30-4</v>
          </cell>
          <cell r="D111">
            <v>1</v>
          </cell>
        </row>
        <row r="112">
          <cell r="B112" t="str">
            <v>2-Methoxyethanol</v>
          </cell>
          <cell r="C112" t="str">
            <v>109-86-4</v>
          </cell>
          <cell r="D112">
            <v>1</v>
          </cell>
        </row>
        <row r="113">
          <cell r="B113" t="str">
            <v>2-Methyllactonitrile</v>
          </cell>
          <cell r="C113" t="str">
            <v>75-86-5</v>
          </cell>
          <cell r="D113">
            <v>1</v>
          </cell>
        </row>
        <row r="114">
          <cell r="B114" t="str">
            <v>2-Methylpyridine</v>
          </cell>
          <cell r="C114" t="str">
            <v>109-06-8</v>
          </cell>
          <cell r="D114">
            <v>1</v>
          </cell>
        </row>
        <row r="115">
          <cell r="B115" t="str">
            <v>2-Nitrophenol</v>
          </cell>
          <cell r="C115" t="str">
            <v>88-75-5</v>
          </cell>
          <cell r="D115">
            <v>1</v>
          </cell>
        </row>
        <row r="116">
          <cell r="B116" t="str">
            <v>2-Nitropropane</v>
          </cell>
          <cell r="C116" t="str">
            <v>79-46-9</v>
          </cell>
          <cell r="D116">
            <v>0.1</v>
          </cell>
        </row>
        <row r="117">
          <cell r="B117" t="str">
            <v>2-Phenylphenol</v>
          </cell>
          <cell r="C117" t="str">
            <v>90-43-7</v>
          </cell>
          <cell r="D117">
            <v>1</v>
          </cell>
        </row>
        <row r="118">
          <cell r="B118" t="str">
            <v>3,3-Dichloro-1,1,1,2,2-pentafluoropropane (HCFC-225ca)</v>
          </cell>
          <cell r="C118" t="str">
            <v>422-56-0</v>
          </cell>
          <cell r="D118">
            <v>1</v>
          </cell>
        </row>
        <row r="119">
          <cell r="B119" t="str">
            <v>3,3'-Dichlorobenzidine</v>
          </cell>
          <cell r="C119" t="str">
            <v>91-94-1</v>
          </cell>
          <cell r="D119">
            <v>0.1</v>
          </cell>
        </row>
        <row r="120">
          <cell r="B120" t="str">
            <v>3,3'-Dichlorobenzidine dihydrochloride</v>
          </cell>
          <cell r="C120" t="str">
            <v>612-83-9</v>
          </cell>
          <cell r="D120">
            <v>0.1</v>
          </cell>
        </row>
        <row r="121">
          <cell r="B121" t="str">
            <v>3,3'-Dichlorobenzidine sulfate</v>
          </cell>
          <cell r="C121" t="str">
            <v>64969-34-2</v>
          </cell>
          <cell r="D121">
            <v>0.1</v>
          </cell>
        </row>
        <row r="122">
          <cell r="B122" t="str">
            <v>3,3'-Dimethoxybenzidine</v>
          </cell>
          <cell r="C122" t="str">
            <v>119-90-4</v>
          </cell>
          <cell r="D122">
            <v>0.1</v>
          </cell>
        </row>
        <row r="123">
          <cell r="B123" t="str">
            <v>3,3'-Dimethoxybenzidine dihydrochloride (o-Dianisidine dihydrochloride)</v>
          </cell>
          <cell r="C123" t="str">
            <v>20325-40-0</v>
          </cell>
          <cell r="D123">
            <v>0.1</v>
          </cell>
        </row>
        <row r="124">
          <cell r="B124" t="str">
            <v>3,3'-Dimethoxybenzidine hydrochloride (o-Dianisidine hydrochloride)</v>
          </cell>
          <cell r="C124" t="str">
            <v>111984-09-9</v>
          </cell>
          <cell r="D124">
            <v>0.1</v>
          </cell>
        </row>
        <row r="125">
          <cell r="B125" t="str">
            <v>3,3'-Dimethylbenzidine (o-Tolidine)</v>
          </cell>
          <cell r="C125" t="str">
            <v>119-93-7</v>
          </cell>
          <cell r="D125">
            <v>0.1</v>
          </cell>
        </row>
        <row r="126">
          <cell r="B126" t="str">
            <v>3,3'-Dimethylbenzidine dihydrochloride (o-Tolidine dihydrochloride)</v>
          </cell>
          <cell r="C126" t="str">
            <v>612-82-8</v>
          </cell>
          <cell r="D126">
            <v>0.1</v>
          </cell>
        </row>
        <row r="127">
          <cell r="B127" t="str">
            <v>3,3'-Dimethylbenzidine dihydrofluoride (o-Tolidinedihydrofluoride)</v>
          </cell>
          <cell r="C127" t="str">
            <v>41766-75-0</v>
          </cell>
          <cell r="D127">
            <v>0.1</v>
          </cell>
        </row>
        <row r="128">
          <cell r="B128" t="str">
            <v>3-Chloro-1,1,1-trifluoropropane (HCFC-253fb)</v>
          </cell>
          <cell r="C128" t="str">
            <v>460-35-5</v>
          </cell>
          <cell r="D128">
            <v>1</v>
          </cell>
        </row>
        <row r="129">
          <cell r="B129" t="str">
            <v>3-Chloro-2-methyl-1-propene</v>
          </cell>
          <cell r="C129" t="str">
            <v>563-47-3</v>
          </cell>
          <cell r="D129">
            <v>0.1</v>
          </cell>
        </row>
        <row r="130">
          <cell r="B130" t="str">
            <v>3-Chloropropionitrile</v>
          </cell>
          <cell r="C130" t="str">
            <v>542-76-7</v>
          </cell>
          <cell r="D130">
            <v>1</v>
          </cell>
        </row>
        <row r="131">
          <cell r="B131" t="str">
            <v>3-Iodo-2-propynyl butylcarbamate</v>
          </cell>
          <cell r="C131" t="str">
            <v>55406-53-6</v>
          </cell>
          <cell r="D131">
            <v>1</v>
          </cell>
        </row>
        <row r="132">
          <cell r="B132" t="str">
            <v>4,4'-Diaminodiphenyl ether</v>
          </cell>
          <cell r="C132" t="str">
            <v>101-80-4</v>
          </cell>
          <cell r="D132">
            <v>0.1</v>
          </cell>
        </row>
        <row r="133">
          <cell r="B133" t="str">
            <v>4,4'-Isopropylidenediphenol</v>
          </cell>
          <cell r="C133" t="str">
            <v>80-05-7</v>
          </cell>
          <cell r="D133">
            <v>1</v>
          </cell>
        </row>
        <row r="134">
          <cell r="B134" t="str">
            <v>4,4'-Methylenebis(2-chloroaniline) (MBOCA)</v>
          </cell>
          <cell r="C134" t="str">
            <v>101-14-4</v>
          </cell>
          <cell r="D134">
            <v>0.1</v>
          </cell>
        </row>
        <row r="135">
          <cell r="B135" t="str">
            <v>4,4'-Methylenebis(N,N-dimethyl)benzenamine</v>
          </cell>
          <cell r="C135" t="str">
            <v>101-61-1</v>
          </cell>
          <cell r="D135">
            <v>0.1</v>
          </cell>
        </row>
        <row r="136">
          <cell r="B136" t="str">
            <v>4,4'-Methylenedianiline</v>
          </cell>
          <cell r="C136" t="str">
            <v>101-77-9</v>
          </cell>
          <cell r="D136">
            <v>0.1</v>
          </cell>
        </row>
        <row r="137">
          <cell r="B137" t="str">
            <v>4,4'-Thiodianiline</v>
          </cell>
          <cell r="C137" t="str">
            <v>139-65-1</v>
          </cell>
          <cell r="D137">
            <v>0.1</v>
          </cell>
        </row>
        <row r="138">
          <cell r="B138" t="str">
            <v>4,6-Dinitro-o-cresol</v>
          </cell>
          <cell r="C138" t="str">
            <v>534-52-1</v>
          </cell>
          <cell r="D138">
            <v>1</v>
          </cell>
        </row>
        <row r="139">
          <cell r="B139" t="str">
            <v>4-Aminoazobenzene</v>
          </cell>
          <cell r="C139" t="str">
            <v>60-09-3</v>
          </cell>
          <cell r="D139">
            <v>0.1</v>
          </cell>
        </row>
        <row r="140">
          <cell r="B140" t="str">
            <v>4-Aminobiphenyl</v>
          </cell>
          <cell r="C140" t="str">
            <v>92-67-1</v>
          </cell>
          <cell r="D140">
            <v>0.1</v>
          </cell>
        </row>
        <row r="141">
          <cell r="B141" t="str">
            <v>4-Dimethylaminoazobenzene</v>
          </cell>
          <cell r="C141" t="str">
            <v>60-11-7</v>
          </cell>
          <cell r="D141">
            <v>0.1</v>
          </cell>
        </row>
        <row r="142">
          <cell r="B142" t="str">
            <v>4-Nitrobiphenyl</v>
          </cell>
          <cell r="C142" t="str">
            <v>92-93-3</v>
          </cell>
          <cell r="D142">
            <v>0.1</v>
          </cell>
        </row>
        <row r="143">
          <cell r="B143" t="str">
            <v>4-Nitrophenol</v>
          </cell>
          <cell r="C143" t="str">
            <v>100-02-7</v>
          </cell>
          <cell r="D143">
            <v>1</v>
          </cell>
        </row>
        <row r="144">
          <cell r="B144" t="str">
            <v>5-Nitro-o-anisidine</v>
          </cell>
          <cell r="C144" t="str">
            <v>99-59-2</v>
          </cell>
          <cell r="D144">
            <v>1</v>
          </cell>
        </row>
        <row r="145">
          <cell r="B145" t="str">
            <v>5-Nitro-o-toluidine</v>
          </cell>
          <cell r="C145" t="str">
            <v>99-55-8</v>
          </cell>
          <cell r="D145">
            <v>1</v>
          </cell>
        </row>
        <row r="146">
          <cell r="B146" t="str">
            <v>Abamectin [Avermectin B1]</v>
          </cell>
          <cell r="C146" t="str">
            <v>71751-41-2</v>
          </cell>
          <cell r="D146">
            <v>1</v>
          </cell>
        </row>
        <row r="147">
          <cell r="B147" t="str">
            <v>Acephate (Acetylphosphoramidothioic acid O,S-dimethyl ester)</v>
          </cell>
          <cell r="C147" t="str">
            <v>30560-19-1</v>
          </cell>
          <cell r="D147">
            <v>1</v>
          </cell>
        </row>
        <row r="148">
          <cell r="B148" t="str">
            <v>Acetaldehyde</v>
          </cell>
          <cell r="C148" t="str">
            <v>75-07-0</v>
          </cell>
          <cell r="D148">
            <v>0.1</v>
          </cell>
        </row>
        <row r="149">
          <cell r="B149" t="str">
            <v>Acetamide</v>
          </cell>
          <cell r="C149" t="str">
            <v>60-35-5</v>
          </cell>
          <cell r="D149">
            <v>0.1</v>
          </cell>
        </row>
        <row r="150">
          <cell r="B150" t="str">
            <v>Acetonitrile</v>
          </cell>
          <cell r="C150" t="str">
            <v>75-05-8</v>
          </cell>
          <cell r="D150">
            <v>1</v>
          </cell>
        </row>
        <row r="151">
          <cell r="B151" t="str">
            <v>Acetophenone</v>
          </cell>
          <cell r="C151" t="str">
            <v>98-86-2</v>
          </cell>
          <cell r="D151">
            <v>1</v>
          </cell>
        </row>
        <row r="152">
          <cell r="B152" t="str">
            <v>Acifluorfen, Sodium salt [5-(2-Chloro-4-(trifluoromethyl) phenoxy)-2-nitrobenzoic acid, sodium salt]</v>
          </cell>
          <cell r="C152" t="str">
            <v>62476-59-9</v>
          </cell>
          <cell r="D152">
            <v>1</v>
          </cell>
        </row>
        <row r="153">
          <cell r="B153" t="str">
            <v>Acrolein</v>
          </cell>
          <cell r="C153" t="str">
            <v>107-02-8</v>
          </cell>
          <cell r="D153">
            <v>1</v>
          </cell>
        </row>
        <row r="154">
          <cell r="B154" t="str">
            <v>Acrylamide</v>
          </cell>
          <cell r="C154" t="str">
            <v>79-06-1</v>
          </cell>
          <cell r="D154">
            <v>0.1</v>
          </cell>
        </row>
        <row r="155">
          <cell r="B155" t="str">
            <v>Acrylic acid</v>
          </cell>
          <cell r="C155" t="str">
            <v>79-10-7</v>
          </cell>
          <cell r="D155">
            <v>1</v>
          </cell>
        </row>
        <row r="156">
          <cell r="B156" t="str">
            <v>Acrylonitrile</v>
          </cell>
          <cell r="C156" t="str">
            <v>107-13-1</v>
          </cell>
          <cell r="D156">
            <v>0.1</v>
          </cell>
        </row>
        <row r="157">
          <cell r="B157" t="str">
            <v>Alachlor</v>
          </cell>
          <cell r="C157" t="str">
            <v>15972-60-8</v>
          </cell>
          <cell r="D157">
            <v>1</v>
          </cell>
        </row>
        <row r="158">
          <cell r="B158" t="str">
            <v>Aldicarb</v>
          </cell>
          <cell r="C158" t="str">
            <v>116-06-3</v>
          </cell>
          <cell r="D158">
            <v>1</v>
          </cell>
        </row>
        <row r="159">
          <cell r="B159" t="str">
            <v>Aldrin [1,4:5,8-Dimethanonaphthalene,1,2,3,4,10,10-hexachloro-1,4,4a,5,8,8a-hexahydro-(1.alpha.,4.alpha.,4a.beta.,5.alpha.,8.alpha.,8a.beta.)-]</v>
          </cell>
          <cell r="C159" t="str">
            <v>309-00-2</v>
          </cell>
          <cell r="D159" t="str">
            <v>NA</v>
          </cell>
        </row>
        <row r="160">
          <cell r="B160" t="str">
            <v>Allyl alcohol</v>
          </cell>
          <cell r="C160" t="str">
            <v>107-18-6</v>
          </cell>
          <cell r="D160">
            <v>1</v>
          </cell>
        </row>
        <row r="161">
          <cell r="B161" t="str">
            <v>Allyl chloride</v>
          </cell>
          <cell r="C161" t="str">
            <v>107-05-1</v>
          </cell>
          <cell r="D161">
            <v>1</v>
          </cell>
        </row>
        <row r="162">
          <cell r="B162" t="str">
            <v>Allylamine</v>
          </cell>
          <cell r="C162" t="str">
            <v>107-11-9</v>
          </cell>
          <cell r="D162">
            <v>1</v>
          </cell>
        </row>
        <row r="163">
          <cell r="B163" t="str">
            <v>alpha-Hexachlorocyclohexane</v>
          </cell>
          <cell r="C163" t="str">
            <v>319-84-6</v>
          </cell>
          <cell r="D163">
            <v>0.1</v>
          </cell>
        </row>
        <row r="164">
          <cell r="B164" t="str">
            <v>alpha-Naphthylamine</v>
          </cell>
          <cell r="C164" t="str">
            <v>134-32-7</v>
          </cell>
          <cell r="D164">
            <v>0.1</v>
          </cell>
        </row>
        <row r="165">
          <cell r="B165" t="str">
            <v>Aluminum (fume or dust)</v>
          </cell>
          <cell r="C165" t="str">
            <v>7429-90-5</v>
          </cell>
          <cell r="D165">
            <v>1</v>
          </cell>
        </row>
        <row r="166">
          <cell r="B166" t="str">
            <v>Aluminum oxide (fibrous forms)</v>
          </cell>
          <cell r="C166" t="str">
            <v>1344-28-1</v>
          </cell>
          <cell r="D166">
            <v>1</v>
          </cell>
        </row>
        <row r="167">
          <cell r="B167" t="str">
            <v>Aluminum phosphide</v>
          </cell>
          <cell r="C167" t="str">
            <v>20859-73-8</v>
          </cell>
          <cell r="D167">
            <v>1</v>
          </cell>
        </row>
        <row r="168">
          <cell r="B168" t="str">
            <v>Ametryn (N-Ethyl-N'-(1-methylethyl)-6-(methylthio)-1,3,5-triazine-2,4-diamine)</v>
          </cell>
          <cell r="C168" t="str">
            <v>834-12-8</v>
          </cell>
          <cell r="D168">
            <v>1</v>
          </cell>
        </row>
        <row r="169">
          <cell r="B169" t="str">
            <v>Amitraz</v>
          </cell>
          <cell r="C169" t="str">
            <v>33089-61-1</v>
          </cell>
          <cell r="D169">
            <v>1</v>
          </cell>
        </row>
        <row r="170">
          <cell r="B170" t="str">
            <v>Amitrole</v>
          </cell>
          <cell r="C170" t="str">
            <v>61-82-5</v>
          </cell>
          <cell r="D170">
            <v>0.1</v>
          </cell>
        </row>
        <row r="171">
          <cell r="B171" t="str">
            <v>Ammonia</v>
          </cell>
          <cell r="C171" t="str">
            <v>7664-41-7</v>
          </cell>
          <cell r="D171">
            <v>1</v>
          </cell>
        </row>
        <row r="172">
          <cell r="B172" t="str">
            <v>Anilazine [4,6-Dichloro-N-(2-chlorophenyl)-1,3,5-triazin-2-amine]</v>
          </cell>
          <cell r="C172" t="str">
            <v>101-05-3</v>
          </cell>
          <cell r="D172">
            <v>1</v>
          </cell>
        </row>
        <row r="173">
          <cell r="B173" t="str">
            <v>Aniline</v>
          </cell>
          <cell r="C173" t="str">
            <v>62-53-3</v>
          </cell>
          <cell r="D173">
            <v>1</v>
          </cell>
        </row>
        <row r="174">
          <cell r="B174" t="str">
            <v>Anthracene</v>
          </cell>
          <cell r="C174" t="str">
            <v>120-12-7</v>
          </cell>
          <cell r="D174">
            <v>1</v>
          </cell>
        </row>
        <row r="175">
          <cell r="B175" t="str">
            <v>Antimony</v>
          </cell>
          <cell r="C175" t="str">
            <v>7440-36-0</v>
          </cell>
          <cell r="D175">
            <v>1</v>
          </cell>
        </row>
        <row r="176">
          <cell r="B176" t="str">
            <v>Arsenic</v>
          </cell>
          <cell r="C176" t="str">
            <v>7440-38-2</v>
          </cell>
          <cell r="D176">
            <v>0.1</v>
          </cell>
        </row>
        <row r="177">
          <cell r="B177" t="str">
            <v>Asbestos (friable)</v>
          </cell>
          <cell r="C177" t="str">
            <v>1332-21-4</v>
          </cell>
          <cell r="D177">
            <v>0.1</v>
          </cell>
        </row>
        <row r="178">
          <cell r="B178" t="str">
            <v>Atrazine (6-Chloro-N-ethyl-N'-(1-methylethyl)-1,3,5-triazine-2,4-diamine)</v>
          </cell>
          <cell r="C178" t="str">
            <v>1912-24-9</v>
          </cell>
          <cell r="D178">
            <v>1</v>
          </cell>
        </row>
        <row r="179">
          <cell r="B179" t="str">
            <v>Barium</v>
          </cell>
          <cell r="C179" t="str">
            <v>7440-39-3</v>
          </cell>
          <cell r="D179">
            <v>1</v>
          </cell>
        </row>
        <row r="180">
          <cell r="B180" t="str">
            <v>Bendiocarb [2,2-Dimethyl-1,3-benzodioxol-4-ol methylcarbamate]</v>
          </cell>
          <cell r="C180" t="str">
            <v>22781-23-3</v>
          </cell>
          <cell r="D180">
            <v>1</v>
          </cell>
        </row>
        <row r="181">
          <cell r="B181" t="str">
            <v>Benfluralin (N-Butyl-N-ethyl-2,6-dinitro-4-(trifluoromethyl) benzenamine)</v>
          </cell>
          <cell r="C181" t="str">
            <v>1861-40-1</v>
          </cell>
          <cell r="D181">
            <v>1</v>
          </cell>
        </row>
        <row r="182">
          <cell r="B182" t="str">
            <v>Benomyl</v>
          </cell>
          <cell r="C182" t="str">
            <v>17804-35-2</v>
          </cell>
          <cell r="D182">
            <v>1</v>
          </cell>
        </row>
        <row r="183">
          <cell r="B183" t="str">
            <v>Benzal chloride</v>
          </cell>
          <cell r="C183" t="str">
            <v>98-87-3</v>
          </cell>
          <cell r="D183">
            <v>1</v>
          </cell>
        </row>
        <row r="184">
          <cell r="B184" t="str">
            <v>Benzamide</v>
          </cell>
          <cell r="C184" t="str">
            <v>55-21-0</v>
          </cell>
          <cell r="D184">
            <v>1</v>
          </cell>
        </row>
        <row r="185">
          <cell r="B185" t="str">
            <v>Benzene</v>
          </cell>
          <cell r="C185" t="str">
            <v>71-43-2</v>
          </cell>
          <cell r="D185">
            <v>0.1</v>
          </cell>
        </row>
        <row r="186">
          <cell r="B186" t="str">
            <v>Benzidine</v>
          </cell>
          <cell r="C186" t="str">
            <v>92-87-5</v>
          </cell>
          <cell r="D186">
            <v>0.1</v>
          </cell>
        </row>
        <row r="187">
          <cell r="B187" t="str">
            <v>Benzo(g,h,i)perylene</v>
          </cell>
          <cell r="C187" t="str">
            <v>191-24-2</v>
          </cell>
          <cell r="D187" t="str">
            <v>NA</v>
          </cell>
        </row>
        <row r="188">
          <cell r="B188" t="str">
            <v>Benzoic trichloride (Benzotrichloride)</v>
          </cell>
          <cell r="C188" t="str">
            <v>98-07-7</v>
          </cell>
          <cell r="D188">
            <v>0.1</v>
          </cell>
        </row>
        <row r="189">
          <cell r="B189" t="str">
            <v>Benzoyl chloride</v>
          </cell>
          <cell r="C189" t="str">
            <v>98-88-4</v>
          </cell>
          <cell r="D189">
            <v>1</v>
          </cell>
        </row>
        <row r="190">
          <cell r="B190" t="str">
            <v>Benzoyl peroxide</v>
          </cell>
          <cell r="C190" t="str">
            <v>94-36-0</v>
          </cell>
          <cell r="D190">
            <v>1</v>
          </cell>
        </row>
        <row r="191">
          <cell r="B191" t="str">
            <v>Benzyl chloride</v>
          </cell>
          <cell r="C191" t="str">
            <v>100-44-7</v>
          </cell>
          <cell r="D191">
            <v>1</v>
          </cell>
        </row>
        <row r="192">
          <cell r="B192" t="str">
            <v>Beryllium</v>
          </cell>
          <cell r="C192" t="str">
            <v>7440-41-7</v>
          </cell>
          <cell r="D192">
            <v>0.1</v>
          </cell>
        </row>
        <row r="193">
          <cell r="B193" t="str">
            <v>beta-Naphthylamine</v>
          </cell>
          <cell r="C193" t="str">
            <v>91-59-8</v>
          </cell>
          <cell r="D193">
            <v>0.1</v>
          </cell>
        </row>
        <row r="194">
          <cell r="B194" t="str">
            <v>beta-Propiolactone</v>
          </cell>
          <cell r="C194" t="str">
            <v>57-57-8</v>
          </cell>
          <cell r="D194">
            <v>0.1</v>
          </cell>
        </row>
        <row r="195">
          <cell r="B195" t="str">
            <v>Bifenthrin</v>
          </cell>
          <cell r="C195" t="str">
            <v>82657-04-3</v>
          </cell>
          <cell r="D195">
            <v>1</v>
          </cell>
        </row>
        <row r="196">
          <cell r="B196" t="str">
            <v>Biphenyl</v>
          </cell>
          <cell r="C196" t="str">
            <v>92-52-4</v>
          </cell>
          <cell r="D196">
            <v>1</v>
          </cell>
        </row>
        <row r="197">
          <cell r="B197" t="str">
            <v>Bis(2-chloro-1-methylethyl) ether</v>
          </cell>
          <cell r="C197" t="str">
            <v>108-60-1</v>
          </cell>
          <cell r="D197">
            <v>1</v>
          </cell>
        </row>
        <row r="198">
          <cell r="B198" t="str">
            <v>Bis(2-chloroethoxy) methane</v>
          </cell>
          <cell r="C198" t="str">
            <v>111-91-1</v>
          </cell>
          <cell r="D198">
            <v>1</v>
          </cell>
        </row>
        <row r="199">
          <cell r="B199" t="str">
            <v>Bis(2-chloroethyl) ether</v>
          </cell>
          <cell r="C199" t="str">
            <v>111-44-4</v>
          </cell>
          <cell r="D199">
            <v>1</v>
          </cell>
        </row>
        <row r="200">
          <cell r="B200" t="str">
            <v>Bis(chloromethyl) ether</v>
          </cell>
          <cell r="C200" t="str">
            <v>542-88-1</v>
          </cell>
          <cell r="D200">
            <v>0.1</v>
          </cell>
        </row>
        <row r="201">
          <cell r="B201" t="str">
            <v>Bis(tributyltin) oxide</v>
          </cell>
          <cell r="C201" t="str">
            <v>56-35-9</v>
          </cell>
          <cell r="D201">
            <v>1</v>
          </cell>
        </row>
        <row r="202">
          <cell r="B202" t="str">
            <v>Boron trichloride</v>
          </cell>
          <cell r="C202" t="str">
            <v>10294-34-5</v>
          </cell>
          <cell r="D202">
            <v>1</v>
          </cell>
        </row>
        <row r="203">
          <cell r="B203" t="str">
            <v>Boron trifluoride</v>
          </cell>
          <cell r="C203" t="str">
            <v>7637-07-2</v>
          </cell>
          <cell r="D203">
            <v>1</v>
          </cell>
        </row>
        <row r="204">
          <cell r="B204" t="str">
            <v>Bromacil (5-Bromo-6-methyl-3-(1-methylpropyl)-2,4-(1H,3H)-pyrimidinedione)</v>
          </cell>
          <cell r="C204" t="str">
            <v>314-40-9</v>
          </cell>
          <cell r="D204">
            <v>1</v>
          </cell>
        </row>
        <row r="205">
          <cell r="B205" t="str">
            <v>Bromacil, lithium salt [2,4(1H,3H)-Pyrimidinedione, 5-bromo- 6-methyl-3-(1-methylpropyl), lithium salt]</v>
          </cell>
          <cell r="C205" t="str">
            <v>53404-19-6</v>
          </cell>
          <cell r="D205">
            <v>1</v>
          </cell>
        </row>
        <row r="206">
          <cell r="B206" t="str">
            <v>Bromine</v>
          </cell>
          <cell r="C206" t="str">
            <v>7726-95-6</v>
          </cell>
          <cell r="D206">
            <v>1</v>
          </cell>
        </row>
        <row r="207">
          <cell r="B207" t="str">
            <v>Bromochlorodifluoromethane (Halon 1211)</v>
          </cell>
          <cell r="C207" t="str">
            <v>353-59-3</v>
          </cell>
          <cell r="D207">
            <v>1</v>
          </cell>
        </row>
        <row r="208">
          <cell r="B208" t="str">
            <v>Bromoform (Tribromomethane)</v>
          </cell>
          <cell r="C208" t="str">
            <v>75-25-2</v>
          </cell>
          <cell r="D208">
            <v>1</v>
          </cell>
        </row>
        <row r="209">
          <cell r="B209" t="str">
            <v>Bromomethane (Methyl bromide)</v>
          </cell>
          <cell r="C209" t="str">
            <v>74-83-9</v>
          </cell>
          <cell r="D209">
            <v>1</v>
          </cell>
        </row>
        <row r="210">
          <cell r="B210" t="str">
            <v>Bromotrifluoromethane (Halon 1301)</v>
          </cell>
          <cell r="C210" t="str">
            <v>75-63-8</v>
          </cell>
          <cell r="D210">
            <v>1</v>
          </cell>
        </row>
        <row r="211">
          <cell r="B211" t="str">
            <v>Bromoxynil (3,5-Dibromo-4-hydroxybenzonitrile)</v>
          </cell>
          <cell r="C211" t="str">
            <v>1689-84-5</v>
          </cell>
          <cell r="D211">
            <v>1</v>
          </cell>
        </row>
        <row r="212">
          <cell r="B212" t="str">
            <v>Bromoxynil octanoate (Octanoic acid, 2,6-dibromo-4-cyanophenyl ester)</v>
          </cell>
          <cell r="C212" t="str">
            <v>1689-99-2</v>
          </cell>
          <cell r="D212">
            <v>1</v>
          </cell>
        </row>
        <row r="213">
          <cell r="B213" t="str">
            <v>Brucine</v>
          </cell>
          <cell r="C213" t="str">
            <v>357-57-3</v>
          </cell>
          <cell r="D213">
            <v>1</v>
          </cell>
        </row>
        <row r="214">
          <cell r="B214" t="str">
            <v>Butyl acrylate</v>
          </cell>
          <cell r="C214" t="str">
            <v>141-32-2</v>
          </cell>
          <cell r="D214">
            <v>1</v>
          </cell>
        </row>
        <row r="215">
          <cell r="B215" t="str">
            <v>Butyraldehyde</v>
          </cell>
          <cell r="C215" t="str">
            <v>123-72-8</v>
          </cell>
          <cell r="D215">
            <v>1</v>
          </cell>
        </row>
        <row r="216">
          <cell r="B216" t="str">
            <v>C.I. Acid Green 3</v>
          </cell>
          <cell r="C216" t="str">
            <v>4680-78-8</v>
          </cell>
          <cell r="D216">
            <v>1</v>
          </cell>
        </row>
        <row r="217">
          <cell r="B217" t="str">
            <v>C.I. Acid Red 114</v>
          </cell>
          <cell r="C217" t="str">
            <v>6459-94-5</v>
          </cell>
          <cell r="D217">
            <v>0.1</v>
          </cell>
        </row>
        <row r="218">
          <cell r="B218" t="str">
            <v>C.I. Basic Green 4</v>
          </cell>
          <cell r="C218" t="str">
            <v>569-64-2</v>
          </cell>
          <cell r="D218">
            <v>1</v>
          </cell>
        </row>
        <row r="219">
          <cell r="B219" t="str">
            <v>C.I. Basic Red 1</v>
          </cell>
          <cell r="C219" t="str">
            <v>989-38-8</v>
          </cell>
          <cell r="D219">
            <v>1</v>
          </cell>
        </row>
        <row r="220">
          <cell r="B220" t="str">
            <v>C.I. Direct Black 38</v>
          </cell>
          <cell r="C220" t="str">
            <v>1937-37-7</v>
          </cell>
          <cell r="D220">
            <v>0.1</v>
          </cell>
        </row>
        <row r="221">
          <cell r="B221" t="str">
            <v>C.I. Direct Blue 218</v>
          </cell>
          <cell r="C221" t="str">
            <v>28407-37-6</v>
          </cell>
          <cell r="D221">
            <v>1</v>
          </cell>
        </row>
        <row r="222">
          <cell r="B222" t="str">
            <v>C.I. Direct Blue 6</v>
          </cell>
          <cell r="C222" t="str">
            <v>2602-46-2</v>
          </cell>
          <cell r="D222">
            <v>0.1</v>
          </cell>
        </row>
        <row r="223">
          <cell r="B223" t="str">
            <v>C.I. Direct Brown 95</v>
          </cell>
          <cell r="C223" t="str">
            <v>16071-86-6</v>
          </cell>
          <cell r="D223">
            <v>0.1</v>
          </cell>
        </row>
        <row r="224">
          <cell r="B224" t="str">
            <v>C.I. Disperse Yellow 3</v>
          </cell>
          <cell r="C224" t="str">
            <v>2832-40-8</v>
          </cell>
          <cell r="D224">
            <v>1</v>
          </cell>
        </row>
        <row r="225">
          <cell r="B225" t="str">
            <v>C.I. Food Red 15</v>
          </cell>
          <cell r="C225" t="str">
            <v>81-88-9</v>
          </cell>
          <cell r="D225">
            <v>1</v>
          </cell>
        </row>
        <row r="226">
          <cell r="B226" t="str">
            <v>C.I. Food Red 5</v>
          </cell>
          <cell r="C226" t="str">
            <v>3761-53-3</v>
          </cell>
          <cell r="D226">
            <v>0.1</v>
          </cell>
        </row>
        <row r="227">
          <cell r="B227" t="str">
            <v>C.I. Solvent Orange 7</v>
          </cell>
          <cell r="C227" t="str">
            <v>3118-97-6</v>
          </cell>
          <cell r="D227">
            <v>1</v>
          </cell>
        </row>
        <row r="228">
          <cell r="B228" t="str">
            <v>C.I. Solvent Yellow 14</v>
          </cell>
          <cell r="C228" t="str">
            <v>842-07-9</v>
          </cell>
          <cell r="D228">
            <v>1</v>
          </cell>
        </row>
        <row r="229">
          <cell r="B229" t="str">
            <v>C.I. Solvent Yellow 3</v>
          </cell>
          <cell r="C229" t="str">
            <v>97-56-3</v>
          </cell>
          <cell r="D229">
            <v>0.1</v>
          </cell>
        </row>
        <row r="230">
          <cell r="B230" t="str">
            <v>C.I. Solvent Yellow 34 (Auramine)</v>
          </cell>
          <cell r="C230" t="str">
            <v>492-80-8</v>
          </cell>
          <cell r="D230">
            <v>0.1</v>
          </cell>
        </row>
        <row r="231">
          <cell r="B231" t="str">
            <v>C.I. VAT Yellow 4</v>
          </cell>
          <cell r="C231" t="str">
            <v>128-66-5</v>
          </cell>
          <cell r="D231">
            <v>1</v>
          </cell>
        </row>
        <row r="232">
          <cell r="B232" t="str">
            <v>Cadmium</v>
          </cell>
          <cell r="C232" t="str">
            <v>7440-43-9</v>
          </cell>
          <cell r="D232">
            <v>0.1</v>
          </cell>
        </row>
        <row r="233">
          <cell r="B233" t="str">
            <v>Calcium cyanamide</v>
          </cell>
          <cell r="C233" t="str">
            <v>156-62-7</v>
          </cell>
          <cell r="D233">
            <v>1</v>
          </cell>
        </row>
        <row r="234">
          <cell r="B234" t="str">
            <v>Captan [1H-Isoindole-1,3(2H)-dione,3a,4,7,7a-tetrahydro-2-[(trichloromethyl)thio]-]</v>
          </cell>
          <cell r="C234" t="str">
            <v>133-06-2</v>
          </cell>
          <cell r="D234">
            <v>1</v>
          </cell>
        </row>
        <row r="235">
          <cell r="B235" t="str">
            <v xml:space="preserve">Carbaryl [1-Naphthalenol, methylcarbamate] </v>
          </cell>
          <cell r="C235" t="str">
            <v>63-25-2</v>
          </cell>
          <cell r="D235">
            <v>1</v>
          </cell>
        </row>
        <row r="236">
          <cell r="B236" t="str">
            <v>Carbofuran</v>
          </cell>
          <cell r="C236" t="str">
            <v>1563-66-2</v>
          </cell>
          <cell r="D236">
            <v>1</v>
          </cell>
        </row>
        <row r="237">
          <cell r="B237" t="str">
            <v>Carbon disulfide</v>
          </cell>
          <cell r="C237" t="str">
            <v>75-15-0</v>
          </cell>
          <cell r="D237">
            <v>1</v>
          </cell>
        </row>
        <row r="238">
          <cell r="B238" t="str">
            <v>Carbon tetrachloride</v>
          </cell>
          <cell r="C238" t="str">
            <v>56-23-5</v>
          </cell>
          <cell r="D238">
            <v>0.1</v>
          </cell>
        </row>
        <row r="239">
          <cell r="B239" t="str">
            <v>Carbonyl sulfide</v>
          </cell>
          <cell r="C239" t="str">
            <v>463-58-1</v>
          </cell>
          <cell r="D239">
            <v>1</v>
          </cell>
        </row>
        <row r="240">
          <cell r="B240" t="str">
            <v>Carboxin (5,6-Dihydro-2-methyl-N-phenyl-1,4-oxathiin-3-carboxamide)</v>
          </cell>
          <cell r="C240" t="str">
            <v>5234-68-4</v>
          </cell>
          <cell r="D240">
            <v>1</v>
          </cell>
        </row>
        <row r="241">
          <cell r="B241" t="str">
            <v>Catechol</v>
          </cell>
          <cell r="C241" t="str">
            <v>120-80-9</v>
          </cell>
          <cell r="D241">
            <v>0.1</v>
          </cell>
        </row>
        <row r="242">
          <cell r="B242" t="str">
            <v>Chinomethionat [6-Methyl-1,3-dithiolo[4,5-b]quinoxalin-2-one]</v>
          </cell>
          <cell r="C242" t="str">
            <v>2349-01-2</v>
          </cell>
          <cell r="D242">
            <v>1</v>
          </cell>
        </row>
        <row r="243">
          <cell r="B243" t="str">
            <v>Chloramben [Benzoic acid, 3-amino-2,5-dichloro-]</v>
          </cell>
          <cell r="C243" t="str">
            <v>133-90-4</v>
          </cell>
          <cell r="D243">
            <v>1</v>
          </cell>
        </row>
        <row r="244">
          <cell r="B244" t="str">
            <v>Chlordane [4,7-Methanoindan, 1,2,4,5,6,7,8,8-octachloro-2,3,3a,4,7,7a-hexahydro-]</v>
          </cell>
          <cell r="C244" t="str">
            <v>57-74-9</v>
          </cell>
          <cell r="D244" t="str">
            <v>NA</v>
          </cell>
        </row>
        <row r="245">
          <cell r="B245" t="str">
            <v>Chlorendic acid</v>
          </cell>
          <cell r="C245" t="str">
            <v>115-28-6</v>
          </cell>
          <cell r="D245">
            <v>0.1</v>
          </cell>
        </row>
        <row r="246">
          <cell r="B246" t="str">
            <v>Chlorimuron ethyl [Ethyl-2-[[[[(4-chloro-6-methoxyprimidin- 2-yl)amino]carbonyl]amino]sulfonyl]benzoate]</v>
          </cell>
          <cell r="C246" t="str">
            <v>90982-32-4</v>
          </cell>
          <cell r="D246">
            <v>1</v>
          </cell>
        </row>
        <row r="247">
          <cell r="B247" t="str">
            <v>Chlorine</v>
          </cell>
          <cell r="C247" t="str">
            <v>7782-50-5</v>
          </cell>
          <cell r="D247">
            <v>1</v>
          </cell>
        </row>
        <row r="248">
          <cell r="B248" t="str">
            <v>Chlorine dioxide</v>
          </cell>
          <cell r="C248" t="str">
            <v>10049-04-4</v>
          </cell>
          <cell r="D248">
            <v>1</v>
          </cell>
        </row>
        <row r="249">
          <cell r="B249" t="str">
            <v>Chloroacetic acid</v>
          </cell>
          <cell r="C249" t="str">
            <v>79-11-8</v>
          </cell>
          <cell r="D249">
            <v>1</v>
          </cell>
        </row>
        <row r="250">
          <cell r="B250" t="str">
            <v>Chlorobenzene</v>
          </cell>
          <cell r="C250" t="str">
            <v>108-90-7</v>
          </cell>
          <cell r="D250">
            <v>1</v>
          </cell>
        </row>
        <row r="251">
          <cell r="B251" t="str">
            <v>Chlorobenzilate [Benzeneacetic acid, 4-chloro-.alpha.-(4-chlorophenyl)-.alpha.-hydroxy-, ethyl ester]</v>
          </cell>
          <cell r="C251" t="str">
            <v>510-15-6</v>
          </cell>
          <cell r="D251">
            <v>1</v>
          </cell>
        </row>
        <row r="252">
          <cell r="B252" t="str">
            <v>Chlorodifluoromethane (HCFC-22)</v>
          </cell>
          <cell r="C252" t="str">
            <v>75-45-6</v>
          </cell>
          <cell r="D252">
            <v>1</v>
          </cell>
        </row>
        <row r="253">
          <cell r="B253" t="str">
            <v>Chloroethane (Ethyl chloride)</v>
          </cell>
          <cell r="C253" t="str">
            <v>75-00-3</v>
          </cell>
          <cell r="D253">
            <v>1</v>
          </cell>
        </row>
        <row r="254">
          <cell r="B254" t="str">
            <v>Chloroform</v>
          </cell>
          <cell r="C254" t="str">
            <v>67-66-3</v>
          </cell>
          <cell r="D254">
            <v>1</v>
          </cell>
        </row>
        <row r="255">
          <cell r="B255" t="str">
            <v>Chloromethane (Methyl chloride)</v>
          </cell>
          <cell r="C255" t="str">
            <v>74-87-3</v>
          </cell>
          <cell r="D255">
            <v>1</v>
          </cell>
        </row>
        <row r="256">
          <cell r="B256" t="str">
            <v>Chloromethyl methyl ether</v>
          </cell>
          <cell r="C256" t="str">
            <v>107-30-2</v>
          </cell>
          <cell r="D256">
            <v>0.1</v>
          </cell>
        </row>
        <row r="257">
          <cell r="B257" t="str">
            <v>Chloropicrin</v>
          </cell>
          <cell r="C257" t="str">
            <v>76-06-2</v>
          </cell>
          <cell r="D257">
            <v>1</v>
          </cell>
        </row>
        <row r="258">
          <cell r="B258" t="str">
            <v>Chloroprene</v>
          </cell>
          <cell r="C258" t="str">
            <v>126-99-8</v>
          </cell>
          <cell r="D258">
            <v>0.1</v>
          </cell>
        </row>
        <row r="259">
          <cell r="B259" t="str">
            <v>Chlorotetrafluoroethane</v>
          </cell>
          <cell r="C259" t="str">
            <v>63938-10-3</v>
          </cell>
          <cell r="D259">
            <v>1</v>
          </cell>
        </row>
        <row r="260">
          <cell r="B260" t="str">
            <v>Chlorothalonil [1,3-Benzenedicarbonitrile,2,4,5,6-tetrachloro-]</v>
          </cell>
          <cell r="C260" t="str">
            <v>1897-45-6</v>
          </cell>
          <cell r="D260">
            <v>0.1</v>
          </cell>
        </row>
        <row r="261">
          <cell r="B261" t="str">
            <v>Chlorotrifluoromethane (CFC-13)</v>
          </cell>
          <cell r="C261" t="str">
            <v>75-72-9</v>
          </cell>
          <cell r="D261">
            <v>1</v>
          </cell>
        </row>
        <row r="262">
          <cell r="B262" t="str">
            <v>Chlorpyrifos methyl [O,O-Dimethyl-O-(3,5,6-trichloro-2-pyridyl)phosphorothioate]</v>
          </cell>
          <cell r="C262" t="str">
            <v>5598-13-0</v>
          </cell>
          <cell r="D262">
            <v>1</v>
          </cell>
        </row>
        <row r="263">
          <cell r="B263" t="str">
            <v>Chlorsulfuron [2-Chloro-N-[[(4-methoxy-6-methyl-1,3,5- triazin-2-yl)amino]carbonyl]benzenesulfonamide</v>
          </cell>
          <cell r="C263" t="str">
            <v>64902-72-3</v>
          </cell>
          <cell r="D263">
            <v>1</v>
          </cell>
        </row>
        <row r="264">
          <cell r="B264" t="str">
            <v>Chromium</v>
          </cell>
          <cell r="C264" t="str">
            <v>7440-47-3</v>
          </cell>
          <cell r="D264">
            <v>1</v>
          </cell>
        </row>
        <row r="265">
          <cell r="B265" t="str">
            <v>Cobalt</v>
          </cell>
          <cell r="C265" t="str">
            <v>7440-48-4</v>
          </cell>
          <cell r="D265">
            <v>0.1</v>
          </cell>
        </row>
        <row r="266">
          <cell r="B266" t="str">
            <v>Copper</v>
          </cell>
          <cell r="C266" t="str">
            <v>7440-50-8</v>
          </cell>
          <cell r="D266">
            <v>1</v>
          </cell>
        </row>
        <row r="267">
          <cell r="B267" t="str">
            <v>Creosote</v>
          </cell>
          <cell r="C267" t="str">
            <v>8001-58-9</v>
          </cell>
          <cell r="D267">
            <v>0.1</v>
          </cell>
        </row>
        <row r="268">
          <cell r="B268" t="str">
            <v>Cresol (mixed isomers)</v>
          </cell>
          <cell r="C268" t="str">
            <v>1319-77-3</v>
          </cell>
          <cell r="D268">
            <v>1</v>
          </cell>
        </row>
        <row r="269">
          <cell r="B269" t="str">
            <v>Crotonaldehyde</v>
          </cell>
          <cell r="C269" t="str">
            <v>4170-30-3</v>
          </cell>
          <cell r="D269">
            <v>1</v>
          </cell>
        </row>
        <row r="270">
          <cell r="B270" t="str">
            <v>Cumene</v>
          </cell>
          <cell r="C270" t="str">
            <v>98-82-8</v>
          </cell>
          <cell r="D270">
            <v>1</v>
          </cell>
        </row>
        <row r="271">
          <cell r="B271" t="str">
            <v>Cumene hydroperoxide</v>
          </cell>
          <cell r="C271" t="str">
            <v>80-15-9</v>
          </cell>
          <cell r="D271">
            <v>1</v>
          </cell>
        </row>
        <row r="272">
          <cell r="B272" t="str">
            <v>Cupferron [Benzeneamine, N-hydroxy-N-nitroso, ammonium salt]</v>
          </cell>
          <cell r="C272" t="str">
            <v>135-20-6</v>
          </cell>
          <cell r="D272">
            <v>0.1</v>
          </cell>
        </row>
        <row r="273">
          <cell r="B273" t="str">
            <v>Cyanazine</v>
          </cell>
          <cell r="C273" t="str">
            <v>21725-46-2</v>
          </cell>
          <cell r="D273">
            <v>1</v>
          </cell>
        </row>
        <row r="274">
          <cell r="B274" t="str">
            <v>Cycloate</v>
          </cell>
          <cell r="C274" t="str">
            <v>1134-23-2</v>
          </cell>
          <cell r="D274">
            <v>1</v>
          </cell>
        </row>
        <row r="275">
          <cell r="B275" t="str">
            <v>Cyclohexane</v>
          </cell>
          <cell r="C275" t="str">
            <v>110-82-7</v>
          </cell>
          <cell r="D275">
            <v>1</v>
          </cell>
        </row>
        <row r="276">
          <cell r="B276" t="str">
            <v>Cyclohexanol</v>
          </cell>
          <cell r="C276" t="str">
            <v>108-93-0</v>
          </cell>
          <cell r="D276">
            <v>1</v>
          </cell>
        </row>
        <row r="277">
          <cell r="B277" t="str">
            <v>Cyfluthrin [3-(2,2-Dichloroethenyl)-2,2-dimethylcyclopropane carboxylic acid, cyano(4-fluoro-3-phenoxyphenyl)methyl ester]</v>
          </cell>
          <cell r="C277" t="str">
            <v>68359-37-5</v>
          </cell>
          <cell r="D277">
            <v>1</v>
          </cell>
        </row>
        <row r="278">
          <cell r="B278" t="str">
            <v>Cyhalothrin [3-(2-Chloro-3,3,3-trifluoro-1-propenyl)-2,2- dimethylcyclopropanecarboxylic acid cyano(3-phenoxyphenyl) methyl ester]</v>
          </cell>
          <cell r="C278" t="str">
            <v>68085-85-8</v>
          </cell>
          <cell r="D278">
            <v>1</v>
          </cell>
        </row>
        <row r="279">
          <cell r="B279" t="str">
            <v>Dazomet (Tetrahydro-3,5-dimethyl-2H-1,3,5-thiadiazine-2-thione)</v>
          </cell>
          <cell r="C279" t="str">
            <v>533-74-4</v>
          </cell>
          <cell r="D279">
            <v>1</v>
          </cell>
        </row>
        <row r="280">
          <cell r="B280" t="str">
            <v>Dazomet, sodium salt [Tetrahydro-3,5-dimethyl-2H-1,3,5- thiadiazine-2-thione, ion(1-), sodium]</v>
          </cell>
          <cell r="C280" t="str">
            <v>53404-60-7</v>
          </cell>
          <cell r="D280">
            <v>1</v>
          </cell>
        </row>
        <row r="281">
          <cell r="B281" t="str">
            <v>Decabromodiphenyl oxide</v>
          </cell>
          <cell r="C281" t="str">
            <v>1163-19-5</v>
          </cell>
          <cell r="D281">
            <v>1</v>
          </cell>
        </row>
        <row r="282">
          <cell r="B282" t="str">
            <v>Desmedipham</v>
          </cell>
          <cell r="C282" t="str">
            <v>13684-56-5</v>
          </cell>
          <cell r="D282">
            <v>1</v>
          </cell>
        </row>
        <row r="283">
          <cell r="B283" t="str">
            <v>Di(2-ethylhexyl) phthalate (DEHP)</v>
          </cell>
          <cell r="C283" t="str">
            <v>117-81-7</v>
          </cell>
          <cell r="D283">
            <v>0.1</v>
          </cell>
        </row>
        <row r="284">
          <cell r="B284" t="str">
            <v>Diallate [Carbamothioic acid, bis(1-methylethyl)-,S-(2,3-dichloro-2-propenyl)ester]</v>
          </cell>
          <cell r="C284" t="str">
            <v>2303-16-4</v>
          </cell>
          <cell r="D284">
            <v>1</v>
          </cell>
        </row>
        <row r="285">
          <cell r="B285" t="str">
            <v>Diaminotoluene (mixed Isomers)</v>
          </cell>
          <cell r="C285" t="str">
            <v>25376-45-8</v>
          </cell>
          <cell r="D285">
            <v>0.1</v>
          </cell>
        </row>
        <row r="286">
          <cell r="B286" t="str">
            <v>Diazinon</v>
          </cell>
          <cell r="C286" t="str">
            <v>333-41-5</v>
          </cell>
          <cell r="D286">
            <v>1</v>
          </cell>
        </row>
        <row r="287">
          <cell r="B287" t="str">
            <v>Diazomethane</v>
          </cell>
          <cell r="C287" t="str">
            <v>334-88-3</v>
          </cell>
          <cell r="D287">
            <v>1</v>
          </cell>
        </row>
        <row r="288">
          <cell r="B288" t="str">
            <v>Dibenzofuran</v>
          </cell>
          <cell r="C288" t="str">
            <v>132-64-9</v>
          </cell>
          <cell r="D288">
            <v>1</v>
          </cell>
        </row>
        <row r="289">
          <cell r="B289" t="str">
            <v>Dibromotetrafluoroethane (Halon 2402)</v>
          </cell>
          <cell r="C289" t="str">
            <v>124-73-2</v>
          </cell>
          <cell r="D289">
            <v>1</v>
          </cell>
        </row>
        <row r="290">
          <cell r="B290" t="str">
            <v>Dibutyl phthalate</v>
          </cell>
          <cell r="C290" t="str">
            <v>84-74-2</v>
          </cell>
          <cell r="D290">
            <v>1</v>
          </cell>
        </row>
        <row r="291">
          <cell r="B291" t="str">
            <v>Dicamba (3,6-Dichloro-2-methoxybenzoic acid)</v>
          </cell>
          <cell r="C291" t="str">
            <v>1918-00-9</v>
          </cell>
          <cell r="D291">
            <v>1</v>
          </cell>
        </row>
        <row r="292">
          <cell r="B292" t="str">
            <v>Dichloran [2,6-Dichloro-4-nitroaniline]</v>
          </cell>
          <cell r="C292" t="str">
            <v>99-30-9</v>
          </cell>
          <cell r="D292">
            <v>1</v>
          </cell>
        </row>
        <row r="293">
          <cell r="B293" t="str">
            <v>Dichloro-1,1,2-trifluoroethane</v>
          </cell>
          <cell r="C293" t="str">
            <v>90454-18-5</v>
          </cell>
          <cell r="D293">
            <v>1</v>
          </cell>
        </row>
        <row r="294">
          <cell r="B294" t="str">
            <v>Dichlorobenzene (mixed isomers)</v>
          </cell>
          <cell r="C294" t="str">
            <v>25321-22-6</v>
          </cell>
          <cell r="D294">
            <v>0.1</v>
          </cell>
        </row>
        <row r="295">
          <cell r="B295" t="str">
            <v>Dichlorobromomethane</v>
          </cell>
          <cell r="C295" t="str">
            <v>75-27-4</v>
          </cell>
          <cell r="D295">
            <v>0.1</v>
          </cell>
        </row>
        <row r="296">
          <cell r="B296" t="str">
            <v>Dichlorodifluoromethane (CFC-12)</v>
          </cell>
          <cell r="C296" t="str">
            <v>75-71-8</v>
          </cell>
          <cell r="D296">
            <v>1</v>
          </cell>
        </row>
        <row r="297">
          <cell r="B297" t="str">
            <v>Dichlorofluoromethane (HCFC-21)</v>
          </cell>
          <cell r="C297" t="str">
            <v>75-43-4</v>
          </cell>
          <cell r="D297">
            <v>1</v>
          </cell>
        </row>
        <row r="298">
          <cell r="B298" t="str">
            <v>Dichloromethane (Methylene chloride)</v>
          </cell>
          <cell r="C298" t="str">
            <v>75-09-2</v>
          </cell>
          <cell r="D298">
            <v>0.1</v>
          </cell>
        </row>
        <row r="299">
          <cell r="B299" t="str">
            <v>Dichloropentafluoropropane</v>
          </cell>
          <cell r="C299" t="str">
            <v>127564-92-5</v>
          </cell>
          <cell r="D299">
            <v>1</v>
          </cell>
        </row>
        <row r="300">
          <cell r="B300" t="str">
            <v>Dichlorophene [2,2'-Methylenebis(4-chlorophenol)]</v>
          </cell>
          <cell r="C300" t="str">
            <v>97-23-4</v>
          </cell>
          <cell r="D300">
            <v>1</v>
          </cell>
        </row>
        <row r="301">
          <cell r="B301" t="str">
            <v>Dichlorotetrafluoroethane (CFC-114)</v>
          </cell>
          <cell r="C301" t="str">
            <v>76-14-2</v>
          </cell>
          <cell r="D301">
            <v>1</v>
          </cell>
        </row>
        <row r="302">
          <cell r="B302" t="str">
            <v>Dichlorotrifluoroethane</v>
          </cell>
          <cell r="C302" t="str">
            <v>34077-87-7</v>
          </cell>
          <cell r="D302">
            <v>1</v>
          </cell>
        </row>
        <row r="303">
          <cell r="B303" t="str">
            <v>Dichlorvos [Phosphoric acid, 2,2-dichloroethenyl dimethyl ester]</v>
          </cell>
          <cell r="C303" t="str">
            <v>62-73-7</v>
          </cell>
          <cell r="D303">
            <v>0.1</v>
          </cell>
        </row>
        <row r="304">
          <cell r="B304" t="str">
            <v>Diclofop methyl [2-[4-(2,4-Dichlorophenoxy)phenoxy] propanoic acid, methyl ester]</v>
          </cell>
          <cell r="C304" t="str">
            <v>51338-27-3</v>
          </cell>
          <cell r="D304">
            <v>1</v>
          </cell>
        </row>
        <row r="305">
          <cell r="B305" t="str">
            <v>Dicofol [Benzenemethanol, 4-chloro-.alpha.-4-(chlorophenyl)-.alpha.-(trichloromethyl)-]</v>
          </cell>
          <cell r="C305" t="str">
            <v>115-32-2</v>
          </cell>
          <cell r="D305">
            <v>1</v>
          </cell>
        </row>
        <row r="306">
          <cell r="B306" t="str">
            <v>Dicyclopentadiene</v>
          </cell>
          <cell r="C306" t="str">
            <v>77-73-6</v>
          </cell>
          <cell r="D306">
            <v>1</v>
          </cell>
        </row>
        <row r="307">
          <cell r="B307" t="str">
            <v>Diepoxybutane</v>
          </cell>
          <cell r="C307" t="str">
            <v>1464-53-5</v>
          </cell>
          <cell r="D307">
            <v>0.1</v>
          </cell>
        </row>
        <row r="308">
          <cell r="B308" t="str">
            <v>Diethanolamine</v>
          </cell>
          <cell r="C308" t="str">
            <v>111-42-2</v>
          </cell>
          <cell r="D308">
            <v>1</v>
          </cell>
        </row>
        <row r="309">
          <cell r="B309" t="str">
            <v>Diethatyl ethyl</v>
          </cell>
          <cell r="C309" t="str">
            <v>38727-55-8</v>
          </cell>
          <cell r="D309">
            <v>1</v>
          </cell>
        </row>
        <row r="310">
          <cell r="B310" t="str">
            <v>Diethyl sulfate</v>
          </cell>
          <cell r="C310" t="str">
            <v>64-67-5</v>
          </cell>
          <cell r="D310">
            <v>0.1</v>
          </cell>
        </row>
        <row r="311">
          <cell r="B311" t="str">
            <v>Diflubenzuron</v>
          </cell>
          <cell r="C311" t="str">
            <v>35367-38-5</v>
          </cell>
          <cell r="D311">
            <v>1</v>
          </cell>
        </row>
        <row r="312">
          <cell r="B312" t="str">
            <v>Diglycidyl resorcinol ether</v>
          </cell>
          <cell r="C312" t="str">
            <v>101-90-6</v>
          </cell>
          <cell r="D312">
            <v>0.1</v>
          </cell>
        </row>
        <row r="313">
          <cell r="B313" t="str">
            <v>Dihydrosafrole</v>
          </cell>
          <cell r="C313" t="str">
            <v>94-58-6</v>
          </cell>
          <cell r="D313">
            <v>0.1</v>
          </cell>
        </row>
        <row r="314">
          <cell r="B314" t="str">
            <v>Dimethipin [2,3,-Dihydro-5,6-dimethyl-1,4-dithiin- 1,1,4,4- tetraoxide]</v>
          </cell>
          <cell r="C314" t="str">
            <v>55290-64-7</v>
          </cell>
          <cell r="D314">
            <v>1</v>
          </cell>
        </row>
        <row r="315">
          <cell r="B315" t="str">
            <v>Dimethoate</v>
          </cell>
          <cell r="C315" t="str">
            <v>60-51-5</v>
          </cell>
          <cell r="D315">
            <v>1</v>
          </cell>
        </row>
        <row r="316">
          <cell r="B316" t="str">
            <v>Dimethyl chlorothiophosphate</v>
          </cell>
          <cell r="C316" t="str">
            <v>2524-03-0</v>
          </cell>
          <cell r="D316">
            <v>1</v>
          </cell>
        </row>
        <row r="317">
          <cell r="B317" t="str">
            <v>Dimethyl phthalate</v>
          </cell>
          <cell r="C317" t="str">
            <v>131-11-3</v>
          </cell>
          <cell r="D317">
            <v>1</v>
          </cell>
        </row>
        <row r="318">
          <cell r="B318" t="str">
            <v>Dimethyl sulfate</v>
          </cell>
          <cell r="C318" t="str">
            <v>77-78-1</v>
          </cell>
          <cell r="D318">
            <v>0.1</v>
          </cell>
        </row>
        <row r="319">
          <cell r="B319" t="str">
            <v>Dimethylamine</v>
          </cell>
          <cell r="C319" t="str">
            <v>124-40-3</v>
          </cell>
          <cell r="D319">
            <v>1</v>
          </cell>
        </row>
        <row r="320">
          <cell r="B320" t="str">
            <v>Dimethylamine dicamba</v>
          </cell>
          <cell r="C320" t="str">
            <v>2300-66-5</v>
          </cell>
          <cell r="D320">
            <v>1</v>
          </cell>
        </row>
        <row r="321">
          <cell r="B321" t="str">
            <v>Dimethylcarbamyl chloride</v>
          </cell>
          <cell r="C321" t="str">
            <v>79-44-7</v>
          </cell>
          <cell r="D321">
            <v>0.1</v>
          </cell>
        </row>
        <row r="322">
          <cell r="B322" t="str">
            <v>Dinitrobutyl phenol (Dinoseb)</v>
          </cell>
          <cell r="C322" t="str">
            <v>88-85-7</v>
          </cell>
          <cell r="D322">
            <v>1</v>
          </cell>
        </row>
        <row r="323">
          <cell r="B323" t="str">
            <v>Dinitrotoluene (mixed isomers)</v>
          </cell>
          <cell r="C323" t="str">
            <v>25321-14-6</v>
          </cell>
          <cell r="D323">
            <v>1</v>
          </cell>
        </row>
        <row r="324">
          <cell r="B324" t="str">
            <v>Dinocap</v>
          </cell>
          <cell r="C324" t="str">
            <v>39300-45-3</v>
          </cell>
          <cell r="D324">
            <v>1</v>
          </cell>
        </row>
        <row r="325">
          <cell r="B325" t="str">
            <v>Diphenamid</v>
          </cell>
          <cell r="C325" t="str">
            <v>957-51-7</v>
          </cell>
          <cell r="D325">
            <v>1</v>
          </cell>
        </row>
        <row r="326">
          <cell r="B326" t="str">
            <v>Diphenylamine</v>
          </cell>
          <cell r="C326" t="str">
            <v>122-39-4</v>
          </cell>
          <cell r="D326">
            <v>1</v>
          </cell>
        </row>
        <row r="327">
          <cell r="B327" t="str">
            <v>Dipotassium endothall [7-Oxabicyclo(2.2.1)heptane-2,3-dicarboxylic acid, dipotassium salt]</v>
          </cell>
          <cell r="C327" t="str">
            <v>2164-07-0</v>
          </cell>
          <cell r="D327">
            <v>1</v>
          </cell>
        </row>
        <row r="328">
          <cell r="B328" t="str">
            <v>Dipropyl isocinchomeronate</v>
          </cell>
          <cell r="C328" t="str">
            <v>136-45-8</v>
          </cell>
          <cell r="D328">
            <v>1</v>
          </cell>
        </row>
        <row r="329">
          <cell r="B329" t="str">
            <v>Disodium cyanodithioimidocarbonate</v>
          </cell>
          <cell r="C329" t="str">
            <v>138-93-2</v>
          </cell>
          <cell r="D329">
            <v>1</v>
          </cell>
        </row>
        <row r="330">
          <cell r="B330" t="str">
            <v>Diuron</v>
          </cell>
          <cell r="C330" t="str">
            <v>330-54-1</v>
          </cell>
          <cell r="D330">
            <v>1</v>
          </cell>
        </row>
        <row r="331">
          <cell r="B331" t="str">
            <v>Dodine [Dodecylguanidine monoacetate]</v>
          </cell>
          <cell r="C331" t="str">
            <v>2439-10-3</v>
          </cell>
          <cell r="D331">
            <v>1</v>
          </cell>
        </row>
        <row r="332">
          <cell r="B332" t="str">
            <v>d-trans-Allethrin [d-trans-Chrysanthemic acid of d-allethrone]</v>
          </cell>
          <cell r="C332" t="str">
            <v>28057-48-9</v>
          </cell>
          <cell r="D332">
            <v>1</v>
          </cell>
        </row>
        <row r="333">
          <cell r="B333" t="str">
            <v>Epichlorohydrin</v>
          </cell>
          <cell r="C333" t="str">
            <v>106-89-8</v>
          </cell>
          <cell r="D333">
            <v>0.1</v>
          </cell>
        </row>
        <row r="334">
          <cell r="B334" t="str">
            <v>Ethoprop [Phosphorodithioic acid O-ethyl S,S-dipropyl ester]</v>
          </cell>
          <cell r="C334" t="str">
            <v>13194-48-4</v>
          </cell>
          <cell r="D334">
            <v>1</v>
          </cell>
        </row>
        <row r="335">
          <cell r="B335" t="str">
            <v>Ethyl acrylate</v>
          </cell>
          <cell r="C335" t="str">
            <v>140-88-5</v>
          </cell>
          <cell r="D335">
            <v>0.1</v>
          </cell>
        </row>
        <row r="336">
          <cell r="B336" t="str">
            <v>Ethyl chloroformate</v>
          </cell>
          <cell r="C336" t="str">
            <v>541-41-3</v>
          </cell>
          <cell r="D336">
            <v>1</v>
          </cell>
        </row>
        <row r="337">
          <cell r="B337" t="str">
            <v>Ethyl dipropylthiocarbamate (EPTC)</v>
          </cell>
          <cell r="C337" t="str">
            <v>759-94-4</v>
          </cell>
          <cell r="D337">
            <v>1</v>
          </cell>
        </row>
        <row r="338">
          <cell r="B338" t="str">
            <v>Ethylbenzene</v>
          </cell>
          <cell r="C338" t="str">
            <v>100-41-4</v>
          </cell>
          <cell r="D338">
            <v>0.1</v>
          </cell>
        </row>
        <row r="339">
          <cell r="B339" t="str">
            <v>Ethylene</v>
          </cell>
          <cell r="C339" t="str">
            <v>74-85-1</v>
          </cell>
          <cell r="D339">
            <v>1</v>
          </cell>
        </row>
        <row r="340">
          <cell r="B340" t="str">
            <v>Ethylene glycol</v>
          </cell>
          <cell r="C340" t="str">
            <v>107-21-1</v>
          </cell>
          <cell r="D340">
            <v>1</v>
          </cell>
        </row>
        <row r="341">
          <cell r="B341" t="str">
            <v>Ethylene oxide</v>
          </cell>
          <cell r="C341" t="str">
            <v>75-21-8</v>
          </cell>
          <cell r="D341">
            <v>0.1</v>
          </cell>
        </row>
        <row r="342">
          <cell r="B342" t="str">
            <v>Ethylene thiourea</v>
          </cell>
          <cell r="C342" t="str">
            <v>96-45-7</v>
          </cell>
          <cell r="D342">
            <v>0.1</v>
          </cell>
        </row>
        <row r="343">
          <cell r="B343" t="str">
            <v>Ethyleneimine (Aziridine)</v>
          </cell>
          <cell r="C343" t="str">
            <v>151-56-4</v>
          </cell>
          <cell r="D343">
            <v>0.1</v>
          </cell>
        </row>
        <row r="344">
          <cell r="B344" t="str">
            <v>Ethylidene dichloride</v>
          </cell>
          <cell r="C344" t="str">
            <v>75-34-3</v>
          </cell>
          <cell r="D344">
            <v>1</v>
          </cell>
        </row>
        <row r="345">
          <cell r="B345" t="str">
            <v>Famphur</v>
          </cell>
          <cell r="C345" t="str">
            <v>52-85-7</v>
          </cell>
          <cell r="D345">
            <v>1</v>
          </cell>
        </row>
        <row r="346">
          <cell r="B346" t="str">
            <v>Fenarimol [.alpha.-(2-Chlorophenyl)-.alpha.-4-chlorophenyl)- 5-pyrimidinemethanol]</v>
          </cell>
          <cell r="C346" t="str">
            <v>60168-88-9</v>
          </cell>
          <cell r="D346">
            <v>1</v>
          </cell>
        </row>
        <row r="347">
          <cell r="B347" t="str">
            <v>Fenbutatin oxide (Hexakis(2-methyl-2-phenylpropyl)distannoxane)</v>
          </cell>
          <cell r="C347" t="str">
            <v>13356-08-6</v>
          </cell>
          <cell r="D347">
            <v>1</v>
          </cell>
        </row>
        <row r="348">
          <cell r="B348" t="str">
            <v>Fenoxaprop ethyl [2-(4-((6-Chloro-2-benzoxazolylen)oxy) phenoxy)propanoic acid, ethyl ester]</v>
          </cell>
          <cell r="C348" t="str">
            <v>66441-23-4</v>
          </cell>
          <cell r="D348">
            <v>1</v>
          </cell>
        </row>
        <row r="349">
          <cell r="B349" t="str">
            <v>Fenoxycarb [2-(4-Phenoxyphenoxy)ethylcarbamic acid ethyl ester]</v>
          </cell>
          <cell r="C349" t="str">
            <v>72490-01-8</v>
          </cell>
          <cell r="D349">
            <v>1</v>
          </cell>
        </row>
        <row r="350">
          <cell r="B350" t="str">
            <v>Fenpropathrin [2,2,3,3-Tetramethylcyclopropane carboxylic acid cyano(3-phenoxyphenyl)methyl ester]</v>
          </cell>
          <cell r="C350" t="str">
            <v>39515-41-8</v>
          </cell>
          <cell r="D350">
            <v>1</v>
          </cell>
        </row>
        <row r="351">
          <cell r="B351" t="str">
            <v>Fenthion [O,O-Dimethyl O-[3-methyl-4-(methylthio)phenyl] ester, phosphorothioic acid]</v>
          </cell>
          <cell r="C351" t="str">
            <v>55-38-9</v>
          </cell>
          <cell r="D351">
            <v>1</v>
          </cell>
        </row>
        <row r="352">
          <cell r="B352" t="str">
            <v>Fenvalerate [4-Chloro-alpha-(1-methylethyl)benzeneacetic acid cyano(3-phenoxyphenyl)methyl ester]</v>
          </cell>
          <cell r="C352" t="str">
            <v>51630-58-1</v>
          </cell>
          <cell r="D352">
            <v>1</v>
          </cell>
        </row>
        <row r="353">
          <cell r="B353" t="str">
            <v>Ferbam [Tris(dimethylcarbamodithioato-S,S')iron]</v>
          </cell>
          <cell r="C353" t="str">
            <v>14484-64-1</v>
          </cell>
          <cell r="D353">
            <v>1</v>
          </cell>
        </row>
        <row r="354">
          <cell r="B354" t="str">
            <v>Fluazifop butyl [2-[4-[[5-(Trifluoromethyl)-2-pyridinyl]oxy] phenoxy]propanoic acid, butyl ester]</v>
          </cell>
          <cell r="C354" t="str">
            <v>69806-50-4</v>
          </cell>
          <cell r="D354">
            <v>1</v>
          </cell>
        </row>
        <row r="355">
          <cell r="B355" t="str">
            <v>Fluometuron [Urea, N,N-dimethyl-N'-[3-(trifluoromethyl) phenyl]-]</v>
          </cell>
          <cell r="C355" t="str">
            <v>2164-17-2</v>
          </cell>
          <cell r="D355">
            <v>1</v>
          </cell>
        </row>
        <row r="356">
          <cell r="B356" t="str">
            <v>Fluorine</v>
          </cell>
          <cell r="C356" t="str">
            <v>7782-41-4</v>
          </cell>
          <cell r="D356">
            <v>1</v>
          </cell>
        </row>
        <row r="357">
          <cell r="B357" t="str">
            <v>Fluorouracil (5-Fluorouracil)</v>
          </cell>
          <cell r="C357" t="str">
            <v>51-21-8</v>
          </cell>
          <cell r="D357">
            <v>1</v>
          </cell>
        </row>
        <row r="358">
          <cell r="B358" t="str">
            <v>Fluvalinate [N-[2-Chloro-4-(trifluoromethyl)phenyl]-DL-valine (+)-cyano(3-phenoxyphenyl)methyl ester]</v>
          </cell>
          <cell r="C358" t="str">
            <v>69409-94-5</v>
          </cell>
          <cell r="D358">
            <v>1</v>
          </cell>
        </row>
        <row r="359">
          <cell r="B359" t="str">
            <v>Folpet</v>
          </cell>
          <cell r="C359" t="str">
            <v>133-07-3</v>
          </cell>
          <cell r="D359">
            <v>1</v>
          </cell>
        </row>
        <row r="360">
          <cell r="B360" t="str">
            <v xml:space="preserve">Fomesafen [5-(2-Chloro-4-(trifluoromethyl)phenoxy)- N-methylsulfonyl)-2-nitrobenzamide] </v>
          </cell>
          <cell r="C360" t="str">
            <v>72178-02-0</v>
          </cell>
          <cell r="D360">
            <v>1</v>
          </cell>
        </row>
        <row r="361">
          <cell r="B361" t="str">
            <v>Formaldehyde</v>
          </cell>
          <cell r="C361" t="str">
            <v>50-00-0</v>
          </cell>
          <cell r="D361">
            <v>0.1</v>
          </cell>
        </row>
        <row r="362">
          <cell r="B362" t="str">
            <v>Formic acid</v>
          </cell>
          <cell r="C362" t="str">
            <v>64-18-6</v>
          </cell>
          <cell r="D362">
            <v>1</v>
          </cell>
        </row>
        <row r="363">
          <cell r="B363" t="str">
            <v>Freon 113 [Ethane, 1,1,2-trichloro-1,2,2,-trifluoro-]</v>
          </cell>
          <cell r="C363" t="str">
            <v>76-13-1</v>
          </cell>
          <cell r="D363">
            <v>1</v>
          </cell>
        </row>
        <row r="364">
          <cell r="B364" t="str">
            <v>Heptachlor [1,4,5,6,7,8,8-Heptachloro-3a,4,7,7a-tetrahydro-4,7-methano-1H-indene]</v>
          </cell>
          <cell r="C364" t="str">
            <v>76-44-8</v>
          </cell>
          <cell r="D364" t="str">
            <v>NA</v>
          </cell>
        </row>
        <row r="365">
          <cell r="B365" t="str">
            <v>Hexachloro-1,3-butadiene</v>
          </cell>
          <cell r="C365" t="str">
            <v>87-68-3</v>
          </cell>
          <cell r="D365">
            <v>1</v>
          </cell>
        </row>
        <row r="366">
          <cell r="B366" t="str">
            <v>Hexachlorobenzene</v>
          </cell>
          <cell r="C366" t="str">
            <v>118-74-1</v>
          </cell>
          <cell r="D366" t="str">
            <v>NA</v>
          </cell>
        </row>
        <row r="367">
          <cell r="B367" t="str">
            <v>Hexachlorocyclopentadiene</v>
          </cell>
          <cell r="C367" t="str">
            <v>77-47-4</v>
          </cell>
          <cell r="D367">
            <v>1</v>
          </cell>
        </row>
        <row r="368">
          <cell r="B368" t="str">
            <v>Hexachloroethane</v>
          </cell>
          <cell r="C368" t="str">
            <v>67-72-1</v>
          </cell>
          <cell r="D368">
            <v>0.1</v>
          </cell>
        </row>
        <row r="369">
          <cell r="B369" t="str">
            <v>Hexachloronaphthalene</v>
          </cell>
          <cell r="C369" t="str">
            <v>1335-87-1</v>
          </cell>
          <cell r="D369">
            <v>1</v>
          </cell>
        </row>
        <row r="370">
          <cell r="B370" t="str">
            <v>Hexachlorophene</v>
          </cell>
          <cell r="C370" t="str">
            <v>70-30-4</v>
          </cell>
          <cell r="D370">
            <v>1</v>
          </cell>
        </row>
        <row r="371">
          <cell r="B371" t="str">
            <v>Hexamethylphosphoramide</v>
          </cell>
          <cell r="C371" t="str">
            <v>680-31-9</v>
          </cell>
          <cell r="D371">
            <v>0.1</v>
          </cell>
        </row>
        <row r="372">
          <cell r="B372" t="str">
            <v>Hexazinone</v>
          </cell>
          <cell r="C372" t="str">
            <v>51235-04-2</v>
          </cell>
          <cell r="D372">
            <v>1</v>
          </cell>
        </row>
        <row r="373">
          <cell r="B373" t="str">
            <v>Hydramethylnon [Tetrahydro-5,5-dimethyl-2(1H)- pyrimidinone[3-[4-(trifluoromethyl)phenyl]-1-[2-[4- (trifluoromethyl) phenyl]ethenyl]-2-propenylidene]hydrazone]</v>
          </cell>
          <cell r="C373" t="str">
            <v>67485-29-4</v>
          </cell>
          <cell r="D373">
            <v>1</v>
          </cell>
        </row>
        <row r="374">
          <cell r="B374" t="str">
            <v>Hydrazine</v>
          </cell>
          <cell r="C374" t="str">
            <v>302-01-2</v>
          </cell>
          <cell r="D374">
            <v>0.1</v>
          </cell>
        </row>
        <row r="375">
          <cell r="B375" t="str">
            <v>Hydrazine sulfate</v>
          </cell>
          <cell r="C375" t="str">
            <v>10034-93-2</v>
          </cell>
          <cell r="D375">
            <v>0.1</v>
          </cell>
        </row>
        <row r="376">
          <cell r="B376" t="str">
            <v>Hydrochloric acid (acid aerosols including mists, vapors, gas, fog, and other airborne forms of any particle size)</v>
          </cell>
          <cell r="C376" t="str">
            <v>7647-01-0</v>
          </cell>
          <cell r="D376">
            <v>1</v>
          </cell>
        </row>
        <row r="377">
          <cell r="B377" t="str">
            <v>Hydrogen cyanide</v>
          </cell>
          <cell r="C377" t="str">
            <v>74-90-8</v>
          </cell>
          <cell r="D377">
            <v>1</v>
          </cell>
        </row>
        <row r="378">
          <cell r="B378" t="str">
            <v>Hydrogen fluoride</v>
          </cell>
          <cell r="C378" t="str">
            <v>7664-39-3</v>
          </cell>
          <cell r="D378">
            <v>1</v>
          </cell>
        </row>
        <row r="379">
          <cell r="B379" t="str">
            <v>Hydroquinone</v>
          </cell>
          <cell r="C379" t="str">
            <v>123-31-9</v>
          </cell>
          <cell r="D379">
            <v>1</v>
          </cell>
        </row>
        <row r="380">
          <cell r="B380" t="str">
            <v>Imazalil [1-[2-(2,4-dichlorophenyl)-2-(2-propenyloxy)ethyl]-1H-imidazole]</v>
          </cell>
          <cell r="C380" t="str">
            <v>35554-44-0</v>
          </cell>
          <cell r="D380">
            <v>1</v>
          </cell>
        </row>
        <row r="381">
          <cell r="B381" t="str">
            <v>Iron pentacarbonyl</v>
          </cell>
          <cell r="C381" t="str">
            <v>13463-40-6</v>
          </cell>
          <cell r="D381">
            <v>1</v>
          </cell>
        </row>
        <row r="382">
          <cell r="B382" t="str">
            <v>Isobutyraldehyde</v>
          </cell>
          <cell r="C382" t="str">
            <v>78-84-2</v>
          </cell>
          <cell r="D382">
            <v>1</v>
          </cell>
        </row>
        <row r="383">
          <cell r="B383" t="str">
            <v>Isodrin</v>
          </cell>
          <cell r="C383" t="str">
            <v>465-73-6</v>
          </cell>
          <cell r="D383" t="str">
            <v>NA</v>
          </cell>
        </row>
        <row r="384">
          <cell r="B384" t="str">
            <v>Isopropyl alcohol</v>
          </cell>
          <cell r="C384" t="str">
            <v>67-63-0</v>
          </cell>
          <cell r="D384">
            <v>1</v>
          </cell>
        </row>
        <row r="385">
          <cell r="B385" t="str">
            <v>Isosafrole</v>
          </cell>
          <cell r="C385" t="str">
            <v>120-58-1</v>
          </cell>
          <cell r="D385">
            <v>1</v>
          </cell>
        </row>
        <row r="386">
          <cell r="B386" t="str">
            <v>Lactofen [Benzoic acid, 5-[2-Chloro-4-(trifluoromethyl) phenoxy]-2-nitro-, 2-ethoxy-1-methyl-2-oxoethyl ester]</v>
          </cell>
          <cell r="C386" t="str">
            <v>77501-63-4</v>
          </cell>
          <cell r="D386">
            <v>1</v>
          </cell>
        </row>
        <row r="387">
          <cell r="B387" t="str">
            <v>Lead</v>
          </cell>
          <cell r="C387" t="str">
            <v>7439-92-1</v>
          </cell>
          <cell r="D387" t="str">
            <v>NA</v>
          </cell>
        </row>
        <row r="388">
          <cell r="B388" t="str">
            <v>Lindane [Cyclohexane, 1,2,3,4,5,6-hexachloro-,(1.alpha.,2.alpha.,3.beta.,4.alpha.,5.alpha.,6.beta.)-]</v>
          </cell>
          <cell r="C388" t="str">
            <v>58-89-9</v>
          </cell>
          <cell r="D388">
            <v>0.1</v>
          </cell>
        </row>
        <row r="389">
          <cell r="B389" t="str">
            <v>Linuron</v>
          </cell>
          <cell r="C389" t="str">
            <v>330-55-2</v>
          </cell>
          <cell r="D389">
            <v>1</v>
          </cell>
        </row>
        <row r="390">
          <cell r="B390" t="str">
            <v>Lithium carbonate</v>
          </cell>
          <cell r="C390" t="str">
            <v>554-13-2</v>
          </cell>
          <cell r="D390">
            <v>1</v>
          </cell>
        </row>
        <row r="391">
          <cell r="B391" t="str">
            <v>Malathion</v>
          </cell>
          <cell r="C391" t="str">
            <v>121-75-5</v>
          </cell>
          <cell r="D391">
            <v>1</v>
          </cell>
        </row>
        <row r="392">
          <cell r="B392" t="str">
            <v xml:space="preserve">Maleic anhydride </v>
          </cell>
          <cell r="C392" t="str">
            <v>108-31-6</v>
          </cell>
          <cell r="D392">
            <v>1</v>
          </cell>
        </row>
        <row r="393">
          <cell r="B393" t="str">
            <v>Malononitrile</v>
          </cell>
          <cell r="C393" t="str">
            <v>109-77-3</v>
          </cell>
          <cell r="D393">
            <v>1</v>
          </cell>
        </row>
        <row r="394">
          <cell r="B394" t="str">
            <v>Maneb [Carbamodithioic acid, 1,2-ethanediylbis-,manganese complex]</v>
          </cell>
          <cell r="C394" t="str">
            <v>12427-38-2</v>
          </cell>
          <cell r="D394">
            <v>1</v>
          </cell>
        </row>
        <row r="395">
          <cell r="B395" t="str">
            <v>Manganese</v>
          </cell>
          <cell r="C395" t="str">
            <v>7439-96-5</v>
          </cell>
          <cell r="D395">
            <v>1</v>
          </cell>
        </row>
        <row r="396">
          <cell r="B396" t="str">
            <v>m-Cresol</v>
          </cell>
          <cell r="C396" t="str">
            <v>108-39-4</v>
          </cell>
          <cell r="D396">
            <v>1</v>
          </cell>
        </row>
        <row r="397">
          <cell r="B397" t="str">
            <v>m-Dinitrobenzene</v>
          </cell>
          <cell r="C397" t="str">
            <v>99-65-0</v>
          </cell>
          <cell r="D397">
            <v>1</v>
          </cell>
        </row>
        <row r="398">
          <cell r="B398" t="str">
            <v>Mecoprop</v>
          </cell>
          <cell r="C398" t="str">
            <v>93-65-2</v>
          </cell>
          <cell r="D398">
            <v>0.1</v>
          </cell>
        </row>
        <row r="399">
          <cell r="B399" t="str">
            <v>Mercury</v>
          </cell>
          <cell r="C399" t="str">
            <v>7439-97-6</v>
          </cell>
          <cell r="D399" t="str">
            <v>NA</v>
          </cell>
        </row>
        <row r="400">
          <cell r="B400" t="str">
            <v>Merphos</v>
          </cell>
          <cell r="C400" t="str">
            <v>150-50-5</v>
          </cell>
          <cell r="D400">
            <v>1</v>
          </cell>
        </row>
        <row r="401">
          <cell r="B401" t="str">
            <v>Methacrylonitrile</v>
          </cell>
          <cell r="C401" t="str">
            <v>126-98-7</v>
          </cell>
          <cell r="D401">
            <v>1</v>
          </cell>
        </row>
        <row r="402">
          <cell r="B402" t="str">
            <v>Metham sodium (Sodium methyldithiocarbamate)</v>
          </cell>
          <cell r="C402" t="str">
            <v>137-42-8</v>
          </cell>
          <cell r="D402">
            <v>1</v>
          </cell>
        </row>
        <row r="403">
          <cell r="B403" t="str">
            <v>Methanol</v>
          </cell>
          <cell r="C403" t="str">
            <v>67-56-1</v>
          </cell>
          <cell r="D403">
            <v>1</v>
          </cell>
        </row>
        <row r="404">
          <cell r="B404" t="str">
            <v>Methazole [2-(3,4-Dichlorophenyl)-4-methyl-1,2,4-oxadiazolidine-3,5-dione]</v>
          </cell>
          <cell r="C404" t="str">
            <v>20354-26-1</v>
          </cell>
          <cell r="D404">
            <v>1</v>
          </cell>
        </row>
        <row r="405">
          <cell r="B405" t="str">
            <v>Methiocarb</v>
          </cell>
          <cell r="C405" t="str">
            <v>2032-65-7</v>
          </cell>
          <cell r="D405">
            <v>1</v>
          </cell>
        </row>
        <row r="406">
          <cell r="B406" t="str">
            <v>Methoxone ((4-Chloro-2-methylphenoxy)acetic acid) (MCPA)</v>
          </cell>
          <cell r="C406" t="str">
            <v>94-74-6</v>
          </cell>
          <cell r="D406">
            <v>0.1</v>
          </cell>
        </row>
        <row r="407">
          <cell r="B407" t="str">
            <v>Methoxone sodium salt ((4-Chloro-2-methylphenoxy)acetate sodium salt)</v>
          </cell>
          <cell r="C407" t="str">
            <v>3653-48-3</v>
          </cell>
          <cell r="D407">
            <v>0.1</v>
          </cell>
        </row>
        <row r="408">
          <cell r="B408" t="str">
            <v>Methoxychlor [Benzene, 1,1'-(2,2,2-trichloroethylidene)bis [4-methoxy-]]</v>
          </cell>
          <cell r="C408" t="str">
            <v>72-43-5</v>
          </cell>
          <cell r="D408" t="str">
            <v>NA</v>
          </cell>
        </row>
        <row r="409">
          <cell r="B409" t="str">
            <v>Methyl acrylate</v>
          </cell>
          <cell r="C409" t="str">
            <v>96-33-3</v>
          </cell>
          <cell r="D409">
            <v>1</v>
          </cell>
        </row>
        <row r="410">
          <cell r="B410" t="str">
            <v>Methyl chlorocarbonate</v>
          </cell>
          <cell r="C410" t="str">
            <v>79-22-1</v>
          </cell>
          <cell r="D410">
            <v>1</v>
          </cell>
        </row>
        <row r="411">
          <cell r="B411" t="str">
            <v>Methyl ethyl ketone</v>
          </cell>
          <cell r="C411" t="str">
            <v>78-93-3</v>
          </cell>
          <cell r="D411">
            <v>1</v>
          </cell>
        </row>
        <row r="412">
          <cell r="B412" t="str">
            <v>Methyl hydrazine</v>
          </cell>
          <cell r="C412" t="str">
            <v>60-34-4</v>
          </cell>
          <cell r="D412">
            <v>1</v>
          </cell>
        </row>
        <row r="413">
          <cell r="B413" t="str">
            <v>Methyl iodide</v>
          </cell>
          <cell r="C413" t="str">
            <v>74-88-4</v>
          </cell>
          <cell r="D413">
            <v>1</v>
          </cell>
        </row>
        <row r="414">
          <cell r="B414" t="str">
            <v>Methyl isobutyl ketone</v>
          </cell>
          <cell r="C414" t="str">
            <v>108-10-1</v>
          </cell>
          <cell r="D414">
            <v>1</v>
          </cell>
        </row>
        <row r="415">
          <cell r="B415" t="str">
            <v>Methyl isocyanate</v>
          </cell>
          <cell r="C415" t="str">
            <v>624-83-9</v>
          </cell>
          <cell r="D415">
            <v>1</v>
          </cell>
        </row>
        <row r="416">
          <cell r="B416" t="str">
            <v>Methyl isothiocyanate [Isothiocyanatomethane]</v>
          </cell>
          <cell r="C416" t="str">
            <v>556-61-6</v>
          </cell>
          <cell r="D416">
            <v>1</v>
          </cell>
        </row>
        <row r="417">
          <cell r="B417" t="str">
            <v>Methyl mercaptan3</v>
          </cell>
          <cell r="C417" t="str">
            <v>74-93-1</v>
          </cell>
          <cell r="D417">
            <v>1</v>
          </cell>
        </row>
        <row r="418">
          <cell r="B418" t="str">
            <v>Methyl methacrylate</v>
          </cell>
          <cell r="C418" t="str">
            <v>80-62-6</v>
          </cell>
          <cell r="D418">
            <v>1</v>
          </cell>
        </row>
        <row r="419">
          <cell r="B419" t="str">
            <v>Methyl parathion</v>
          </cell>
          <cell r="C419" t="str">
            <v>298-00-0</v>
          </cell>
          <cell r="D419">
            <v>1</v>
          </cell>
        </row>
        <row r="420">
          <cell r="B420" t="str">
            <v>Methyl tert-butyl ether</v>
          </cell>
          <cell r="C420" t="str">
            <v>1634-04-4</v>
          </cell>
          <cell r="D420">
            <v>1</v>
          </cell>
        </row>
        <row r="421">
          <cell r="B421" t="str">
            <v>Methylene bromide</v>
          </cell>
          <cell r="C421" t="str">
            <v>74-95-3</v>
          </cell>
          <cell r="D421">
            <v>1</v>
          </cell>
        </row>
        <row r="422">
          <cell r="B422" t="str">
            <v>Metiram</v>
          </cell>
          <cell r="C422" t="str">
            <v>9006-42-2</v>
          </cell>
          <cell r="D422">
            <v>1</v>
          </cell>
        </row>
        <row r="423">
          <cell r="B423" t="str">
            <v>Metribuzin</v>
          </cell>
          <cell r="C423" t="str">
            <v>21087-64-9</v>
          </cell>
          <cell r="D423">
            <v>1</v>
          </cell>
        </row>
        <row r="424">
          <cell r="B424" t="str">
            <v>Mevinphos</v>
          </cell>
          <cell r="C424" t="str">
            <v>7786-34-7</v>
          </cell>
          <cell r="D424">
            <v>1</v>
          </cell>
        </row>
        <row r="425">
          <cell r="B425" t="str">
            <v>Michler's ketone</v>
          </cell>
          <cell r="C425" t="str">
            <v>90-94-8</v>
          </cell>
          <cell r="D425">
            <v>0.1</v>
          </cell>
        </row>
        <row r="426">
          <cell r="B426" t="str">
            <v>Molinate (1H-Azepine-1-carbothioic acid, hexahydro-, S-ethyl ester)</v>
          </cell>
          <cell r="C426" t="str">
            <v>2212-67-1</v>
          </cell>
          <cell r="D426">
            <v>1</v>
          </cell>
        </row>
        <row r="427">
          <cell r="B427" t="str">
            <v>Molybdenum trioxide</v>
          </cell>
          <cell r="C427" t="str">
            <v>1313-27-5</v>
          </cell>
          <cell r="D427">
            <v>1</v>
          </cell>
        </row>
        <row r="428">
          <cell r="B428" t="str">
            <v>Monochloropentafluoroethane (CFC-115)</v>
          </cell>
          <cell r="C428" t="str">
            <v>76-15-3</v>
          </cell>
          <cell r="D428">
            <v>1</v>
          </cell>
        </row>
        <row r="429">
          <cell r="B429" t="str">
            <v>Monuron</v>
          </cell>
          <cell r="C429" t="str">
            <v>150-68-5</v>
          </cell>
          <cell r="D429">
            <v>1</v>
          </cell>
        </row>
        <row r="430">
          <cell r="B430" t="str">
            <v>Mustard gas</v>
          </cell>
          <cell r="C430" t="str">
            <v>505-60-2</v>
          </cell>
          <cell r="D430">
            <v>0.1</v>
          </cell>
        </row>
        <row r="431">
          <cell r="B431" t="str">
            <v>m-Xylene</v>
          </cell>
          <cell r="C431" t="str">
            <v>108-38-3</v>
          </cell>
          <cell r="D431">
            <v>1</v>
          </cell>
        </row>
        <row r="432">
          <cell r="B432" t="str">
            <v>Myclobutanil [.alpha.-Butyl-.alpha.-(4-chlorophenyl)-1H- 1,2,4-triazole-1-propanenitrile]</v>
          </cell>
          <cell r="C432" t="str">
            <v>88671-89-0</v>
          </cell>
          <cell r="D432">
            <v>1</v>
          </cell>
        </row>
        <row r="433">
          <cell r="B433" t="str">
            <v>N,N-Dimethylaniline</v>
          </cell>
          <cell r="C433" t="str">
            <v>121-69-7</v>
          </cell>
          <cell r="D433">
            <v>1</v>
          </cell>
        </row>
        <row r="434">
          <cell r="B434" t="str">
            <v>N,N-Dimethylformamide</v>
          </cell>
          <cell r="C434" t="str">
            <v>68-12-2</v>
          </cell>
          <cell r="D434">
            <v>1</v>
          </cell>
        </row>
        <row r="435">
          <cell r="B435" t="str">
            <v>Nabam</v>
          </cell>
          <cell r="C435" t="str">
            <v>142-59-6</v>
          </cell>
          <cell r="D435">
            <v>1</v>
          </cell>
        </row>
        <row r="436">
          <cell r="B436" t="str">
            <v>Naled</v>
          </cell>
          <cell r="C436" t="str">
            <v>300-76-5</v>
          </cell>
          <cell r="D436">
            <v>1</v>
          </cell>
        </row>
        <row r="437">
          <cell r="B437" t="str">
            <v>Naphthalene</v>
          </cell>
          <cell r="C437" t="str">
            <v>91-20-3</v>
          </cell>
          <cell r="D437">
            <v>1</v>
          </cell>
        </row>
        <row r="438">
          <cell r="B438" t="str">
            <v>n-Butyl alcohol</v>
          </cell>
          <cell r="C438" t="str">
            <v>71-36-3</v>
          </cell>
          <cell r="D438">
            <v>1</v>
          </cell>
        </row>
        <row r="439">
          <cell r="B439" t="str">
            <v>n-Hexane</v>
          </cell>
          <cell r="C439" t="str">
            <v>110-54-3</v>
          </cell>
          <cell r="D439">
            <v>1</v>
          </cell>
        </row>
        <row r="440">
          <cell r="B440" t="str">
            <v>Nickel</v>
          </cell>
          <cell r="C440" t="str">
            <v>7440-02-0</v>
          </cell>
          <cell r="D440">
            <v>0.1</v>
          </cell>
        </row>
        <row r="441">
          <cell r="B441" t="str">
            <v>Nitrapyrin (2-Chloro-6-(trichloromethyl)pyridine)</v>
          </cell>
          <cell r="C441" t="str">
            <v>1929-82-4</v>
          </cell>
          <cell r="D441">
            <v>1</v>
          </cell>
        </row>
        <row r="442">
          <cell r="B442" t="str">
            <v>Nitric acid</v>
          </cell>
          <cell r="C442" t="str">
            <v>7697-37-2</v>
          </cell>
          <cell r="D442">
            <v>1</v>
          </cell>
        </row>
        <row r="443">
          <cell r="B443" t="str">
            <v>Nitrilotriacetic acid</v>
          </cell>
          <cell r="C443" t="str">
            <v>139-13-9</v>
          </cell>
          <cell r="D443">
            <v>0.1</v>
          </cell>
        </row>
        <row r="444">
          <cell r="B444" t="str">
            <v>Nitrobenzene</v>
          </cell>
          <cell r="C444" t="str">
            <v>98-95-3</v>
          </cell>
          <cell r="D444">
            <v>0.1</v>
          </cell>
        </row>
        <row r="445">
          <cell r="B445" t="str">
            <v>Nitrofen [Benzene, 2,4-dichloro-1-(4-nitrophenoxy)-]</v>
          </cell>
          <cell r="C445" t="str">
            <v>1836-75-5</v>
          </cell>
          <cell r="D445">
            <v>0.1</v>
          </cell>
        </row>
        <row r="446">
          <cell r="B446" t="str">
            <v>Nitrogen mustard[2-Chloro-N-(2-chloroethyl)-N-methylethanamine]</v>
          </cell>
          <cell r="C446" t="str">
            <v>51-75-2</v>
          </cell>
          <cell r="D446">
            <v>0.1</v>
          </cell>
        </row>
        <row r="447">
          <cell r="B447" t="str">
            <v>Nitroglycerin</v>
          </cell>
          <cell r="C447" t="str">
            <v>55-63-0</v>
          </cell>
          <cell r="D447">
            <v>1</v>
          </cell>
        </row>
        <row r="448">
          <cell r="B448" t="str">
            <v>N-Methyl-2-pyrrolidone</v>
          </cell>
          <cell r="C448" t="str">
            <v>872-50-4</v>
          </cell>
          <cell r="D448">
            <v>1</v>
          </cell>
        </row>
        <row r="449">
          <cell r="B449" t="str">
            <v>N-Methylolacrylamide</v>
          </cell>
          <cell r="C449" t="str">
            <v>924-42-5</v>
          </cell>
          <cell r="D449">
            <v>1</v>
          </cell>
        </row>
        <row r="450">
          <cell r="B450" t="str">
            <v>N-Nitrosodiethylamine</v>
          </cell>
          <cell r="C450" t="str">
            <v>55-18-5</v>
          </cell>
          <cell r="D450">
            <v>0.1</v>
          </cell>
        </row>
        <row r="451">
          <cell r="B451" t="str">
            <v>N-Nitrosodimethylamine</v>
          </cell>
          <cell r="C451" t="str">
            <v>62-75-9</v>
          </cell>
          <cell r="D451">
            <v>0.1</v>
          </cell>
        </row>
        <row r="452">
          <cell r="B452" t="str">
            <v>N-Nitrosodi-n-butylamine</v>
          </cell>
          <cell r="C452" t="str">
            <v>924-16-3</v>
          </cell>
          <cell r="D452">
            <v>0.1</v>
          </cell>
        </row>
        <row r="453">
          <cell r="B453" t="str">
            <v>N-Nitrosodi-n-propylamine</v>
          </cell>
          <cell r="C453" t="str">
            <v>621-64-7</v>
          </cell>
          <cell r="D453">
            <v>0.1</v>
          </cell>
        </row>
        <row r="454">
          <cell r="B454" t="str">
            <v>N-Nitrosodiphenylamine</v>
          </cell>
          <cell r="C454" t="str">
            <v>86-30-6</v>
          </cell>
          <cell r="D454">
            <v>1</v>
          </cell>
        </row>
        <row r="455">
          <cell r="B455" t="str">
            <v>N-Nitrosomethylvinylamine</v>
          </cell>
          <cell r="C455" t="str">
            <v>4549-40-0</v>
          </cell>
          <cell r="D455">
            <v>0.1</v>
          </cell>
        </row>
        <row r="456">
          <cell r="B456" t="str">
            <v>N-Nitrosomorpholine</v>
          </cell>
          <cell r="C456" t="str">
            <v>59-89-2</v>
          </cell>
          <cell r="D456">
            <v>0.1</v>
          </cell>
        </row>
        <row r="457">
          <cell r="B457" t="str">
            <v>N-Nitroso-N-ethylurea</v>
          </cell>
          <cell r="C457" t="str">
            <v>759-73-9</v>
          </cell>
          <cell r="D457">
            <v>0.1</v>
          </cell>
        </row>
        <row r="458">
          <cell r="B458" t="str">
            <v>N-Nitroso-N-methylurea</v>
          </cell>
          <cell r="C458" t="str">
            <v>684-93-5</v>
          </cell>
          <cell r="D458">
            <v>0.1</v>
          </cell>
        </row>
        <row r="459">
          <cell r="B459" t="str">
            <v>N-Nitrosonornicotine</v>
          </cell>
          <cell r="C459" t="str">
            <v>16543-55-8</v>
          </cell>
          <cell r="D459">
            <v>0.1</v>
          </cell>
        </row>
        <row r="460">
          <cell r="B460" t="str">
            <v>N-Nitrosopiperidine</v>
          </cell>
          <cell r="C460" t="str">
            <v>100-75-4</v>
          </cell>
          <cell r="D460">
            <v>0.1</v>
          </cell>
        </row>
        <row r="461">
          <cell r="B461" t="str">
            <v>Norflurazon [4-Chloro-5-(methylamino)-2-[3-(trifluoromethyl) phenyl]-3(2H)-pyridazinone]</v>
          </cell>
          <cell r="C461" t="str">
            <v>27314-13-2</v>
          </cell>
          <cell r="D461">
            <v>1</v>
          </cell>
        </row>
        <row r="462">
          <cell r="B462" t="str">
            <v>o-Anisidine</v>
          </cell>
          <cell r="C462" t="str">
            <v>90-04-0</v>
          </cell>
          <cell r="D462">
            <v>0.1</v>
          </cell>
        </row>
        <row r="463">
          <cell r="B463" t="str">
            <v>o-Anisidine hydrochloride</v>
          </cell>
          <cell r="C463" t="str">
            <v>134-29-2</v>
          </cell>
          <cell r="D463">
            <v>0.1</v>
          </cell>
        </row>
        <row r="464">
          <cell r="B464" t="str">
            <v>o-Cresol</v>
          </cell>
          <cell r="C464" t="str">
            <v>95-48-7</v>
          </cell>
          <cell r="D464">
            <v>1</v>
          </cell>
        </row>
        <row r="465">
          <cell r="B465" t="str">
            <v>Octachloronaphthalene</v>
          </cell>
          <cell r="C465" t="str">
            <v>2234-13-1</v>
          </cell>
          <cell r="D465">
            <v>1</v>
          </cell>
        </row>
        <row r="466">
          <cell r="B466" t="str">
            <v>Octachlorostyrene</v>
          </cell>
          <cell r="C466" t="str">
            <v>29082-74-4</v>
          </cell>
          <cell r="D466" t="str">
            <v>NA</v>
          </cell>
        </row>
        <row r="467">
          <cell r="B467" t="str">
            <v>o-Dinitrobenzene</v>
          </cell>
          <cell r="C467" t="str">
            <v>528-29-0</v>
          </cell>
          <cell r="D467">
            <v>1</v>
          </cell>
        </row>
        <row r="468">
          <cell r="B468" t="str">
            <v>Oryzalin [4-(Dipropylamino)-3,5-dinitrobenzenesulfonamide]</v>
          </cell>
          <cell r="C468" t="str">
            <v>19044-88-3</v>
          </cell>
          <cell r="D468">
            <v>1</v>
          </cell>
        </row>
        <row r="469">
          <cell r="B469" t="str">
            <v>Osmium tetroxide</v>
          </cell>
          <cell r="C469" t="str">
            <v>20816-12-0</v>
          </cell>
          <cell r="D469">
            <v>1</v>
          </cell>
        </row>
        <row r="470">
          <cell r="B470" t="str">
            <v>o-Toluidine</v>
          </cell>
          <cell r="C470" t="str">
            <v>95-53-4</v>
          </cell>
          <cell r="D470">
            <v>0.1</v>
          </cell>
        </row>
        <row r="471">
          <cell r="B471" t="str">
            <v>o-Toluidine hydrochloride</v>
          </cell>
          <cell r="C471" t="str">
            <v>636-21-5</v>
          </cell>
          <cell r="D471">
            <v>0.1</v>
          </cell>
        </row>
        <row r="472">
          <cell r="B472" t="str">
            <v>Oxydemeton methyl [S-(2-(Ethylsulfinyl)ethyl) O,O-dimethyl ester phosphorothioic acid]</v>
          </cell>
          <cell r="C472" t="str">
            <v>301-12-2</v>
          </cell>
          <cell r="D472">
            <v>1</v>
          </cell>
        </row>
        <row r="473">
          <cell r="B473" t="str">
            <v>Oxydiazon [3-[2,4-dichloro-5-(1-methylethoxy)phenol]-5-(1,1-dimethylethyl)-1,3,4-oxadiazol-2(3H)-one]</v>
          </cell>
          <cell r="C473" t="str">
            <v>19666-30-9</v>
          </cell>
          <cell r="D473">
            <v>1</v>
          </cell>
        </row>
        <row r="474">
          <cell r="B474" t="str">
            <v>Oxyfluorfen</v>
          </cell>
          <cell r="C474" t="str">
            <v>42874-03-3</v>
          </cell>
          <cell r="D474">
            <v>1</v>
          </cell>
        </row>
        <row r="475">
          <cell r="B475" t="str">
            <v>o-Xylene</v>
          </cell>
          <cell r="C475" t="str">
            <v>95-47-6</v>
          </cell>
          <cell r="D475">
            <v>1</v>
          </cell>
        </row>
        <row r="476">
          <cell r="B476" t="str">
            <v>Ozone</v>
          </cell>
          <cell r="C476" t="str">
            <v>10028-15-6</v>
          </cell>
          <cell r="D476">
            <v>1</v>
          </cell>
        </row>
        <row r="477">
          <cell r="B477" t="str">
            <v>p-Anisidine</v>
          </cell>
          <cell r="C477" t="str">
            <v>104-94-9</v>
          </cell>
          <cell r="D477">
            <v>1</v>
          </cell>
        </row>
        <row r="478">
          <cell r="B478" t="str">
            <v>Paraldehyde</v>
          </cell>
          <cell r="C478" t="str">
            <v>123-63-7</v>
          </cell>
          <cell r="D478">
            <v>1</v>
          </cell>
        </row>
        <row r="479">
          <cell r="B479" t="str">
            <v>Paraquat dichloride</v>
          </cell>
          <cell r="C479" t="str">
            <v>1910-42-5</v>
          </cell>
          <cell r="D479">
            <v>1</v>
          </cell>
        </row>
        <row r="480">
          <cell r="B480" t="str">
            <v>Parathion [Phosphorothioic acid,O,O-diethyl-O-(4-nitrophenyl)ester]</v>
          </cell>
          <cell r="C480" t="str">
            <v>56-38-2</v>
          </cell>
          <cell r="D480">
            <v>1</v>
          </cell>
        </row>
        <row r="481">
          <cell r="B481" t="str">
            <v>p-Chloroaniline</v>
          </cell>
          <cell r="C481" t="str">
            <v>106-47-8</v>
          </cell>
          <cell r="D481">
            <v>0.1</v>
          </cell>
        </row>
        <row r="482">
          <cell r="B482" t="str">
            <v>p-Chloro-o-toluidine</v>
          </cell>
          <cell r="C482" t="str">
            <v>95-69-2</v>
          </cell>
          <cell r="D482">
            <v>0.1</v>
          </cell>
        </row>
        <row r="483">
          <cell r="B483" t="str">
            <v>p-Chlorophenyl isocyanate</v>
          </cell>
          <cell r="C483" t="str">
            <v>104-12-1</v>
          </cell>
          <cell r="D483">
            <v>1</v>
          </cell>
        </row>
        <row r="484">
          <cell r="B484" t="str">
            <v>p-Cresidine</v>
          </cell>
          <cell r="C484" t="str">
            <v>120-71-8</v>
          </cell>
          <cell r="D484">
            <v>0.1</v>
          </cell>
        </row>
        <row r="485">
          <cell r="B485" t="str">
            <v>p-Cresol</v>
          </cell>
          <cell r="C485" t="str">
            <v>106-44-5</v>
          </cell>
          <cell r="D485">
            <v>1</v>
          </cell>
        </row>
        <row r="486">
          <cell r="B486" t="str">
            <v>p-Dinitrobenzene</v>
          </cell>
          <cell r="C486" t="str">
            <v>100-25-4</v>
          </cell>
          <cell r="D486">
            <v>1</v>
          </cell>
        </row>
        <row r="487">
          <cell r="B487" t="str">
            <v>Pebulate [Butylethylcarbamothioic acid S-propyl ester]</v>
          </cell>
          <cell r="C487" t="str">
            <v>1114-71-2</v>
          </cell>
          <cell r="D487">
            <v>1</v>
          </cell>
        </row>
        <row r="488">
          <cell r="B488" t="str">
            <v>Pendimethalin [N-(1-Ethylpropyl)-3,4-dimethyl-2,6- dinitrobenzenamine]</v>
          </cell>
          <cell r="C488" t="str">
            <v>40487-42-1</v>
          </cell>
          <cell r="D488" t="str">
            <v>NA</v>
          </cell>
        </row>
        <row r="489">
          <cell r="B489" t="str">
            <v>Pentachlorobenzene</v>
          </cell>
          <cell r="C489" t="str">
            <v>608-93-5</v>
          </cell>
          <cell r="D489" t="str">
            <v>NA</v>
          </cell>
        </row>
        <row r="490">
          <cell r="B490" t="str">
            <v>Pentachloroethane</v>
          </cell>
          <cell r="C490" t="str">
            <v>76-01-7</v>
          </cell>
          <cell r="D490">
            <v>1</v>
          </cell>
        </row>
        <row r="491">
          <cell r="B491" t="str">
            <v>Pentachlorophenol (PCP)</v>
          </cell>
          <cell r="C491" t="str">
            <v>87-86-5</v>
          </cell>
          <cell r="D491">
            <v>0.1</v>
          </cell>
        </row>
        <row r="492">
          <cell r="B492" t="str">
            <v>Pentobarbital sodium</v>
          </cell>
          <cell r="C492" t="str">
            <v>57-33-0</v>
          </cell>
          <cell r="D492">
            <v>1</v>
          </cell>
        </row>
        <row r="493">
          <cell r="B493" t="str">
            <v>Peracetic acid</v>
          </cell>
          <cell r="C493" t="str">
            <v>79-21-0</v>
          </cell>
          <cell r="D493">
            <v>1</v>
          </cell>
        </row>
        <row r="494">
          <cell r="B494" t="str">
            <v>Perchloromethyl mercaptan</v>
          </cell>
          <cell r="C494" t="str">
            <v>594-42-3</v>
          </cell>
          <cell r="D494">
            <v>1</v>
          </cell>
        </row>
        <row r="495">
          <cell r="B495" t="str">
            <v>Permethrin [3-(2,2-Dichloroethenyl)-2,2-dimethylcyclopropane carboxylic acid, (3-phenoxyphenyl)methyl ester]</v>
          </cell>
          <cell r="C495" t="str">
            <v>52645-53-1</v>
          </cell>
          <cell r="D495">
            <v>1</v>
          </cell>
        </row>
        <row r="496">
          <cell r="B496" t="str">
            <v>Phenanthrene</v>
          </cell>
          <cell r="C496" t="str">
            <v>85-01-8</v>
          </cell>
          <cell r="D496">
            <v>1</v>
          </cell>
        </row>
        <row r="497">
          <cell r="B497" t="str">
            <v>Phenol</v>
          </cell>
          <cell r="C497" t="str">
            <v>108-95-2</v>
          </cell>
          <cell r="D497">
            <v>1</v>
          </cell>
        </row>
        <row r="498">
          <cell r="B498" t="str">
            <v>Phenothrin [2,2-dimethyl-3-(2-methyl-1-propenyl)cyclopropanecarboxylic acid (3-phenoxyphenyl)methyl ester]</v>
          </cell>
          <cell r="C498" t="str">
            <v>26002-80-2</v>
          </cell>
          <cell r="D498">
            <v>1</v>
          </cell>
        </row>
        <row r="499">
          <cell r="B499" t="str">
            <v>Phenytoin</v>
          </cell>
          <cell r="C499" t="str">
            <v>57-41-0</v>
          </cell>
          <cell r="D499">
            <v>0.1</v>
          </cell>
        </row>
        <row r="500">
          <cell r="B500" t="str">
            <v>Phosgene</v>
          </cell>
          <cell r="C500" t="str">
            <v>75-44-5</v>
          </cell>
          <cell r="D500">
            <v>1</v>
          </cell>
        </row>
        <row r="501">
          <cell r="B501" t="str">
            <v>Phosphine</v>
          </cell>
          <cell r="C501" t="str">
            <v>7803-51-2</v>
          </cell>
          <cell r="D501">
            <v>1</v>
          </cell>
        </row>
        <row r="502">
          <cell r="B502" t="str">
            <v>Phosphorus (yellow or white)</v>
          </cell>
          <cell r="C502" t="str">
            <v>7723-14-0</v>
          </cell>
          <cell r="D502">
            <v>1</v>
          </cell>
        </row>
        <row r="503">
          <cell r="B503" t="str">
            <v>Phthalic anhydride</v>
          </cell>
          <cell r="C503" t="str">
            <v>85-44-9</v>
          </cell>
          <cell r="D503">
            <v>1</v>
          </cell>
        </row>
        <row r="504">
          <cell r="B504" t="str">
            <v>Picloram</v>
          </cell>
          <cell r="C504" t="str">
            <v>1918-02-1</v>
          </cell>
          <cell r="D504">
            <v>1</v>
          </cell>
        </row>
        <row r="505">
          <cell r="B505" t="str">
            <v>Picric acid</v>
          </cell>
          <cell r="C505" t="str">
            <v>88-89-1</v>
          </cell>
          <cell r="D505">
            <v>1</v>
          </cell>
        </row>
        <row r="506">
          <cell r="B506" t="str">
            <v>Piperonyl butoxide</v>
          </cell>
          <cell r="C506" t="str">
            <v>51-03-6</v>
          </cell>
          <cell r="D506">
            <v>1</v>
          </cell>
        </row>
        <row r="507">
          <cell r="B507" t="str">
            <v>Pirimiphos methyl [O-(2-(Diethylamino)-6-methyl-4-pyrimidinyl)-O,O-dimethylphosphorothioate]</v>
          </cell>
          <cell r="C507" t="str">
            <v>29232-93-7</v>
          </cell>
          <cell r="D507">
            <v>1</v>
          </cell>
        </row>
        <row r="508">
          <cell r="B508" t="str">
            <v>p-Nitroaniline</v>
          </cell>
          <cell r="C508" t="str">
            <v>100-01-6</v>
          </cell>
          <cell r="D508">
            <v>1</v>
          </cell>
        </row>
        <row r="509">
          <cell r="B509" t="str">
            <v>p-Nitrosodiphenylamine</v>
          </cell>
          <cell r="C509" t="str">
            <v>156-10-5</v>
          </cell>
          <cell r="D509">
            <v>1</v>
          </cell>
        </row>
        <row r="510">
          <cell r="B510" t="str">
            <v>Polychlorinated biphenyls (PCBs)</v>
          </cell>
          <cell r="C510" t="str">
            <v>1336-36-3</v>
          </cell>
          <cell r="D510" t="str">
            <v>NA</v>
          </cell>
        </row>
        <row r="511">
          <cell r="B511" t="str">
            <v>Potassium bromate</v>
          </cell>
          <cell r="C511" t="str">
            <v>7758-01-2</v>
          </cell>
          <cell r="D511">
            <v>0.1</v>
          </cell>
        </row>
        <row r="512">
          <cell r="B512" t="str">
            <v>Potassium dimethyldithiocarbamate</v>
          </cell>
          <cell r="C512" t="str">
            <v>128-03-0</v>
          </cell>
          <cell r="D512">
            <v>1</v>
          </cell>
        </row>
        <row r="513">
          <cell r="B513" t="str">
            <v>Potassium N-methyldithiocarbamate</v>
          </cell>
          <cell r="C513" t="str">
            <v>137-41-7</v>
          </cell>
          <cell r="D513">
            <v>1</v>
          </cell>
        </row>
        <row r="514">
          <cell r="B514" t="str">
            <v>p-Phenylenediamine</v>
          </cell>
          <cell r="C514" t="str">
            <v>106-50-3</v>
          </cell>
          <cell r="D514">
            <v>1</v>
          </cell>
        </row>
        <row r="515">
          <cell r="B515" t="str">
            <v>Profenofos [O-(4-Bromo-2-chlorophenyl)-O-ethyl-S- propylphosphorothioate]</v>
          </cell>
          <cell r="C515" t="str">
            <v>41198-08-7</v>
          </cell>
          <cell r="D515">
            <v>1</v>
          </cell>
        </row>
        <row r="516">
          <cell r="B516" t="str">
            <v>Prometryn [N,N'-Bis(1-methylethyl)-6-methylthio-1,3,5-triazine-2,4-diamine]</v>
          </cell>
          <cell r="C516" t="str">
            <v>7287-19-6</v>
          </cell>
          <cell r="D516">
            <v>1</v>
          </cell>
        </row>
        <row r="517">
          <cell r="B517" t="str">
            <v>Pronamide</v>
          </cell>
          <cell r="C517" t="str">
            <v>23950-58-5</v>
          </cell>
          <cell r="D517">
            <v>1</v>
          </cell>
        </row>
        <row r="518">
          <cell r="B518" t="str">
            <v>Propachlor [2-Chloro-N-(1-methylethyl)-N-phenylacetamide]</v>
          </cell>
          <cell r="C518" t="str">
            <v>1918-16-7</v>
          </cell>
          <cell r="D518">
            <v>1</v>
          </cell>
        </row>
        <row r="519">
          <cell r="B519" t="str">
            <v>Propane sultone</v>
          </cell>
          <cell r="C519" t="str">
            <v>1120-71-4</v>
          </cell>
          <cell r="D519">
            <v>0.1</v>
          </cell>
        </row>
        <row r="520">
          <cell r="B520" t="str">
            <v>Propanil [N-(3,4-Dichlorophenyl)propanamide]</v>
          </cell>
          <cell r="C520" t="str">
            <v>709-98-8</v>
          </cell>
          <cell r="D520">
            <v>1</v>
          </cell>
        </row>
        <row r="521">
          <cell r="B521" t="str">
            <v>Propargite</v>
          </cell>
          <cell r="C521" t="str">
            <v>2312-35-8</v>
          </cell>
          <cell r="D521">
            <v>1</v>
          </cell>
        </row>
        <row r="522">
          <cell r="B522" t="str">
            <v>Propargyl alcohol</v>
          </cell>
          <cell r="C522" t="str">
            <v>107-19-7</v>
          </cell>
          <cell r="D522">
            <v>1</v>
          </cell>
        </row>
        <row r="523">
          <cell r="B523" t="str">
            <v>Propetamphos [3-[(Ethylamino)methoxyphosphinothioyl]oxy]-2-butenoic acid, 1-methylethyl ester]</v>
          </cell>
          <cell r="C523" t="str">
            <v>31218-83-4</v>
          </cell>
          <cell r="D523">
            <v>1</v>
          </cell>
        </row>
        <row r="524">
          <cell r="B524" t="str">
            <v xml:space="preserve">Propiconazole [1-[2-(2,4-Dichlorophenyl)-4-propyl-1,3- dioxolan-2-yl]-methyl-1H-1,2,4-triazole] </v>
          </cell>
          <cell r="C524" t="str">
            <v>60207-90-1</v>
          </cell>
          <cell r="D524">
            <v>1</v>
          </cell>
        </row>
        <row r="525">
          <cell r="B525" t="str">
            <v>Propionaldehyde</v>
          </cell>
          <cell r="C525" t="str">
            <v>123-38-6</v>
          </cell>
          <cell r="D525">
            <v>1</v>
          </cell>
        </row>
        <row r="526">
          <cell r="B526" t="str">
            <v>Propoxur [Phenol, 2-(1-methylethoxy)-, methylcarbamate]</v>
          </cell>
          <cell r="C526" t="str">
            <v>114-26-1</v>
          </cell>
          <cell r="D526">
            <v>1</v>
          </cell>
        </row>
        <row r="527">
          <cell r="B527" t="str">
            <v>Propylene (Propene)</v>
          </cell>
          <cell r="C527" t="str">
            <v>115-07-1</v>
          </cell>
          <cell r="D527">
            <v>1</v>
          </cell>
        </row>
        <row r="528">
          <cell r="B528" t="str">
            <v>Propylene oxide</v>
          </cell>
          <cell r="C528" t="str">
            <v>75-56-9</v>
          </cell>
          <cell r="D528">
            <v>0.1</v>
          </cell>
        </row>
        <row r="529">
          <cell r="B529" t="str">
            <v>Propyleneimine</v>
          </cell>
          <cell r="C529" t="str">
            <v>75-55-8</v>
          </cell>
          <cell r="D529">
            <v>0.1</v>
          </cell>
        </row>
        <row r="530">
          <cell r="B530" t="str">
            <v>p-Xylene</v>
          </cell>
          <cell r="C530" t="str">
            <v>106-42-3</v>
          </cell>
          <cell r="D530">
            <v>1</v>
          </cell>
        </row>
        <row r="531">
          <cell r="B531" t="str">
            <v>Pyridine</v>
          </cell>
          <cell r="C531" t="str">
            <v>110-86-1</v>
          </cell>
          <cell r="D531">
            <v>1</v>
          </cell>
        </row>
        <row r="532">
          <cell r="B532" t="str">
            <v>Quinoline</v>
          </cell>
          <cell r="C532" t="str">
            <v>91-22-5</v>
          </cell>
          <cell r="D532">
            <v>1</v>
          </cell>
        </row>
        <row r="533">
          <cell r="B533" t="str">
            <v>Quinone</v>
          </cell>
          <cell r="C533" t="str">
            <v>106-51-4</v>
          </cell>
          <cell r="D533">
            <v>1</v>
          </cell>
        </row>
        <row r="534">
          <cell r="B534" t="str">
            <v>Quintozene [Pentachloronitrobenzene]</v>
          </cell>
          <cell r="C534" t="str">
            <v>82-68-8</v>
          </cell>
          <cell r="D534">
            <v>1</v>
          </cell>
        </row>
        <row r="535">
          <cell r="B535" t="str">
            <v>Quizalofop-ethyl [2-[4-[(6-Chloro-2-quinoxalinyl)oxy]phenoxy] propanoic acid ethyl ester]</v>
          </cell>
          <cell r="C535" t="str">
            <v>76578-14-8</v>
          </cell>
          <cell r="D535">
            <v>1</v>
          </cell>
        </row>
        <row r="536">
          <cell r="B536" t="str">
            <v>Resmethrin [[5-(phenylmethyl)-3-furanyl]methyl-2,2-dimethyl-3-(2-methyl-1-propenyl)cyclopropanecarboxylate]]</v>
          </cell>
          <cell r="C536" t="str">
            <v>10453-86-8</v>
          </cell>
          <cell r="D536">
            <v>1</v>
          </cell>
        </row>
        <row r="537">
          <cell r="B537" t="str">
            <v>S,S,S-Tributyltrithiophosphate (DEF)</v>
          </cell>
          <cell r="C537" t="str">
            <v>78-48-8</v>
          </cell>
          <cell r="D537">
            <v>1</v>
          </cell>
        </row>
        <row r="538">
          <cell r="B538" t="str">
            <v>Saccharin</v>
          </cell>
          <cell r="C538" t="str">
            <v>81-07-2</v>
          </cell>
          <cell r="D538">
            <v>1</v>
          </cell>
        </row>
        <row r="539">
          <cell r="B539" t="str">
            <v>Safrole</v>
          </cell>
          <cell r="C539" t="str">
            <v>94-59-7</v>
          </cell>
          <cell r="D539">
            <v>0.1</v>
          </cell>
        </row>
        <row r="540">
          <cell r="B540" t="str">
            <v>sec-Butyl alcohol</v>
          </cell>
          <cell r="C540" t="str">
            <v>78-92-2</v>
          </cell>
          <cell r="D540">
            <v>1</v>
          </cell>
        </row>
        <row r="541">
          <cell r="B541" t="str">
            <v>Selenium</v>
          </cell>
          <cell r="C541" t="str">
            <v>7782-49-2</v>
          </cell>
          <cell r="D541">
            <v>1</v>
          </cell>
        </row>
        <row r="542">
          <cell r="B542" t="str">
            <v>Sethoxydim [2-[1-(Ethoxyimino)butyl]-5-[2-(ethylthio)propyl]- 3-hydroxyl-2-cyclohexen-1-one]</v>
          </cell>
          <cell r="C542" t="str">
            <v>74051-80-2</v>
          </cell>
          <cell r="D542">
            <v>1</v>
          </cell>
        </row>
        <row r="543">
          <cell r="B543" t="str">
            <v>Silver</v>
          </cell>
          <cell r="C543" t="str">
            <v>7440-22-4</v>
          </cell>
          <cell r="D543">
            <v>1</v>
          </cell>
        </row>
        <row r="544">
          <cell r="B544" t="str">
            <v>Simazine</v>
          </cell>
          <cell r="C544" t="str">
            <v>122-34-9</v>
          </cell>
          <cell r="D544">
            <v>1</v>
          </cell>
        </row>
        <row r="545">
          <cell r="B545" t="str">
            <v>Sodium azide</v>
          </cell>
          <cell r="C545" t="str">
            <v>26628-22-8</v>
          </cell>
          <cell r="D545">
            <v>1</v>
          </cell>
        </row>
        <row r="546">
          <cell r="B546" t="str">
            <v>Sodium dicamba [3,6-Dichloro-2-methoxybenzoic acid, sodium salt]</v>
          </cell>
          <cell r="C546" t="str">
            <v>1982-69-0</v>
          </cell>
          <cell r="D546">
            <v>1</v>
          </cell>
        </row>
        <row r="547">
          <cell r="B547" t="str">
            <v>Sodium dimethyldithiocarbamate</v>
          </cell>
          <cell r="C547" t="str">
            <v>128-04-1</v>
          </cell>
          <cell r="D547">
            <v>1</v>
          </cell>
        </row>
        <row r="548">
          <cell r="B548" t="str">
            <v>Sodium fluoroacetate</v>
          </cell>
          <cell r="C548" t="str">
            <v>62-74-8</v>
          </cell>
          <cell r="D548">
            <v>1</v>
          </cell>
        </row>
        <row r="549">
          <cell r="B549" t="str">
            <v>Sodium nitrite</v>
          </cell>
          <cell r="C549" t="str">
            <v>7632-00-0</v>
          </cell>
          <cell r="D549">
            <v>1</v>
          </cell>
        </row>
        <row r="550">
          <cell r="B550" t="str">
            <v>Sodium o-phenylphenoxide</v>
          </cell>
          <cell r="C550" t="str">
            <v>132-27-4</v>
          </cell>
          <cell r="D550">
            <v>0.1</v>
          </cell>
        </row>
        <row r="551">
          <cell r="B551" t="str">
            <v>Sodium pentachlorophenate</v>
          </cell>
          <cell r="C551" t="str">
            <v>131-52-2</v>
          </cell>
          <cell r="D551">
            <v>1</v>
          </cell>
        </row>
        <row r="552">
          <cell r="B552" t="str">
            <v>Styrene</v>
          </cell>
          <cell r="C552" t="str">
            <v>100-42-5</v>
          </cell>
          <cell r="D552">
            <v>0.1</v>
          </cell>
        </row>
        <row r="553">
          <cell r="B553" t="str">
            <v>Styrene oxide</v>
          </cell>
          <cell r="C553" t="str">
            <v>96-09-3</v>
          </cell>
          <cell r="D553">
            <v>0.1</v>
          </cell>
        </row>
        <row r="554">
          <cell r="B554" t="str">
            <v>Sulfuric acid (acid aerosols including mists, vapors, gas, fog, and other airborne forms of any particle size)</v>
          </cell>
          <cell r="C554" t="str">
            <v>7664-93-9</v>
          </cell>
          <cell r="D554">
            <v>1</v>
          </cell>
        </row>
        <row r="555">
          <cell r="B555" t="str">
            <v>Sulfuryl fluoride (Vikane)</v>
          </cell>
          <cell r="C555" t="str">
            <v>2699-79-8</v>
          </cell>
          <cell r="D555">
            <v>1</v>
          </cell>
        </row>
        <row r="556">
          <cell r="B556" t="str">
            <v>Sulprofos [O-Ethyl O-[4[methylthio)phenyl]-phosphorodithioic acid S-propyl ester]</v>
          </cell>
          <cell r="C556" t="str">
            <v>35400-43-2</v>
          </cell>
          <cell r="D556">
            <v>1</v>
          </cell>
        </row>
        <row r="557">
          <cell r="B557" t="str">
            <v>Tebuthiuron [N-[5-(1,1-Dimethylethyl)-1,3,4-thiadiazol-2-yl]-N,N'-dimethylurea]</v>
          </cell>
          <cell r="C557" t="str">
            <v>34014-18-1</v>
          </cell>
          <cell r="D557">
            <v>1</v>
          </cell>
        </row>
        <row r="558">
          <cell r="B558" t="str">
            <v>Temephos</v>
          </cell>
          <cell r="C558" t="str">
            <v>3383-96-8</v>
          </cell>
          <cell r="D558">
            <v>1</v>
          </cell>
        </row>
        <row r="559">
          <cell r="B559" t="str">
            <v>Terbacil [5-Chloro-3-(1,1-dimethylethyl)-6-methyl-2,4-(1H,3H)-pyrimidinedione]</v>
          </cell>
          <cell r="C559" t="str">
            <v>5902-51-2</v>
          </cell>
          <cell r="D559">
            <v>1</v>
          </cell>
        </row>
        <row r="560">
          <cell r="B560" t="str">
            <v>tert-Butyl alcohol</v>
          </cell>
          <cell r="C560" t="str">
            <v>75-65-0</v>
          </cell>
          <cell r="D560">
            <v>1</v>
          </cell>
        </row>
        <row r="561">
          <cell r="B561" t="str">
            <v>Tetrabromobisphenol A</v>
          </cell>
          <cell r="C561" t="str">
            <v>79-94-7</v>
          </cell>
          <cell r="D561" t="str">
            <v>NA</v>
          </cell>
        </row>
        <row r="562">
          <cell r="B562" t="str">
            <v>Tetrachloroethylene (Perchloroethylene)</v>
          </cell>
          <cell r="C562" t="str">
            <v>127-18-4</v>
          </cell>
          <cell r="D562">
            <v>0.1</v>
          </cell>
        </row>
        <row r="563">
          <cell r="B563" t="str">
            <v>Tetrachlorvinphos [Phosphoric acid, 2-chloro-1-(2,4,5-trichlorophenyl)ethenyl dimethyl ester]</v>
          </cell>
          <cell r="C563" t="str">
            <v>961-11-5</v>
          </cell>
          <cell r="D563">
            <v>1</v>
          </cell>
        </row>
        <row r="564">
          <cell r="B564" t="str">
            <v>Tetracycline hydrochloride</v>
          </cell>
          <cell r="C564" t="str">
            <v>64-75-5</v>
          </cell>
          <cell r="D564">
            <v>1</v>
          </cell>
        </row>
        <row r="565">
          <cell r="B565" t="str">
            <v>Tetramethrin [2,2-Dimethyl-3-(2-methyl-1-propenyl)cyclopropanecarboxylic acid (1,3,4,5,6,7-hexahydro-1,3-dioxo-2H-isoindol-2-yl_methyl ester]</v>
          </cell>
          <cell r="C565" t="str">
            <v>7696-12-0</v>
          </cell>
          <cell r="D565">
            <v>1</v>
          </cell>
        </row>
        <row r="566">
          <cell r="B566" t="str">
            <v>Thallium</v>
          </cell>
          <cell r="C566" t="str">
            <v>7440-28-0</v>
          </cell>
          <cell r="D566">
            <v>1</v>
          </cell>
        </row>
        <row r="567">
          <cell r="B567" t="str">
            <v>Thiabendazole [2-(4-Thiazolyl)-1H-benzimidazole]</v>
          </cell>
          <cell r="C567" t="str">
            <v>148-79-8</v>
          </cell>
          <cell r="D567">
            <v>1</v>
          </cell>
        </row>
        <row r="568">
          <cell r="B568" t="str">
            <v>Thioacetamide</v>
          </cell>
          <cell r="C568" t="str">
            <v>62-55-5</v>
          </cell>
          <cell r="D568">
            <v>0.1</v>
          </cell>
        </row>
        <row r="569">
          <cell r="B569" t="str">
            <v>Thiobencarb [carbamic acid, diethylthio-, S-(p-chlorobenzyl)ester]</v>
          </cell>
          <cell r="C569" t="str">
            <v>28249-77-6</v>
          </cell>
          <cell r="D569">
            <v>1</v>
          </cell>
        </row>
        <row r="570">
          <cell r="B570" t="str">
            <v>Thiodicarb</v>
          </cell>
          <cell r="C570" t="str">
            <v>59669-26-0</v>
          </cell>
          <cell r="D570">
            <v>1</v>
          </cell>
        </row>
        <row r="571">
          <cell r="B571" t="str">
            <v>Thiophanate ethyl [[1,2-phenylenebis(iminocarbonothioyl)]biscarbamic acid diethyl ester]</v>
          </cell>
          <cell r="C571" t="str">
            <v>23564-06-9</v>
          </cell>
          <cell r="D571">
            <v>1</v>
          </cell>
        </row>
        <row r="572">
          <cell r="B572" t="str">
            <v>Thiophanate-methyl</v>
          </cell>
          <cell r="C572" t="str">
            <v>23564-05-8</v>
          </cell>
          <cell r="D572">
            <v>1</v>
          </cell>
        </row>
        <row r="573">
          <cell r="B573" t="str">
            <v>Thiosemicarbazide</v>
          </cell>
          <cell r="C573" t="str">
            <v>79-19-6</v>
          </cell>
          <cell r="D573">
            <v>1</v>
          </cell>
        </row>
        <row r="574">
          <cell r="B574" t="str">
            <v>Thiourea</v>
          </cell>
          <cell r="C574" t="str">
            <v>62-56-6</v>
          </cell>
          <cell r="D574">
            <v>0.1</v>
          </cell>
        </row>
        <row r="575">
          <cell r="B575" t="str">
            <v>Thiram</v>
          </cell>
          <cell r="C575" t="str">
            <v>137-26-8</v>
          </cell>
          <cell r="D575">
            <v>1</v>
          </cell>
        </row>
        <row r="576">
          <cell r="B576" t="str">
            <v>Thorium dioxide</v>
          </cell>
          <cell r="C576" t="str">
            <v>1314-20-1</v>
          </cell>
          <cell r="D576">
            <v>1</v>
          </cell>
        </row>
        <row r="577">
          <cell r="B577" t="str">
            <v>Titanium tetrachloride</v>
          </cell>
          <cell r="C577" t="str">
            <v>7550-45-0</v>
          </cell>
          <cell r="D577">
            <v>1</v>
          </cell>
        </row>
        <row r="578">
          <cell r="B578" t="str">
            <v>Toluene</v>
          </cell>
          <cell r="C578" t="str">
            <v>108-88-3</v>
          </cell>
          <cell r="D578">
            <v>1</v>
          </cell>
        </row>
        <row r="579">
          <cell r="B579" t="str">
            <v>Toluene diisocyannate (mixed isomers)</v>
          </cell>
          <cell r="C579" t="str">
            <v>26471-62-5</v>
          </cell>
          <cell r="D579">
            <v>0.1</v>
          </cell>
        </row>
        <row r="580">
          <cell r="B580" t="str">
            <v>Toluene-2,4-diisocyanate</v>
          </cell>
          <cell r="C580" t="str">
            <v>584-84-9</v>
          </cell>
          <cell r="D580">
            <v>0.1</v>
          </cell>
        </row>
        <row r="581">
          <cell r="B581" t="str">
            <v>Toluene-2,6-diisocyanate</v>
          </cell>
          <cell r="C581" t="str">
            <v>91-08-7</v>
          </cell>
          <cell r="D581">
            <v>0.1</v>
          </cell>
        </row>
        <row r="582">
          <cell r="B582" t="str">
            <v>Toxaphene</v>
          </cell>
          <cell r="C582" t="str">
            <v>8001-35-2</v>
          </cell>
          <cell r="D582" t="str">
            <v>NA</v>
          </cell>
        </row>
        <row r="583">
          <cell r="B583" t="str">
            <v>trans-1,3-Dichloropropene</v>
          </cell>
          <cell r="C583" t="str">
            <v>10061-02-6</v>
          </cell>
          <cell r="D583">
            <v>0.1</v>
          </cell>
        </row>
        <row r="584">
          <cell r="B584" t="str">
            <v>trans-1,4-Dichloro-2-butene</v>
          </cell>
          <cell r="C584" t="str">
            <v>110-57-6</v>
          </cell>
          <cell r="D584">
            <v>1</v>
          </cell>
        </row>
        <row r="585">
          <cell r="B585" t="str">
            <v>Triadimefon [1-(4-Chlorophenoxy)-3,3-dimethyl-1-(1H-1,2,4-triazol-1-yl)-2-butanone]</v>
          </cell>
          <cell r="C585" t="str">
            <v>43121-43-3</v>
          </cell>
          <cell r="D585">
            <v>1</v>
          </cell>
        </row>
        <row r="586">
          <cell r="B586" t="str">
            <v>Triallate</v>
          </cell>
          <cell r="C586" t="str">
            <v>2303-17-5</v>
          </cell>
          <cell r="D586">
            <v>1</v>
          </cell>
        </row>
        <row r="587">
          <cell r="B587" t="str">
            <v>Triaziquone [2,5-Cyclohexadiene-1,4-dione,2,3,5-tris (1-aziridinyl)-]</v>
          </cell>
          <cell r="C587" t="str">
            <v>68-76-8</v>
          </cell>
          <cell r="D587">
            <v>1</v>
          </cell>
        </row>
        <row r="588">
          <cell r="B588" t="str">
            <v>Tribenuron methyl [2-[[[[(4-Methoxy-6-methyl-1,3,5-triazin-2-yl) methylamino]carbonyl]amino]sulfonyl]benzoic acid, methyl ester]</v>
          </cell>
          <cell r="C588" t="str">
            <v>101200-48-0</v>
          </cell>
          <cell r="D588">
            <v>1</v>
          </cell>
        </row>
        <row r="589">
          <cell r="B589" t="str">
            <v>Tributyltin fluoride</v>
          </cell>
          <cell r="C589" t="str">
            <v>1983-10-4</v>
          </cell>
          <cell r="D589">
            <v>1</v>
          </cell>
        </row>
        <row r="590">
          <cell r="B590" t="str">
            <v>Tributyltin methacrylate</v>
          </cell>
          <cell r="C590" t="str">
            <v>2155-70-6</v>
          </cell>
          <cell r="D590">
            <v>1</v>
          </cell>
        </row>
        <row r="591">
          <cell r="B591" t="str">
            <v>Trichlorfon [Phosphonic acid, (2,2,2-trichloro-1-hydroxyethyl)-,dimethylester]</v>
          </cell>
          <cell r="C591" t="str">
            <v>52-68-6</v>
          </cell>
          <cell r="D591">
            <v>1</v>
          </cell>
        </row>
        <row r="592">
          <cell r="B592" t="str">
            <v>Trichloroacetyl chloride</v>
          </cell>
          <cell r="C592" t="str">
            <v>76-02-8</v>
          </cell>
          <cell r="D592">
            <v>1</v>
          </cell>
        </row>
        <row r="593">
          <cell r="B593" t="str">
            <v>Trichloroethylene</v>
          </cell>
          <cell r="C593" t="str">
            <v>79-01-6</v>
          </cell>
          <cell r="D593">
            <v>0.1</v>
          </cell>
        </row>
        <row r="594">
          <cell r="B594" t="str">
            <v>Trichlorofluoromethane (CFC-11)</v>
          </cell>
          <cell r="C594" t="str">
            <v>75-69-4</v>
          </cell>
          <cell r="D594">
            <v>1</v>
          </cell>
        </row>
        <row r="595">
          <cell r="B595" t="str">
            <v>Triclopyr triethylammonium salt</v>
          </cell>
          <cell r="C595" t="str">
            <v>57213-69-1</v>
          </cell>
          <cell r="D595">
            <v>1</v>
          </cell>
        </row>
        <row r="596">
          <cell r="B596" t="str">
            <v>Triethylamine</v>
          </cell>
          <cell r="C596" t="str">
            <v>121-44-8</v>
          </cell>
          <cell r="D596">
            <v>1</v>
          </cell>
        </row>
        <row r="597">
          <cell r="B597" t="str">
            <v>Trifluralin [Benezeneamine, 2,6-dinitro-N,N-dipropyl-4-(trifluoromethyl)-]</v>
          </cell>
          <cell r="C597" t="str">
            <v>1582-09-8</v>
          </cell>
          <cell r="D597" t="str">
            <v>NA</v>
          </cell>
        </row>
        <row r="598">
          <cell r="B598" t="str">
            <v>Triforine [N,N'-[1,4-Piperazinediylbis(2,2,2-trichloroethylidene)]bisformamide]</v>
          </cell>
          <cell r="C598" t="str">
            <v>26644-46-2</v>
          </cell>
          <cell r="D598">
            <v>1</v>
          </cell>
        </row>
        <row r="599">
          <cell r="B599" t="str">
            <v>Triphenyltin chloride</v>
          </cell>
          <cell r="C599" t="str">
            <v>639-58-7</v>
          </cell>
          <cell r="D599">
            <v>1</v>
          </cell>
        </row>
        <row r="600">
          <cell r="B600" t="str">
            <v>Triphenyltin hydroxide</v>
          </cell>
          <cell r="C600" t="str">
            <v>76-87-9</v>
          </cell>
          <cell r="D600">
            <v>1</v>
          </cell>
        </row>
        <row r="601">
          <cell r="B601" t="str">
            <v>Tris(2,3-dibromopropyl) phosphate</v>
          </cell>
          <cell r="C601" t="str">
            <v>126-72-7</v>
          </cell>
          <cell r="D601">
            <v>0.1</v>
          </cell>
        </row>
        <row r="602">
          <cell r="B602" t="str">
            <v>Trypan blue</v>
          </cell>
          <cell r="C602" t="str">
            <v>72-57-1</v>
          </cell>
          <cell r="D602">
            <v>0.1</v>
          </cell>
        </row>
        <row r="603">
          <cell r="B603" t="str">
            <v>Urethane (Ethyl carbamate)</v>
          </cell>
          <cell r="C603" t="str">
            <v>51-79-6</v>
          </cell>
          <cell r="D603">
            <v>0.1</v>
          </cell>
        </row>
        <row r="604">
          <cell r="B604" t="str">
            <v>Vanadium (except when contained in an alloy)</v>
          </cell>
          <cell r="C604" t="str">
            <v>7440-62-2</v>
          </cell>
          <cell r="D604">
            <v>1</v>
          </cell>
        </row>
        <row r="605">
          <cell r="B605" t="str">
            <v>Vinclozolin [3-(3,5-Dichlorophenyl)-5-ethenyl-5-methyl- 2,4-oxazolidinedione]</v>
          </cell>
          <cell r="C605" t="str">
            <v>50471-44-8</v>
          </cell>
          <cell r="D605">
            <v>1</v>
          </cell>
        </row>
        <row r="606">
          <cell r="B606" t="str">
            <v>Vinyl acetate</v>
          </cell>
          <cell r="C606" t="str">
            <v>108-05-4</v>
          </cell>
          <cell r="D606">
            <v>0.1</v>
          </cell>
        </row>
        <row r="607">
          <cell r="B607" t="str">
            <v>Vinyl bromide</v>
          </cell>
          <cell r="C607" t="str">
            <v>593-60-2</v>
          </cell>
          <cell r="D607">
            <v>0.1</v>
          </cell>
        </row>
        <row r="608">
          <cell r="B608" t="str">
            <v>Vinyl chloride</v>
          </cell>
          <cell r="C608" t="str">
            <v>75-01-4</v>
          </cell>
          <cell r="D608">
            <v>0.1</v>
          </cell>
        </row>
        <row r="609">
          <cell r="B609" t="str">
            <v>Vinylidene chloride</v>
          </cell>
          <cell r="C609" t="str">
            <v>75-35-4</v>
          </cell>
          <cell r="D609">
            <v>1</v>
          </cell>
        </row>
        <row r="610">
          <cell r="B610" t="str">
            <v>Xylene (mixed isomers)</v>
          </cell>
          <cell r="C610" t="str">
            <v>1330-20-7</v>
          </cell>
          <cell r="D610">
            <v>1</v>
          </cell>
        </row>
        <row r="611">
          <cell r="B611" t="str">
            <v>Zinc (fume or dust)</v>
          </cell>
          <cell r="C611" t="str">
            <v>7440-66-6</v>
          </cell>
          <cell r="D611">
            <v>1</v>
          </cell>
        </row>
        <row r="612">
          <cell r="B612" t="str">
            <v>Zineb [Carbamodithioic acid, 1,2-ethanediylbis-,zinc complex]</v>
          </cell>
          <cell r="C612" t="str">
            <v>12122-67-7</v>
          </cell>
          <cell r="D612">
            <v>1</v>
          </cell>
        </row>
        <row r="613">
          <cell r="B613" t="str">
            <v>Glycol Ether - Diethylene glycol dimethyl ether</v>
          </cell>
          <cell r="C613" t="str">
            <v>111-96-6</v>
          </cell>
          <cell r="D613">
            <v>1</v>
          </cell>
        </row>
        <row r="614">
          <cell r="B614" t="str">
            <v>Glycol Ether - Diethylene glycol monobutyl ether acetate</v>
          </cell>
          <cell r="C614" t="str">
            <v>124-17-4</v>
          </cell>
          <cell r="D614">
            <v>1</v>
          </cell>
        </row>
        <row r="615">
          <cell r="B615" t="str">
            <v>Glycol Ether - Diethylene glycol monobutyl ether</v>
          </cell>
          <cell r="C615" t="str">
            <v>112-34-5</v>
          </cell>
          <cell r="D615">
            <v>1</v>
          </cell>
        </row>
        <row r="616">
          <cell r="B616" t="str">
            <v>Glycol Ether - Diethylene glycol monoethyl ether acetate</v>
          </cell>
          <cell r="C616" t="str">
            <v>112-15-2</v>
          </cell>
          <cell r="D616">
            <v>1</v>
          </cell>
        </row>
        <row r="617">
          <cell r="B617" t="str">
            <v>Glycol Ether - Diethylene glycol monoethyl ether</v>
          </cell>
          <cell r="C617" t="str">
            <v>111-90-0</v>
          </cell>
          <cell r="D617">
            <v>1</v>
          </cell>
        </row>
        <row r="618">
          <cell r="B618" t="str">
            <v>Glycol Ether - Diethylene glycol monohexyl ether</v>
          </cell>
          <cell r="C618" t="str">
            <v>112-59-4</v>
          </cell>
          <cell r="D618">
            <v>1</v>
          </cell>
        </row>
        <row r="619">
          <cell r="B619" t="str">
            <v>Glycol Ether - Diethylene glycol monomethyl ether acetate</v>
          </cell>
          <cell r="C619" t="str">
            <v>629-38-9</v>
          </cell>
          <cell r="D619">
            <v>1</v>
          </cell>
        </row>
        <row r="620">
          <cell r="B620" t="str">
            <v>Glycol Ether - Diethylene glycol monomethyl ether</v>
          </cell>
          <cell r="C620" t="str">
            <v>111-77-3</v>
          </cell>
          <cell r="D620">
            <v>1</v>
          </cell>
        </row>
        <row r="621">
          <cell r="B621" t="str">
            <v>Glycol Ether - Ethylene glycol dibutyl ether</v>
          </cell>
          <cell r="C621" t="str">
            <v>112-48-1</v>
          </cell>
          <cell r="D621">
            <v>1</v>
          </cell>
        </row>
        <row r="622">
          <cell r="B622" t="str">
            <v>Glycol Ether - Ethylene glycol diethyl ether</v>
          </cell>
          <cell r="C622" t="str">
            <v>629-14-1</v>
          </cell>
          <cell r="D622">
            <v>1</v>
          </cell>
        </row>
        <row r="623">
          <cell r="B623" t="str">
            <v>Glycol Ether - Ethylene glycol dimethyl ether</v>
          </cell>
          <cell r="C623" t="str">
            <v>110-71-4</v>
          </cell>
          <cell r="D623">
            <v>1</v>
          </cell>
        </row>
        <row r="624">
          <cell r="B624" t="str">
            <v>Glycol Ether - Ethylene glycol monoacetate</v>
          </cell>
          <cell r="C624" t="str">
            <v>542-59-6</v>
          </cell>
          <cell r="D624">
            <v>1</v>
          </cell>
        </row>
        <row r="625">
          <cell r="B625" t="str">
            <v>Glycol Ether - Ethylene glycol monobutyl ether acetate</v>
          </cell>
          <cell r="C625" t="str">
            <v>112-07-2</v>
          </cell>
          <cell r="D625">
            <v>1</v>
          </cell>
        </row>
        <row r="626">
          <cell r="B626" t="str">
            <v>Glycol Ether - Ethylene glycol monoethyl ether acetate</v>
          </cell>
          <cell r="C626" t="str">
            <v>111-15-9</v>
          </cell>
          <cell r="D626">
            <v>1</v>
          </cell>
        </row>
        <row r="627">
          <cell r="B627" t="str">
            <v>Glycol Ether - Ethylene glycol monoethyl ether</v>
          </cell>
          <cell r="C627" t="str">
            <v>110-80-5</v>
          </cell>
          <cell r="D627">
            <v>1</v>
          </cell>
        </row>
        <row r="628">
          <cell r="B628" t="str">
            <v>Glycol Ether - Ethylene glycol monohexyl ether</v>
          </cell>
          <cell r="C628" t="str">
            <v>112-25-4</v>
          </cell>
          <cell r="D628">
            <v>1</v>
          </cell>
        </row>
        <row r="629">
          <cell r="B629" t="str">
            <v>Glycol Ether - Ethylene glycol monomethyl ether acetate</v>
          </cell>
          <cell r="C629" t="str">
            <v>110-49-6</v>
          </cell>
          <cell r="D629">
            <v>1</v>
          </cell>
        </row>
        <row r="630">
          <cell r="B630" t="str">
            <v>Glycol Ether - Ethylene glycol monomethyl ether</v>
          </cell>
          <cell r="C630" t="str">
            <v>109-86-4</v>
          </cell>
          <cell r="D630">
            <v>1</v>
          </cell>
        </row>
        <row r="631">
          <cell r="B631" t="str">
            <v>Glycol Ether - Ethylene glycol monooctyl ether</v>
          </cell>
          <cell r="C631" t="str">
            <v>10020-43-6</v>
          </cell>
          <cell r="D631">
            <v>1</v>
          </cell>
        </row>
        <row r="632">
          <cell r="B632" t="str">
            <v>Glycol Ether - Ethylene glycol monophenyl ether</v>
          </cell>
          <cell r="C632" t="str">
            <v>122-99-6</v>
          </cell>
          <cell r="D632">
            <v>1</v>
          </cell>
        </row>
        <row r="633">
          <cell r="B633" t="str">
            <v>Glycol Ether - Ethylene glycol monopropyl ether</v>
          </cell>
          <cell r="C633" t="str">
            <v>2807-30-9</v>
          </cell>
          <cell r="D633">
            <v>1</v>
          </cell>
        </row>
        <row r="634">
          <cell r="B634" t="str">
            <v>Glycol Ether - Triethylene glycol</v>
          </cell>
          <cell r="C634" t="str">
            <v>112-27-6</v>
          </cell>
          <cell r="D634">
            <v>1</v>
          </cell>
        </row>
        <row r="635">
          <cell r="B635" t="str">
            <v>Glycol Ether - Triethylene glycol dimethyl ether</v>
          </cell>
          <cell r="C635" t="str">
            <v>112-49-2</v>
          </cell>
          <cell r="D635">
            <v>1</v>
          </cell>
        </row>
        <row r="636">
          <cell r="B636" t="str">
            <v>Glycol Ether - Triethylene glycol monoethyl ether</v>
          </cell>
          <cell r="C636" t="str">
            <v>112-50-5</v>
          </cell>
          <cell r="D636">
            <v>1</v>
          </cell>
        </row>
        <row r="637">
          <cell r="B637" t="str">
            <v>Glycol Ether - Triethylene glycol monomethyl ether</v>
          </cell>
          <cell r="C637" t="str">
            <v>112-35-6</v>
          </cell>
          <cell r="D637">
            <v>1</v>
          </cell>
        </row>
        <row r="638">
          <cell r="B638" t="str">
            <v>Benzo(r,s,t)pentaphene</v>
          </cell>
          <cell r="C638" t="str">
            <v>189-55-9</v>
          </cell>
          <cell r="D638">
            <v>1</v>
          </cell>
        </row>
        <row r="639">
          <cell r="B639" t="str">
            <v>Dibenzo(a,h)pyrene</v>
          </cell>
          <cell r="C639" t="str">
            <v>189-64-0</v>
          </cell>
          <cell r="D639">
            <v>1</v>
          </cell>
        </row>
        <row r="640">
          <cell r="B640" t="str">
            <v>Dibenzo(a,l)pyrene</v>
          </cell>
          <cell r="C640" t="str">
            <v>191-30-0</v>
          </cell>
          <cell r="D640">
            <v>1</v>
          </cell>
        </row>
        <row r="641">
          <cell r="B641" t="str">
            <v>Dibenzo(a,e)pyrene</v>
          </cell>
          <cell r="C641" t="str">
            <v>192-65-4</v>
          </cell>
          <cell r="D641">
            <v>1</v>
          </cell>
        </row>
        <row r="642">
          <cell r="B642" t="str">
            <v>Indeno(1,2,3-cd)pyrene</v>
          </cell>
          <cell r="C642" t="str">
            <v>193-39-5</v>
          </cell>
          <cell r="D642">
            <v>1</v>
          </cell>
        </row>
        <row r="643">
          <cell r="B643" t="str">
            <v>7H-Dibenzo(c,g)carbazole</v>
          </cell>
          <cell r="C643" t="str">
            <v>194-59-2</v>
          </cell>
          <cell r="D643">
            <v>1</v>
          </cell>
        </row>
        <row r="644">
          <cell r="B644" t="str">
            <v>Benzo(k)fluoranthene</v>
          </cell>
          <cell r="C644" t="str">
            <v>205-82-3</v>
          </cell>
          <cell r="D644">
            <v>1</v>
          </cell>
        </row>
        <row r="645">
          <cell r="B645" t="str">
            <v>Benzo(b)fluoranthene</v>
          </cell>
          <cell r="C645" t="str">
            <v>205-99-2</v>
          </cell>
          <cell r="D645">
            <v>1</v>
          </cell>
        </row>
        <row r="646">
          <cell r="B646" t="str">
            <v>Fluoranthene</v>
          </cell>
          <cell r="C646" t="str">
            <v>206-44-0</v>
          </cell>
          <cell r="D646">
            <v>1</v>
          </cell>
        </row>
        <row r="647">
          <cell r="B647" t="str">
            <v>Benzo(j,k)fluorene</v>
          </cell>
          <cell r="C647" t="str">
            <v>207-08-9</v>
          </cell>
          <cell r="D647">
            <v>1</v>
          </cell>
        </row>
        <row r="648">
          <cell r="B648" t="str">
            <v>Chrysene</v>
          </cell>
          <cell r="C648" t="str">
            <v>218-01-9</v>
          </cell>
          <cell r="D648">
            <v>1</v>
          </cell>
        </row>
        <row r="649">
          <cell r="B649" t="str">
            <v>Dibenz(a,j)acridine</v>
          </cell>
          <cell r="C649" t="str">
            <v>224-42-0</v>
          </cell>
          <cell r="D649">
            <v>1</v>
          </cell>
        </row>
        <row r="650">
          <cell r="B650" t="str">
            <v>Dibenz(a,h)acridine</v>
          </cell>
          <cell r="C650" t="str">
            <v>226-36-8</v>
          </cell>
          <cell r="D650">
            <v>1</v>
          </cell>
        </row>
        <row r="651">
          <cell r="B651" t="str">
            <v>5-Methylchrysene</v>
          </cell>
          <cell r="C651" t="str">
            <v>3697-24-3</v>
          </cell>
          <cell r="D651">
            <v>1</v>
          </cell>
        </row>
        <row r="652">
          <cell r="B652" t="str">
            <v>Benzo(a)pyrene</v>
          </cell>
          <cell r="C652" t="str">
            <v>50-32-8</v>
          </cell>
          <cell r="D652">
            <v>1</v>
          </cell>
        </row>
        <row r="653">
          <cell r="B653" t="str">
            <v>Dibenzo(a,h)anthracene</v>
          </cell>
          <cell r="C653" t="str">
            <v>53-70-3</v>
          </cell>
          <cell r="D653">
            <v>1</v>
          </cell>
        </row>
        <row r="654">
          <cell r="B654" t="str">
            <v>Dibenzo(a,e)fluoranthene</v>
          </cell>
          <cell r="C654" t="str">
            <v>5385-75-1</v>
          </cell>
          <cell r="D654">
            <v>1</v>
          </cell>
        </row>
        <row r="655">
          <cell r="B655" t="str">
            <v>1-Nitropyrene</v>
          </cell>
          <cell r="C655" t="str">
            <v>5522-43-0</v>
          </cell>
          <cell r="D655">
            <v>1</v>
          </cell>
        </row>
        <row r="656">
          <cell r="B656" t="str">
            <v>3-Methylchloranthrene</v>
          </cell>
          <cell r="C656" t="str">
            <v>56-49-5</v>
          </cell>
          <cell r="D656">
            <v>1</v>
          </cell>
        </row>
        <row r="657">
          <cell r="B657" t="str">
            <v>Benz(a)anthracene</v>
          </cell>
          <cell r="C657" t="str">
            <v>56-55-3</v>
          </cell>
          <cell r="D657">
            <v>1</v>
          </cell>
        </row>
        <row r="658">
          <cell r="B658" t="str">
            <v>7,12-Dimethylbenz(a)anthracene</v>
          </cell>
          <cell r="C658" t="str">
            <v>57-97-6</v>
          </cell>
          <cell r="D658">
            <v>1</v>
          </cell>
        </row>
        <row r="659">
          <cell r="B659" t="str">
            <v>2,3,7,8-tetrachlorodibenzo-p-dioxin</v>
          </cell>
          <cell r="C659" t="str">
            <v>1746-01-6</v>
          </cell>
          <cell r="D659">
            <v>0</v>
          </cell>
        </row>
        <row r="660">
          <cell r="B660" t="str">
            <v>1,2,3,7,8,9-hexachlorodibenzo-p-dioxin</v>
          </cell>
          <cell r="C660" t="str">
            <v>19408-74-3</v>
          </cell>
          <cell r="D660">
            <v>0</v>
          </cell>
        </row>
        <row r="661">
          <cell r="B661" t="str">
            <v>1,2,3,4,6,7,8,9-octachlorodibenzo-p-dioxin</v>
          </cell>
          <cell r="C661" t="str">
            <v>3268-87-9</v>
          </cell>
          <cell r="D661">
            <v>0</v>
          </cell>
        </row>
        <row r="662">
          <cell r="B662" t="str">
            <v>1,2,3,4,6,7,8-heptachlorodibenzo-p-dioxin</v>
          </cell>
          <cell r="C662" t="str">
            <v>35822-46-9</v>
          </cell>
          <cell r="D662">
            <v>0</v>
          </cell>
        </row>
        <row r="663">
          <cell r="B663" t="str">
            <v>1,2,3,4,6,7,8,9-octachlorodibenzofuran</v>
          </cell>
          <cell r="C663" t="str">
            <v>39001-02-0</v>
          </cell>
          <cell r="D663">
            <v>0</v>
          </cell>
        </row>
        <row r="664">
          <cell r="B664" t="str">
            <v>1,2,3,4,7,8-hexachlorodibenzo-p-dioxin</v>
          </cell>
          <cell r="C664" t="str">
            <v>39227-28-6</v>
          </cell>
          <cell r="D664">
            <v>0</v>
          </cell>
        </row>
        <row r="665">
          <cell r="B665" t="str">
            <v>1,2,3,7,8-pentachlorodibenzo-p-dioxin</v>
          </cell>
          <cell r="C665" t="str">
            <v>40321-76-4</v>
          </cell>
          <cell r="D665">
            <v>0</v>
          </cell>
        </row>
        <row r="666">
          <cell r="B666" t="str">
            <v>2,3,7,8-tetrachlorodibenzofuran</v>
          </cell>
          <cell r="C666" t="str">
            <v>51207-31-9</v>
          </cell>
          <cell r="D666">
            <v>0</v>
          </cell>
        </row>
        <row r="667">
          <cell r="B667" t="str">
            <v>1,2,3,4,7,8,9-heptachlorodibenzofuran</v>
          </cell>
          <cell r="C667" t="str">
            <v>55673-89-7</v>
          </cell>
          <cell r="D667">
            <v>0</v>
          </cell>
        </row>
        <row r="668">
          <cell r="B668" t="str">
            <v>2,3,4,7,8-pentachlorodibenzofuran</v>
          </cell>
          <cell r="C668" t="str">
            <v>57117-31-4</v>
          </cell>
          <cell r="D668">
            <v>0</v>
          </cell>
        </row>
        <row r="669">
          <cell r="B669" t="str">
            <v>1,2,3,7,8-pentachlorodibenzofuran</v>
          </cell>
          <cell r="C669" t="str">
            <v>57117-41-6</v>
          </cell>
          <cell r="D669">
            <v>0</v>
          </cell>
        </row>
        <row r="670">
          <cell r="B670" t="str">
            <v>1,2,3,6,7,8-hexachlorodibenzofuran</v>
          </cell>
          <cell r="C670" t="str">
            <v>57117-44-9</v>
          </cell>
          <cell r="D670">
            <v>0</v>
          </cell>
        </row>
        <row r="671">
          <cell r="B671" t="str">
            <v>1,2,3,6,7,8-hexachlorodibenzo-p-dioxin</v>
          </cell>
          <cell r="C671" t="str">
            <v>57653-85-7</v>
          </cell>
          <cell r="D671">
            <v>0</v>
          </cell>
        </row>
        <row r="672">
          <cell r="B672" t="str">
            <v>2,3,4,6,7,8-heptachlorodibenzofuran</v>
          </cell>
          <cell r="C672" t="str">
            <v>60851-34-5</v>
          </cell>
          <cell r="D672">
            <v>0</v>
          </cell>
        </row>
        <row r="673">
          <cell r="B673" t="str">
            <v>1,2,3,4,6,7,8-heptachlorodibenzofuran</v>
          </cell>
          <cell r="C673" t="str">
            <v>67562-39-4</v>
          </cell>
          <cell r="D673">
            <v>0</v>
          </cell>
        </row>
        <row r="674">
          <cell r="B674" t="str">
            <v>1,2,3,4,7,8-hexachlorodibenzofuran</v>
          </cell>
          <cell r="C674" t="str">
            <v>70648-26-9</v>
          </cell>
          <cell r="D674">
            <v>0</v>
          </cell>
        </row>
        <row r="675">
          <cell r="B675" t="str">
            <v>1,2,3,7,8,9-hexachlorodibenzofuran</v>
          </cell>
          <cell r="C675" t="str">
            <v>72918-21-9</v>
          </cell>
          <cell r="D675">
            <v>0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cription"/>
      <sheetName val="All Toxicity Values"/>
      <sheetName val="TRV Table 3"/>
      <sheetName val="TRV Table 3 formatted"/>
      <sheetName val="RBC Table 5"/>
      <sheetName val="RBC Table 5 formatted"/>
    </sheetNames>
    <sheetDataSet>
      <sheetData sheetId="0"/>
      <sheetData sheetId="1"/>
      <sheetData sheetId="2"/>
      <sheetData sheetId="3"/>
      <sheetData sheetId="4">
        <row r="635">
          <cell r="J635">
            <v>26</v>
          </cell>
        </row>
        <row r="636">
          <cell r="J636">
            <v>4.4000000000000004</v>
          </cell>
        </row>
        <row r="637">
          <cell r="J637">
            <v>12</v>
          </cell>
        </row>
        <row r="638">
          <cell r="J638">
            <v>4.4000000000000004</v>
          </cell>
        </row>
      </sheetData>
      <sheetData sheetId="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C"/>
      <sheetName val="Start"/>
      <sheetName val="Linear"/>
      <sheetName val="Bias"/>
      <sheetName val="Summary"/>
      <sheetName val="Run 1"/>
      <sheetName val="Run 2"/>
      <sheetName val="Run 3"/>
      <sheetName val="Run 4"/>
      <sheetName val="Run 5"/>
      <sheetName val="TCEMsData"/>
      <sheetName val="RCTO Operating Parameters"/>
      <sheetName val="TO Flow Rate"/>
      <sheetName val="TO RM1"/>
      <sheetName val="TO RM2 R1"/>
      <sheetName val="TO RM2 R2"/>
      <sheetName val="TO RM2 R3"/>
      <sheetName val="TO RM2 R4"/>
      <sheetName val="RO Flow Rate"/>
      <sheetName val="RO RM1"/>
      <sheetName val="RO RM2 R1"/>
      <sheetName val="RO RM2 R2"/>
      <sheetName val="RO RM2 R3"/>
      <sheetName val="RO RM2 R4"/>
      <sheetName val="FTIR-TO"/>
      <sheetName val="FTIR-RO"/>
      <sheetName val="FTIR-Inlet"/>
      <sheetName val="Sample Calcs"/>
      <sheetName val="FTIR Summary"/>
      <sheetName val="Detection Limit  Summary"/>
      <sheetName val="FLOW Rpt Table"/>
      <sheetName val="CTS Summary"/>
      <sheetName val="CTS TO"/>
      <sheetName val="CTS RO"/>
      <sheetName val="Inlet Flow Rate-Not Used"/>
      <sheetName val="Inlet RM1-Not Used"/>
      <sheetName val="Inlet RM2 R1-Not Used"/>
      <sheetName val="Inlet RM2 R2-Not Used"/>
      <sheetName val="Inlet RM2 R3-Not Used"/>
      <sheetName val="Chart2"/>
      <sheetName val="Chart3"/>
      <sheetName val="CTS TO R2-Not Used"/>
      <sheetName val="CTS RO R2-Not Used"/>
      <sheetName val="CTS TO R3-Not Used"/>
      <sheetName val="CTS RO R3-Not Used"/>
      <sheetName val="Reportable List"/>
      <sheetName val="Fraction of Diameter"/>
      <sheetName val="FID Assignments"/>
      <sheetName val="Run 6"/>
      <sheetName val="Run 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Input"/>
      <sheetName val="EF-Criteria"/>
      <sheetName val="GP1-Criteria"/>
      <sheetName val="GP1-NG"/>
      <sheetName val="GP2-Criteria"/>
      <sheetName val="GP2-NG"/>
      <sheetName val="Fiberizer Summary"/>
      <sheetName val="GM-Criteria"/>
      <sheetName val="Forehearth-NG"/>
      <sheetName val="Generator-Criteria"/>
      <sheetName val="Carbonate"/>
      <sheetName val="RMH"/>
      <sheetName val="CatOx-Criteria"/>
      <sheetName val="Criteria Summary"/>
      <sheetName val="Toxics List"/>
      <sheetName val="GP1-L1-Toxics"/>
      <sheetName val="GP1-L2-Toxics"/>
      <sheetName val="GP1-L3-Toxics"/>
      <sheetName val="GP2-L4-Toxics"/>
      <sheetName val="GM-Toxics"/>
      <sheetName val="Facility-NG-Toxic"/>
      <sheetName val="Generator_HAP"/>
      <sheetName val="CatOx_HAP"/>
      <sheetName val="Facility-CrVI"/>
      <sheetName val="Toxic_Summary"/>
      <sheetName val="HHRA"/>
      <sheetName val="Summary Stack"/>
      <sheetName val="MOD_SUMMARY"/>
      <sheetName val="MOD_Release_Parameters"/>
      <sheetName val="Criteria-Catalog Summary"/>
      <sheetName val="CFU-PM"/>
      <sheetName val="Metals-EF Summary"/>
      <sheetName val="DRE-M29-Nov16-RF"/>
      <sheetName val="EF-Toxic"/>
      <sheetName val="M0061-Nov16-RF"/>
      <sheetName val="DRE-M29-Oct16-RC"/>
      <sheetName val="M0061-Oct16-RC"/>
      <sheetName val="Organics-EF Summary"/>
      <sheetName val="DRE-Nov16-TO15-RF"/>
      <sheetName val="DRE-M13B-26A-316-RF"/>
      <sheetName val="DRE-M13B-26A-316-RC"/>
      <sheetName val="Loo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ffluent "/>
      <sheetName val="Boiler Fuels"/>
      <sheetName val="CT &amp; WHB &amp; PM"/>
      <sheetName val="CT Hours"/>
      <sheetName val="NOx and SO2 for Boilers"/>
      <sheetName val="VOCs"/>
      <sheetName val="NOx and SO2_boiler_fuel source"/>
      <sheetName val="Emission Factor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>
        <row r="3">
          <cell r="I3" t="str">
            <v>Wood</v>
          </cell>
        </row>
        <row r="4">
          <cell r="I4" t="str">
            <v>Pet Coke</v>
          </cell>
        </row>
        <row r="5">
          <cell r="I5" t="str">
            <v>Coal</v>
          </cell>
        </row>
        <row r="6">
          <cell r="I6" t="str">
            <v>Natl Gas</v>
          </cell>
        </row>
        <row r="7">
          <cell r="I7" t="str">
            <v>Fuel Oil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RBC"/>
      <sheetName val="Level_1"/>
      <sheetName val="Existing Facility"/>
      <sheetName val="New Facility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Input"/>
      <sheetName val="Misc"/>
      <sheetName val="CRIT EF"/>
      <sheetName val="HAP EF"/>
      <sheetName val="GF1-CRIT"/>
      <sheetName val="GF1-HAP"/>
      <sheetName val="GF1-NG"/>
      <sheetName val="GM_FOR-CRIT"/>
      <sheetName val="GM_FOR-HAP"/>
      <sheetName val="FOR-MISC"/>
      <sheetName val="RF_Stack (3)"/>
      <sheetName val="1978 Baseline Summary"/>
      <sheetName val="1978 Lewisburg Emissions"/>
      <sheetName val="1978 Corvallis Emissions"/>
      <sheetName val="Calc_EFs"/>
      <sheetName val="ODEQ_EFs"/>
      <sheetName val="NG HAP"/>
      <sheetName val="RMH CRIT"/>
      <sheetName val="Carbonate CO2e"/>
      <sheetName val="Generator_CRIT"/>
      <sheetName val="Generator_HAP"/>
      <sheetName val="CT CRIT"/>
      <sheetName val="UNCNTRLD CRIT SUM"/>
      <sheetName val="CNTRLD CRIT SUM"/>
      <sheetName val="UNCNTRLD HAP SUM"/>
      <sheetName val="CNTRLD HAP SUM"/>
      <sheetName val="STACK CRIT"/>
      <sheetName val="CRIT_MOD"/>
      <sheetName val="STACK HAP"/>
      <sheetName val="HAP_MOD"/>
      <sheetName val="Updated Allocation"/>
      <sheetName val="Multichem (Update)"/>
      <sheetName val="MultiChem"/>
      <sheetName val="Multichem Summary"/>
      <sheetName val="DRE Calculator"/>
      <sheetName val="Lookup"/>
      <sheetName val="Max Stack"/>
      <sheetName val="Release Parameters"/>
      <sheetName val="Existing Facility Data"/>
      <sheetName val="TDS Adjustable"/>
      <sheetName val="Sheet1"/>
      <sheetName val="HAP_Summary_FOR GA"/>
      <sheetName val="AAC List 052113"/>
      <sheetName val="Updated Fiberizer Stack Maximum"/>
      <sheetName val="FLM - Table 1"/>
      <sheetName val="FLM - Table 2"/>
      <sheetName val="Stack Allocation (2)"/>
      <sheetName val="Stack Allocation"/>
      <sheetName val="Notes"/>
      <sheetName val="Codes"/>
      <sheetName val="ExcelShortcuts"/>
      <sheetName val="8-5"/>
      <sheetName val="7-29"/>
      <sheetName val="7-22"/>
      <sheetName val="7-15"/>
      <sheetName val="7-8"/>
      <sheetName val="7-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M3,4,5"/>
      <sheetName val="PM1"/>
      <sheetName val="Summary"/>
      <sheetName val="PM2"/>
      <sheetName val="PM6&amp;7"/>
      <sheetName val="Defoamer"/>
      <sheetName val="PM8"/>
      <sheetName val="PM9&amp;10"/>
      <sheetName val="PM11"/>
      <sheetName val="Module2"/>
      <sheetName val="Sheet1"/>
      <sheetName val="PM1&amp;2 (2)"/>
      <sheetName val="PM1 Chart1"/>
      <sheetName val="PM1A"/>
      <sheetName val="PM2 Chart1"/>
      <sheetName val="PM3"/>
      <sheetName val="PM3 Chart1"/>
      <sheetName val="PM3 Chart2"/>
      <sheetName val="PM3 Chart3"/>
      <sheetName val="PM4"/>
      <sheetName val="PM4 Chart1"/>
      <sheetName val="PM4 Chart2"/>
      <sheetName val="PM4 Chart3"/>
      <sheetName val="PM4A"/>
      <sheetName val="PM5"/>
      <sheetName val="PM5 Chart1"/>
      <sheetName val="PM5 Chart2"/>
      <sheetName val="PM5 Chart3"/>
      <sheetName val="PM5 Chart4"/>
      <sheetName val="PM5 Chart5"/>
      <sheetName val="PM5 Chart6"/>
      <sheetName val="PM6"/>
      <sheetName val="PM6 Chart1"/>
      <sheetName val="PM6 Chart2"/>
      <sheetName val="PM6 Chart3"/>
      <sheetName val="PM6 Chart4"/>
      <sheetName val="PM6 Chart5"/>
      <sheetName val="PM6 Chart6"/>
      <sheetName val="PM6 Chart7"/>
      <sheetName val="PM6 Chart8"/>
      <sheetName val="PM6A"/>
      <sheetName val="PM6A Chart1"/>
      <sheetName val="PM8 Chart1"/>
      <sheetName val="PM8 Chart2"/>
      <sheetName val="PM8 Chart3"/>
      <sheetName val="PM8 Chart4"/>
      <sheetName val="PM8 Chart5"/>
      <sheetName val="PM8 Chart6"/>
      <sheetName val="PM8 Chart7"/>
      <sheetName val="PM8 Chart8"/>
      <sheetName val="PM8 Chart9"/>
      <sheetName val="PM9"/>
      <sheetName val="PM9 Chart1"/>
      <sheetName val="PM9 Chart2"/>
      <sheetName val="PM9 Chart3"/>
      <sheetName val="PM10"/>
      <sheetName val="PM10 Chart1"/>
      <sheetName val="PMKPI"/>
      <sheetName val="PM KPI Chart1"/>
      <sheetName val="PM KPI Char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ual Fired COMBOILR &lt;100 MMBtu"/>
      <sheetName val="Res.&amp;Com. &lt;.3-100"/>
      <sheetName val="Diesel Generator &lt; 600 hp"/>
      <sheetName val="Diesel Generator &gt; 600 hp "/>
      <sheetName val="JP-8 Generators"/>
      <sheetName val="Natural Gas Generators"/>
      <sheetName val="Gasoline Generator &lt; 600 hp"/>
      <sheetName val="Engine Test Cell"/>
      <sheetName val="Horizontal Fixed Roof Tanks"/>
      <sheetName val="Internal Floating Roof Tank"/>
      <sheetName val="Vertical Fixed Roof Tank"/>
      <sheetName val="External Floating Roof Tank"/>
      <sheetName val="Fuel Transfer Losses"/>
      <sheetName val="Gasoline Service Station"/>
      <sheetName val="Degreaser"/>
      <sheetName val="Aircraft Deicing"/>
      <sheetName val="Painting"/>
      <sheetName val="Abrasive Blasting"/>
      <sheetName val="Fuel Cell Maint."/>
      <sheetName val="Woodworking"/>
      <sheetName val="Welding"/>
      <sheetName val="Pesticide"/>
      <sheetName val="Fuel Spill"/>
      <sheetName val="Small Arms"/>
      <sheetName val="Open Detonation"/>
      <sheetName val="AsphaltPaving"/>
      <sheetName val="Installation R Sites SVE"/>
      <sheetName val="Installation R Sites Pump"/>
      <sheetName val="Incinerator"/>
      <sheetName val="Chemical Usage CY2006"/>
      <sheetName val="Ozone Depleting Substances"/>
      <sheetName val="TBLES-1, Summary"/>
      <sheetName val="TBLES-2, Source Summary"/>
      <sheetName val="TBLES-3, Stationary GHG Summ."/>
      <sheetName val="TBLES-4, Mobile GHG Summ."/>
      <sheetName val="TBLES-5, Transients"/>
      <sheetName val="TBLES-6, ODS Summary"/>
      <sheetName val="TBLES-7, Permit Compliance"/>
      <sheetName val="TBL2-1,Actual, Stationary"/>
      <sheetName val="TBL2-2, Actual HAP"/>
      <sheetName val="TBL2-3, Potential, Stationary"/>
      <sheetName val="TBL2-4, Potential HAP"/>
      <sheetName val="TBLE-3-1, ODS Summary"/>
      <sheetName val="TBL5-1,GHG Actual, Stationary"/>
      <sheetName val="TBL5-2, GHG Potential, Stat."/>
      <sheetName val="Tbl4-1, Actual Mobile"/>
      <sheetName val="Left Footer"/>
      <sheetName val="Center Header"/>
      <sheetName val="Right Header"/>
      <sheetName val="List of Jet Engines"/>
      <sheetName val="Jet Engine EFs"/>
      <sheetName val="Jet Fuel Sulfur Values"/>
      <sheetName val="EPA Haps"/>
      <sheetName val="GHG GWP lookup"/>
      <sheetName val="Jet Engine criteria lookup"/>
      <sheetName val="Non VOCs"/>
      <sheetName val="Final Glycol Ether 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8">
          <cell r="B8" t="str">
            <v>Ozone Depleting Substance</v>
          </cell>
          <cell r="C8" t="str">
            <v>Serviced Equipment Type1</v>
          </cell>
          <cell r="D8" t="str">
            <v>Manufacturer</v>
          </cell>
          <cell r="E8" t="str">
            <v>Model Number</v>
          </cell>
          <cell r="F8" t="str">
            <v>ODS-Containing Product Added (lbs/yr)</v>
          </cell>
          <cell r="G8" t="str">
            <v>Mass of ODS-Containing Product Removed2 (lbs/yr)</v>
          </cell>
          <cell r="H8" t="str">
            <v>Wt. % of ODS in the Product (%)</v>
          </cell>
          <cell r="I8" t="str">
            <v>Efficiency of Control Device (%)</v>
          </cell>
          <cell r="J8" t="str">
            <v>ODS Emissions from Chemical Usage3 (lbs/yr)</v>
          </cell>
          <cell r="K8" t="str">
            <v>Total ODS Emissions (lbs/yr)</v>
          </cell>
        </row>
        <row r="9">
          <cell r="B9" t="str">
            <v>CLASS I</v>
          </cell>
        </row>
        <row r="10">
          <cell r="B10" t="str">
            <v>Group I:</v>
          </cell>
        </row>
        <row r="11">
          <cell r="B11" t="str">
            <v>CFC-11</v>
          </cell>
          <cell r="K11">
            <v>0</v>
          </cell>
        </row>
        <row r="12">
          <cell r="B12" t="str">
            <v>CFC-12</v>
          </cell>
          <cell r="K12">
            <v>0</v>
          </cell>
        </row>
        <row r="13">
          <cell r="B13" t="str">
            <v>CFC-113</v>
          </cell>
          <cell r="K13">
            <v>0</v>
          </cell>
        </row>
        <row r="14">
          <cell r="B14" t="str">
            <v>CFC-114</v>
          </cell>
          <cell r="K14">
            <v>0</v>
          </cell>
        </row>
        <row r="15">
          <cell r="B15" t="str">
            <v>CFC-115</v>
          </cell>
          <cell r="K15">
            <v>0</v>
          </cell>
        </row>
        <row r="16">
          <cell r="B16" t="str">
            <v>All isomers of the above chemicals</v>
          </cell>
          <cell r="K16">
            <v>0</v>
          </cell>
        </row>
        <row r="17">
          <cell r="B17" t="str">
            <v>Group II:</v>
          </cell>
        </row>
        <row r="18">
          <cell r="B18" t="str">
            <v>Halon-1211</v>
          </cell>
          <cell r="K18">
            <v>0</v>
          </cell>
        </row>
        <row r="19">
          <cell r="B19" t="str">
            <v>Halon-1301</v>
          </cell>
          <cell r="K19">
            <v>0</v>
          </cell>
        </row>
        <row r="20">
          <cell r="B20" t="str">
            <v>Halon-2402</v>
          </cell>
          <cell r="K20">
            <v>0</v>
          </cell>
        </row>
        <row r="21">
          <cell r="B21" t="str">
            <v>All isomers of the above chemicals</v>
          </cell>
          <cell r="K21">
            <v>0</v>
          </cell>
        </row>
        <row r="22">
          <cell r="B22" t="str">
            <v>Group III:</v>
          </cell>
        </row>
        <row r="23">
          <cell r="B23" t="str">
            <v>CFC-13</v>
          </cell>
          <cell r="K23">
            <v>0</v>
          </cell>
        </row>
        <row r="24">
          <cell r="B24" t="str">
            <v>CFC-111</v>
          </cell>
          <cell r="K24">
            <v>0</v>
          </cell>
        </row>
        <row r="25">
          <cell r="B25" t="str">
            <v>CFC-112</v>
          </cell>
          <cell r="K25">
            <v>0</v>
          </cell>
        </row>
        <row r="26">
          <cell r="B26" t="str">
            <v>CFC-211</v>
          </cell>
          <cell r="K26">
            <v>0</v>
          </cell>
        </row>
        <row r="27">
          <cell r="B27" t="str">
            <v>CFC-212</v>
          </cell>
          <cell r="K27">
            <v>0</v>
          </cell>
        </row>
        <row r="28">
          <cell r="B28" t="str">
            <v>CFC-213</v>
          </cell>
          <cell r="K28">
            <v>0</v>
          </cell>
        </row>
        <row r="29">
          <cell r="B29" t="str">
            <v>CFC-214</v>
          </cell>
          <cell r="K29">
            <v>0</v>
          </cell>
        </row>
        <row r="30">
          <cell r="B30" t="str">
            <v>CFC-215</v>
          </cell>
          <cell r="K30">
            <v>0</v>
          </cell>
        </row>
        <row r="31">
          <cell r="B31" t="str">
            <v>CFC-216</v>
          </cell>
          <cell r="K31">
            <v>0</v>
          </cell>
        </row>
        <row r="32">
          <cell r="B32" t="str">
            <v>CFC-217</v>
          </cell>
          <cell r="K32">
            <v>0</v>
          </cell>
        </row>
        <row r="33">
          <cell r="B33" t="str">
            <v>All isomers of the above chemicals</v>
          </cell>
          <cell r="K33">
            <v>0</v>
          </cell>
        </row>
        <row r="34">
          <cell r="B34" t="str">
            <v>Group IV:</v>
          </cell>
        </row>
        <row r="35">
          <cell r="B35" t="str">
            <v>Carbon Tetrachloride</v>
          </cell>
          <cell r="K35">
            <v>0</v>
          </cell>
        </row>
        <row r="36">
          <cell r="B36" t="str">
            <v>Group V:</v>
          </cell>
        </row>
        <row r="37">
          <cell r="B37" t="str">
            <v>1,1,1-Trichloroethane (Methyl chloroform)</v>
          </cell>
          <cell r="K37">
            <v>0</v>
          </cell>
        </row>
        <row r="38">
          <cell r="B38" t="str">
            <v>All isomers of the above chemicals, except 1,1,2-Trichloroethane</v>
          </cell>
          <cell r="K38">
            <v>0</v>
          </cell>
        </row>
        <row r="39">
          <cell r="B39" t="str">
            <v>Group VI:</v>
          </cell>
        </row>
        <row r="40">
          <cell r="B40" t="str">
            <v>Methyl Bromide</v>
          </cell>
          <cell r="K40">
            <v>0</v>
          </cell>
        </row>
        <row r="41">
          <cell r="B41" t="str">
            <v>Group VII:</v>
          </cell>
        </row>
        <row r="42">
          <cell r="B42" t="str">
            <v>HBFC-22B1</v>
          </cell>
          <cell r="K42">
            <v>0</v>
          </cell>
        </row>
        <row r="43">
          <cell r="B43" t="str">
            <v>All isomers of the above chemicals</v>
          </cell>
          <cell r="K43">
            <v>0</v>
          </cell>
        </row>
        <row r="44">
          <cell r="B44" t="str">
            <v>CLASS I TOTALS</v>
          </cell>
          <cell r="K44">
            <v>0</v>
          </cell>
        </row>
        <row r="45">
          <cell r="B45" t="str">
            <v>CLASS II</v>
          </cell>
        </row>
        <row r="46">
          <cell r="B46" t="str">
            <v>HCFC-21</v>
          </cell>
          <cell r="K46">
            <v>0</v>
          </cell>
        </row>
        <row r="47">
          <cell r="B47" t="str">
            <v>HCFC-22</v>
          </cell>
          <cell r="K47">
            <v>0</v>
          </cell>
        </row>
        <row r="48">
          <cell r="B48" t="str">
            <v>HCFC-31</v>
          </cell>
          <cell r="K48">
            <v>0</v>
          </cell>
        </row>
        <row r="49">
          <cell r="B49" t="str">
            <v>HCFC-121</v>
          </cell>
          <cell r="K49">
            <v>0</v>
          </cell>
        </row>
        <row r="50">
          <cell r="B50" t="str">
            <v>HCFC-122</v>
          </cell>
          <cell r="K50">
            <v>0</v>
          </cell>
        </row>
        <row r="51">
          <cell r="B51" t="str">
            <v>HCFC-123</v>
          </cell>
          <cell r="K51">
            <v>0</v>
          </cell>
        </row>
        <row r="52">
          <cell r="B52" t="str">
            <v>HCFC-124</v>
          </cell>
          <cell r="K52">
            <v>0</v>
          </cell>
        </row>
        <row r="53">
          <cell r="B53" t="str">
            <v>HCFC-131</v>
          </cell>
          <cell r="K53">
            <v>0</v>
          </cell>
        </row>
        <row r="54">
          <cell r="B54" t="str">
            <v>HCFC-132b</v>
          </cell>
          <cell r="K54">
            <v>0</v>
          </cell>
        </row>
        <row r="55">
          <cell r="B55" t="str">
            <v>HCFC-133a</v>
          </cell>
          <cell r="K55">
            <v>0</v>
          </cell>
        </row>
        <row r="56">
          <cell r="B56" t="str">
            <v>HCFC-141b</v>
          </cell>
          <cell r="K56">
            <v>0</v>
          </cell>
        </row>
        <row r="57">
          <cell r="B57" t="str">
            <v>HCFC-142b</v>
          </cell>
          <cell r="K57">
            <v>0</v>
          </cell>
        </row>
        <row r="58">
          <cell r="B58" t="str">
            <v>HCFC-221</v>
          </cell>
          <cell r="K58">
            <v>0</v>
          </cell>
        </row>
        <row r="59">
          <cell r="B59" t="str">
            <v>HCFC-222</v>
          </cell>
          <cell r="K59">
            <v>0</v>
          </cell>
        </row>
        <row r="60">
          <cell r="B60" t="str">
            <v>HCFC-223</v>
          </cell>
          <cell r="K60">
            <v>0</v>
          </cell>
        </row>
        <row r="61">
          <cell r="B61" t="str">
            <v>HCFC-224</v>
          </cell>
          <cell r="K61">
            <v>0</v>
          </cell>
        </row>
        <row r="62">
          <cell r="B62" t="str">
            <v>HCFC-225ca</v>
          </cell>
          <cell r="K62">
            <v>0</v>
          </cell>
        </row>
        <row r="63">
          <cell r="B63" t="str">
            <v>HCFC-225cb</v>
          </cell>
          <cell r="K63">
            <v>0</v>
          </cell>
        </row>
        <row r="64">
          <cell r="B64" t="str">
            <v>HCFC-226</v>
          </cell>
          <cell r="K64">
            <v>0</v>
          </cell>
        </row>
        <row r="65">
          <cell r="B65" t="str">
            <v>HCFC-231</v>
          </cell>
          <cell r="K65">
            <v>0</v>
          </cell>
        </row>
        <row r="66">
          <cell r="B66" t="str">
            <v>HCFC-232</v>
          </cell>
          <cell r="K66">
            <v>0</v>
          </cell>
        </row>
        <row r="67">
          <cell r="B67" t="str">
            <v>HCFC-233</v>
          </cell>
          <cell r="K67">
            <v>0</v>
          </cell>
        </row>
        <row r="68">
          <cell r="B68" t="str">
            <v>HCFC-234</v>
          </cell>
          <cell r="K68">
            <v>0</v>
          </cell>
        </row>
        <row r="69">
          <cell r="B69" t="str">
            <v>HCFC-235</v>
          </cell>
          <cell r="K69">
            <v>0</v>
          </cell>
        </row>
        <row r="70">
          <cell r="B70" t="str">
            <v>HCFC-241</v>
          </cell>
          <cell r="K70">
            <v>0</v>
          </cell>
        </row>
        <row r="71">
          <cell r="B71" t="str">
            <v>HCFC-242</v>
          </cell>
          <cell r="K71">
            <v>0</v>
          </cell>
        </row>
        <row r="72">
          <cell r="B72" t="str">
            <v>HCFC-243</v>
          </cell>
          <cell r="K72">
            <v>0</v>
          </cell>
        </row>
        <row r="73">
          <cell r="B73" t="str">
            <v>HCFC-244</v>
          </cell>
          <cell r="K73">
            <v>0</v>
          </cell>
        </row>
        <row r="74">
          <cell r="B74" t="str">
            <v>HCFC-251</v>
          </cell>
          <cell r="K74">
            <v>0</v>
          </cell>
        </row>
        <row r="75">
          <cell r="B75" t="str">
            <v>HCFC-252</v>
          </cell>
          <cell r="K75">
            <v>0</v>
          </cell>
        </row>
        <row r="76">
          <cell r="B76" t="str">
            <v>HCFC-253</v>
          </cell>
          <cell r="K76">
            <v>0</v>
          </cell>
        </row>
        <row r="77">
          <cell r="B77" t="str">
            <v>HCFC-261</v>
          </cell>
          <cell r="K77">
            <v>0</v>
          </cell>
        </row>
        <row r="78">
          <cell r="B78" t="str">
            <v>HCFC-262</v>
          </cell>
          <cell r="K78">
            <v>0</v>
          </cell>
        </row>
        <row r="79">
          <cell r="B79" t="str">
            <v>HCFC-271</v>
          </cell>
          <cell r="K79">
            <v>0</v>
          </cell>
        </row>
        <row r="80">
          <cell r="B80" t="str">
            <v>All isomers of the above chemicals</v>
          </cell>
          <cell r="K80">
            <v>0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tural Gas Generators"/>
      <sheetName val="Gasoline IC Engines"/>
      <sheetName val="Gasoline-Fired Stationary AGE"/>
      <sheetName val="Diesel-Fired Stationary AGE"/>
      <sheetName val="Chemical List"/>
      <sheetName val="Dual Fuel Boilers-oil"/>
      <sheetName val="Dual fuel boilers-NG"/>
      <sheetName val="NGBolr usage &lt;.3 MMBtu"/>
      <sheetName val="NGBolr usage.3-100 MMBtu"/>
      <sheetName val="NGBolr no use data"/>
      <sheetName val="Diesel Generator &lt; 600 hp"/>
      <sheetName val="Engine Test Cells"/>
      <sheetName val="Horizontal Fixed Roof Tanks"/>
      <sheetName val="Internal Floating Roof Tank"/>
      <sheetName val="Mogas"/>
      <sheetName val="Fuel Transfer Losses"/>
      <sheetName val="KC-130 Fuel Cell Maint"/>
      <sheetName val="C-5 Fuel Cell Maintenance"/>
      <sheetName val="Chemical Use"/>
      <sheetName val="Aircraft Deicing"/>
      <sheetName val="Degreasers"/>
      <sheetName val="Woodworking"/>
      <sheetName val="Abrasive Blasting"/>
      <sheetName val="Paint Booths"/>
      <sheetName val="Other Painting"/>
      <sheetName val="Welding"/>
      <sheetName val="FuelSpills"/>
      <sheetName val="Gasoline-Fired Mobile AGE"/>
      <sheetName val="Diesel-Fired Mobile AGE"/>
      <sheetName val="Ozone Depleting Substances"/>
      <sheetName val="TBLES-1, Summary"/>
      <sheetName val="TBLES-2, Source Summary"/>
      <sheetName val="TBL2-1,Actual, Stationary"/>
      <sheetName val="TBL2-2, Actual HAP"/>
      <sheetName val="TBL2-3, Potential, Stationary"/>
      <sheetName val="TBL2-4, Potential HAP"/>
      <sheetName val="TBLES-3, ODS Summary"/>
      <sheetName val="Tbl3-1, ODSs"/>
      <sheetName val="AGE-OffRoad HPRange Nonroad Md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>
        <row r="8">
          <cell r="B8" t="str">
            <v>Ozone Depleting Substance</v>
          </cell>
          <cell r="C8" t="str">
            <v>Serviced Equipment Type1</v>
          </cell>
          <cell r="D8" t="str">
            <v>Manufacturer</v>
          </cell>
          <cell r="E8" t="str">
            <v>Model Number</v>
          </cell>
          <cell r="F8" t="str">
            <v>Mass of ODS-Containing Product Used  (lbs/yr)</v>
          </cell>
          <cell r="G8" t="str">
            <v>Mass of ODS-Containing Product Removed2 (lbs/yr)</v>
          </cell>
          <cell r="H8" t="str">
            <v>Wt. % of ODS in the Product (%)</v>
          </cell>
          <cell r="I8" t="str">
            <v>Efficiency of Control Device (%)</v>
          </cell>
          <cell r="J8" t="str">
            <v>ODS Emissions from Chemical Usage3 (lbs/yr)</v>
          </cell>
          <cell r="K8" t="str">
            <v>Total ODS Emissions (lbs/yr)</v>
          </cell>
        </row>
        <row r="9">
          <cell r="B9" t="str">
            <v>CLASS I</v>
          </cell>
        </row>
        <row r="10">
          <cell r="B10" t="str">
            <v>Group I:</v>
          </cell>
        </row>
        <row r="11">
          <cell r="B11" t="str">
            <v>CFC-11</v>
          </cell>
          <cell r="K11">
            <v>0</v>
          </cell>
        </row>
        <row r="12">
          <cell r="B12" t="str">
            <v>CFC-12</v>
          </cell>
          <cell r="K12">
            <v>0</v>
          </cell>
        </row>
        <row r="13">
          <cell r="B13" t="str">
            <v>CFC-113</v>
          </cell>
          <cell r="J13">
            <v>7.3602999999999996</v>
          </cell>
          <cell r="K13">
            <v>7.3602999999999996</v>
          </cell>
        </row>
        <row r="14">
          <cell r="B14" t="str">
            <v>CFC-114</v>
          </cell>
          <cell r="K14">
            <v>0</v>
          </cell>
        </row>
        <row r="15">
          <cell r="B15" t="str">
            <v>CFC-115</v>
          </cell>
          <cell r="K15">
            <v>0</v>
          </cell>
        </row>
        <row r="16">
          <cell r="B16" t="str">
            <v>All isomers of the above chemicals</v>
          </cell>
          <cell r="K16">
            <v>0</v>
          </cell>
        </row>
        <row r="17">
          <cell r="B17" t="str">
            <v>Group II:</v>
          </cell>
        </row>
        <row r="18">
          <cell r="B18" t="str">
            <v>Halon-1211</v>
          </cell>
          <cell r="K18">
            <v>0</v>
          </cell>
        </row>
        <row r="19">
          <cell r="B19" t="str">
            <v>Halon-1301</v>
          </cell>
          <cell r="K19">
            <v>0</v>
          </cell>
        </row>
        <row r="20">
          <cell r="B20" t="str">
            <v>Halon-2402</v>
          </cell>
          <cell r="K20">
            <v>0</v>
          </cell>
        </row>
        <row r="21">
          <cell r="B21" t="str">
            <v>All isomers of the above chemicals</v>
          </cell>
          <cell r="K21">
            <v>0</v>
          </cell>
        </row>
        <row r="22">
          <cell r="B22" t="str">
            <v>Group III:</v>
          </cell>
        </row>
        <row r="23">
          <cell r="B23" t="str">
            <v>CFC-13</v>
          </cell>
          <cell r="K23">
            <v>0</v>
          </cell>
        </row>
        <row r="24">
          <cell r="B24" t="str">
            <v>CFC-111</v>
          </cell>
          <cell r="K24">
            <v>0</v>
          </cell>
        </row>
        <row r="25">
          <cell r="B25" t="str">
            <v>CFC-112</v>
          </cell>
          <cell r="K25">
            <v>0</v>
          </cell>
        </row>
        <row r="26">
          <cell r="B26" t="str">
            <v>CFC-211</v>
          </cell>
          <cell r="K26">
            <v>0</v>
          </cell>
        </row>
        <row r="27">
          <cell r="B27" t="str">
            <v>CFC-212</v>
          </cell>
          <cell r="K27">
            <v>0</v>
          </cell>
        </row>
        <row r="28">
          <cell r="B28" t="str">
            <v>CFC-213</v>
          </cell>
          <cell r="K28">
            <v>0</v>
          </cell>
        </row>
        <row r="29">
          <cell r="B29" t="str">
            <v>CFC-214</v>
          </cell>
          <cell r="K29">
            <v>0</v>
          </cell>
        </row>
        <row r="30">
          <cell r="B30" t="str">
            <v>CFC-215</v>
          </cell>
          <cell r="K30">
            <v>0</v>
          </cell>
        </row>
        <row r="31">
          <cell r="B31" t="str">
            <v>CFC-216</v>
          </cell>
          <cell r="K31">
            <v>0</v>
          </cell>
        </row>
        <row r="32">
          <cell r="B32" t="str">
            <v>CFC-217</v>
          </cell>
          <cell r="K32">
            <v>0</v>
          </cell>
        </row>
        <row r="33">
          <cell r="B33" t="str">
            <v>All isomers of the above chemicals</v>
          </cell>
          <cell r="K33">
            <v>0</v>
          </cell>
        </row>
        <row r="34">
          <cell r="B34" t="str">
            <v>Group IV:</v>
          </cell>
        </row>
        <row r="35">
          <cell r="B35" t="str">
            <v>Carbon Tetrachloride</v>
          </cell>
          <cell r="K35">
            <v>0</v>
          </cell>
        </row>
        <row r="36">
          <cell r="B36" t="str">
            <v>Group V:</v>
          </cell>
        </row>
        <row r="37">
          <cell r="B37" t="str">
            <v>1,1,1-Trichloroethane (Methyl chloroform)</v>
          </cell>
          <cell r="J37">
            <v>9.782</v>
          </cell>
          <cell r="K37">
            <v>9.782</v>
          </cell>
        </row>
        <row r="38">
          <cell r="B38" t="str">
            <v>All isomers of the above chemicals, except 1,1,2-Trichloroethane</v>
          </cell>
          <cell r="K38">
            <v>0</v>
          </cell>
        </row>
        <row r="39">
          <cell r="B39" t="str">
            <v>Group VI:</v>
          </cell>
        </row>
        <row r="40">
          <cell r="B40" t="str">
            <v>Methyl Bromide</v>
          </cell>
          <cell r="K40">
            <v>0</v>
          </cell>
        </row>
        <row r="41">
          <cell r="B41" t="str">
            <v>Group VII:</v>
          </cell>
        </row>
        <row r="42">
          <cell r="B42" t="str">
            <v>HBFC-22B1</v>
          </cell>
          <cell r="K42">
            <v>0</v>
          </cell>
        </row>
        <row r="43">
          <cell r="B43" t="str">
            <v>All isomers of the above chemicals</v>
          </cell>
          <cell r="K43">
            <v>0</v>
          </cell>
        </row>
        <row r="44">
          <cell r="B44" t="str">
            <v>Group VIII:</v>
          </cell>
        </row>
        <row r="45">
          <cell r="B45" t="str">
            <v>Chlorobromomethane</v>
          </cell>
          <cell r="K45">
            <v>0</v>
          </cell>
        </row>
        <row r="46">
          <cell r="B46" t="str">
            <v>CLASS I TOTALS</v>
          </cell>
          <cell r="K46">
            <v>17.142299999999999</v>
          </cell>
        </row>
        <row r="47">
          <cell r="B47" t="str">
            <v>CLASS II</v>
          </cell>
        </row>
        <row r="48">
          <cell r="B48" t="str">
            <v>HCFC-21</v>
          </cell>
          <cell r="K48">
            <v>0</v>
          </cell>
        </row>
        <row r="49">
          <cell r="B49" t="str">
            <v>HCFC-22</v>
          </cell>
          <cell r="C49" t="str">
            <v>various</v>
          </cell>
          <cell r="D49" t="str">
            <v>various</v>
          </cell>
          <cell r="E49" t="str">
            <v>various</v>
          </cell>
          <cell r="F49">
            <v>0</v>
          </cell>
          <cell r="G49">
            <v>0</v>
          </cell>
          <cell r="H49">
            <v>1</v>
          </cell>
          <cell r="I49">
            <v>0</v>
          </cell>
          <cell r="J49">
            <v>3.7951999999999999</v>
          </cell>
          <cell r="K49">
            <v>3.7951999999999999</v>
          </cell>
        </row>
        <row r="50">
          <cell r="B50" t="str">
            <v>HCFC-31</v>
          </cell>
          <cell r="K50">
            <v>0</v>
          </cell>
        </row>
        <row r="51">
          <cell r="B51" t="str">
            <v>HCFC-121</v>
          </cell>
          <cell r="K51">
            <v>0</v>
          </cell>
        </row>
        <row r="52">
          <cell r="B52" t="str">
            <v>HCFC-122</v>
          </cell>
          <cell r="K52">
            <v>0</v>
          </cell>
        </row>
        <row r="53">
          <cell r="B53" t="str">
            <v>HCFC-123</v>
          </cell>
          <cell r="K53">
            <v>0</v>
          </cell>
        </row>
        <row r="54">
          <cell r="B54" t="str">
            <v>HCFC-124</v>
          </cell>
          <cell r="K54">
            <v>0</v>
          </cell>
        </row>
        <row r="55">
          <cell r="B55" t="str">
            <v>HCFC-131</v>
          </cell>
          <cell r="K55">
            <v>0</v>
          </cell>
        </row>
        <row r="56">
          <cell r="B56" t="str">
            <v>HCFC-132b</v>
          </cell>
          <cell r="K56">
            <v>0</v>
          </cell>
        </row>
        <row r="57">
          <cell r="B57" t="str">
            <v>HCFC-133a</v>
          </cell>
          <cell r="K57">
            <v>0</v>
          </cell>
        </row>
        <row r="58">
          <cell r="B58" t="str">
            <v>HCFC-134a</v>
          </cell>
          <cell r="J58">
            <v>5</v>
          </cell>
          <cell r="K58">
            <v>5</v>
          </cell>
        </row>
        <row r="59">
          <cell r="B59" t="str">
            <v>HCFC-141b</v>
          </cell>
          <cell r="J59">
            <v>117.86620000000001</v>
          </cell>
          <cell r="K59">
            <v>117.86620000000001</v>
          </cell>
        </row>
        <row r="60">
          <cell r="B60" t="str">
            <v>HCFC-142b</v>
          </cell>
          <cell r="K60">
            <v>0</v>
          </cell>
        </row>
        <row r="61">
          <cell r="B61" t="str">
            <v>HCFC-221</v>
          </cell>
          <cell r="K61">
            <v>0</v>
          </cell>
        </row>
        <row r="62">
          <cell r="B62" t="str">
            <v>HCFC-222</v>
          </cell>
          <cell r="K62">
            <v>0</v>
          </cell>
        </row>
        <row r="63">
          <cell r="B63" t="str">
            <v>HCFC-223</v>
          </cell>
          <cell r="K63">
            <v>0</v>
          </cell>
        </row>
        <row r="64">
          <cell r="B64" t="str">
            <v>HCFC-224</v>
          </cell>
          <cell r="K64">
            <v>0</v>
          </cell>
        </row>
        <row r="65">
          <cell r="B65" t="str">
            <v>HCFC-225ca</v>
          </cell>
          <cell r="K65">
            <v>0</v>
          </cell>
        </row>
        <row r="66">
          <cell r="B66" t="str">
            <v>HCFC-225cb</v>
          </cell>
          <cell r="K66">
            <v>0</v>
          </cell>
        </row>
        <row r="67">
          <cell r="B67" t="str">
            <v>HCFC-226</v>
          </cell>
          <cell r="K67">
            <v>0</v>
          </cell>
        </row>
        <row r="68">
          <cell r="B68" t="str">
            <v>HCFC-231</v>
          </cell>
          <cell r="K68">
            <v>0</v>
          </cell>
        </row>
        <row r="69">
          <cell r="B69" t="str">
            <v>HCFC-232</v>
          </cell>
          <cell r="K69">
            <v>0</v>
          </cell>
        </row>
        <row r="70">
          <cell r="B70" t="str">
            <v>HCFC-233</v>
          </cell>
          <cell r="K70">
            <v>0</v>
          </cell>
        </row>
        <row r="71">
          <cell r="B71" t="str">
            <v>HCFC-234</v>
          </cell>
          <cell r="K71">
            <v>0</v>
          </cell>
        </row>
        <row r="72">
          <cell r="B72" t="str">
            <v>HCFC-235</v>
          </cell>
          <cell r="K72">
            <v>0</v>
          </cell>
        </row>
        <row r="73">
          <cell r="B73" t="str">
            <v>HCFC-241</v>
          </cell>
          <cell r="K73">
            <v>0</v>
          </cell>
        </row>
        <row r="74">
          <cell r="B74" t="str">
            <v>HCFC-242</v>
          </cell>
          <cell r="K74">
            <v>0</v>
          </cell>
        </row>
        <row r="75">
          <cell r="B75" t="str">
            <v>HCFC-243</v>
          </cell>
          <cell r="K75">
            <v>0</v>
          </cell>
        </row>
        <row r="76">
          <cell r="B76" t="str">
            <v>HCFC-244</v>
          </cell>
          <cell r="K76">
            <v>0</v>
          </cell>
        </row>
        <row r="77">
          <cell r="B77" t="str">
            <v>HCFC-251</v>
          </cell>
          <cell r="K77">
            <v>0</v>
          </cell>
        </row>
        <row r="78">
          <cell r="B78" t="str">
            <v>HCFC-252</v>
          </cell>
          <cell r="K78">
            <v>0</v>
          </cell>
        </row>
        <row r="79">
          <cell r="B79" t="str">
            <v>HCFC-253</v>
          </cell>
          <cell r="K79">
            <v>0</v>
          </cell>
        </row>
        <row r="80">
          <cell r="B80" t="str">
            <v>HCFC-261</v>
          </cell>
          <cell r="K80">
            <v>0</v>
          </cell>
        </row>
        <row r="81">
          <cell r="B81" t="str">
            <v>HCFC-262</v>
          </cell>
          <cell r="K81">
            <v>0</v>
          </cell>
        </row>
        <row r="82">
          <cell r="B82" t="str">
            <v>HCFC-271</v>
          </cell>
          <cell r="K82">
            <v>0</v>
          </cell>
        </row>
        <row r="83">
          <cell r="B83" t="str">
            <v>All isomers of the above chemicals</v>
          </cell>
          <cell r="K83">
            <v>0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Info"/>
      <sheetName val="AGE"/>
      <sheetName val="GOVs"/>
      <sheetName val="Employees"/>
      <sheetName val="POVs"/>
      <sheetName val="Nonroad Engines"/>
      <sheetName val="LTOs"/>
      <sheetName val="TGOs"/>
      <sheetName val="LAs"/>
      <sheetName val="Trim&amp;Power"/>
    </sheetNames>
    <sheetDataSet>
      <sheetData sheetId="0"/>
      <sheetData sheetId="1"/>
      <sheetData sheetId="2"/>
      <sheetData sheetId="3"/>
      <sheetData sheetId="4"/>
      <sheetData sheetId="5" refreshError="1">
        <row r="107">
          <cell r="H107" t="str">
            <v>"A/C Tug, Narrow Body" (Airport Ground Support)</v>
          </cell>
        </row>
        <row r="108">
          <cell r="H108" t="str">
            <v>"A/C Tug, Wide Body" (Airport Ground Support)</v>
          </cell>
        </row>
        <row r="109">
          <cell r="H109" t="str">
            <v>2-Wheel Tractors (Agricultural)</v>
          </cell>
        </row>
        <row r="110">
          <cell r="H110" t="str">
            <v>Aerial Lifts (Industrial)</v>
          </cell>
        </row>
        <row r="111">
          <cell r="H111" t="str">
            <v>Agricultural Mowers (Agricultural)</v>
          </cell>
        </row>
        <row r="112">
          <cell r="H112" t="str">
            <v>Agricultural Tractors (Agricultural)</v>
          </cell>
        </row>
        <row r="113">
          <cell r="H113" t="str">
            <v>Air Compressors (Commercial)</v>
          </cell>
        </row>
        <row r="114">
          <cell r="H114" t="str">
            <v>Air Conditioner (Airport Ground Support)</v>
          </cell>
        </row>
        <row r="115">
          <cell r="H115" t="str">
            <v>Air Start Unit (Airport Ground Support)</v>
          </cell>
        </row>
        <row r="116">
          <cell r="H116" t="str">
            <v>Aircraft Support Equipment (Airport Ground Support)</v>
          </cell>
        </row>
        <row r="117">
          <cell r="H117" t="str">
            <v>All Terrain Vehicles (ATVs) (Recreational)</v>
          </cell>
        </row>
        <row r="118">
          <cell r="H118" t="str">
            <v>Asphalt Pavers (Construction)</v>
          </cell>
        </row>
        <row r="119">
          <cell r="H119" t="str">
            <v>Baggage Tug (Airport Ground Support)</v>
          </cell>
        </row>
        <row r="120">
          <cell r="H120" t="str">
            <v>Belt Loader (Airport Ground Support)</v>
          </cell>
        </row>
        <row r="121">
          <cell r="H121" t="str">
            <v>Bobtail (Airport Ground Support)</v>
          </cell>
        </row>
        <row r="122">
          <cell r="H122" t="str">
            <v>Bore/Drill Rigs (Construction)</v>
          </cell>
        </row>
        <row r="123">
          <cell r="H123" t="str">
            <v>Cargo Loader (Airport Ground Support)</v>
          </cell>
        </row>
        <row r="124">
          <cell r="H124" t="str">
            <v>Cart (Airport Ground Support)</v>
          </cell>
        </row>
        <row r="125">
          <cell r="H125" t="str">
            <v>Cement and Mortar Mixers (Construction)</v>
          </cell>
        </row>
        <row r="126">
          <cell r="H126" t="str">
            <v>Chainsaws &lt; 6 hp (Lawn/Garden)</v>
          </cell>
        </row>
        <row r="127">
          <cell r="H127" t="str">
            <v>Chippers/Stump Grinders (Lawn/Garden)</v>
          </cell>
        </row>
        <row r="128">
          <cell r="H128" t="str">
            <v>Commercial Turf Equipment (Lawn/Garden)</v>
          </cell>
        </row>
        <row r="129">
          <cell r="H129" t="str">
            <v>Concrete Pavers (Construction)</v>
          </cell>
        </row>
        <row r="130">
          <cell r="H130" t="str">
            <v>Concrete/Industrial Saws (Construction)</v>
          </cell>
        </row>
        <row r="131">
          <cell r="H131" t="str">
            <v>Cranes (Construction)</v>
          </cell>
        </row>
        <row r="132">
          <cell r="H132" t="str">
            <v>Crawler Tractors (Construction)</v>
          </cell>
        </row>
        <row r="133">
          <cell r="H133" t="str">
            <v>Crushing/Proc. Equipment (Construction)</v>
          </cell>
        </row>
        <row r="134">
          <cell r="H134" t="str">
            <v>Deicer (Airport Ground Support)</v>
          </cell>
        </row>
        <row r="135">
          <cell r="H135" t="str">
            <v>Dumpers/Tenders (Construction)</v>
          </cell>
        </row>
        <row r="136">
          <cell r="H136" t="str">
            <v>Excavators (Construction)</v>
          </cell>
        </row>
        <row r="137">
          <cell r="H137" t="str">
            <v>Fellers/Bunchers (Logging)</v>
          </cell>
        </row>
        <row r="138">
          <cell r="H138" t="str">
            <v>Forklift (Airport Ground Support)</v>
          </cell>
        </row>
        <row r="139">
          <cell r="H139" t="str">
            <v>Forklifts (Industrial)</v>
          </cell>
        </row>
        <row r="140">
          <cell r="H140" t="str">
            <v>Front Engine Riding Mowers (Lawn/Garden)</v>
          </cell>
        </row>
        <row r="141">
          <cell r="H141" t="str">
            <v>Gas Compressors (Commercial)</v>
          </cell>
        </row>
        <row r="142">
          <cell r="H142" t="str">
            <v>Generator Sets (Commercial)</v>
          </cell>
        </row>
        <row r="143">
          <cell r="H143" t="str">
            <v>Golf Carts (Recreational)</v>
          </cell>
        </row>
        <row r="144">
          <cell r="H144" t="str">
            <v>Graders (Construction)</v>
          </cell>
        </row>
        <row r="145">
          <cell r="H145" t="str">
            <v>Ground Power Unit (Airport Ground Support)</v>
          </cell>
        </row>
        <row r="146">
          <cell r="H146" t="str">
            <v>Hydro Power Units (Agricultural)</v>
          </cell>
        </row>
        <row r="147">
          <cell r="H147" t="str">
            <v>Industrial Tractors (Industrial)</v>
          </cell>
        </row>
        <row r="148">
          <cell r="H148" t="str">
            <v>Lav Cart (Airport Ground Support)</v>
          </cell>
        </row>
        <row r="149">
          <cell r="H149" t="str">
            <v>Lawn &amp; Garden Tractors (Lawn/Garden)</v>
          </cell>
        </row>
        <row r="150">
          <cell r="H150" t="str">
            <v>Lawn Mowers (Lawn/Garden)</v>
          </cell>
        </row>
        <row r="151">
          <cell r="H151" t="str">
            <v>Leaf Blowers/Vacuums (Lawn/Garden)</v>
          </cell>
        </row>
        <row r="152">
          <cell r="H152" t="str">
            <v>Lift (Airport Ground Support)</v>
          </cell>
        </row>
        <row r="153">
          <cell r="H153" t="str">
            <v>Minibikes (Recreational)</v>
          </cell>
        </row>
        <row r="154">
          <cell r="H154" t="str">
            <v>Off-Highway Tractors (Construction)</v>
          </cell>
        </row>
        <row r="155">
          <cell r="H155" t="str">
            <v>Off-Highway Trucks (Construction)</v>
          </cell>
        </row>
        <row r="156">
          <cell r="H156" t="str">
            <v>Off-Road Motorcycles (Recreational)</v>
          </cell>
        </row>
        <row r="157">
          <cell r="H157" t="str">
            <v>Other Agricultural (Agricultural)</v>
          </cell>
        </row>
        <row r="158">
          <cell r="H158" t="str">
            <v>Other Airport Ground Support (Airport Ground Support)</v>
          </cell>
        </row>
        <row r="159">
          <cell r="H159" t="str">
            <v>Other Construction (Construction)</v>
          </cell>
        </row>
        <row r="160">
          <cell r="H160" t="str">
            <v>Other General Industrial (Industrial)</v>
          </cell>
        </row>
        <row r="161">
          <cell r="H161" t="str">
            <v>Other Lawn &amp; Garden Equipment (Lawn/Garden)</v>
          </cell>
        </row>
        <row r="162">
          <cell r="H162" t="str">
            <v>Other Material Handling Equipment (Industrial)</v>
          </cell>
        </row>
        <row r="163">
          <cell r="H163" t="str">
            <v>Paving Equipment (Construction)</v>
          </cell>
        </row>
        <row r="164">
          <cell r="H164" t="str">
            <v>Plate Compactors (Construction)</v>
          </cell>
        </row>
        <row r="165">
          <cell r="H165" t="str">
            <v>Pressure Washers (Commercial)</v>
          </cell>
        </row>
        <row r="166">
          <cell r="H166" t="str">
            <v>Pumps (Commercial)</v>
          </cell>
        </row>
        <row r="167">
          <cell r="H167" t="str">
            <v>Rear Engine Riding Mowers (Lawn/Garden)</v>
          </cell>
        </row>
        <row r="168">
          <cell r="H168" t="str">
            <v>Rollers (Construction)</v>
          </cell>
        </row>
        <row r="169">
          <cell r="H169" t="str">
            <v>Rough Terrain Forklifts (Construction)</v>
          </cell>
        </row>
        <row r="170">
          <cell r="H170" t="str">
            <v>Rubber Tired Dozers (Construction)</v>
          </cell>
        </row>
        <row r="171">
          <cell r="H171" t="str">
            <v>Rubber Tired Loaders (Construction)</v>
          </cell>
        </row>
        <row r="172">
          <cell r="H172" t="str">
            <v>Scrapers (Construction)</v>
          </cell>
        </row>
        <row r="173">
          <cell r="H173" t="str">
            <v>Shredders &lt; 6 hp (Lawn/Garden)</v>
          </cell>
        </row>
        <row r="174">
          <cell r="H174" t="str">
            <v>Shredders &gt; 6 hp (Logging)</v>
          </cell>
        </row>
        <row r="175">
          <cell r="H175" t="str">
            <v>Signal Boards (Construction)</v>
          </cell>
        </row>
        <row r="176">
          <cell r="H176" t="str">
            <v>Skid Steer Loaders (Construction)</v>
          </cell>
        </row>
        <row r="177">
          <cell r="H177" t="str">
            <v>Skidders (Logging)</v>
          </cell>
        </row>
        <row r="178">
          <cell r="H178" t="str">
            <v>Snowblowers (Lawn/Garden)</v>
          </cell>
        </row>
        <row r="179">
          <cell r="H179" t="str">
            <v>Snowmobiles (Recreational)</v>
          </cell>
        </row>
        <row r="180">
          <cell r="H180" t="str">
            <v>Specialty Vehicles Carts (Recreational)</v>
          </cell>
        </row>
        <row r="181">
          <cell r="H181" t="str">
            <v>Sprayers (Agricultural)</v>
          </cell>
        </row>
        <row r="182">
          <cell r="H182" t="str">
            <v>Surfacing Equipment (Construction)</v>
          </cell>
        </row>
        <row r="183">
          <cell r="H183" t="str">
            <v>Sweepers/Scrubbers (Industrial)</v>
          </cell>
        </row>
        <row r="184">
          <cell r="H184" t="str">
            <v>Tampers/Rammers (Construction)</v>
          </cell>
        </row>
        <row r="185">
          <cell r="H185" t="str">
            <v>Terminal Tractors (Airport Ground Support)</v>
          </cell>
        </row>
        <row r="186">
          <cell r="H186" t="str">
            <v>Tillers (Lawn/Garden)</v>
          </cell>
        </row>
        <row r="187">
          <cell r="H187" t="str">
            <v>Tillers &gt; 6 hp (Agricultural)</v>
          </cell>
        </row>
        <row r="188">
          <cell r="H188" t="str">
            <v>Tractors/Loaders/Backhoes (Construction)</v>
          </cell>
        </row>
        <row r="189">
          <cell r="H189" t="str">
            <v>Trenchers (Construction)</v>
          </cell>
        </row>
        <row r="190">
          <cell r="H190" t="str">
            <v>Trimmers/Edgers/Brush Cutters (Lawn/Garden)</v>
          </cell>
        </row>
        <row r="191">
          <cell r="H191" t="str">
            <v>Welders (Commercial)</v>
          </cell>
        </row>
        <row r="192">
          <cell r="H192" t="str">
            <v>Wood Splitters (Lawn/Garden)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erial Balance Data Entry"/>
      <sheetName val="Air Toxic List"/>
      <sheetName val="Lookups"/>
    </sheetNames>
    <sheetDataSet>
      <sheetData sheetId="0"/>
      <sheetData sheetId="1"/>
      <sheetData sheetId="2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 Instructions"/>
      <sheetName val="1. Facility Information"/>
      <sheetName val="2. Emissions Units &amp; Activities"/>
      <sheetName val="3. Pollutant Emissions - EF"/>
      <sheetName val="4. Material Balance Activities"/>
      <sheetName val="5. Pollutant Emissions - MB"/>
      <sheetName val="DEQ Pollutant List"/>
      <sheetName val="PFD"/>
      <sheetName val="Operation"/>
      <sheetName val="Chemicals"/>
      <sheetName val="Product Usages"/>
      <sheetName val="Chem. Usage &amp; Emissions"/>
      <sheetName val="A150X Report"/>
      <sheetName val="F230X Mass Balance"/>
      <sheetName val="A116X ERA-CAO"/>
      <sheetName val="F230X Total Throughput"/>
      <sheetName val="F230X TT by unit"/>
      <sheetName val="F230X Efficiencies"/>
      <sheetName val="F230X-MB-Emissions"/>
      <sheetName val="References"/>
      <sheetName val="A150X HZPL"/>
      <sheetName val="A150X VPL"/>
      <sheetName val="A150X Paint Room"/>
      <sheetName val="RevHisto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Executive Summary"/>
      <sheetName val="Monthly Forecast"/>
      <sheetName val="Snapshot"/>
      <sheetName val="Summary"/>
      <sheetName val="Mass_Balance"/>
      <sheetName val="Line_GHG"/>
      <sheetName val="Line_Production_Calculations"/>
      <sheetName val="Line_Production_Calculation(RA)"/>
      <sheetName val="Line_Emissions_Calculations"/>
      <sheetName val="Line_Emissions_Calculations(RA)"/>
      <sheetName val="TRI Raw Data"/>
      <sheetName val="Quarterly_Report"/>
      <sheetName val="GF_METRICS"/>
      <sheetName val="PondData_Entry"/>
      <sheetName val="NG_ELE_Usage_Calcs"/>
      <sheetName val="Prod_Summary_Calcs"/>
      <sheetName val="MB_RawData_Calcs"/>
      <sheetName val="Generator_CatOx_Usage"/>
      <sheetName val="Emission_Factors"/>
      <sheetName val="ConversionFactors"/>
      <sheetName val="Revision History"/>
      <sheetName val="Data_Flow_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9">
          <cell r="C9">
            <v>2000</v>
          </cell>
        </row>
      </sheetData>
      <sheetData sheetId="21" refreshError="1"/>
      <sheetData sheetId="2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2017 MDI Tool"/>
      <sheetName val="Chemical Usage"/>
      <sheetName val="Pix"/>
      <sheetName val="Hydro Info"/>
      <sheetName val="Azon Data"/>
      <sheetName val="2012 MDI Tool"/>
      <sheetName val="RB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 - 1-hour"/>
      <sheetName val="Table 2 - 8-hour"/>
      <sheetName val="Table 3 - 24-hour"/>
      <sheetName val="Table 4 - Annual"/>
      <sheetName val="SIL_SUMMARY"/>
      <sheetName val="NAAQS_SUMMARY"/>
      <sheetName val="stupid EVR02001"/>
      <sheetName val="jan2017 - bck"/>
      <sheetName val="March2017"/>
      <sheetName val="2017 NO2"/>
      <sheetName val="NOx_Runs"/>
      <sheetName val="Sheet1"/>
      <sheetName val="no2_1"/>
      <sheetName val="no2_2"/>
      <sheetName val="no2_3"/>
      <sheetName val="no2_4"/>
      <sheetName val="no2_5"/>
      <sheetName val="no2_6"/>
      <sheetName val="PM25_Runs"/>
      <sheetName val="pm25_1"/>
      <sheetName val="pm25_2"/>
      <sheetName val="pm25_3"/>
      <sheetName val="pm25_4"/>
      <sheetName val="pm25_5"/>
      <sheetName val="pm25_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">
          <cell r="P1">
            <v>7</v>
          </cell>
        </row>
      </sheetData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1 Overview"/>
      <sheetName val="A2 Glossary"/>
      <sheetName val="A3 Links"/>
      <sheetName val="A4 Guidance"/>
      <sheetName val="M1 Tank"/>
      <sheetName val="M2 Fugitive_Monitoring Data"/>
      <sheetName val="M3 Fugitive_Equipment Leaks"/>
      <sheetName val="M3a Fugitive no SV"/>
      <sheetName val="M3b Fugitive SV is Zero"/>
      <sheetName val="M3c Fugitive SV is not zero"/>
      <sheetName val="M4 Enclosed Process_Overview"/>
      <sheetName val="M4a Enclosed Process_Weight"/>
      <sheetName val="M4b Enclosed Process_Volume"/>
      <sheetName val="M5 Open Process Overview"/>
      <sheetName val="M5a Open Process"/>
      <sheetName val="M5b Open Process Oven"/>
      <sheetName val="M6 Exhaust Air_Measured"/>
      <sheetName val="M6S Exhaust Air_Saturated"/>
      <sheetName val="M7 Binding Agent"/>
      <sheetName val="M8 Spill"/>
      <sheetName val="M9 Spray Coating"/>
      <sheetName val="M9a Spray Coating_Oven"/>
      <sheetName val="M9b Spray Coating_Air Dry"/>
      <sheetName val="R1 Reference Lookups"/>
      <sheetName val="R2 Reference Tables"/>
      <sheetName val="S1 Emissions 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22">
          <cell r="P22" t="str">
            <v>ppbv</v>
          </cell>
        </row>
        <row r="23">
          <cell r="P23" t="str">
            <v>ppmv</v>
          </cell>
        </row>
      </sheetData>
      <sheetData sheetId="24"/>
      <sheetData sheetId="2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1 Overview"/>
      <sheetName val="A2 Glossary"/>
      <sheetName val="A3 Links"/>
      <sheetName val="A4 Guidance"/>
      <sheetName val="A5 Sample Calculations"/>
      <sheetName val="M1 Tank"/>
      <sheetName val="M2 Fugitive-Monitoring Data"/>
      <sheetName val="M3 Fugitive-Equipment Leaks"/>
      <sheetName val="M4 Enclosed Process-Cavity Size"/>
      <sheetName val="M5 Enclosed Process-Foam Densit"/>
      <sheetName val="M6 Open Process Continuous"/>
      <sheetName val="M7 Filling-Blending Operation"/>
      <sheetName val="MDI Guideline Example"/>
      <sheetName val="M8 Spill"/>
      <sheetName val="M9 Adhesives"/>
      <sheetName val="M11 Carpet Coating"/>
      <sheetName val="M12 Foundries and Casters"/>
      <sheetName val="M13 Belt and Tire Cord"/>
      <sheetName val="M14 Oriented Strand Board"/>
      <sheetName val="M15 Air Filters"/>
      <sheetName val="M16 Appliances"/>
      <sheetName val="M17 Appliance - Truck"/>
      <sheetName val="M18 Automotive"/>
      <sheetName val="M19 Boats"/>
      <sheetName val="M20 Doors"/>
      <sheetName val="M21 Mobile Homes"/>
      <sheetName val="M22 Packaging"/>
      <sheetName val="M23 Rebond"/>
      <sheetName val="M24 Spray Foam"/>
      <sheetName val="M25 Spandex"/>
      <sheetName val="M26 Water Heaters"/>
      <sheetName val="R1 Reference Lookups"/>
      <sheetName val="R2 Reference Tables"/>
      <sheetName val="S1 Emissions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15">
          <cell r="G15" t="str">
            <v>A1 Overview</v>
          </cell>
          <cell r="H15" t="str">
            <v>A1 Overview</v>
          </cell>
          <cell r="I15" t="str">
            <v>Home Page</v>
          </cell>
          <cell r="J15">
            <v>1</v>
          </cell>
          <cell r="M15">
            <v>1</v>
          </cell>
          <cell r="P15" t="str">
            <v>C</v>
          </cell>
          <cell r="R15" t="str">
            <v>gal</v>
          </cell>
          <cell r="T15">
            <v>-273</v>
          </cell>
        </row>
        <row r="16">
          <cell r="G16" t="str">
            <v>A2 Glossary</v>
          </cell>
          <cell r="H16" t="str">
            <v>A2 Glossary</v>
          </cell>
          <cell r="I16" t="str">
            <v>Glossary of abbreviations and terms</v>
          </cell>
          <cell r="J16">
            <v>2</v>
          </cell>
          <cell r="M16">
            <v>2</v>
          </cell>
          <cell r="P16" t="str">
            <v>F</v>
          </cell>
          <cell r="R16" t="str">
            <v>ft3</v>
          </cell>
          <cell r="T16">
            <v>10000</v>
          </cell>
        </row>
        <row r="17">
          <cell r="G17" t="str">
            <v>A3 Links</v>
          </cell>
          <cell r="H17" t="str">
            <v>A3 Links</v>
          </cell>
          <cell r="I17" t="str">
            <v>List of links to online references</v>
          </cell>
          <cell r="J17">
            <v>3</v>
          </cell>
          <cell r="M17">
            <v>3</v>
          </cell>
          <cell r="P17" t="str">
            <v>K</v>
          </cell>
        </row>
        <row r="18">
          <cell r="G18" t="str">
            <v>A4 Guidance</v>
          </cell>
          <cell r="H18" t="str">
            <v>A4 Guidance</v>
          </cell>
          <cell r="I18" t="str">
            <v>Guidance for which calculation methods to use for which operations</v>
          </cell>
          <cell r="J18">
            <v>4</v>
          </cell>
          <cell r="M18">
            <v>4</v>
          </cell>
        </row>
        <row r="19">
          <cell r="G19" t="str">
            <v>A5 Sample Calculations</v>
          </cell>
          <cell r="H19" t="str">
            <v>A5 Sample Calculations</v>
          </cell>
          <cell r="I19" t="str">
            <v>Screen shots of sample calculations, taken from ACC's MDI calculation guidance document</v>
          </cell>
          <cell r="J19">
            <v>5</v>
          </cell>
        </row>
        <row r="20">
          <cell r="G20" t="str">
            <v>M1 Tank</v>
          </cell>
          <cell r="H20" t="str">
            <v>M1 Tank</v>
          </cell>
          <cell r="I20" t="str">
            <v>Tank Filling and Storage emissions estimate for working and storage losses</v>
          </cell>
          <cell r="J20">
            <v>6</v>
          </cell>
          <cell r="M20">
            <v>5</v>
          </cell>
        </row>
        <row r="21">
          <cell r="G21" t="str">
            <v>M2 Fugitive-Monitoring Data</v>
          </cell>
          <cell r="H21" t="str">
            <v>M2 Fugitive-Monitoring Data</v>
          </cell>
          <cell r="I21" t="str">
            <v>Fugitive emissions calculated from monitoring data</v>
          </cell>
          <cell r="J21">
            <v>7</v>
          </cell>
          <cell r="M21">
            <v>6</v>
          </cell>
        </row>
        <row r="22">
          <cell r="G22" t="str">
            <v>M3 Fugitive-Equipment Leaks</v>
          </cell>
          <cell r="H22" t="str">
            <v>M3 Fugitive-Equipment Leaks</v>
          </cell>
          <cell r="I22" t="str">
            <v>Fugitive emissions calculated from equipment leaks</v>
          </cell>
          <cell r="J22">
            <v>8</v>
          </cell>
          <cell r="M22">
            <v>7</v>
          </cell>
        </row>
        <row r="23">
          <cell r="G23" t="str">
            <v>M4 Enclosed Process-Cavity Size</v>
          </cell>
          <cell r="H23" t="str">
            <v>M4 Enclosed Process-Cavity Size</v>
          </cell>
          <cell r="I23" t="str">
            <v>Calculation of emissions from an enclosed process based on the cavity size being filled</v>
          </cell>
          <cell r="J23">
            <v>9</v>
          </cell>
          <cell r="M23">
            <v>8</v>
          </cell>
        </row>
        <row r="24">
          <cell r="G24" t="str">
            <v>M5 Enclosed Process-Foam Densit</v>
          </cell>
          <cell r="H24" t="str">
            <v>M5 Enclosed Process-Foam Densit</v>
          </cell>
          <cell r="I24" t="str">
            <v>Calculation of emissions from an enclosed process based on the foam density and the quantity of material used</v>
          </cell>
          <cell r="J24">
            <v>10</v>
          </cell>
          <cell r="M24">
            <v>9</v>
          </cell>
        </row>
        <row r="25">
          <cell r="G25" t="str">
            <v>M6 Open Process Continuous</v>
          </cell>
          <cell r="H25" t="str">
            <v>M6 Open Process Continuous</v>
          </cell>
          <cell r="I25" t="str">
            <v>Calculation of emissions from a continuous open process</v>
          </cell>
          <cell r="J25">
            <v>11</v>
          </cell>
          <cell r="M25">
            <v>10</v>
          </cell>
        </row>
        <row r="26">
          <cell r="G26" t="str">
            <v>M7 Filling-Blending Operation</v>
          </cell>
          <cell r="H26" t="str">
            <v>M7 Filling-Blending Operation</v>
          </cell>
          <cell r="I26" t="str">
            <v>Calculation of emissions from filling/blending operations</v>
          </cell>
          <cell r="J26">
            <v>12</v>
          </cell>
        </row>
        <row r="27">
          <cell r="G27" t="str">
            <v>M8 Spill</v>
          </cell>
          <cell r="H27" t="str">
            <v>M8 Spill</v>
          </cell>
          <cell r="I27" t="str">
            <v>Calculation of emissions from spills</v>
          </cell>
          <cell r="J27">
            <v>13</v>
          </cell>
        </row>
        <row r="28">
          <cell r="G28" t="str">
            <v>M9 Adhesives</v>
          </cell>
          <cell r="H28" t="str">
            <v>M9 Adhesives</v>
          </cell>
          <cell r="I28" t="str">
            <v>Calculation of emissions from application of adhesives</v>
          </cell>
          <cell r="J28">
            <v>14</v>
          </cell>
        </row>
        <row r="29">
          <cell r="G29" t="str">
            <v>M10 Spray Coating</v>
          </cell>
          <cell r="H29" t="str">
            <v>M10 Spray Coating</v>
          </cell>
          <cell r="I29" t="str">
            <v>Calculation of emissions from spray coating</v>
          </cell>
          <cell r="J29">
            <v>15</v>
          </cell>
        </row>
        <row r="30">
          <cell r="G30" t="str">
            <v>M11 Carpet Coating</v>
          </cell>
          <cell r="H30" t="str">
            <v>M11 Carpet Coating</v>
          </cell>
          <cell r="I30" t="str">
            <v>Calculation of emissions from carpet coating</v>
          </cell>
          <cell r="J30">
            <v>16</v>
          </cell>
        </row>
        <row r="31">
          <cell r="G31" t="str">
            <v>M12 Foundries and Casters</v>
          </cell>
          <cell r="H31" t="str">
            <v>M12 Foundries and Casters</v>
          </cell>
          <cell r="I31" t="str">
            <v>Calculation of emissions from foundries and casters</v>
          </cell>
          <cell r="J31">
            <v>17</v>
          </cell>
        </row>
        <row r="32">
          <cell r="G32" t="str">
            <v>M13 Belt and Tire Cord</v>
          </cell>
          <cell r="H32" t="str">
            <v>M13 Belt and Tire Cord</v>
          </cell>
          <cell r="I32" t="str">
            <v>Calculation of emissions from belt and tire cord manufacturing</v>
          </cell>
          <cell r="J32">
            <v>18</v>
          </cell>
        </row>
        <row r="33">
          <cell r="G33" t="str">
            <v>M14 Oriented Strand Board</v>
          </cell>
          <cell r="H33" t="str">
            <v>M14 Oriented Strand Board</v>
          </cell>
          <cell r="I33" t="str">
            <v>Calculation of emissions from oriented strand board manufacturing</v>
          </cell>
          <cell r="J33">
            <v>19</v>
          </cell>
        </row>
        <row r="34">
          <cell r="G34" t="str">
            <v>M15 Air Filters</v>
          </cell>
          <cell r="H34" t="str">
            <v>M15 Air Filters</v>
          </cell>
          <cell r="I34" t="str">
            <v>Calculation of emissions from air filters</v>
          </cell>
          <cell r="J34">
            <v>20</v>
          </cell>
        </row>
        <row r="35">
          <cell r="G35" t="str">
            <v>M16 Appliances</v>
          </cell>
          <cell r="H35" t="str">
            <v>M16 Appliances</v>
          </cell>
          <cell r="I35" t="str">
            <v>Calculation of emissions from injection of MDI/PMDI in appliances</v>
          </cell>
          <cell r="J35">
            <v>21</v>
          </cell>
        </row>
        <row r="36">
          <cell r="G36" t="str">
            <v>M17 Appliance - Truck</v>
          </cell>
          <cell r="H36" t="str">
            <v>M17 Appliance - Truck</v>
          </cell>
          <cell r="I36" t="str">
            <v>Calculation of emissions from the manufacture of truck trailer insulation</v>
          </cell>
          <cell r="J36">
            <v>22</v>
          </cell>
        </row>
        <row r="37">
          <cell r="G37" t="str">
            <v>M18 Automotive</v>
          </cell>
          <cell r="H37" t="str">
            <v>M18 Automotive</v>
          </cell>
          <cell r="I37" t="str">
            <v xml:space="preserve">Calculation of emissions from automotive assembly </v>
          </cell>
          <cell r="J37">
            <v>23</v>
          </cell>
        </row>
        <row r="38">
          <cell r="G38" t="str">
            <v>M19 Boats</v>
          </cell>
          <cell r="H38" t="str">
            <v>M19 Boats</v>
          </cell>
          <cell r="I38" t="str">
            <v>Calculation of emissions from boat assembly</v>
          </cell>
          <cell r="J38">
            <v>24</v>
          </cell>
        </row>
        <row r="39">
          <cell r="G39" t="str">
            <v>M20 Doors</v>
          </cell>
          <cell r="H39" t="str">
            <v>M20 Doors</v>
          </cell>
          <cell r="I39" t="str">
            <v>Calculation of emissions from door production</v>
          </cell>
          <cell r="J39">
            <v>25</v>
          </cell>
        </row>
        <row r="40">
          <cell r="G40" t="str">
            <v>M21 Mobile Homes</v>
          </cell>
          <cell r="H40" t="str">
            <v>M21 Mobile Homes/Motor Homes</v>
          </cell>
          <cell r="I40" t="str">
            <v>Calculation of emissions from assembly of mobile homes and motor homes</v>
          </cell>
          <cell r="J40">
            <v>26</v>
          </cell>
        </row>
        <row r="41">
          <cell r="G41" t="str">
            <v>M22 Packaging</v>
          </cell>
          <cell r="H41" t="str">
            <v>M22 Packaging</v>
          </cell>
          <cell r="I41" t="str">
            <v>Calculation of emissions from packaging of equipment, appliances, and machine parts</v>
          </cell>
          <cell r="J41">
            <v>27</v>
          </cell>
        </row>
        <row r="42">
          <cell r="G42" t="str">
            <v>M23 Rebond</v>
          </cell>
          <cell r="H42" t="str">
            <v>M23 Rebond</v>
          </cell>
          <cell r="I42" t="str">
            <v>Calculation of emissions from rebond</v>
          </cell>
          <cell r="J42">
            <v>28</v>
          </cell>
        </row>
        <row r="43">
          <cell r="G43" t="str">
            <v>M24 Spray Foam</v>
          </cell>
          <cell r="H43" t="str">
            <v>M24 Spray Foam</v>
          </cell>
          <cell r="I43" t="str">
            <v>Calculation of emissions from injection of MDI/PMDI mixture inside motor home roof caps</v>
          </cell>
          <cell r="J43">
            <v>29</v>
          </cell>
        </row>
        <row r="44">
          <cell r="G44" t="str">
            <v>M25 Spandex</v>
          </cell>
          <cell r="H44" t="str">
            <v>M25 Spandex</v>
          </cell>
          <cell r="I44" t="str">
            <v>Calculation of emissions from manufacture of spandex</v>
          </cell>
          <cell r="J44">
            <v>30</v>
          </cell>
        </row>
        <row r="45">
          <cell r="G45" t="str">
            <v>M26 Water Heaters</v>
          </cell>
          <cell r="H45" t="str">
            <v>M26 Water Heaters</v>
          </cell>
          <cell r="I45" t="str">
            <v>Calculation of emissions from assembly of water heaters insulated with MDI-based rigid foam</v>
          </cell>
          <cell r="J45">
            <v>31</v>
          </cell>
        </row>
        <row r="46">
          <cell r="G46" t="str">
            <v>R1 Reference Lookups</v>
          </cell>
          <cell r="H46" t="str">
            <v>R1 Reference Lookups</v>
          </cell>
          <cell r="I46" t="str">
            <v>Collection of lookup administrative tables</v>
          </cell>
          <cell r="J46">
            <v>32</v>
          </cell>
        </row>
        <row r="47">
          <cell r="G47" t="str">
            <v>R2 Reference Tables</v>
          </cell>
          <cell r="H47" t="str">
            <v>R2 Reference Tables</v>
          </cell>
          <cell r="I47" t="str">
            <v>Collection of reference data tables such as vapor pressure of mercury, percent of composition for MDI/PMDI, and so forth</v>
          </cell>
          <cell r="J47">
            <v>33</v>
          </cell>
        </row>
        <row r="48">
          <cell r="G48" t="str">
            <v>S1 Emissions Summary</v>
          </cell>
          <cell r="H48" t="str">
            <v>S1 Emissions Summary</v>
          </cell>
          <cell r="I48" t="str">
            <v xml:space="preserve">Emission totals </v>
          </cell>
          <cell r="J48">
            <v>34</v>
          </cell>
        </row>
      </sheetData>
      <sheetData sheetId="32">
        <row r="25">
          <cell r="K25">
            <v>0</v>
          </cell>
          <cell r="L25">
            <v>10</v>
          </cell>
          <cell r="M25">
            <v>20</v>
          </cell>
          <cell r="N25">
            <v>30</v>
          </cell>
          <cell r="O25">
            <v>40</v>
          </cell>
          <cell r="P25">
            <v>50</v>
          </cell>
          <cell r="Q25">
            <v>60</v>
          </cell>
          <cell r="R25">
            <v>70</v>
          </cell>
          <cell r="S25">
            <v>80</v>
          </cell>
          <cell r="T25">
            <v>90</v>
          </cell>
          <cell r="U25">
            <v>100.000001</v>
          </cell>
        </row>
        <row r="28">
          <cell r="B28">
            <v>20</v>
          </cell>
          <cell r="C28">
            <v>5.4240000000000001E-6</v>
          </cell>
          <cell r="I28">
            <v>21.111111111111111</v>
          </cell>
          <cell r="K28">
            <v>0.09</v>
          </cell>
          <cell r="L28">
            <v>0.18</v>
          </cell>
          <cell r="M28">
            <v>0.27</v>
          </cell>
          <cell r="N28">
            <v>0.37</v>
          </cell>
          <cell r="O28">
            <v>0.45</v>
          </cell>
          <cell r="P28">
            <v>0.54</v>
          </cell>
          <cell r="Q28">
            <v>0.64</v>
          </cell>
          <cell r="R28">
            <v>0.73</v>
          </cell>
          <cell r="S28">
            <v>0.83</v>
          </cell>
          <cell r="T28">
            <v>0.92</v>
          </cell>
          <cell r="U28">
            <v>1</v>
          </cell>
        </row>
        <row r="29">
          <cell r="B29">
            <v>21</v>
          </cell>
          <cell r="C29">
            <v>6.1680000000000001E-6</v>
          </cell>
          <cell r="I29">
            <v>26.666666666666668</v>
          </cell>
          <cell r="K29">
            <v>0.11</v>
          </cell>
          <cell r="L29">
            <v>0.2</v>
          </cell>
          <cell r="M29">
            <v>0.28999999999999998</v>
          </cell>
          <cell r="N29">
            <v>0.38</v>
          </cell>
          <cell r="O29">
            <v>0.46</v>
          </cell>
          <cell r="P29">
            <v>0.55000000000000004</v>
          </cell>
          <cell r="Q29">
            <v>0.65</v>
          </cell>
          <cell r="R29">
            <v>0.74</v>
          </cell>
          <cell r="S29">
            <v>0.83</v>
          </cell>
          <cell r="T29">
            <v>0.92</v>
          </cell>
          <cell r="U29">
            <v>1</v>
          </cell>
        </row>
        <row r="30">
          <cell r="B30">
            <v>22</v>
          </cell>
          <cell r="C30">
            <v>7.0079999999999996E-6</v>
          </cell>
          <cell r="I30">
            <v>32.222222222222221</v>
          </cell>
          <cell r="K30">
            <v>0.12</v>
          </cell>
          <cell r="L30">
            <v>0.21</v>
          </cell>
          <cell r="M30">
            <v>0.3</v>
          </cell>
          <cell r="N30">
            <v>0.39</v>
          </cell>
          <cell r="O30">
            <v>0.47</v>
          </cell>
          <cell r="P30">
            <v>0.56000000000000005</v>
          </cell>
          <cell r="Q30">
            <v>0.65</v>
          </cell>
          <cell r="R30">
            <v>0.74</v>
          </cell>
          <cell r="S30">
            <v>0.83</v>
          </cell>
          <cell r="T30">
            <v>0.92</v>
          </cell>
          <cell r="U30">
            <v>1</v>
          </cell>
        </row>
        <row r="31">
          <cell r="B31">
            <v>23</v>
          </cell>
          <cell r="C31">
            <v>7.9559999999999997E-6</v>
          </cell>
          <cell r="I31">
            <v>37.777777777777779</v>
          </cell>
          <cell r="K31">
            <v>0.13</v>
          </cell>
          <cell r="L31">
            <v>0.22</v>
          </cell>
          <cell r="M31">
            <v>0.31</v>
          </cell>
          <cell r="N31">
            <v>0.4</v>
          </cell>
          <cell r="O31">
            <v>0.48</v>
          </cell>
          <cell r="P31">
            <v>0.56999999999999995</v>
          </cell>
          <cell r="Q31">
            <v>0.66</v>
          </cell>
          <cell r="R31">
            <v>0.74</v>
          </cell>
          <cell r="S31">
            <v>0.84</v>
          </cell>
          <cell r="T31">
            <v>0.92</v>
          </cell>
          <cell r="U31">
            <v>1</v>
          </cell>
        </row>
        <row r="32">
          <cell r="B32">
            <v>24</v>
          </cell>
          <cell r="C32">
            <v>9.0240000000000003E-6</v>
          </cell>
          <cell r="I32">
            <v>43.333333333333336</v>
          </cell>
          <cell r="K32">
            <v>0.14000000000000001</v>
          </cell>
          <cell r="L32">
            <v>0.23</v>
          </cell>
          <cell r="M32">
            <v>0.33</v>
          </cell>
          <cell r="N32">
            <v>0.41</v>
          </cell>
          <cell r="O32">
            <v>0.49</v>
          </cell>
          <cell r="P32">
            <v>0.57999999999999996</v>
          </cell>
          <cell r="Q32">
            <v>0.66</v>
          </cell>
          <cell r="R32">
            <v>0.75</v>
          </cell>
          <cell r="S32">
            <v>0.84</v>
          </cell>
          <cell r="T32">
            <v>0.92</v>
          </cell>
          <cell r="U32">
            <v>1</v>
          </cell>
        </row>
        <row r="33">
          <cell r="B33">
            <v>25</v>
          </cell>
          <cell r="C33">
            <v>1.023E-5</v>
          </cell>
          <cell r="I33">
            <v>48.888888888888893</v>
          </cell>
          <cell r="K33">
            <v>0.16</v>
          </cell>
          <cell r="L33">
            <v>0.24</v>
          </cell>
          <cell r="M33">
            <v>0.35</v>
          </cell>
          <cell r="N33">
            <v>0.41</v>
          </cell>
          <cell r="O33">
            <v>0.5</v>
          </cell>
          <cell r="P33">
            <v>0.57999999999999996</v>
          </cell>
          <cell r="Q33">
            <v>0.67</v>
          </cell>
          <cell r="R33">
            <v>0.75</v>
          </cell>
          <cell r="S33">
            <v>0.84</v>
          </cell>
          <cell r="T33">
            <v>0.93</v>
          </cell>
          <cell r="U33">
            <v>1</v>
          </cell>
        </row>
        <row r="34">
          <cell r="B34">
            <v>26</v>
          </cell>
          <cell r="C34">
            <v>1.1579999999999999E-5</v>
          </cell>
          <cell r="I34">
            <v>54.44444444444445</v>
          </cell>
          <cell r="K34">
            <v>0.17</v>
          </cell>
          <cell r="L34">
            <v>0.25</v>
          </cell>
          <cell r="M34">
            <v>0.35</v>
          </cell>
          <cell r="N34">
            <v>0.42</v>
          </cell>
          <cell r="O34">
            <v>0.5</v>
          </cell>
          <cell r="P34">
            <v>0.59</v>
          </cell>
          <cell r="Q34">
            <v>0.67</v>
          </cell>
          <cell r="R34">
            <v>0.75</v>
          </cell>
          <cell r="S34">
            <v>0.84</v>
          </cell>
          <cell r="T34">
            <v>0.93</v>
          </cell>
          <cell r="U34">
            <v>1</v>
          </cell>
        </row>
        <row r="35">
          <cell r="B35">
            <v>27</v>
          </cell>
          <cell r="C35">
            <v>1.31E-5</v>
          </cell>
          <cell r="I35">
            <v>60</v>
          </cell>
          <cell r="K35">
            <v>0.18</v>
          </cell>
          <cell r="L35">
            <v>0.26</v>
          </cell>
          <cell r="M35">
            <v>0.36</v>
          </cell>
          <cell r="N35">
            <v>0.43</v>
          </cell>
          <cell r="O35">
            <v>0.51</v>
          </cell>
          <cell r="P35">
            <v>0.6</v>
          </cell>
          <cell r="Q35">
            <v>0.68</v>
          </cell>
          <cell r="R35">
            <v>0.76</v>
          </cell>
          <cell r="S35">
            <v>0.85</v>
          </cell>
          <cell r="T35">
            <v>0.93</v>
          </cell>
          <cell r="U35">
            <v>1</v>
          </cell>
        </row>
        <row r="36">
          <cell r="B36">
            <v>28</v>
          </cell>
          <cell r="C36">
            <v>1.4810000000000001E-5</v>
          </cell>
          <cell r="I36">
            <v>65.555555555555557</v>
          </cell>
          <cell r="K36">
            <v>0.2</v>
          </cell>
          <cell r="L36">
            <v>0.27</v>
          </cell>
          <cell r="M36">
            <v>0.37</v>
          </cell>
          <cell r="N36">
            <v>0.44</v>
          </cell>
          <cell r="O36">
            <v>0.51</v>
          </cell>
          <cell r="P36">
            <v>0.61</v>
          </cell>
          <cell r="Q36">
            <v>0.68</v>
          </cell>
          <cell r="R36">
            <v>0.76</v>
          </cell>
          <cell r="S36">
            <v>0.85</v>
          </cell>
          <cell r="T36">
            <v>0.93</v>
          </cell>
          <cell r="U36">
            <v>1</v>
          </cell>
        </row>
        <row r="37">
          <cell r="B37">
            <v>29</v>
          </cell>
          <cell r="C37">
            <v>1.6730000000000001E-5</v>
          </cell>
          <cell r="I37">
            <v>71.111111111111114</v>
          </cell>
          <cell r="K37">
            <v>0.21</v>
          </cell>
          <cell r="L37">
            <v>0.28000000000000003</v>
          </cell>
          <cell r="M37">
            <v>0.37</v>
          </cell>
          <cell r="N37">
            <v>0.45</v>
          </cell>
          <cell r="O37">
            <v>0.52</v>
          </cell>
          <cell r="P37">
            <v>0.61</v>
          </cell>
          <cell r="Q37">
            <v>0.69</v>
          </cell>
          <cell r="R37">
            <v>0.76</v>
          </cell>
          <cell r="S37">
            <v>0.85</v>
          </cell>
          <cell r="T37">
            <v>0.93</v>
          </cell>
          <cell r="U37">
            <v>1</v>
          </cell>
        </row>
        <row r="38">
          <cell r="B38">
            <v>30</v>
          </cell>
          <cell r="C38">
            <v>1.8879999999999999E-5</v>
          </cell>
          <cell r="I38">
            <v>76.666666666666671</v>
          </cell>
          <cell r="K38">
            <v>0.22</v>
          </cell>
          <cell r="L38">
            <v>0.28999999999999998</v>
          </cell>
          <cell r="M38">
            <v>0.38</v>
          </cell>
          <cell r="N38">
            <v>0.46</v>
          </cell>
          <cell r="O38">
            <v>0.53</v>
          </cell>
          <cell r="P38">
            <v>0.62</v>
          </cell>
          <cell r="Q38">
            <v>0.69</v>
          </cell>
          <cell r="R38">
            <v>0.77</v>
          </cell>
          <cell r="S38">
            <v>0.85</v>
          </cell>
          <cell r="T38">
            <v>0.93</v>
          </cell>
          <cell r="U38">
            <v>1</v>
          </cell>
        </row>
        <row r="39">
          <cell r="B39">
            <v>31</v>
          </cell>
          <cell r="C39">
            <v>2.1299999999999999E-5</v>
          </cell>
          <cell r="I39">
            <v>82.222222222222229</v>
          </cell>
          <cell r="K39">
            <v>0.24</v>
          </cell>
          <cell r="L39">
            <v>0.31</v>
          </cell>
          <cell r="M39">
            <v>0.39</v>
          </cell>
          <cell r="N39">
            <v>0.47</v>
          </cell>
          <cell r="O39">
            <v>0.54</v>
          </cell>
          <cell r="P39">
            <v>0.62</v>
          </cell>
          <cell r="Q39">
            <v>0.7</v>
          </cell>
          <cell r="R39">
            <v>0.77</v>
          </cell>
          <cell r="S39">
            <v>0.85</v>
          </cell>
          <cell r="T39">
            <v>0.93</v>
          </cell>
          <cell r="U39">
            <v>1</v>
          </cell>
        </row>
        <row r="40">
          <cell r="B40">
            <v>32</v>
          </cell>
          <cell r="C40">
            <v>2.4000000000000001E-5</v>
          </cell>
          <cell r="I40">
            <v>87.777777777777786</v>
          </cell>
          <cell r="K40">
            <v>0.25</v>
          </cell>
          <cell r="L40">
            <v>0.33</v>
          </cell>
          <cell r="M40">
            <v>0.4</v>
          </cell>
          <cell r="N40">
            <v>0.47</v>
          </cell>
          <cell r="O40">
            <v>0.55000000000000004</v>
          </cell>
          <cell r="P40">
            <v>0.63</v>
          </cell>
          <cell r="Q40">
            <v>0.7</v>
          </cell>
          <cell r="R40">
            <v>0.77</v>
          </cell>
          <cell r="S40">
            <v>0.86</v>
          </cell>
          <cell r="T40">
            <v>0.93</v>
          </cell>
          <cell r="U40">
            <v>1</v>
          </cell>
        </row>
        <row r="41">
          <cell r="B41">
            <v>33</v>
          </cell>
          <cell r="C41">
            <v>2.7019999999999999E-5</v>
          </cell>
          <cell r="I41">
            <v>93.333333333333343</v>
          </cell>
          <cell r="K41">
            <v>0.27</v>
          </cell>
          <cell r="L41">
            <v>0.34</v>
          </cell>
          <cell r="M41">
            <v>0.42</v>
          </cell>
          <cell r="N41">
            <v>0.48</v>
          </cell>
          <cell r="O41">
            <v>0.55000000000000004</v>
          </cell>
          <cell r="P41">
            <v>0.63</v>
          </cell>
          <cell r="Q41">
            <v>0.71</v>
          </cell>
          <cell r="R41">
            <v>0.78</v>
          </cell>
          <cell r="S41">
            <v>0.86</v>
          </cell>
          <cell r="T41">
            <v>0.93</v>
          </cell>
          <cell r="U41">
            <v>1</v>
          </cell>
        </row>
        <row r="42">
          <cell r="B42">
            <v>34</v>
          </cell>
          <cell r="C42">
            <v>3.04E-5</v>
          </cell>
          <cell r="I42">
            <v>98.8888888888889</v>
          </cell>
          <cell r="K42">
            <v>0.28999999999999998</v>
          </cell>
          <cell r="L42">
            <v>0.36</v>
          </cell>
          <cell r="M42">
            <v>0.44</v>
          </cell>
          <cell r="N42">
            <v>0.51</v>
          </cell>
          <cell r="O42">
            <v>0.56999999999999995</v>
          </cell>
          <cell r="P42">
            <v>0.65</v>
          </cell>
          <cell r="Q42">
            <v>0.72</v>
          </cell>
          <cell r="R42">
            <v>0.79</v>
          </cell>
          <cell r="S42">
            <v>0.86</v>
          </cell>
          <cell r="T42">
            <v>0.93</v>
          </cell>
          <cell r="U42">
            <v>1</v>
          </cell>
        </row>
        <row r="43">
          <cell r="B43">
            <v>35</v>
          </cell>
          <cell r="C43">
            <v>3.4180000000000001E-5</v>
          </cell>
          <cell r="I43">
            <v>110</v>
          </cell>
          <cell r="K43">
            <v>0.31</v>
          </cell>
          <cell r="L43">
            <v>0.4</v>
          </cell>
          <cell r="M43">
            <v>0.48</v>
          </cell>
          <cell r="N43">
            <v>0.54</v>
          </cell>
          <cell r="O43">
            <v>0.6</v>
          </cell>
          <cell r="P43">
            <v>0.69</v>
          </cell>
          <cell r="Q43">
            <v>0.72</v>
          </cell>
          <cell r="R43">
            <v>0.79</v>
          </cell>
          <cell r="S43">
            <v>0.86</v>
          </cell>
          <cell r="T43">
            <v>0.94</v>
          </cell>
          <cell r="U43">
            <v>1</v>
          </cell>
        </row>
        <row r="44">
          <cell r="B44">
            <v>36</v>
          </cell>
          <cell r="C44">
            <v>3.8399999999999998E-5</v>
          </cell>
          <cell r="I44">
            <v>120</v>
          </cell>
          <cell r="K44">
            <v>0.33</v>
          </cell>
          <cell r="L44">
            <v>0.44</v>
          </cell>
          <cell r="M44">
            <v>0.52</v>
          </cell>
          <cell r="N44">
            <v>0.57999999999999996</v>
          </cell>
          <cell r="O44">
            <v>0.65</v>
          </cell>
          <cell r="P44">
            <v>0.7</v>
          </cell>
          <cell r="Q44">
            <v>0.74</v>
          </cell>
          <cell r="R44">
            <v>0.8</v>
          </cell>
          <cell r="S44">
            <v>0.86</v>
          </cell>
          <cell r="T44">
            <v>0.94</v>
          </cell>
          <cell r="U44">
            <v>1</v>
          </cell>
        </row>
        <row r="45">
          <cell r="B45">
            <v>37</v>
          </cell>
          <cell r="C45">
            <v>4.3099999999999997E-5</v>
          </cell>
          <cell r="I45">
            <v>130</v>
          </cell>
          <cell r="K45">
            <v>0.37</v>
          </cell>
          <cell r="L45">
            <v>0.46</v>
          </cell>
          <cell r="M45">
            <v>0.57999999999999996</v>
          </cell>
          <cell r="N45">
            <v>0.63</v>
          </cell>
          <cell r="O45">
            <v>0.69</v>
          </cell>
          <cell r="P45">
            <v>0.73</v>
          </cell>
          <cell r="Q45">
            <v>0.75</v>
          </cell>
          <cell r="R45">
            <v>0.8</v>
          </cell>
          <cell r="S45">
            <v>0.86</v>
          </cell>
          <cell r="T45">
            <v>0.94</v>
          </cell>
          <cell r="U45">
            <v>1</v>
          </cell>
        </row>
        <row r="46">
          <cell r="B46">
            <v>38</v>
          </cell>
          <cell r="C46">
            <v>4.8350000000000003E-5</v>
          </cell>
          <cell r="I46">
            <v>140</v>
          </cell>
          <cell r="K46">
            <v>0.41</v>
          </cell>
          <cell r="L46">
            <v>0.49</v>
          </cell>
          <cell r="M46">
            <v>0.66</v>
          </cell>
          <cell r="N46">
            <v>0.68</v>
          </cell>
          <cell r="O46">
            <v>0.72</v>
          </cell>
          <cell r="P46">
            <v>0.76</v>
          </cell>
          <cell r="Q46">
            <v>0.79</v>
          </cell>
          <cell r="R46">
            <v>0.82</v>
          </cell>
          <cell r="S46">
            <v>0.88</v>
          </cell>
          <cell r="T46">
            <v>0.94</v>
          </cell>
          <cell r="U46">
            <v>1</v>
          </cell>
        </row>
        <row r="47">
          <cell r="B47">
            <v>39</v>
          </cell>
          <cell r="C47">
            <v>5.4200000000000003E-5</v>
          </cell>
          <cell r="I47">
            <v>150</v>
          </cell>
          <cell r="K47">
            <v>0.43</v>
          </cell>
          <cell r="L47">
            <v>0.5</v>
          </cell>
          <cell r="M47">
            <v>0.7</v>
          </cell>
          <cell r="N47">
            <v>0.74</v>
          </cell>
          <cell r="O47">
            <v>0.77</v>
          </cell>
          <cell r="P47">
            <v>0.78</v>
          </cell>
          <cell r="Q47">
            <v>0.8</v>
          </cell>
          <cell r="R47">
            <v>0.82</v>
          </cell>
          <cell r="S47">
            <v>0.88</v>
          </cell>
          <cell r="T47">
            <v>0.95</v>
          </cell>
          <cell r="U47">
            <v>1</v>
          </cell>
        </row>
        <row r="48">
          <cell r="B48">
            <v>40</v>
          </cell>
          <cell r="C48">
            <v>6.071E-5</v>
          </cell>
          <cell r="I48">
            <v>160</v>
          </cell>
          <cell r="K48">
            <v>0.48</v>
          </cell>
          <cell r="L48">
            <v>0.52</v>
          </cell>
          <cell r="M48">
            <v>0.74</v>
          </cell>
          <cell r="N48">
            <v>0.77</v>
          </cell>
          <cell r="O48">
            <v>0.79</v>
          </cell>
          <cell r="P48">
            <v>0.8</v>
          </cell>
          <cell r="Q48">
            <v>0.82</v>
          </cell>
          <cell r="R48">
            <v>0.84</v>
          </cell>
          <cell r="S48">
            <v>0.9</v>
          </cell>
          <cell r="T48">
            <v>0.95</v>
          </cell>
          <cell r="U48">
            <v>1</v>
          </cell>
        </row>
        <row r="49">
          <cell r="B49">
            <v>41</v>
          </cell>
          <cell r="C49">
            <v>6.7949999999999998E-5</v>
          </cell>
          <cell r="I49">
            <v>182.22222222222223</v>
          </cell>
          <cell r="K49">
            <v>0.55000000000000004</v>
          </cell>
          <cell r="L49">
            <v>0.59</v>
          </cell>
          <cell r="M49">
            <v>0.78</v>
          </cell>
          <cell r="N49">
            <v>0.8</v>
          </cell>
          <cell r="O49">
            <v>0.82</v>
          </cell>
          <cell r="P49">
            <v>0.84</v>
          </cell>
          <cell r="Q49">
            <v>0.86</v>
          </cell>
          <cell r="R49">
            <v>0.88</v>
          </cell>
          <cell r="S49">
            <v>0.91</v>
          </cell>
          <cell r="T49">
            <v>0.95</v>
          </cell>
          <cell r="U49">
            <v>1</v>
          </cell>
        </row>
        <row r="50">
          <cell r="B50">
            <v>42</v>
          </cell>
          <cell r="C50">
            <v>7.6000000000000004E-5</v>
          </cell>
          <cell r="I50">
            <v>204.44444444444446</v>
          </cell>
          <cell r="K50">
            <v>0.63</v>
          </cell>
          <cell r="L50">
            <v>0.68</v>
          </cell>
          <cell r="M50">
            <v>0.8</v>
          </cell>
          <cell r="N50">
            <v>0.82</v>
          </cell>
          <cell r="O50">
            <v>0.84</v>
          </cell>
          <cell r="P50">
            <v>0.86</v>
          </cell>
          <cell r="Q50">
            <v>0.88</v>
          </cell>
          <cell r="R50">
            <v>0.9</v>
          </cell>
          <cell r="S50">
            <v>0.92</v>
          </cell>
          <cell r="T50">
            <v>0.96</v>
          </cell>
          <cell r="U50">
            <v>1</v>
          </cell>
        </row>
        <row r="51">
          <cell r="B51">
            <v>43</v>
          </cell>
          <cell r="C51">
            <v>8.4939999999999997E-5</v>
          </cell>
          <cell r="I51">
            <v>232.22222222222223</v>
          </cell>
          <cell r="K51">
            <v>0.75</v>
          </cell>
          <cell r="L51">
            <v>0.8</v>
          </cell>
          <cell r="M51">
            <v>0.82</v>
          </cell>
          <cell r="N51">
            <v>0.84</v>
          </cell>
          <cell r="O51">
            <v>0.86</v>
          </cell>
          <cell r="P51">
            <v>0.88</v>
          </cell>
          <cell r="Q51">
            <v>0.9</v>
          </cell>
          <cell r="R51">
            <v>0.92</v>
          </cell>
          <cell r="S51">
            <v>0.93</v>
          </cell>
          <cell r="T51">
            <v>0.96</v>
          </cell>
          <cell r="U51">
            <v>1</v>
          </cell>
        </row>
        <row r="52">
          <cell r="B52">
            <v>44</v>
          </cell>
          <cell r="C52">
            <v>9.4870000000000005E-5</v>
          </cell>
          <cell r="I52">
            <v>248.88888888888891</v>
          </cell>
          <cell r="K52">
            <v>0.82</v>
          </cell>
          <cell r="L52">
            <v>0.83</v>
          </cell>
          <cell r="M52">
            <v>0.85</v>
          </cell>
          <cell r="N52">
            <v>0.87</v>
          </cell>
          <cell r="O52">
            <v>0.89</v>
          </cell>
          <cell r="P52">
            <v>0.91</v>
          </cell>
          <cell r="Q52">
            <v>0.93</v>
          </cell>
          <cell r="R52">
            <v>0.95</v>
          </cell>
          <cell r="S52">
            <v>0.96</v>
          </cell>
          <cell r="T52">
            <v>0.97</v>
          </cell>
          <cell r="U52">
            <v>1</v>
          </cell>
        </row>
        <row r="53">
          <cell r="B53">
            <v>45</v>
          </cell>
          <cell r="C53">
            <v>1.06E-4</v>
          </cell>
        </row>
        <row r="54">
          <cell r="B54">
            <v>46</v>
          </cell>
          <cell r="C54">
            <v>1.181E-4</v>
          </cell>
        </row>
        <row r="55">
          <cell r="B55">
            <v>47</v>
          </cell>
          <cell r="C55">
            <v>1.316E-4</v>
          </cell>
        </row>
        <row r="56">
          <cell r="B56">
            <v>48</v>
          </cell>
          <cell r="C56">
            <v>1.4660000000000001E-4</v>
          </cell>
        </row>
        <row r="57">
          <cell r="B57">
            <v>49</v>
          </cell>
          <cell r="C57">
            <v>1.6320000000000001E-4</v>
          </cell>
        </row>
        <row r="58">
          <cell r="B58">
            <v>50</v>
          </cell>
          <cell r="C58">
            <v>1.8149999999999999E-4</v>
          </cell>
        </row>
        <row r="59">
          <cell r="B59">
            <v>51</v>
          </cell>
          <cell r="C59">
            <v>2.018E-4</v>
          </cell>
        </row>
        <row r="60">
          <cell r="B60">
            <v>52</v>
          </cell>
          <cell r="C60">
            <v>2.242E-4</v>
          </cell>
        </row>
        <row r="61">
          <cell r="B61">
            <v>53</v>
          </cell>
          <cell r="C61">
            <v>2.4889999999999998E-4</v>
          </cell>
        </row>
        <row r="62">
          <cell r="B62">
            <v>54</v>
          </cell>
          <cell r="C62">
            <v>2.7609999999999999E-4</v>
          </cell>
        </row>
        <row r="63">
          <cell r="B63">
            <v>55</v>
          </cell>
          <cell r="C63">
            <v>3.0620000000000002E-4</v>
          </cell>
        </row>
        <row r="64">
          <cell r="B64">
            <v>56</v>
          </cell>
          <cell r="C64">
            <v>3.3930000000000001E-4</v>
          </cell>
        </row>
        <row r="65">
          <cell r="B65">
            <v>57</v>
          </cell>
          <cell r="C65">
            <v>3.7570000000000002E-4</v>
          </cell>
        </row>
        <row r="66">
          <cell r="B66">
            <v>58</v>
          </cell>
          <cell r="C66">
            <v>4.1580000000000002E-4</v>
          </cell>
        </row>
        <row r="67">
          <cell r="B67">
            <v>59</v>
          </cell>
          <cell r="C67">
            <v>4.5990000000000001E-4</v>
          </cell>
        </row>
        <row r="68">
          <cell r="B68">
            <v>60</v>
          </cell>
          <cell r="C68">
            <v>5.0830000000000005E-4</v>
          </cell>
        </row>
        <row r="69">
          <cell r="B69">
            <v>61</v>
          </cell>
          <cell r="C69">
            <v>5.6159999999999999E-4</v>
          </cell>
        </row>
        <row r="70">
          <cell r="B70">
            <v>62</v>
          </cell>
          <cell r="C70">
            <v>6.2E-4</v>
          </cell>
        </row>
        <row r="71">
          <cell r="B71">
            <v>63</v>
          </cell>
          <cell r="C71">
            <v>6.8409999999999999E-4</v>
          </cell>
        </row>
        <row r="72">
          <cell r="B72">
            <v>64</v>
          </cell>
          <cell r="C72">
            <v>7.5440000000000001E-4</v>
          </cell>
        </row>
        <row r="73">
          <cell r="B73">
            <v>65</v>
          </cell>
          <cell r="C73">
            <v>8.3140000000000004E-4</v>
          </cell>
        </row>
        <row r="74">
          <cell r="B74">
            <v>66</v>
          </cell>
          <cell r="C74">
            <v>9.1580000000000003E-4</v>
          </cell>
        </row>
        <row r="75">
          <cell r="B75">
            <v>67</v>
          </cell>
          <cell r="C75">
            <v>1.008E-3</v>
          </cell>
        </row>
        <row r="76">
          <cell r="B76">
            <v>68</v>
          </cell>
          <cell r="C76">
            <v>1.109E-3</v>
          </cell>
        </row>
        <row r="77">
          <cell r="B77">
            <v>69</v>
          </cell>
          <cell r="C77">
            <v>1.2199999999999999E-3</v>
          </cell>
        </row>
        <row r="78">
          <cell r="B78">
            <v>70</v>
          </cell>
          <cell r="C78">
            <v>1.34E-3</v>
          </cell>
        </row>
        <row r="79">
          <cell r="B79">
            <v>71</v>
          </cell>
          <cell r="C79">
            <v>1.472E-3</v>
          </cell>
        </row>
        <row r="80">
          <cell r="B80">
            <v>72</v>
          </cell>
          <cell r="C80">
            <v>1.616E-3</v>
          </cell>
        </row>
        <row r="81">
          <cell r="B81">
            <v>73</v>
          </cell>
          <cell r="C81">
            <v>1.774E-3</v>
          </cell>
        </row>
        <row r="82">
          <cell r="B82">
            <v>74</v>
          </cell>
          <cell r="C82">
            <v>1.9449999999999999E-3</v>
          </cell>
        </row>
        <row r="83">
          <cell r="B83">
            <v>75</v>
          </cell>
          <cell r="C83">
            <v>2.1320000000000002E-3</v>
          </cell>
        </row>
        <row r="84">
          <cell r="B84">
            <v>76</v>
          </cell>
          <cell r="C84">
            <v>2.3349999999999998E-3</v>
          </cell>
        </row>
        <row r="85">
          <cell r="B85">
            <v>77</v>
          </cell>
          <cell r="C85">
            <v>2.5569999999999998E-3</v>
          </cell>
        </row>
        <row r="86">
          <cell r="B86">
            <v>78</v>
          </cell>
          <cell r="C86">
            <v>2.7980000000000001E-3</v>
          </cell>
        </row>
        <row r="87">
          <cell r="B87">
            <v>79</v>
          </cell>
          <cell r="C87">
            <v>3.0609999999999999E-3</v>
          </cell>
        </row>
        <row r="88">
          <cell r="B88">
            <v>80</v>
          </cell>
          <cell r="C88">
            <v>3.346E-3</v>
          </cell>
        </row>
        <row r="89">
          <cell r="B89">
            <v>81</v>
          </cell>
          <cell r="C89">
            <v>3.656E-3</v>
          </cell>
        </row>
        <row r="90">
          <cell r="B90">
            <v>82</v>
          </cell>
          <cell r="C90">
            <v>3.993E-3</v>
          </cell>
        </row>
        <row r="91">
          <cell r="B91">
            <v>83</v>
          </cell>
          <cell r="C91">
            <v>4.3579999999999999E-3</v>
          </cell>
        </row>
        <row r="92">
          <cell r="B92">
            <v>84</v>
          </cell>
          <cell r="C92">
            <v>4.7549999999999997E-3</v>
          </cell>
        </row>
        <row r="93">
          <cell r="B93">
            <v>85</v>
          </cell>
          <cell r="C93">
            <v>5.1859999999999996E-3</v>
          </cell>
        </row>
        <row r="94">
          <cell r="B94">
            <v>86</v>
          </cell>
          <cell r="C94">
            <v>5.6519999999999999E-3</v>
          </cell>
        </row>
        <row r="95">
          <cell r="B95">
            <v>87</v>
          </cell>
          <cell r="C95">
            <v>6.1580000000000003E-3</v>
          </cell>
        </row>
        <row r="96">
          <cell r="B96">
            <v>88</v>
          </cell>
          <cell r="C96">
            <v>6.7060000000000002E-3</v>
          </cell>
        </row>
        <row r="97">
          <cell r="B97">
            <v>89</v>
          </cell>
          <cell r="C97">
            <v>7.2989999999999999E-3</v>
          </cell>
        </row>
        <row r="98">
          <cell r="B98">
            <v>90</v>
          </cell>
          <cell r="C98">
            <v>7.9410000000000001E-3</v>
          </cell>
        </row>
        <row r="99">
          <cell r="B99">
            <v>91</v>
          </cell>
          <cell r="C99">
            <v>8.6350000000000003E-3</v>
          </cell>
        </row>
        <row r="100">
          <cell r="B100">
            <v>92</v>
          </cell>
          <cell r="C100">
            <v>9.3860000000000002E-3</v>
          </cell>
        </row>
        <row r="101">
          <cell r="B101">
            <v>93</v>
          </cell>
          <cell r="C101">
            <v>1.0200000000000001E-2</v>
          </cell>
        </row>
        <row r="102">
          <cell r="B102">
            <v>94</v>
          </cell>
          <cell r="C102">
            <v>1.107E-2</v>
          </cell>
        </row>
        <row r="103">
          <cell r="B103">
            <v>95</v>
          </cell>
          <cell r="C103">
            <v>1.2019999999999999E-2</v>
          </cell>
        </row>
        <row r="104">
          <cell r="B104">
            <v>96</v>
          </cell>
          <cell r="C104">
            <v>1.304E-2</v>
          </cell>
        </row>
        <row r="105">
          <cell r="B105">
            <v>97</v>
          </cell>
          <cell r="C105">
            <v>1.414E-2</v>
          </cell>
        </row>
        <row r="106">
          <cell r="B106">
            <v>98</v>
          </cell>
          <cell r="C106">
            <v>1.533E-2</v>
          </cell>
        </row>
        <row r="107">
          <cell r="B107">
            <v>99</v>
          </cell>
          <cell r="C107">
            <v>1.661E-2</v>
          </cell>
        </row>
        <row r="108">
          <cell r="B108">
            <v>100</v>
          </cell>
          <cell r="C108">
            <v>1.7989999999999999E-2</v>
          </cell>
        </row>
        <row r="109">
          <cell r="B109">
            <v>101</v>
          </cell>
          <cell r="C109">
            <v>1.9480000000000001E-2</v>
          </cell>
        </row>
        <row r="110">
          <cell r="B110">
            <v>102</v>
          </cell>
          <cell r="C110">
            <v>2.1080000000000002E-2</v>
          </cell>
        </row>
        <row r="111">
          <cell r="B111">
            <v>103</v>
          </cell>
          <cell r="C111">
            <v>2.2800000000000001E-2</v>
          </cell>
        </row>
        <row r="112">
          <cell r="B112">
            <v>104</v>
          </cell>
          <cell r="C112">
            <v>2.4660000000000001E-2</v>
          </cell>
        </row>
        <row r="113">
          <cell r="B113">
            <v>105</v>
          </cell>
          <cell r="C113">
            <v>2.665E-2</v>
          </cell>
        </row>
        <row r="114">
          <cell r="B114">
            <v>106</v>
          </cell>
          <cell r="C114">
            <v>2.879E-2</v>
          </cell>
        </row>
        <row r="115">
          <cell r="B115">
            <v>107</v>
          </cell>
          <cell r="C115">
            <v>3.109E-2</v>
          </cell>
        </row>
        <row r="116">
          <cell r="B116">
            <v>108</v>
          </cell>
          <cell r="C116">
            <v>3.356E-2</v>
          </cell>
        </row>
        <row r="117">
          <cell r="B117">
            <v>109</v>
          </cell>
          <cell r="C117">
            <v>3.6220000000000002E-2</v>
          </cell>
        </row>
        <row r="118">
          <cell r="B118">
            <v>110</v>
          </cell>
          <cell r="C118">
            <v>3.9059999999999997E-2</v>
          </cell>
        </row>
        <row r="119">
          <cell r="B119">
            <v>111</v>
          </cell>
          <cell r="C119">
            <v>4.2119999999999998E-2</v>
          </cell>
        </row>
        <row r="120">
          <cell r="B120">
            <v>112</v>
          </cell>
          <cell r="C120">
            <v>4.5400000000000003E-2</v>
          </cell>
        </row>
        <row r="121">
          <cell r="B121">
            <v>113</v>
          </cell>
          <cell r="C121">
            <v>4.8910000000000002E-2</v>
          </cell>
        </row>
        <row r="122">
          <cell r="B122">
            <v>114</v>
          </cell>
          <cell r="C122">
            <v>5.2670000000000002E-2</v>
          </cell>
        </row>
        <row r="123">
          <cell r="B123">
            <v>115</v>
          </cell>
          <cell r="C123">
            <v>5.67E-2</v>
          </cell>
        </row>
        <row r="124">
          <cell r="B124">
            <v>116</v>
          </cell>
          <cell r="C124">
            <v>6.1019999999999998E-2</v>
          </cell>
        </row>
        <row r="125">
          <cell r="B125">
            <v>117</v>
          </cell>
          <cell r="C125">
            <v>6.5640000000000004E-2</v>
          </cell>
        </row>
        <row r="126">
          <cell r="B126">
            <v>118</v>
          </cell>
          <cell r="C126">
            <v>7.059E-2</v>
          </cell>
        </row>
        <row r="127">
          <cell r="B127">
            <v>119</v>
          </cell>
          <cell r="C127">
            <v>7.5880000000000003E-2</v>
          </cell>
        </row>
        <row r="128">
          <cell r="B128">
            <v>120</v>
          </cell>
          <cell r="C128">
            <v>8.1530000000000005E-2</v>
          </cell>
        </row>
        <row r="129">
          <cell r="B129">
            <v>121</v>
          </cell>
          <cell r="C129">
            <v>8.7580000000000005E-2</v>
          </cell>
        </row>
        <row r="130">
          <cell r="B130">
            <v>122</v>
          </cell>
          <cell r="C130">
            <v>9.4039999999999999E-2</v>
          </cell>
        </row>
        <row r="131">
          <cell r="B131">
            <v>123</v>
          </cell>
          <cell r="C131">
            <v>0.1009</v>
          </cell>
        </row>
        <row r="132">
          <cell r="B132">
            <v>124</v>
          </cell>
          <cell r="C132">
            <v>0.10829999999999999</v>
          </cell>
        </row>
        <row r="133">
          <cell r="B133">
            <v>125</v>
          </cell>
          <cell r="C133">
            <v>0.1162</v>
          </cell>
        </row>
        <row r="134">
          <cell r="B134">
            <v>126</v>
          </cell>
          <cell r="C134">
            <v>0.1246</v>
          </cell>
        </row>
        <row r="135">
          <cell r="B135">
            <v>127</v>
          </cell>
          <cell r="C135">
            <v>0.13350000000000001</v>
          </cell>
        </row>
        <row r="136">
          <cell r="B136">
            <v>128</v>
          </cell>
          <cell r="C136">
            <v>0.14299999999999999</v>
          </cell>
        </row>
        <row r="137">
          <cell r="B137">
            <v>129</v>
          </cell>
          <cell r="C137">
            <v>0.1532</v>
          </cell>
        </row>
        <row r="138">
          <cell r="B138">
            <v>130</v>
          </cell>
          <cell r="C138">
            <v>0.1641</v>
          </cell>
        </row>
        <row r="139">
          <cell r="B139">
            <v>131</v>
          </cell>
          <cell r="C139">
            <v>0.17560000000000001</v>
          </cell>
        </row>
        <row r="140">
          <cell r="B140">
            <v>132</v>
          </cell>
          <cell r="C140">
            <v>0.18790000000000001</v>
          </cell>
        </row>
        <row r="141">
          <cell r="B141">
            <v>133</v>
          </cell>
          <cell r="C141">
            <v>0.20100000000000001</v>
          </cell>
        </row>
        <row r="142">
          <cell r="B142">
            <v>134</v>
          </cell>
          <cell r="C142">
            <v>0.21490000000000001</v>
          </cell>
        </row>
        <row r="143">
          <cell r="B143">
            <v>135</v>
          </cell>
          <cell r="C143">
            <v>0.2298</v>
          </cell>
        </row>
        <row r="144">
          <cell r="B144">
            <v>136</v>
          </cell>
          <cell r="C144">
            <v>0.2455</v>
          </cell>
        </row>
        <row r="145">
          <cell r="B145">
            <v>137</v>
          </cell>
          <cell r="C145">
            <v>0.26229999999999998</v>
          </cell>
        </row>
        <row r="146">
          <cell r="B146">
            <v>138</v>
          </cell>
          <cell r="C146">
            <v>0.28010000000000002</v>
          </cell>
        </row>
        <row r="147">
          <cell r="B147">
            <v>139</v>
          </cell>
          <cell r="C147">
            <v>0.29899999999999999</v>
          </cell>
        </row>
        <row r="148">
          <cell r="B148">
            <v>140</v>
          </cell>
          <cell r="C148">
            <v>0.31919999999999998</v>
          </cell>
        </row>
        <row r="149">
          <cell r="B149">
            <v>141</v>
          </cell>
          <cell r="C149">
            <v>0.34050000000000002</v>
          </cell>
        </row>
        <row r="150">
          <cell r="B150">
            <v>142</v>
          </cell>
          <cell r="C150">
            <v>0.36320000000000002</v>
          </cell>
        </row>
        <row r="151">
          <cell r="B151">
            <v>143</v>
          </cell>
          <cell r="C151">
            <v>0.38719999999999999</v>
          </cell>
        </row>
        <row r="152">
          <cell r="B152">
            <v>144</v>
          </cell>
          <cell r="C152">
            <v>0.4128</v>
          </cell>
        </row>
        <row r="153">
          <cell r="B153">
            <v>145</v>
          </cell>
          <cell r="C153">
            <v>0.43980000000000002</v>
          </cell>
        </row>
        <row r="154">
          <cell r="B154">
            <v>146</v>
          </cell>
          <cell r="C154">
            <v>0.46860000000000002</v>
          </cell>
        </row>
        <row r="155">
          <cell r="B155">
            <v>147</v>
          </cell>
          <cell r="C155">
            <v>0.499</v>
          </cell>
        </row>
        <row r="156">
          <cell r="B156">
            <v>148</v>
          </cell>
          <cell r="C156">
            <v>0.53120000000000001</v>
          </cell>
        </row>
        <row r="157">
          <cell r="B157">
            <v>149</v>
          </cell>
          <cell r="C157">
            <v>0.56540000000000001</v>
          </cell>
        </row>
        <row r="158">
          <cell r="B158">
            <v>150</v>
          </cell>
          <cell r="C158">
            <v>0.60160000000000002</v>
          </cell>
        </row>
        <row r="159">
          <cell r="B159">
            <v>151</v>
          </cell>
          <cell r="C159">
            <v>0.63990000000000002</v>
          </cell>
        </row>
        <row r="160">
          <cell r="B160">
            <v>152</v>
          </cell>
          <cell r="C160">
            <v>0.68049999999999999</v>
          </cell>
        </row>
        <row r="161">
          <cell r="B161">
            <v>153</v>
          </cell>
          <cell r="C161">
            <v>0.72340000000000004</v>
          </cell>
        </row>
        <row r="162">
          <cell r="B162">
            <v>154</v>
          </cell>
          <cell r="C162">
            <v>0.76880000000000004</v>
          </cell>
        </row>
        <row r="163">
          <cell r="B163">
            <v>155</v>
          </cell>
          <cell r="C163">
            <v>0.81689999999999996</v>
          </cell>
        </row>
        <row r="164">
          <cell r="B164">
            <v>156</v>
          </cell>
          <cell r="C164">
            <v>0.86770000000000003</v>
          </cell>
        </row>
        <row r="165">
          <cell r="B165">
            <v>157</v>
          </cell>
          <cell r="C165">
            <v>0.92130000000000001</v>
          </cell>
        </row>
        <row r="166">
          <cell r="B166">
            <v>158</v>
          </cell>
          <cell r="C166">
            <v>0.97809999999999997</v>
          </cell>
        </row>
        <row r="167">
          <cell r="B167">
            <v>159</v>
          </cell>
          <cell r="C167">
            <v>1.038</v>
          </cell>
        </row>
        <row r="168">
          <cell r="B168">
            <v>160</v>
          </cell>
          <cell r="C168">
            <v>1.101</v>
          </cell>
        </row>
        <row r="169">
          <cell r="B169">
            <v>161</v>
          </cell>
          <cell r="C169">
            <v>1.1679999999999999</v>
          </cell>
        </row>
        <row r="170">
          <cell r="B170">
            <v>162</v>
          </cell>
          <cell r="C170">
            <v>1.2390000000000001</v>
          </cell>
        </row>
        <row r="171">
          <cell r="B171">
            <v>163</v>
          </cell>
          <cell r="C171">
            <v>1.3129999999999999</v>
          </cell>
        </row>
        <row r="172">
          <cell r="B172">
            <v>164</v>
          </cell>
          <cell r="C172">
            <v>1.3919999999999999</v>
          </cell>
        </row>
        <row r="173">
          <cell r="B173">
            <v>165</v>
          </cell>
          <cell r="C173">
            <v>1.4750000000000001</v>
          </cell>
        </row>
        <row r="174">
          <cell r="B174">
            <v>166</v>
          </cell>
          <cell r="C174">
            <v>1.5620000000000001</v>
          </cell>
        </row>
        <row r="175">
          <cell r="B175">
            <v>167</v>
          </cell>
          <cell r="C175">
            <v>1.6539999999999999</v>
          </cell>
        </row>
        <row r="176">
          <cell r="B176">
            <v>168</v>
          </cell>
          <cell r="C176">
            <v>1.752</v>
          </cell>
        </row>
        <row r="177">
          <cell r="B177">
            <v>169</v>
          </cell>
          <cell r="C177">
            <v>1.8540000000000001</v>
          </cell>
        </row>
        <row r="178">
          <cell r="B178">
            <v>170</v>
          </cell>
          <cell r="C178">
            <v>1.962</v>
          </cell>
        </row>
        <row r="179">
          <cell r="B179">
            <v>171</v>
          </cell>
          <cell r="C179">
            <v>2.0750000000000002</v>
          </cell>
        </row>
        <row r="180">
          <cell r="B180">
            <v>172</v>
          </cell>
          <cell r="C180">
            <v>2.1949999999999998</v>
          </cell>
        </row>
        <row r="181">
          <cell r="B181">
            <v>173</v>
          </cell>
          <cell r="C181">
            <v>2.3210000000000002</v>
          </cell>
        </row>
        <row r="182">
          <cell r="B182">
            <v>174</v>
          </cell>
          <cell r="C182">
            <v>2.4540000000000002</v>
          </cell>
        </row>
        <row r="183">
          <cell r="B183">
            <v>175</v>
          </cell>
          <cell r="C183">
            <v>2.593</v>
          </cell>
        </row>
        <row r="184">
          <cell r="B184">
            <v>176</v>
          </cell>
          <cell r="C184">
            <v>2.74</v>
          </cell>
        </row>
        <row r="185">
          <cell r="B185">
            <v>177</v>
          </cell>
          <cell r="C185">
            <v>2.8940000000000001</v>
          </cell>
        </row>
        <row r="186">
          <cell r="B186">
            <v>178</v>
          </cell>
          <cell r="C186">
            <v>3.0569999999999999</v>
          </cell>
        </row>
        <row r="187">
          <cell r="B187">
            <v>179</v>
          </cell>
          <cell r="C187">
            <v>3.2269999999999999</v>
          </cell>
        </row>
        <row r="188">
          <cell r="B188">
            <v>180</v>
          </cell>
          <cell r="C188">
            <v>3.407</v>
          </cell>
        </row>
        <row r="189">
          <cell r="B189">
            <v>181</v>
          </cell>
          <cell r="C189">
            <v>3.5950000000000002</v>
          </cell>
        </row>
        <row r="190">
          <cell r="B190">
            <v>182</v>
          </cell>
          <cell r="C190">
            <v>3.7930000000000001</v>
          </cell>
        </row>
        <row r="191">
          <cell r="B191">
            <v>183</v>
          </cell>
          <cell r="C191">
            <v>4.0010000000000003</v>
          </cell>
        </row>
        <row r="192">
          <cell r="B192">
            <v>184</v>
          </cell>
          <cell r="C192">
            <v>4.22</v>
          </cell>
        </row>
        <row r="193">
          <cell r="B193">
            <v>185</v>
          </cell>
          <cell r="C193">
            <v>4.4489999999999998</v>
          </cell>
        </row>
        <row r="194">
          <cell r="B194">
            <v>186</v>
          </cell>
          <cell r="C194">
            <v>4.6900000000000004</v>
          </cell>
        </row>
        <row r="195">
          <cell r="B195">
            <v>187</v>
          </cell>
          <cell r="C195">
            <v>4.9420000000000002</v>
          </cell>
        </row>
        <row r="196">
          <cell r="B196">
            <v>188</v>
          </cell>
          <cell r="C196">
            <v>5.2069999999999999</v>
          </cell>
        </row>
        <row r="197">
          <cell r="B197">
            <v>189</v>
          </cell>
          <cell r="C197">
            <v>5.4850000000000003</v>
          </cell>
        </row>
        <row r="198">
          <cell r="B198">
            <v>190</v>
          </cell>
          <cell r="C198">
            <v>5.7759999999999998</v>
          </cell>
        </row>
        <row r="199">
          <cell r="B199">
            <v>191</v>
          </cell>
          <cell r="C199">
            <v>6.0819999999999999</v>
          </cell>
        </row>
        <row r="200">
          <cell r="B200">
            <v>192</v>
          </cell>
          <cell r="C200">
            <v>6.4020000000000001</v>
          </cell>
        </row>
        <row r="201">
          <cell r="B201">
            <v>193</v>
          </cell>
          <cell r="C201">
            <v>6.7380000000000004</v>
          </cell>
        </row>
        <row r="202">
          <cell r="B202">
            <v>194</v>
          </cell>
          <cell r="C202">
            <v>7.09</v>
          </cell>
        </row>
        <row r="203">
          <cell r="B203">
            <v>195</v>
          </cell>
          <cell r="C203">
            <v>7.4580000000000002</v>
          </cell>
        </row>
        <row r="204">
          <cell r="B204">
            <v>196</v>
          </cell>
          <cell r="C204">
            <v>7.8440000000000003</v>
          </cell>
        </row>
        <row r="205">
          <cell r="B205">
            <v>197</v>
          </cell>
          <cell r="C205">
            <v>8.2490000000000006</v>
          </cell>
        </row>
        <row r="206">
          <cell r="B206">
            <v>198</v>
          </cell>
          <cell r="C206">
            <v>8.6720000000000006</v>
          </cell>
        </row>
        <row r="207">
          <cell r="B207">
            <v>199</v>
          </cell>
          <cell r="C207">
            <v>9.1150000000000002</v>
          </cell>
        </row>
        <row r="208">
          <cell r="B208">
            <v>200</v>
          </cell>
          <cell r="C208">
            <v>9.5779999999999994</v>
          </cell>
        </row>
        <row r="209">
          <cell r="B209">
            <v>201</v>
          </cell>
          <cell r="C209">
            <v>10.06</v>
          </cell>
        </row>
        <row r="210">
          <cell r="B210">
            <v>202</v>
          </cell>
          <cell r="C210">
            <v>10.57</v>
          </cell>
        </row>
        <row r="211">
          <cell r="B211">
            <v>203</v>
          </cell>
          <cell r="C211">
            <v>11.1</v>
          </cell>
        </row>
        <row r="212">
          <cell r="B212">
            <v>204</v>
          </cell>
          <cell r="C212">
            <v>11.66</v>
          </cell>
        </row>
        <row r="213">
          <cell r="B213">
            <v>205</v>
          </cell>
          <cell r="C213">
            <v>12.24</v>
          </cell>
        </row>
        <row r="214">
          <cell r="B214">
            <v>206</v>
          </cell>
          <cell r="C214">
            <v>12.84</v>
          </cell>
        </row>
        <row r="215">
          <cell r="B215">
            <v>207</v>
          </cell>
          <cell r="C215">
            <v>13.48</v>
          </cell>
        </row>
      </sheetData>
      <sheetData sheetId="3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ual Fuel Boilers-oil"/>
      <sheetName val="Dual fuel boilers-NG"/>
      <sheetName val="NGBolr usage (1)"/>
      <sheetName val="NGBolr usage (2)"/>
      <sheetName val="NGBolr no use data"/>
      <sheetName val="Diesel Generator &lt; 600 hp"/>
      <sheetName val="Natural Gas Generators"/>
      <sheetName val="Gasoline IC Engines"/>
      <sheetName val="Gasoline-Fired Stationary AGE"/>
      <sheetName val="Diesel-Fired Stationary AGE"/>
      <sheetName val="Engine Test Cells"/>
      <sheetName val="Horizontal Fixed Roof Tanks"/>
      <sheetName val="Internal Floating Roof Tank"/>
      <sheetName val="Mogas"/>
      <sheetName val="Fuel Transfer Losses"/>
      <sheetName val="KC-130 Fuel Cell Maint"/>
      <sheetName val="C-5 Fuel Cell Maintenance"/>
      <sheetName val="Chemical List"/>
      <sheetName val="Aircraft Deicing"/>
      <sheetName val="Degreasers"/>
      <sheetName val="Woodworking"/>
      <sheetName val="Abrasive Blasting"/>
      <sheetName val="Painting"/>
      <sheetName val="Painting (1)"/>
      <sheetName val="Chemical Use"/>
      <sheetName val="Welding"/>
      <sheetName val="FuelSpills"/>
      <sheetName val="Gasoline-Fired Mobile AGE"/>
      <sheetName val="Diesel-Fired Mobile AGE"/>
      <sheetName val="Ozone Depleting Substances"/>
      <sheetName val="TBLES-1, Summary"/>
      <sheetName val="TBLES-2, Source Summary"/>
      <sheetName val="TBL2-1,Actual, Stationary"/>
      <sheetName val="TBL2-2, Actual HAP"/>
      <sheetName val="TBL2-3, Potential, Stationary"/>
      <sheetName val="TBL2-4, Potential HAP"/>
      <sheetName val="TBLES-3, ODS Summary"/>
      <sheetName val="Tbl3-1, ODSs"/>
      <sheetName val="AGE-OffRoad HPRange Nonroad Md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>
        <row r="8">
          <cell r="B8" t="str">
            <v>Ozone Depleting Substance</v>
          </cell>
          <cell r="C8" t="str">
            <v>Serviced Equipment Type1</v>
          </cell>
          <cell r="D8" t="str">
            <v>Manufacturer</v>
          </cell>
          <cell r="E8" t="str">
            <v>Model Number</v>
          </cell>
          <cell r="F8" t="str">
            <v>Mass of ODS-Containing Product Used  (lbs/yr)</v>
          </cell>
          <cell r="G8" t="str">
            <v>Mass of ODS-Containing Product Removed2 (lbs/yr)</v>
          </cell>
          <cell r="H8" t="str">
            <v>Wt. % of ODS in the Product (%)</v>
          </cell>
          <cell r="I8" t="str">
            <v>Efficiency of Control Device (%)</v>
          </cell>
          <cell r="J8" t="str">
            <v>ODS Emissions from Chemical Usage3 (lbs/yr)</v>
          </cell>
          <cell r="K8" t="str">
            <v>Total ODS Emissions (lbs/yr)</v>
          </cell>
        </row>
        <row r="9">
          <cell r="B9" t="str">
            <v>CLASS I</v>
          </cell>
        </row>
        <row r="10">
          <cell r="B10" t="str">
            <v>Group I:</v>
          </cell>
        </row>
        <row r="11">
          <cell r="B11" t="str">
            <v>CFC-11</v>
          </cell>
          <cell r="K11">
            <v>0</v>
          </cell>
        </row>
        <row r="12">
          <cell r="B12" t="str">
            <v>CFC-12</v>
          </cell>
          <cell r="K12">
            <v>0</v>
          </cell>
        </row>
        <row r="13">
          <cell r="B13" t="str">
            <v>CFC-113</v>
          </cell>
          <cell r="J13">
            <v>7.3602999999999996</v>
          </cell>
          <cell r="K13">
            <v>7.3602999999999996</v>
          </cell>
        </row>
        <row r="14">
          <cell r="B14" t="str">
            <v>CFC-114</v>
          </cell>
          <cell r="K14">
            <v>0</v>
          </cell>
        </row>
        <row r="15">
          <cell r="B15" t="str">
            <v>CFC-115</v>
          </cell>
          <cell r="K15">
            <v>0</v>
          </cell>
        </row>
        <row r="16">
          <cell r="B16" t="str">
            <v>All isomers of the above chemicals</v>
          </cell>
          <cell r="K16">
            <v>0</v>
          </cell>
        </row>
        <row r="17">
          <cell r="B17" t="str">
            <v>Group II:</v>
          </cell>
        </row>
        <row r="18">
          <cell r="B18" t="str">
            <v>Halon-1211</v>
          </cell>
          <cell r="K18">
            <v>0</v>
          </cell>
        </row>
        <row r="19">
          <cell r="B19" t="str">
            <v>Halon-1301</v>
          </cell>
          <cell r="K19">
            <v>0</v>
          </cell>
        </row>
        <row r="20">
          <cell r="B20" t="str">
            <v>Halon-2402</v>
          </cell>
          <cell r="K20">
            <v>0</v>
          </cell>
        </row>
        <row r="21">
          <cell r="B21" t="str">
            <v>All isomers of the above chemicals</v>
          </cell>
          <cell r="K21">
            <v>0</v>
          </cell>
        </row>
        <row r="22">
          <cell r="B22" t="str">
            <v>Group III:</v>
          </cell>
        </row>
        <row r="23">
          <cell r="B23" t="str">
            <v>CFC-13</v>
          </cell>
          <cell r="K23">
            <v>0</v>
          </cell>
        </row>
        <row r="24">
          <cell r="B24" t="str">
            <v>CFC-111</v>
          </cell>
          <cell r="K24">
            <v>0</v>
          </cell>
        </row>
        <row r="25">
          <cell r="B25" t="str">
            <v>CFC-112</v>
          </cell>
          <cell r="K25">
            <v>0</v>
          </cell>
        </row>
        <row r="26">
          <cell r="B26" t="str">
            <v>CFC-211</v>
          </cell>
          <cell r="K26">
            <v>0</v>
          </cell>
        </row>
        <row r="27">
          <cell r="B27" t="str">
            <v>CFC-212</v>
          </cell>
          <cell r="K27">
            <v>0</v>
          </cell>
        </row>
        <row r="28">
          <cell r="B28" t="str">
            <v>CFC-213</v>
          </cell>
          <cell r="K28">
            <v>0</v>
          </cell>
        </row>
        <row r="29">
          <cell r="B29" t="str">
            <v>CFC-214</v>
          </cell>
          <cell r="K29">
            <v>0</v>
          </cell>
        </row>
        <row r="30">
          <cell r="B30" t="str">
            <v>CFC-215</v>
          </cell>
          <cell r="K30">
            <v>0</v>
          </cell>
        </row>
        <row r="31">
          <cell r="B31" t="str">
            <v>CFC-216</v>
          </cell>
          <cell r="K31">
            <v>0</v>
          </cell>
        </row>
        <row r="32">
          <cell r="B32" t="str">
            <v>CFC-217</v>
          </cell>
          <cell r="K32">
            <v>0</v>
          </cell>
        </row>
        <row r="33">
          <cell r="B33" t="str">
            <v>All isomers of the above chemicals</v>
          </cell>
          <cell r="K33">
            <v>0</v>
          </cell>
        </row>
        <row r="34">
          <cell r="B34" t="str">
            <v>Group IV:</v>
          </cell>
        </row>
        <row r="35">
          <cell r="B35" t="str">
            <v>Carbon Tetrachloride</v>
          </cell>
          <cell r="K35">
            <v>0</v>
          </cell>
        </row>
        <row r="36">
          <cell r="B36" t="str">
            <v>Group V:</v>
          </cell>
        </row>
        <row r="37">
          <cell r="B37" t="str">
            <v>1,1,1-Trichloroethane (Methyl chloroform)</v>
          </cell>
          <cell r="J37">
            <v>9.782</v>
          </cell>
          <cell r="K37">
            <v>9.782</v>
          </cell>
        </row>
        <row r="38">
          <cell r="B38" t="str">
            <v>All isomers of the above chemicals, except 1,1,2-Trichloroethane</v>
          </cell>
          <cell r="K38">
            <v>0</v>
          </cell>
        </row>
        <row r="39">
          <cell r="B39" t="str">
            <v>Group VI:</v>
          </cell>
        </row>
        <row r="40">
          <cell r="B40" t="str">
            <v>Methyl Bromide</v>
          </cell>
          <cell r="K40">
            <v>0</v>
          </cell>
        </row>
        <row r="41">
          <cell r="B41" t="str">
            <v>Group VII:</v>
          </cell>
        </row>
        <row r="42">
          <cell r="B42" t="str">
            <v>HBFC-22B1</v>
          </cell>
          <cell r="K42">
            <v>0</v>
          </cell>
        </row>
        <row r="43">
          <cell r="B43" t="str">
            <v>All isomers of the above chemicals</v>
          </cell>
          <cell r="K43">
            <v>0</v>
          </cell>
        </row>
        <row r="44">
          <cell r="B44" t="str">
            <v>Group VIII:</v>
          </cell>
        </row>
        <row r="45">
          <cell r="B45" t="str">
            <v>Chlorobromomethane</v>
          </cell>
          <cell r="K45">
            <v>0</v>
          </cell>
        </row>
        <row r="46">
          <cell r="B46" t="str">
            <v>CLASS I TOTALS</v>
          </cell>
          <cell r="K46">
            <v>17.142299999999999</v>
          </cell>
        </row>
        <row r="47">
          <cell r="B47" t="str">
            <v>CLASS II</v>
          </cell>
        </row>
        <row r="48">
          <cell r="B48" t="str">
            <v>HCFC-21</v>
          </cell>
          <cell r="K48">
            <v>0</v>
          </cell>
        </row>
        <row r="49">
          <cell r="B49" t="str">
            <v>HCFC-22</v>
          </cell>
          <cell r="C49" t="str">
            <v>various</v>
          </cell>
          <cell r="D49" t="str">
            <v>various</v>
          </cell>
          <cell r="E49" t="str">
            <v>various</v>
          </cell>
          <cell r="F49">
            <v>0</v>
          </cell>
          <cell r="G49">
            <v>0</v>
          </cell>
          <cell r="H49">
            <v>1</v>
          </cell>
          <cell r="I49">
            <v>0</v>
          </cell>
          <cell r="J49">
            <v>3.7951999999999999</v>
          </cell>
          <cell r="K49">
            <v>3.7951999999999999</v>
          </cell>
        </row>
        <row r="50">
          <cell r="B50" t="str">
            <v>HCFC-31</v>
          </cell>
          <cell r="K50">
            <v>0</v>
          </cell>
        </row>
        <row r="51">
          <cell r="B51" t="str">
            <v>HCFC-121</v>
          </cell>
          <cell r="K51">
            <v>0</v>
          </cell>
        </row>
        <row r="52">
          <cell r="B52" t="str">
            <v>HCFC-122</v>
          </cell>
          <cell r="K52">
            <v>0</v>
          </cell>
        </row>
        <row r="53">
          <cell r="B53" t="str">
            <v>HCFC-123</v>
          </cell>
          <cell r="K53">
            <v>0</v>
          </cell>
        </row>
        <row r="54">
          <cell r="B54" t="str">
            <v>HCFC-124</v>
          </cell>
          <cell r="K54">
            <v>0</v>
          </cell>
        </row>
        <row r="55">
          <cell r="B55" t="str">
            <v>HCFC-131</v>
          </cell>
          <cell r="K55">
            <v>0</v>
          </cell>
        </row>
        <row r="56">
          <cell r="B56" t="str">
            <v>HCFC-132b</v>
          </cell>
          <cell r="K56">
            <v>0</v>
          </cell>
        </row>
        <row r="57">
          <cell r="B57" t="str">
            <v>HCFC-133a</v>
          </cell>
          <cell r="K57">
            <v>0</v>
          </cell>
        </row>
        <row r="58">
          <cell r="B58" t="str">
            <v>HCFC-134 (a)</v>
          </cell>
          <cell r="J58">
            <v>5</v>
          </cell>
          <cell r="K58">
            <v>5</v>
          </cell>
        </row>
        <row r="59">
          <cell r="B59" t="str">
            <v>HCFC-141b</v>
          </cell>
          <cell r="J59">
            <v>117.86620000000001</v>
          </cell>
          <cell r="K59">
            <v>117.86620000000001</v>
          </cell>
        </row>
        <row r="60">
          <cell r="B60" t="str">
            <v>HCFC-142b</v>
          </cell>
          <cell r="K60">
            <v>0</v>
          </cell>
        </row>
        <row r="61">
          <cell r="B61" t="str">
            <v>HCFC-221</v>
          </cell>
          <cell r="K61">
            <v>0</v>
          </cell>
        </row>
        <row r="62">
          <cell r="B62" t="str">
            <v>HCFC-222</v>
          </cell>
          <cell r="K62">
            <v>0</v>
          </cell>
        </row>
        <row r="63">
          <cell r="B63" t="str">
            <v>HCFC-223</v>
          </cell>
          <cell r="K63">
            <v>0</v>
          </cell>
        </row>
        <row r="64">
          <cell r="B64" t="str">
            <v>HCFC-224</v>
          </cell>
          <cell r="K64">
            <v>0</v>
          </cell>
        </row>
        <row r="65">
          <cell r="B65" t="str">
            <v>HCFC-225ca</v>
          </cell>
          <cell r="K65">
            <v>0</v>
          </cell>
        </row>
        <row r="66">
          <cell r="B66" t="str">
            <v>HCFC-225cb</v>
          </cell>
          <cell r="K66">
            <v>0</v>
          </cell>
        </row>
        <row r="67">
          <cell r="B67" t="str">
            <v>HCFC-226</v>
          </cell>
          <cell r="K67">
            <v>0</v>
          </cell>
        </row>
        <row r="68">
          <cell r="B68" t="str">
            <v>HCFC-231</v>
          </cell>
          <cell r="K68">
            <v>0</v>
          </cell>
        </row>
        <row r="69">
          <cell r="B69" t="str">
            <v>HCFC-232</v>
          </cell>
          <cell r="K69">
            <v>0</v>
          </cell>
        </row>
        <row r="70">
          <cell r="B70" t="str">
            <v>HCFC-233</v>
          </cell>
          <cell r="K70">
            <v>0</v>
          </cell>
        </row>
        <row r="71">
          <cell r="B71" t="str">
            <v>HCFC-234</v>
          </cell>
          <cell r="K71">
            <v>0</v>
          </cell>
        </row>
        <row r="72">
          <cell r="B72" t="str">
            <v>HCFC-235</v>
          </cell>
          <cell r="K72">
            <v>0</v>
          </cell>
        </row>
        <row r="73">
          <cell r="B73" t="str">
            <v>HCFC-241</v>
          </cell>
          <cell r="K73">
            <v>0</v>
          </cell>
        </row>
        <row r="74">
          <cell r="B74" t="str">
            <v>HCFC-242</v>
          </cell>
          <cell r="K74">
            <v>0</v>
          </cell>
        </row>
        <row r="75">
          <cell r="B75" t="str">
            <v>HCFC-243</v>
          </cell>
          <cell r="K75">
            <v>0</v>
          </cell>
        </row>
        <row r="76">
          <cell r="B76" t="str">
            <v>HCFC-244</v>
          </cell>
          <cell r="K76">
            <v>0</v>
          </cell>
        </row>
        <row r="77">
          <cell r="B77" t="str">
            <v>HCFC-251</v>
          </cell>
          <cell r="K77">
            <v>0</v>
          </cell>
        </row>
        <row r="78">
          <cell r="B78" t="str">
            <v>HCFC-252</v>
          </cell>
          <cell r="K78">
            <v>0</v>
          </cell>
        </row>
        <row r="79">
          <cell r="B79" t="str">
            <v>HCFC-253</v>
          </cell>
          <cell r="K79">
            <v>0</v>
          </cell>
        </row>
        <row r="80">
          <cell r="B80" t="str">
            <v>HCFC-261</v>
          </cell>
          <cell r="K80">
            <v>0</v>
          </cell>
        </row>
        <row r="81">
          <cell r="B81" t="str">
            <v>HCFC-262</v>
          </cell>
          <cell r="K81">
            <v>0</v>
          </cell>
        </row>
        <row r="82">
          <cell r="B82" t="str">
            <v>HCFC-271</v>
          </cell>
          <cell r="K82">
            <v>0</v>
          </cell>
        </row>
        <row r="83">
          <cell r="B83" t="str">
            <v>All isomers of the above chemicals</v>
          </cell>
          <cell r="K83">
            <v>0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ta"/>
      <sheetName val="Menu"/>
    </sheetNames>
    <sheetDataSet>
      <sheetData sheetId="0"/>
      <sheetData sheetId="1"/>
      <sheetData sheetId="2">
        <row r="1">
          <cell r="A1" t="str">
            <v>UNIT 33 RECYCLE HYDROGEN</v>
          </cell>
        </row>
        <row r="2">
          <cell r="A2" t="str">
            <v>UNIT 64 AFTER SHIFT CONV</v>
          </cell>
        </row>
        <row r="3">
          <cell r="A3" t="str">
            <v>UNIT 64 BEFORE SHIFT CON</v>
          </cell>
        </row>
        <row r="4">
          <cell r="A4" t="str">
            <v>UNIT 64 PSA FEED</v>
          </cell>
        </row>
        <row r="5">
          <cell r="A5" t="str">
            <v>UNIT 64 PSA PRODUCT</v>
          </cell>
        </row>
        <row r="6">
          <cell r="A6" t="str">
            <v>UNIT 64 SULFUR GUARD</v>
          </cell>
        </row>
        <row r="7">
          <cell r="A7" t="str">
            <v>UNIT 7 LP FUEL GAS</v>
          </cell>
        </row>
        <row r="8">
          <cell r="A8" t="str">
            <v>UNIT 70 HP FUEL GAS</v>
          </cell>
        </row>
        <row r="9">
          <cell r="A9" t="str">
            <v>UNIT 70 STAB OFF GAS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C"/>
      <sheetName val="Input"/>
      <sheetName val="Material_Input"/>
      <sheetName val="Kiln_EFs &lt;200"/>
      <sheetName val="Kiln_CRIT"/>
      <sheetName val="Kiln_HAP &lt;200"/>
      <sheetName val="KILN_NG_CRIT"/>
      <sheetName val="KILN_NG_HAP"/>
      <sheetName val="Planer"/>
      <sheetName val="Sander"/>
      <sheetName val="CNC"/>
      <sheetName val="Jointer"/>
      <sheetName val="Surfacer 1"/>
      <sheetName val="Surfacer 2"/>
      <sheetName val="Truck Bin"/>
      <sheetName val="Hog"/>
      <sheetName val="Generator_CRIT"/>
      <sheetName val="Generator_HAP"/>
      <sheetName val="Adhesives"/>
      <sheetName val="Criteria_Summary"/>
      <sheetName val="HAP_Summary&lt;200"/>
      <sheetName val="HAP_TAP Thresholds &lt;200"/>
      <sheetName val="ODEQ KILN EF"/>
      <sheetName val="HAP_Summary"/>
      <sheetName val="HAP_TAP Thresholds"/>
      <sheetName val="Kiln_EFs"/>
      <sheetName val="MC_SUMM"/>
      <sheetName val="MC_SUMM (&lt;200)"/>
      <sheetName val="MC_INPUT"/>
      <sheetName val="MC_INPUT_Short"/>
      <sheetName val="MC_INPUT_Short (&lt;200)"/>
      <sheetName val="ASIL"/>
      <sheetName val="WA_TAPS_HAPS"/>
      <sheetName val="Source Parameters"/>
      <sheetName val="Buildings"/>
      <sheetName val="ADHESIVE2 (2)"/>
      <sheetName val="M1"/>
      <sheetName val="Removal update"/>
      <sheetName val="Source Map"/>
      <sheetName val="Sheet1"/>
      <sheetName val="Kilns Criteria"/>
      <sheetName val="Kilns HAP_TAP"/>
      <sheetName val="HAP List"/>
      <sheetName val="Generator_CRIT (2)"/>
      <sheetName val="ADHESIVE2"/>
      <sheetName val="Sheet2"/>
      <sheetName val="Sheet1 (2)"/>
      <sheetName val="Kiln_HAP"/>
      <sheetName val="NO2_ratio_data"/>
      <sheetName val="beta_database"/>
      <sheetName val="Sheet3"/>
      <sheetName val="Size-RTO"/>
      <sheetName val="Size-CatOx"/>
    </sheetNames>
    <sheetDataSet>
      <sheetData sheetId="0">
        <row r="2">
          <cell r="A2" t="str">
            <v>Katerra - Spokane Valley, Washington</v>
          </cell>
        </row>
      </sheetData>
      <sheetData sheetId="1">
        <row r="1">
          <cell r="A1" t="str">
            <v>Table 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4">
          <cell r="J14">
            <v>9.0128309707004125E-4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60">
          <cell r="B60" t="str">
            <v>Plywood Press</v>
          </cell>
        </row>
        <row r="61">
          <cell r="B61" t="str">
            <v>Plywood Veneer Dryer</v>
          </cell>
        </row>
      </sheetData>
      <sheetData sheetId="52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per12 total"/>
      <sheetName val="Paper12 dry"/>
      <sheetName val="Paper12 wet"/>
      <sheetName val="Paper14 total"/>
      <sheetName val="Paper14 wet"/>
      <sheetName val="paper14 dry"/>
      <sheetName val="deink5"/>
      <sheetName val="deink1"/>
      <sheetName val="HH01"/>
      <sheetName val="HH2D"/>
      <sheetName val="HH4B"/>
      <sheetName val="HH05"/>
      <sheetName val="HH06"/>
      <sheetName val="HH07"/>
      <sheetName val="HH08"/>
      <sheetName val="HH09"/>
      <sheetName val="HH11"/>
      <sheetName val="HH12"/>
      <sheetName val="HH13"/>
      <sheetName val="HH14"/>
      <sheetName val="HH15"/>
      <sheetName val="HH16"/>
      <sheetName val="HH17"/>
      <sheetName val="HH20"/>
      <sheetName val="HH21"/>
      <sheetName val="HH22"/>
      <sheetName val="HH23"/>
      <sheetName val="HH24"/>
      <sheetName val="HH26"/>
      <sheetName val="Table No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>
        <row r="1">
          <cell r="A1" t="str">
            <v>HH01</v>
          </cell>
          <cell r="B1">
            <v>1</v>
          </cell>
          <cell r="C1" t="str">
            <v>No. 1 Pulp System</v>
          </cell>
          <cell r="D1" t="str">
            <v>Unbleached Disk Thickener Vent</v>
          </cell>
        </row>
        <row r="4">
          <cell r="A4" t="str">
            <v>HH05</v>
          </cell>
          <cell r="B4">
            <v>5</v>
          </cell>
          <cell r="C4" t="str">
            <v>No. 1 Pulp System</v>
          </cell>
          <cell r="D4" t="str">
            <v>Flotation Cell Vacuum System Device Vent No. 2</v>
          </cell>
        </row>
        <row r="7">
          <cell r="A7" t="str">
            <v>HH06</v>
          </cell>
          <cell r="B7">
            <v>6</v>
          </cell>
          <cell r="C7" t="str">
            <v>No. 1 Pulp System</v>
          </cell>
          <cell r="D7" t="str">
            <v>Unbleached Stock Blend Tank Vent</v>
          </cell>
        </row>
        <row r="10">
          <cell r="A10" t="str">
            <v>HH07</v>
          </cell>
          <cell r="B10">
            <v>7</v>
          </cell>
          <cell r="C10" t="str">
            <v>No. 5 Pulp System</v>
          </cell>
          <cell r="D10" t="str">
            <v>No. 1 Downflow Bleach Tower Vent</v>
          </cell>
        </row>
        <row r="13">
          <cell r="A13" t="str">
            <v>HH08</v>
          </cell>
          <cell r="B13">
            <v>8</v>
          </cell>
          <cell r="C13" t="str">
            <v>No. 5 Pulp System</v>
          </cell>
          <cell r="D13" t="str">
            <v>Pressurized Deinking Modules Rejects Vent</v>
          </cell>
        </row>
        <row r="16">
          <cell r="A16" t="str">
            <v>HH09</v>
          </cell>
          <cell r="B16">
            <v>9</v>
          </cell>
          <cell r="C16" t="str">
            <v>No. 5 Pulp System</v>
          </cell>
          <cell r="D16" t="str">
            <v>Unbleached Press Vent No. 1</v>
          </cell>
        </row>
        <row r="19">
          <cell r="A19" t="str">
            <v>HH11</v>
          </cell>
          <cell r="B19">
            <v>11</v>
          </cell>
          <cell r="C19" t="str">
            <v>No. 5 Pulp System</v>
          </cell>
          <cell r="D19" t="str">
            <v>No. 2 Downflow Bleach Tower Vent</v>
          </cell>
        </row>
        <row r="22">
          <cell r="A22" t="str">
            <v>HH12</v>
          </cell>
          <cell r="B22">
            <v>12</v>
          </cell>
          <cell r="C22" t="str">
            <v>No. 12 Paper Machine</v>
          </cell>
          <cell r="D22" t="str">
            <v>Fourdrinier Vent</v>
          </cell>
        </row>
        <row r="25">
          <cell r="A25" t="str">
            <v>HH13</v>
          </cell>
          <cell r="B25">
            <v>13</v>
          </cell>
          <cell r="C25" t="str">
            <v>No. 12 Paper Machine</v>
          </cell>
          <cell r="D25" t="str">
            <v>Fan Pump Silo Vent</v>
          </cell>
        </row>
        <row r="28">
          <cell r="A28" t="str">
            <v>HH14</v>
          </cell>
          <cell r="B28">
            <v>14</v>
          </cell>
          <cell r="C28" t="str">
            <v>No. 12 Paper Machine</v>
          </cell>
          <cell r="D28" t="str">
            <v>Vacuum Systems Vent</v>
          </cell>
        </row>
        <row r="31">
          <cell r="A31" t="str">
            <v>HH15</v>
          </cell>
          <cell r="B31">
            <v>15</v>
          </cell>
          <cell r="C31" t="str">
            <v>No. 12 Paper Machine</v>
          </cell>
          <cell r="D31" t="str">
            <v>After-dryer Vent</v>
          </cell>
        </row>
        <row r="34">
          <cell r="A34" t="str">
            <v>HH16</v>
          </cell>
          <cell r="B34">
            <v>16</v>
          </cell>
          <cell r="C34" t="str">
            <v>No. 12 Paper Machine</v>
          </cell>
          <cell r="D34" t="str">
            <v>Yankee Dryer Vent</v>
          </cell>
        </row>
        <row r="37">
          <cell r="A37" t="str">
            <v>HH17</v>
          </cell>
          <cell r="B37">
            <v>17</v>
          </cell>
          <cell r="C37" t="str">
            <v>No. 12 Paper Machine</v>
          </cell>
          <cell r="D37" t="str">
            <v>After-dryer Vent No. 2</v>
          </cell>
        </row>
        <row r="40">
          <cell r="A40" t="str">
            <v>HH20</v>
          </cell>
          <cell r="B40">
            <v>20</v>
          </cell>
          <cell r="C40" t="str">
            <v>No. 14 Paper Machine</v>
          </cell>
          <cell r="D40" t="str">
            <v>Fan Pump Silo Vent</v>
          </cell>
        </row>
        <row r="43">
          <cell r="A43" t="str">
            <v>HH21</v>
          </cell>
          <cell r="B43">
            <v>21</v>
          </cell>
          <cell r="C43" t="str">
            <v>No. 14 Paper Machine</v>
          </cell>
          <cell r="D43" t="str">
            <v>Yankee Wet-side Dryer Vent</v>
          </cell>
        </row>
        <row r="46">
          <cell r="A46" t="str">
            <v>HH22</v>
          </cell>
          <cell r="B46">
            <v>22</v>
          </cell>
          <cell r="C46" t="str">
            <v>No. 14 Paper Machine</v>
          </cell>
          <cell r="D46" t="str">
            <v>Yankee Dry-side Dryer Vent</v>
          </cell>
        </row>
        <row r="49">
          <cell r="A49" t="str">
            <v>HH23</v>
          </cell>
          <cell r="B49">
            <v>23</v>
          </cell>
          <cell r="C49" t="str">
            <v>No. 14 Paper Machine</v>
          </cell>
          <cell r="D49" t="str">
            <v>Vacuum Systems Vent</v>
          </cell>
        </row>
        <row r="52">
          <cell r="A52" t="str">
            <v>HH24</v>
          </cell>
          <cell r="B52">
            <v>24</v>
          </cell>
          <cell r="C52" t="str">
            <v>No. 14 Paper Machine</v>
          </cell>
          <cell r="D52" t="str">
            <v>Wet End Roof Vent</v>
          </cell>
        </row>
        <row r="55">
          <cell r="A55" t="str">
            <v>HH26</v>
          </cell>
          <cell r="B55">
            <v>26</v>
          </cell>
          <cell r="C55" t="str">
            <v>No. 5 Pulp System</v>
          </cell>
          <cell r="D55" t="str">
            <v>Unbleached Disk Thickener Vent</v>
          </cell>
        </row>
        <row r="58">
          <cell r="A58" t="str">
            <v>HH2D</v>
          </cell>
          <cell r="B58" t="str">
            <v>2D</v>
          </cell>
          <cell r="C58" t="str">
            <v>No. 1 Pulp System</v>
          </cell>
          <cell r="D58" t="str">
            <v>Unbleached Washers</v>
          </cell>
        </row>
        <row r="61">
          <cell r="A61" t="str">
            <v>HH4B</v>
          </cell>
          <cell r="B61" t="str">
            <v>4B</v>
          </cell>
          <cell r="C61" t="str">
            <v>No. 1 Pulp System</v>
          </cell>
          <cell r="D61" t="str">
            <v>Bleached Washers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entify Toxic Emitting Units"/>
      <sheetName val="Identify Toxic Air Contaminents"/>
      <sheetName val="Identify Exposure Locations"/>
      <sheetName val="Calculate Dispersion Factors"/>
      <sheetName val="Calculate Risk"/>
      <sheetName val="Summarize Risk"/>
      <sheetName val="RBCs"/>
      <sheetName val="TACs"/>
      <sheetName val="Dispersion Facto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Improvement List"/>
      <sheetName val="Rev"/>
      <sheetName val="Variables"/>
      <sheetName val="Process Flow Calc"/>
      <sheetName val="Input Checklist"/>
      <sheetName val="Intro"/>
      <sheetName val="Wafer Starts"/>
      <sheetName val="Inventories"/>
      <sheetName val="Fuel Usage"/>
      <sheetName val="HTF Input"/>
      <sheetName val="POU DRE Input"/>
      <sheetName val="HTF Summary"/>
      <sheetName val="Future Projection WS"/>
      <sheetName val="eGGRT GHG Emissions"/>
      <sheetName val="eGGRT Abatement Units"/>
      <sheetName val="Sustainability Outputs"/>
      <sheetName val="Consumption"/>
      <sheetName val="Cij"/>
      <sheetName val="Use by process"/>
      <sheetName val="Use by process POU"/>
      <sheetName val="Eij"/>
      <sheetName val="BEijk"/>
      <sheetName val="R&amp;D Emissions by process"/>
      <sheetName val="POU calc"/>
      <sheetName val="Max"/>
      <sheetName val="DRE Check"/>
      <sheetName val="Modeled Use"/>
      <sheetName val="POU Modeled Use"/>
      <sheetName val="Tested EF"/>
      <sheetName val="Locations"/>
      <sheetName val="Cylinder Info"/>
      <sheetName val="HTF Info"/>
      <sheetName val="Threshold Tables"/>
      <sheetName val="EFs"/>
      <sheetName val="Default EF"/>
      <sheetName val="Default DRE"/>
      <sheetName val="Default Downtime"/>
      <sheetName val="GWP"/>
      <sheetName val="Table C-1"/>
      <sheetName val="Table C-2"/>
      <sheetName val="Time"/>
      <sheetName val="Constants"/>
      <sheetName val="Total model lb"/>
      <sheetName val="PE_WC model"/>
      <sheetName val="PE_WC frac"/>
      <sheetName val="PE_WC lb"/>
      <sheetName val="RPC model"/>
      <sheetName val="RPC frac"/>
      <sheetName val="RPC lb"/>
      <sheetName val="ISPC model"/>
      <sheetName val="ISPC frac"/>
      <sheetName val="ISPC lb"/>
      <sheetName val="ISThC model"/>
      <sheetName val="ISThC frac"/>
      <sheetName val="ISThC lb"/>
      <sheetName val="Total model lb Projected"/>
      <sheetName val="K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tants"/>
    </sheetNames>
    <sheetDataSet>
      <sheetData sheetId="0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tants"/>
    </sheetNames>
    <sheetDataSet>
      <sheetData sheetId="0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osing overview"/>
      <sheetName val="SDS chem %"/>
      <sheetName val="Product List"/>
    </sheetNames>
    <sheetDataSet>
      <sheetData sheetId="0">
        <row r="2">
          <cell r="I2">
            <v>5.0625</v>
          </cell>
          <cell r="J2">
            <v>2.3625000000000003</v>
          </cell>
        </row>
        <row r="3">
          <cell r="M3">
            <v>0.75</v>
          </cell>
        </row>
        <row r="4">
          <cell r="I4">
            <v>5.0625</v>
          </cell>
          <cell r="J4">
            <v>2.3625000000000003</v>
          </cell>
        </row>
        <row r="5">
          <cell r="K5">
            <v>75</v>
          </cell>
          <cell r="L5">
            <v>0.82500000000000007</v>
          </cell>
        </row>
        <row r="6">
          <cell r="M6">
            <v>0.75</v>
          </cell>
        </row>
        <row r="7">
          <cell r="K7">
            <v>75</v>
          </cell>
          <cell r="L7">
            <v>0.82500000000000007</v>
          </cell>
        </row>
        <row r="8">
          <cell r="M8">
            <v>0.75</v>
          </cell>
        </row>
        <row r="9">
          <cell r="I9">
            <v>5.0625</v>
          </cell>
          <cell r="J9">
            <v>2.3625000000000003</v>
          </cell>
        </row>
        <row r="10">
          <cell r="I10">
            <v>5.0625</v>
          </cell>
          <cell r="J10">
            <v>2.3625000000000003</v>
          </cell>
        </row>
        <row r="11">
          <cell r="M11">
            <v>0.75</v>
          </cell>
        </row>
        <row r="12">
          <cell r="I12">
            <v>6</v>
          </cell>
          <cell r="J12">
            <v>6</v>
          </cell>
        </row>
        <row r="13">
          <cell r="M13">
            <v>0.75</v>
          </cell>
        </row>
        <row r="14">
          <cell r="I14">
            <v>4.5</v>
          </cell>
          <cell r="J14">
            <v>4.5</v>
          </cell>
        </row>
        <row r="15">
          <cell r="M15">
            <v>0.75</v>
          </cell>
        </row>
        <row r="16">
          <cell r="I16">
            <v>5.0625</v>
          </cell>
          <cell r="J16">
            <v>2.3625000000000003</v>
          </cell>
        </row>
        <row r="17">
          <cell r="K17">
            <v>75</v>
          </cell>
          <cell r="L17">
            <v>0.82500000000000007</v>
          </cell>
        </row>
        <row r="18">
          <cell r="M18">
            <v>0.75</v>
          </cell>
        </row>
        <row r="19">
          <cell r="I19">
            <v>5.0625</v>
          </cell>
          <cell r="J19">
            <v>2.3625000000000003</v>
          </cell>
        </row>
        <row r="20">
          <cell r="K20">
            <v>75</v>
          </cell>
          <cell r="L20">
            <v>0.82500000000000007</v>
          </cell>
        </row>
        <row r="21">
          <cell r="M21">
            <v>0.75</v>
          </cell>
        </row>
        <row r="22">
          <cell r="I22">
            <v>5.0625</v>
          </cell>
          <cell r="J22">
            <v>2.3625000000000003</v>
          </cell>
        </row>
        <row r="24">
          <cell r="I24">
            <v>5.0625</v>
          </cell>
          <cell r="J24">
            <v>2.3625000000000003</v>
          </cell>
        </row>
        <row r="26">
          <cell r="I26">
            <v>5.0625</v>
          </cell>
          <cell r="J26">
            <v>2.3625000000000003</v>
          </cell>
        </row>
        <row r="28">
          <cell r="I28">
            <v>4.05</v>
          </cell>
          <cell r="J28">
            <v>4.05</v>
          </cell>
        </row>
        <row r="29">
          <cell r="I29">
            <v>4.05</v>
          </cell>
          <cell r="J29">
            <v>4.05</v>
          </cell>
        </row>
        <row r="31">
          <cell r="I31">
            <v>4.05</v>
          </cell>
          <cell r="J31">
            <v>4.05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.&amp;Com. &lt;.3-100"/>
      <sheetName val="Diesel Generator &lt; 600 hp"/>
      <sheetName val="Gasoline-Fired Stationary AGE"/>
      <sheetName val="Diesel-Fired Stationary AGE"/>
      <sheetName val="Gasoline Generator &lt; 600 hp"/>
      <sheetName val="Natural Gas Generators"/>
      <sheetName val="Engine Test Cells"/>
      <sheetName val="Horizontal Fixed Roof Tanks"/>
      <sheetName val="Vertical Fixed Roof Tank"/>
      <sheetName val="External Floating Roof Tank"/>
      <sheetName val="Mogas"/>
      <sheetName val="Fuel Transfer Losses"/>
      <sheetName val="Chemical Usage CY2005"/>
      <sheetName val="Fuel Cell Maint."/>
      <sheetName val="Woodworking"/>
      <sheetName val="Abrasive Blasting"/>
      <sheetName val="Degreaser"/>
      <sheetName val="Aircraft Deicing"/>
      <sheetName val="Painting"/>
      <sheetName val="Pesticide"/>
      <sheetName val="Installation Restoration Sites"/>
      <sheetName val="Fuel Spill"/>
      <sheetName val="Gasoline-Fired Mobile AGE"/>
      <sheetName val="Diesel-Fired Mobile AGE"/>
      <sheetName val="Ozone Depleting Substances"/>
      <sheetName val="TBLES-1, Summary"/>
      <sheetName val="TBLES-2, Source Summary"/>
      <sheetName val="TBLES-3, Permit Compliance1 "/>
      <sheetName val="TBLES-4, Permit Compliance2"/>
      <sheetName val="TBLES-5, ODS Summary"/>
      <sheetName val="TBL2-1,Actual, Stationary"/>
      <sheetName val="TBL2-2, Actual HAP"/>
      <sheetName val="TBL2-3, Potential, Stationary"/>
      <sheetName val="TBL2-4, Potential HAP"/>
      <sheetName val="TBL3-1, ODSs"/>
      <sheetName val="Tbl4-1, Actual Mobi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>
        <row r="7">
          <cell r="B7" t="str">
            <v>Ozone Depleting Substance</v>
          </cell>
          <cell r="C7" t="str">
            <v>Serviced Equipment Type1</v>
          </cell>
          <cell r="D7" t="str">
            <v>Manufacturer</v>
          </cell>
          <cell r="E7" t="str">
            <v>Model Number</v>
          </cell>
          <cell r="F7" t="str">
            <v>ODS-Containing Product Added (lbs/yr)</v>
          </cell>
          <cell r="G7" t="str">
            <v>Mass of ODS-Containing Product Removed2 (lbs/yr)</v>
          </cell>
          <cell r="H7" t="str">
            <v>Wt. % of ODS in the Product (%)</v>
          </cell>
          <cell r="I7" t="str">
            <v>Efficiency of Control Device (%)</v>
          </cell>
          <cell r="J7" t="str">
            <v>ODS Emissions from Chemical Usage3 (lbs/yr)</v>
          </cell>
          <cell r="K7" t="str">
            <v>Total ODS Emissions (lbs/yr)</v>
          </cell>
        </row>
        <row r="8">
          <cell r="B8" t="str">
            <v>CLASS I</v>
          </cell>
        </row>
        <row r="9">
          <cell r="B9" t="str">
            <v>Group I:</v>
          </cell>
        </row>
        <row r="10">
          <cell r="B10" t="str">
            <v>CFC-11</v>
          </cell>
          <cell r="K10">
            <v>0</v>
          </cell>
        </row>
        <row r="11">
          <cell r="B11" t="str">
            <v>CFC-12</v>
          </cell>
          <cell r="K11">
            <v>0</v>
          </cell>
        </row>
        <row r="12">
          <cell r="B12" t="str">
            <v>CFC-113</v>
          </cell>
          <cell r="K12">
            <v>0</v>
          </cell>
        </row>
        <row r="13">
          <cell r="B13" t="str">
            <v>CFC-114</v>
          </cell>
          <cell r="K13">
            <v>0</v>
          </cell>
        </row>
        <row r="14">
          <cell r="B14" t="str">
            <v>CFC-115</v>
          </cell>
          <cell r="K14">
            <v>0</v>
          </cell>
        </row>
        <row r="15">
          <cell r="B15" t="str">
            <v>All isomers of the above chemicals</v>
          </cell>
          <cell r="K15">
            <v>0</v>
          </cell>
        </row>
        <row r="16">
          <cell r="B16" t="str">
            <v>Group II:</v>
          </cell>
        </row>
        <row r="17">
          <cell r="B17" t="str">
            <v>Halon-1211</v>
          </cell>
          <cell r="J17">
            <v>4.1150000000000002</v>
          </cell>
          <cell r="K17">
            <v>4.1150000000000002</v>
          </cell>
        </row>
        <row r="18">
          <cell r="B18" t="str">
            <v>Halon-1301</v>
          </cell>
          <cell r="K18">
            <v>0</v>
          </cell>
        </row>
        <row r="19">
          <cell r="B19" t="str">
            <v>Halon-2402</v>
          </cell>
          <cell r="K19">
            <v>0</v>
          </cell>
        </row>
        <row r="20">
          <cell r="B20" t="str">
            <v>All isomers of the above chemicals</v>
          </cell>
          <cell r="K20">
            <v>0</v>
          </cell>
        </row>
        <row r="21">
          <cell r="B21" t="str">
            <v>Group III:</v>
          </cell>
        </row>
        <row r="22">
          <cell r="B22" t="str">
            <v>CFC-13</v>
          </cell>
          <cell r="K22">
            <v>0</v>
          </cell>
        </row>
        <row r="23">
          <cell r="B23" t="str">
            <v>CFC-111</v>
          </cell>
          <cell r="K23">
            <v>0</v>
          </cell>
        </row>
        <row r="24">
          <cell r="B24" t="str">
            <v>CFC-112</v>
          </cell>
          <cell r="K24">
            <v>0</v>
          </cell>
        </row>
        <row r="25">
          <cell r="B25" t="str">
            <v>CFC-211</v>
          </cell>
          <cell r="K25">
            <v>0</v>
          </cell>
        </row>
        <row r="26">
          <cell r="B26" t="str">
            <v>CFC-212</v>
          </cell>
          <cell r="K26">
            <v>0</v>
          </cell>
        </row>
        <row r="27">
          <cell r="B27" t="str">
            <v>CFC-213</v>
          </cell>
          <cell r="K27">
            <v>0</v>
          </cell>
        </row>
        <row r="28">
          <cell r="B28" t="str">
            <v>CFC-214</v>
          </cell>
          <cell r="K28">
            <v>0</v>
          </cell>
        </row>
        <row r="29">
          <cell r="B29" t="str">
            <v>CFC-215</v>
          </cell>
          <cell r="K29">
            <v>0</v>
          </cell>
        </row>
        <row r="30">
          <cell r="B30" t="str">
            <v>CFC-216</v>
          </cell>
          <cell r="K30">
            <v>0</v>
          </cell>
        </row>
        <row r="31">
          <cell r="B31" t="str">
            <v>CFC-217</v>
          </cell>
          <cell r="K31">
            <v>0</v>
          </cell>
        </row>
        <row r="32">
          <cell r="B32" t="str">
            <v>All isomers of the above chemicals</v>
          </cell>
          <cell r="K32">
            <v>0</v>
          </cell>
        </row>
        <row r="33">
          <cell r="B33" t="str">
            <v>Group IV:</v>
          </cell>
        </row>
        <row r="34">
          <cell r="B34" t="str">
            <v>Carbon Tetrachloride</v>
          </cell>
          <cell r="K34">
            <v>0</v>
          </cell>
        </row>
        <row r="35">
          <cell r="B35" t="str">
            <v>Group V:</v>
          </cell>
        </row>
        <row r="36">
          <cell r="B36" t="str">
            <v>1,1,1-Trichloroethane (Methyl chloroform)</v>
          </cell>
          <cell r="J36">
            <v>2.3986000000000001</v>
          </cell>
          <cell r="K36">
            <v>2.3986000000000001</v>
          </cell>
        </row>
        <row r="37">
          <cell r="B37" t="str">
            <v>All isomers of the above chemicals, except 1,1,2-Trichloroethane</v>
          </cell>
          <cell r="K37">
            <v>0</v>
          </cell>
        </row>
        <row r="38">
          <cell r="B38" t="str">
            <v>Group VI:</v>
          </cell>
        </row>
        <row r="39">
          <cell r="B39" t="str">
            <v>Methyl Bromide</v>
          </cell>
          <cell r="K39">
            <v>0</v>
          </cell>
        </row>
        <row r="40">
          <cell r="B40" t="str">
            <v>Group VII:</v>
          </cell>
        </row>
        <row r="41">
          <cell r="B41" t="str">
            <v>HBFC-22B1</v>
          </cell>
          <cell r="K41">
            <v>0</v>
          </cell>
        </row>
        <row r="42">
          <cell r="B42" t="str">
            <v>All isomers of the above chemicals</v>
          </cell>
          <cell r="K42">
            <v>0</v>
          </cell>
        </row>
        <row r="43">
          <cell r="B43" t="str">
            <v>CLASS I TOTALS</v>
          </cell>
          <cell r="K43">
            <v>6.5136000000000003</v>
          </cell>
        </row>
        <row r="44">
          <cell r="B44" t="str">
            <v>CLASS II</v>
          </cell>
        </row>
        <row r="45">
          <cell r="B45" t="str">
            <v>HCFC-21</v>
          </cell>
          <cell r="K45">
            <v>0</v>
          </cell>
        </row>
        <row r="46">
          <cell r="B46" t="str">
            <v>HCFC-22</v>
          </cell>
          <cell r="C46" t="str">
            <v>Various</v>
          </cell>
          <cell r="D46" t="str">
            <v>Various</v>
          </cell>
          <cell r="E46" t="str">
            <v>Various</v>
          </cell>
          <cell r="F46">
            <v>691.5</v>
          </cell>
          <cell r="G46">
            <v>612.5</v>
          </cell>
          <cell r="H46">
            <v>1</v>
          </cell>
          <cell r="I46">
            <v>1</v>
          </cell>
          <cell r="K46">
            <v>79</v>
          </cell>
        </row>
        <row r="47">
          <cell r="B47" t="str">
            <v>HCFC-31</v>
          </cell>
          <cell r="K47">
            <v>0</v>
          </cell>
        </row>
        <row r="48">
          <cell r="B48" t="str">
            <v>HCFC-121</v>
          </cell>
          <cell r="K48">
            <v>0</v>
          </cell>
        </row>
        <row r="49">
          <cell r="B49" t="str">
            <v>HCFC-122</v>
          </cell>
          <cell r="K49">
            <v>0</v>
          </cell>
        </row>
        <row r="50">
          <cell r="B50" t="str">
            <v>HCFC-123</v>
          </cell>
          <cell r="K50">
            <v>0</v>
          </cell>
        </row>
        <row r="51">
          <cell r="B51" t="str">
            <v>HCFC-124</v>
          </cell>
          <cell r="K51">
            <v>0</v>
          </cell>
        </row>
        <row r="52">
          <cell r="B52" t="str">
            <v>HCFC-131</v>
          </cell>
          <cell r="K52">
            <v>0</v>
          </cell>
        </row>
        <row r="53">
          <cell r="B53" t="str">
            <v>HCFC-132b</v>
          </cell>
          <cell r="K53">
            <v>0</v>
          </cell>
        </row>
        <row r="54">
          <cell r="B54" t="str">
            <v>HCFC-133a</v>
          </cell>
          <cell r="K54">
            <v>0</v>
          </cell>
        </row>
        <row r="55">
          <cell r="B55" t="str">
            <v>HCFC-134a</v>
          </cell>
          <cell r="C55" t="str">
            <v>Various</v>
          </cell>
          <cell r="D55" t="str">
            <v>Various</v>
          </cell>
          <cell r="F55">
            <v>200.18700000000001</v>
          </cell>
          <cell r="H55">
            <v>1</v>
          </cell>
          <cell r="I55">
            <v>1</v>
          </cell>
          <cell r="K55">
            <v>200.18700000000001</v>
          </cell>
        </row>
        <row r="56">
          <cell r="B56" t="str">
            <v>HCFC-141b</v>
          </cell>
          <cell r="J56">
            <v>119.1733</v>
          </cell>
          <cell r="K56">
            <v>119.1733</v>
          </cell>
        </row>
        <row r="57">
          <cell r="B57" t="str">
            <v>HCFC-142b</v>
          </cell>
          <cell r="K57">
            <v>0</v>
          </cell>
        </row>
        <row r="58">
          <cell r="B58" t="str">
            <v>HCFC-221</v>
          </cell>
          <cell r="K58">
            <v>0</v>
          </cell>
        </row>
        <row r="59">
          <cell r="B59" t="str">
            <v>HCFC-222</v>
          </cell>
          <cell r="K59">
            <v>0</v>
          </cell>
        </row>
        <row r="60">
          <cell r="B60" t="str">
            <v>HCFC-223</v>
          </cell>
          <cell r="K60">
            <v>0</v>
          </cell>
        </row>
        <row r="61">
          <cell r="B61" t="str">
            <v>HCFC-224</v>
          </cell>
          <cell r="K61">
            <v>0</v>
          </cell>
        </row>
        <row r="62">
          <cell r="B62" t="str">
            <v>HCFC-225ca</v>
          </cell>
          <cell r="K62">
            <v>0</v>
          </cell>
        </row>
        <row r="63">
          <cell r="B63" t="str">
            <v>HCFC-225cb</v>
          </cell>
          <cell r="K63">
            <v>0</v>
          </cell>
        </row>
        <row r="64">
          <cell r="B64" t="str">
            <v>HCFC-226</v>
          </cell>
          <cell r="K64">
            <v>0</v>
          </cell>
        </row>
        <row r="65">
          <cell r="B65" t="str">
            <v>HCFC-231</v>
          </cell>
          <cell r="K65">
            <v>0</v>
          </cell>
        </row>
        <row r="66">
          <cell r="B66" t="str">
            <v>HCFC-232</v>
          </cell>
          <cell r="K66">
            <v>0</v>
          </cell>
        </row>
        <row r="67">
          <cell r="B67" t="str">
            <v>HCFC-233</v>
          </cell>
          <cell r="K67">
            <v>0</v>
          </cell>
        </row>
        <row r="68">
          <cell r="B68" t="str">
            <v>HCFC-234</v>
          </cell>
          <cell r="K68">
            <v>0</v>
          </cell>
        </row>
        <row r="69">
          <cell r="B69" t="str">
            <v>HCFC-235</v>
          </cell>
          <cell r="K69">
            <v>0</v>
          </cell>
        </row>
        <row r="70">
          <cell r="B70" t="str">
            <v>HCFC-241</v>
          </cell>
          <cell r="K70">
            <v>0</v>
          </cell>
        </row>
        <row r="71">
          <cell r="B71" t="str">
            <v>HCFC-242</v>
          </cell>
          <cell r="K71">
            <v>0</v>
          </cell>
        </row>
        <row r="72">
          <cell r="B72" t="str">
            <v>HCFC-243</v>
          </cell>
          <cell r="K72">
            <v>0</v>
          </cell>
        </row>
        <row r="73">
          <cell r="B73" t="str">
            <v>HCFC-244</v>
          </cell>
          <cell r="K73">
            <v>0</v>
          </cell>
        </row>
        <row r="74">
          <cell r="B74" t="str">
            <v>HCFC-251</v>
          </cell>
          <cell r="K74">
            <v>0</v>
          </cell>
        </row>
        <row r="75">
          <cell r="B75" t="str">
            <v>HCFC-252</v>
          </cell>
          <cell r="K75">
            <v>0</v>
          </cell>
        </row>
        <row r="76">
          <cell r="B76" t="str">
            <v>HCFC-253</v>
          </cell>
          <cell r="K76">
            <v>0</v>
          </cell>
        </row>
        <row r="77">
          <cell r="B77" t="str">
            <v>HCFC-261</v>
          </cell>
          <cell r="K77">
            <v>0</v>
          </cell>
        </row>
        <row r="78">
          <cell r="B78" t="str">
            <v>HCFC-262</v>
          </cell>
          <cell r="K78">
            <v>0</v>
          </cell>
        </row>
        <row r="79">
          <cell r="B79" t="str">
            <v>HCFC-271</v>
          </cell>
          <cell r="K79">
            <v>0</v>
          </cell>
        </row>
        <row r="80">
          <cell r="B80" t="str">
            <v>All isomers of the above chemicals</v>
          </cell>
          <cell r="K80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IQ Form"/>
      <sheetName val="Drop-Down Box Data"/>
    </sheetNames>
    <sheetDataSet>
      <sheetData sheetId="0"/>
      <sheetData sheetId="1">
        <row r="1">
          <cell r="A1">
            <v>15</v>
          </cell>
          <cell r="B1" t="str">
            <v>02,"Address Matching-Block Face"</v>
          </cell>
          <cell r="C1" t="str">
            <v>NAD27</v>
          </cell>
          <cell r="E1" t="str">
            <v>1,1,1-Trichloroethane</v>
          </cell>
        </row>
        <row r="2">
          <cell r="A2">
            <v>16</v>
          </cell>
          <cell r="B2" t="str">
            <v>07,"Address Matching-Digitized"</v>
          </cell>
          <cell r="C2" t="str">
            <v>NAD83</v>
          </cell>
          <cell r="E2" t="str">
            <v>1,1,2,2-Tetrachloroethane</v>
          </cell>
        </row>
        <row r="3">
          <cell r="B3" t="str">
            <v>01,"Address Matching-House Number"</v>
          </cell>
          <cell r="C3" t="str">
            <v>Unknown</v>
          </cell>
          <cell r="E3" t="str">
            <v>1,1,2-Trichloroethane</v>
          </cell>
        </row>
        <row r="4">
          <cell r="A4" t="str">
            <v>yes</v>
          </cell>
          <cell r="B4" t="str">
            <v>04,"Address Matching-Nearest Intersection"</v>
          </cell>
          <cell r="C4" t="str">
            <v>WGS84</v>
          </cell>
          <cell r="E4" t="str">
            <v>1,1-Dichloroethane</v>
          </cell>
        </row>
        <row r="5">
          <cell r="A5" t="str">
            <v>no</v>
          </cell>
          <cell r="B5" t="str">
            <v>05,"Address Matching-Other"</v>
          </cell>
          <cell r="E5" t="str">
            <v>1,1-Dimethylhydrazine</v>
          </cell>
        </row>
        <row r="6">
          <cell r="B6" t="str">
            <v>06,"Address Matching-Primary Name"</v>
          </cell>
          <cell r="E6" t="str">
            <v>1,2,4-Trichlorobenzene</v>
          </cell>
        </row>
        <row r="7">
          <cell r="B7" t="str">
            <v>03,"Address Matching-Street Centerline"</v>
          </cell>
          <cell r="E7" t="str">
            <v>1,2-Dibromo-3-chloropropane</v>
          </cell>
        </row>
        <row r="8">
          <cell r="B8" t="str">
            <v>08,"Census Block-1990-Centroid"</v>
          </cell>
          <cell r="E8" t="str">
            <v>1,2-Dibromoethane</v>
          </cell>
        </row>
        <row r="9">
          <cell r="B9" t="str">
            <v>09,"Census Block/Group-1990-Centroid"</v>
          </cell>
          <cell r="E9" t="str">
            <v>1,2-Dichloroethane</v>
          </cell>
        </row>
        <row r="10">
          <cell r="A10" t="str">
            <v>Jan</v>
          </cell>
          <cell r="B10" t="str">
            <v>10,"Census Block/Tract-1990-Centroid"</v>
          </cell>
          <cell r="E10" t="str">
            <v>1,2-Dichloropropane</v>
          </cell>
        </row>
        <row r="11">
          <cell r="A11" t="str">
            <v>Feb</v>
          </cell>
          <cell r="B11" t="str">
            <v>11,"Census-Other"</v>
          </cell>
          <cell r="E11" t="str">
            <v>1,2-Dimethoxyethane</v>
          </cell>
        </row>
        <row r="12">
          <cell r="A12" t="str">
            <v>Mar</v>
          </cell>
          <cell r="B12" t="str">
            <v>25,"Classical Surveying Techniques"</v>
          </cell>
          <cell r="E12" t="str">
            <v>1,2-Diphenylhydrazine</v>
          </cell>
        </row>
        <row r="13">
          <cell r="A13" t="str">
            <v>Apr</v>
          </cell>
          <cell r="B13" t="str">
            <v>13,"GPS Carrier Phase Kinematic Relative Position"</v>
          </cell>
          <cell r="E13" t="str">
            <v>1,2-Epoxybutane</v>
          </cell>
        </row>
        <row r="14">
          <cell r="A14" t="str">
            <v>May</v>
          </cell>
          <cell r="B14" t="str">
            <v>12,"GPS Carrier Phase Static Relative Position"</v>
          </cell>
          <cell r="E14" t="str">
            <v>1,2-Epoxyethylbenzene</v>
          </cell>
        </row>
        <row r="15">
          <cell r="A15" t="str">
            <v>Jun</v>
          </cell>
          <cell r="B15" t="str">
            <v>14,"GPS Code (Psuedo Range) Differential"</v>
          </cell>
          <cell r="E15" t="str">
            <v>1,2-Oxathiolane 2,2-dioxide</v>
          </cell>
        </row>
        <row r="16">
          <cell r="A16" t="str">
            <v>Jul</v>
          </cell>
          <cell r="B16" t="str">
            <v>15,"GPS Code (Psuedo Range) Precise Position"</v>
          </cell>
          <cell r="E16" t="str">
            <v>1,3-Butadiene</v>
          </cell>
        </row>
        <row r="17">
          <cell r="A17" t="str">
            <v>Aug</v>
          </cell>
          <cell r="B17" t="str">
            <v>16,"GPS Code (Psuedo Range) Standard Position (SA Off)"</v>
          </cell>
          <cell r="E17" t="str">
            <v>1,3-Dichloropropene</v>
          </cell>
        </row>
        <row r="18">
          <cell r="A18" t="str">
            <v>Sept</v>
          </cell>
          <cell r="B18" t="str">
            <v>17,"GPS Code (Psuedo Range) Standard Position (SA On)"</v>
          </cell>
          <cell r="E18" t="str">
            <v>1,4-Dichlorobenzene</v>
          </cell>
        </row>
        <row r="19">
          <cell r="A19" t="str">
            <v>Oct</v>
          </cell>
          <cell r="B19" t="str">
            <v>29,"GPS, with Canadian Active Control System"</v>
          </cell>
          <cell r="E19" t="str">
            <v>1,4-Dioxane</v>
          </cell>
        </row>
        <row r="20">
          <cell r="A20" t="str">
            <v>Nov</v>
          </cell>
          <cell r="B20" t="str">
            <v>28,"GPS-Unspecified"</v>
          </cell>
          <cell r="E20" t="str">
            <v>1-Methylnaphthalene</v>
          </cell>
        </row>
        <row r="21">
          <cell r="A21" t="str">
            <v>Dec</v>
          </cell>
          <cell r="B21" t="str">
            <v>30,"Interpolation - Digital Map Source (TIGER)"</v>
          </cell>
          <cell r="E21" t="str">
            <v>2,2,4-Trimethylpentane</v>
          </cell>
        </row>
        <row r="22">
          <cell r="B22" t="str">
            <v>32,"Interpolation - MSS"</v>
          </cell>
          <cell r="E22" t="str">
            <v>2,2'-dichlorodiethylether</v>
          </cell>
        </row>
        <row r="23">
          <cell r="A23">
            <v>1</v>
          </cell>
          <cell r="B23" t="str">
            <v>18,"Interpolation - Map"</v>
          </cell>
          <cell r="E23" t="str">
            <v>2,3,7,8-Tetrachlorodibenzo-p-Dioxin</v>
          </cell>
        </row>
        <row r="24">
          <cell r="A24">
            <v>2</v>
          </cell>
          <cell r="B24" t="str">
            <v>21,"Interpolation - Other"</v>
          </cell>
          <cell r="E24" t="str">
            <v>2,4,5-Trichlorophenol</v>
          </cell>
        </row>
        <row r="25">
          <cell r="A25">
            <v>3</v>
          </cell>
          <cell r="B25" t="str">
            <v>19,"Interpolation - Photo"</v>
          </cell>
          <cell r="E25" t="str">
            <v>2,4,6-Trichlorophenol</v>
          </cell>
        </row>
        <row r="26">
          <cell r="A26">
            <v>4</v>
          </cell>
          <cell r="B26" t="str">
            <v>31,"Interpolation - SPOT"</v>
          </cell>
          <cell r="E26" t="str">
            <v>2,4-Dichlorophenoxyacetic Acid</v>
          </cell>
        </row>
        <row r="27">
          <cell r="A27">
            <v>5</v>
          </cell>
          <cell r="B27" t="str">
            <v>20,"Interpolation - Satellite"</v>
          </cell>
          <cell r="E27" t="str">
            <v>2,4-Dinitrophenol</v>
          </cell>
        </row>
        <row r="28">
          <cell r="A28">
            <v>6</v>
          </cell>
          <cell r="B28" t="str">
            <v>33,"Interpolation - TM"</v>
          </cell>
          <cell r="E28" t="str">
            <v>2,4-Dinitrotoluene</v>
          </cell>
        </row>
        <row r="29">
          <cell r="A29">
            <v>7</v>
          </cell>
          <cell r="B29" t="str">
            <v>22,"Loran C"</v>
          </cell>
          <cell r="E29" t="str">
            <v>2,4-Toluene diamine</v>
          </cell>
        </row>
        <row r="30">
          <cell r="A30">
            <v>8</v>
          </cell>
          <cell r="B30" t="str">
            <v>34,"Public Land Survey - Eighth Section"</v>
          </cell>
          <cell r="E30" t="str">
            <v>2,6-Dinitrotoluene</v>
          </cell>
        </row>
        <row r="31">
          <cell r="A31">
            <v>9</v>
          </cell>
          <cell r="B31" t="str">
            <v>36,"Public Land Survey - Footing"</v>
          </cell>
          <cell r="E31" t="str">
            <v>2-Acetylaminofluorene</v>
          </cell>
        </row>
        <row r="32">
          <cell r="A32">
            <v>10</v>
          </cell>
          <cell r="B32" t="str">
            <v>23,"Public Land Survey - Quarter Section"</v>
          </cell>
          <cell r="E32" t="str">
            <v>2-Ethoxyethanol</v>
          </cell>
        </row>
        <row r="33">
          <cell r="A33">
            <v>11</v>
          </cell>
          <cell r="B33" t="str">
            <v>24,"Public Land Survey - Section"</v>
          </cell>
          <cell r="E33" t="str">
            <v>2-Ethoxyethyl acetate</v>
          </cell>
        </row>
        <row r="34">
          <cell r="A34">
            <v>12</v>
          </cell>
          <cell r="B34" t="str">
            <v>35,"Public Land Survey - Sixteenth Section"</v>
          </cell>
          <cell r="E34" t="str">
            <v>2-Methoxyethanol</v>
          </cell>
        </row>
        <row r="35">
          <cell r="A35">
            <v>13</v>
          </cell>
          <cell r="B35" t="str">
            <v>27,"Unknown"</v>
          </cell>
          <cell r="E35" t="str">
            <v>2-Methylnaphthalene</v>
          </cell>
        </row>
        <row r="36">
          <cell r="A36">
            <v>14</v>
          </cell>
          <cell r="B36" t="str">
            <v>99,"Web Validator"</v>
          </cell>
          <cell r="E36" t="str">
            <v>2-nitro-Propane</v>
          </cell>
        </row>
        <row r="37">
          <cell r="A37">
            <v>15</v>
          </cell>
          <cell r="B37" t="str">
            <v>38,"ZIP +2 Centroid"</v>
          </cell>
          <cell r="E37" t="str">
            <v>3,3'-Dichlorobenzidine</v>
          </cell>
        </row>
        <row r="38">
          <cell r="A38">
            <v>16</v>
          </cell>
          <cell r="B38" t="str">
            <v>37,"ZIP +4 Centroid"</v>
          </cell>
          <cell r="E38" t="str">
            <v>4,4'-Methylenebis-(2-Chloroaniline)</v>
          </cell>
        </row>
        <row r="39">
          <cell r="A39">
            <v>17</v>
          </cell>
          <cell r="B39" t="str">
            <v>26,"ZIP Code - Centroid"</v>
          </cell>
          <cell r="E39" t="str">
            <v>4,4'-Methylenebisbenzeneamine</v>
          </cell>
        </row>
        <row r="40">
          <cell r="A40">
            <v>18</v>
          </cell>
          <cell r="E40" t="str">
            <v>4,6 Dinitro-o-cresol</v>
          </cell>
        </row>
        <row r="41">
          <cell r="A41">
            <v>19</v>
          </cell>
          <cell r="E41" t="str">
            <v>4-Aminodiphenyl</v>
          </cell>
        </row>
        <row r="42">
          <cell r="A42">
            <v>20</v>
          </cell>
          <cell r="E42" t="str">
            <v>4-Dimethylaminoazobenzene</v>
          </cell>
        </row>
        <row r="43">
          <cell r="A43">
            <v>21</v>
          </cell>
          <cell r="E43" t="str">
            <v>4-Nitrobiphenyl</v>
          </cell>
        </row>
        <row r="44">
          <cell r="A44">
            <v>22</v>
          </cell>
          <cell r="E44" t="str">
            <v>4-Nitrophenol</v>
          </cell>
        </row>
        <row r="45">
          <cell r="A45">
            <v>23</v>
          </cell>
          <cell r="B45" t="str">
            <v>A</v>
          </cell>
          <cell r="E45" t="str">
            <v>Acetaldehyde</v>
          </cell>
        </row>
        <row r="46">
          <cell r="A46">
            <v>24</v>
          </cell>
          <cell r="B46" t="str">
            <v>C</v>
          </cell>
          <cell r="E46" t="str">
            <v>Acetamide</v>
          </cell>
        </row>
        <row r="47">
          <cell r="A47">
            <v>25</v>
          </cell>
          <cell r="B47" t="str">
            <v>D</v>
          </cell>
          <cell r="E47" t="str">
            <v>Acetonitrile</v>
          </cell>
        </row>
        <row r="48">
          <cell r="A48">
            <v>26</v>
          </cell>
          <cell r="B48" t="str">
            <v>U</v>
          </cell>
          <cell r="E48" t="str">
            <v>Acetophenone</v>
          </cell>
        </row>
        <row r="49">
          <cell r="A49">
            <v>27</v>
          </cell>
          <cell r="E49" t="str">
            <v>Acrolein</v>
          </cell>
        </row>
        <row r="50">
          <cell r="A50">
            <v>28</v>
          </cell>
          <cell r="B50" t="str">
            <v>CEMS</v>
          </cell>
          <cell r="E50" t="str">
            <v>Acrylamide</v>
          </cell>
        </row>
        <row r="51">
          <cell r="A51">
            <v>29</v>
          </cell>
          <cell r="B51" t="str">
            <v>COMS</v>
          </cell>
          <cell r="E51" t="str">
            <v>Acrylic acid</v>
          </cell>
        </row>
        <row r="52">
          <cell r="A52">
            <v>30</v>
          </cell>
          <cell r="B52" t="str">
            <v>PEMS</v>
          </cell>
          <cell r="E52" t="str">
            <v>Acrylonitrile</v>
          </cell>
        </row>
        <row r="53">
          <cell r="A53">
            <v>31</v>
          </cell>
          <cell r="B53" t="str">
            <v>Parametric</v>
          </cell>
          <cell r="E53" t="str">
            <v>Allyl chloride</v>
          </cell>
        </row>
        <row r="54">
          <cell r="B54" t="str">
            <v>CMS</v>
          </cell>
          <cell r="E54" t="str">
            <v>alpha-Chloroacetophenone</v>
          </cell>
        </row>
        <row r="55">
          <cell r="A55">
            <v>1900</v>
          </cell>
          <cell r="B55" t="str">
            <v>000</v>
          </cell>
          <cell r="E55" t="str">
            <v>Amiben</v>
          </cell>
        </row>
        <row r="56">
          <cell r="A56">
            <v>1901</v>
          </cell>
          <cell r="B56" t="str">
            <v>001</v>
          </cell>
          <cell r="E56" t="str">
            <v>Ammonia</v>
          </cell>
        </row>
        <row r="57">
          <cell r="A57">
            <v>1902</v>
          </cell>
          <cell r="B57" t="str">
            <v>002</v>
          </cell>
          <cell r="E57" t="str">
            <v>Aniline</v>
          </cell>
        </row>
        <row r="58">
          <cell r="A58">
            <v>1903</v>
          </cell>
          <cell r="B58" t="str">
            <v>003</v>
          </cell>
          <cell r="E58" t="str">
            <v>Antimony (and compounds)</v>
          </cell>
        </row>
        <row r="59">
          <cell r="A59">
            <v>1904</v>
          </cell>
          <cell r="B59" t="str">
            <v>004</v>
          </cell>
          <cell r="E59" t="str">
            <v>Arsenic (and compounds)</v>
          </cell>
        </row>
        <row r="60">
          <cell r="A60">
            <v>1905</v>
          </cell>
          <cell r="B60" t="str">
            <v>005</v>
          </cell>
          <cell r="E60" t="str">
            <v>Asbestos</v>
          </cell>
        </row>
        <row r="61">
          <cell r="A61">
            <v>1906</v>
          </cell>
          <cell r="B61" t="str">
            <v>006</v>
          </cell>
          <cell r="E61" t="str">
            <v>Barium (and compounds)</v>
          </cell>
        </row>
        <row r="62">
          <cell r="A62">
            <v>1907</v>
          </cell>
          <cell r="B62" t="str">
            <v>007</v>
          </cell>
          <cell r="E62" t="str">
            <v>Benzene</v>
          </cell>
        </row>
        <row r="63">
          <cell r="A63">
            <v>1908</v>
          </cell>
          <cell r="B63" t="str">
            <v>008</v>
          </cell>
          <cell r="E63" t="str">
            <v>Benzidine</v>
          </cell>
        </row>
        <row r="64">
          <cell r="A64">
            <v>1909</v>
          </cell>
          <cell r="B64" t="str">
            <v>009</v>
          </cell>
          <cell r="E64" t="str">
            <v>Benzotrichloride</v>
          </cell>
        </row>
        <row r="65">
          <cell r="A65">
            <v>1910</v>
          </cell>
          <cell r="B65" t="str">
            <v>010</v>
          </cell>
          <cell r="E65" t="str">
            <v>Benzyl chloride</v>
          </cell>
        </row>
        <row r="66">
          <cell r="A66">
            <v>1911</v>
          </cell>
          <cell r="B66" t="str">
            <v>011</v>
          </cell>
          <cell r="E66" t="str">
            <v>Beryllium (Table 51.1)</v>
          </cell>
        </row>
        <row r="67">
          <cell r="A67">
            <v>1912</v>
          </cell>
          <cell r="B67" t="str">
            <v>012</v>
          </cell>
          <cell r="E67" t="str">
            <v>beta-Propriolactone</v>
          </cell>
        </row>
        <row r="68">
          <cell r="A68">
            <v>1913</v>
          </cell>
          <cell r="B68" t="str">
            <v>013</v>
          </cell>
          <cell r="E68" t="str">
            <v>Biphenyl</v>
          </cell>
        </row>
        <row r="69">
          <cell r="A69">
            <v>1914</v>
          </cell>
          <cell r="B69" t="str">
            <v>014</v>
          </cell>
          <cell r="E69" t="str">
            <v>bis(2-ethylhexyl)phthalate</v>
          </cell>
        </row>
        <row r="70">
          <cell r="A70">
            <v>1915</v>
          </cell>
          <cell r="B70" t="str">
            <v>015</v>
          </cell>
          <cell r="E70" t="str">
            <v>bis(2-methoxy ethyl)ether</v>
          </cell>
        </row>
        <row r="71">
          <cell r="A71">
            <v>1916</v>
          </cell>
          <cell r="B71" t="str">
            <v>016</v>
          </cell>
          <cell r="E71" t="str">
            <v>bis(Chloromethyl)ether</v>
          </cell>
        </row>
        <row r="72">
          <cell r="A72">
            <v>1917</v>
          </cell>
          <cell r="B72" t="str">
            <v>017</v>
          </cell>
          <cell r="E72" t="str">
            <v>Bromoform</v>
          </cell>
        </row>
        <row r="73">
          <cell r="A73">
            <v>1918</v>
          </cell>
          <cell r="B73" t="str">
            <v>018</v>
          </cell>
          <cell r="E73" t="str">
            <v>Butene (mixed isomers)</v>
          </cell>
        </row>
        <row r="74">
          <cell r="A74">
            <v>1919</v>
          </cell>
          <cell r="B74" t="str">
            <v>019</v>
          </cell>
          <cell r="E74" t="str">
            <v>Cadmium (and compounds)</v>
          </cell>
        </row>
        <row r="75">
          <cell r="A75">
            <v>1920</v>
          </cell>
          <cell r="B75" t="str">
            <v>020</v>
          </cell>
          <cell r="E75" t="str">
            <v>Calcium cyanamide</v>
          </cell>
        </row>
        <row r="76">
          <cell r="A76">
            <v>1921</v>
          </cell>
          <cell r="B76" t="str">
            <v>021</v>
          </cell>
          <cell r="E76" t="str">
            <v>Captan</v>
          </cell>
        </row>
        <row r="77">
          <cell r="A77">
            <v>1922</v>
          </cell>
          <cell r="B77" t="str">
            <v>022</v>
          </cell>
          <cell r="E77" t="str">
            <v>Carbaryl</v>
          </cell>
        </row>
        <row r="78">
          <cell r="A78">
            <v>1923</v>
          </cell>
          <cell r="B78" t="str">
            <v>023</v>
          </cell>
          <cell r="E78" t="str">
            <v>Carbon dioxide</v>
          </cell>
        </row>
        <row r="79">
          <cell r="A79">
            <v>1924</v>
          </cell>
          <cell r="B79" t="str">
            <v>024</v>
          </cell>
          <cell r="E79" t="str">
            <v>Carbon disulfide</v>
          </cell>
        </row>
        <row r="80">
          <cell r="A80">
            <v>1925</v>
          </cell>
          <cell r="B80" t="str">
            <v>025</v>
          </cell>
          <cell r="E80" t="str">
            <v>Carbon tetrachloride</v>
          </cell>
        </row>
        <row r="81">
          <cell r="A81">
            <v>1926</v>
          </cell>
          <cell r="B81" t="str">
            <v>026</v>
          </cell>
          <cell r="E81" t="str">
            <v>Carbonyl sulfide</v>
          </cell>
        </row>
        <row r="82">
          <cell r="A82">
            <v>1927</v>
          </cell>
          <cell r="B82" t="str">
            <v>027</v>
          </cell>
          <cell r="E82" t="str">
            <v>Chlordane</v>
          </cell>
        </row>
        <row r="83">
          <cell r="A83">
            <v>1928</v>
          </cell>
          <cell r="B83" t="str">
            <v>028</v>
          </cell>
          <cell r="E83" t="str">
            <v>Chlorinated dibenzofurans</v>
          </cell>
        </row>
        <row r="84">
          <cell r="A84">
            <v>1929</v>
          </cell>
          <cell r="B84" t="str">
            <v>029</v>
          </cell>
          <cell r="E84" t="str">
            <v>Chlorinated Dibenzo-P-Dioxins</v>
          </cell>
        </row>
        <row r="85">
          <cell r="A85">
            <v>1930</v>
          </cell>
          <cell r="B85" t="str">
            <v>030</v>
          </cell>
          <cell r="E85" t="str">
            <v>Chlorinated dibenzo-p-dioxins</v>
          </cell>
        </row>
        <row r="86">
          <cell r="A86">
            <v>1931</v>
          </cell>
          <cell r="B86" t="str">
            <v>031</v>
          </cell>
          <cell r="E86" t="str">
            <v>Chlorine</v>
          </cell>
        </row>
        <row r="87">
          <cell r="A87">
            <v>1932</v>
          </cell>
          <cell r="B87" t="str">
            <v>032</v>
          </cell>
          <cell r="E87" t="str">
            <v>Chlorine dioxide</v>
          </cell>
        </row>
        <row r="88">
          <cell r="A88">
            <v>1933</v>
          </cell>
          <cell r="B88" t="str">
            <v>033</v>
          </cell>
          <cell r="E88" t="str">
            <v>Chloroacetic acid</v>
          </cell>
        </row>
        <row r="89">
          <cell r="A89">
            <v>1934</v>
          </cell>
          <cell r="B89" t="str">
            <v>034</v>
          </cell>
          <cell r="E89" t="str">
            <v>Chlorobenzene</v>
          </cell>
        </row>
        <row r="90">
          <cell r="A90">
            <v>1935</v>
          </cell>
          <cell r="B90" t="str">
            <v>035</v>
          </cell>
          <cell r="E90" t="str">
            <v>Chloroethane</v>
          </cell>
        </row>
        <row r="91">
          <cell r="A91">
            <v>1936</v>
          </cell>
          <cell r="B91" t="str">
            <v>036</v>
          </cell>
          <cell r="E91" t="str">
            <v>Chloroform</v>
          </cell>
        </row>
        <row r="92">
          <cell r="A92">
            <v>1937</v>
          </cell>
          <cell r="B92" t="str">
            <v>037</v>
          </cell>
          <cell r="E92" t="str">
            <v>Chloromethyl methyl ether</v>
          </cell>
        </row>
        <row r="93">
          <cell r="A93">
            <v>1938</v>
          </cell>
          <cell r="B93" t="str">
            <v>038</v>
          </cell>
          <cell r="E93" t="str">
            <v>Chloroprene</v>
          </cell>
        </row>
        <row r="94">
          <cell r="A94">
            <v>1939</v>
          </cell>
          <cell r="B94" t="str">
            <v>039</v>
          </cell>
          <cell r="E94" t="str">
            <v>Chromium VI (and compounds)</v>
          </cell>
        </row>
        <row r="95">
          <cell r="E95" t="str">
            <v>CO2e</v>
          </cell>
        </row>
        <row r="96">
          <cell r="A96">
            <v>1940</v>
          </cell>
          <cell r="B96" t="str">
            <v>040</v>
          </cell>
          <cell r="E96" t="str">
            <v>Cobalt compounds</v>
          </cell>
        </row>
        <row r="97">
          <cell r="A97">
            <v>1941</v>
          </cell>
          <cell r="B97" t="str">
            <v>041</v>
          </cell>
          <cell r="E97" t="str">
            <v>Coke oven emissions</v>
          </cell>
        </row>
        <row r="98">
          <cell r="A98">
            <v>1942</v>
          </cell>
          <cell r="B98" t="str">
            <v>042</v>
          </cell>
          <cell r="E98" t="str">
            <v>Copper (and compounds)</v>
          </cell>
        </row>
        <row r="99">
          <cell r="A99">
            <v>1943</v>
          </cell>
          <cell r="B99" t="str">
            <v>043</v>
          </cell>
          <cell r="E99" t="str">
            <v>Cresol</v>
          </cell>
        </row>
        <row r="100">
          <cell r="A100">
            <v>1944</v>
          </cell>
          <cell r="B100" t="str">
            <v>044</v>
          </cell>
          <cell r="E100" t="str">
            <v>Cumene</v>
          </cell>
        </row>
        <row r="101">
          <cell r="A101">
            <v>1945</v>
          </cell>
          <cell r="B101" t="str">
            <v>045</v>
          </cell>
          <cell r="E101" t="str">
            <v>Cyanide compounds</v>
          </cell>
        </row>
        <row r="102">
          <cell r="A102">
            <v>1946</v>
          </cell>
          <cell r="B102" t="str">
            <v>046</v>
          </cell>
          <cell r="E102" t="str">
            <v>Diaminotoluene (mixed isomers)</v>
          </cell>
        </row>
        <row r="103">
          <cell r="A103">
            <v>1947</v>
          </cell>
          <cell r="B103" t="str">
            <v>047</v>
          </cell>
          <cell r="E103" t="str">
            <v>Diazomethane</v>
          </cell>
        </row>
        <row r="104">
          <cell r="A104">
            <v>1948</v>
          </cell>
          <cell r="B104" t="str">
            <v>048</v>
          </cell>
          <cell r="E104" t="str">
            <v>Dibutyl phthalate</v>
          </cell>
        </row>
        <row r="105">
          <cell r="A105">
            <v>1949</v>
          </cell>
          <cell r="B105" t="str">
            <v>049</v>
          </cell>
          <cell r="E105" t="str">
            <v>Dichloromethane</v>
          </cell>
        </row>
        <row r="106">
          <cell r="A106">
            <v>1950</v>
          </cell>
          <cell r="B106" t="str">
            <v>050</v>
          </cell>
          <cell r="E106" t="str">
            <v>Dichloromethane</v>
          </cell>
        </row>
        <row r="107">
          <cell r="A107">
            <v>1951</v>
          </cell>
          <cell r="B107" t="str">
            <v>051</v>
          </cell>
          <cell r="E107" t="str">
            <v>Dichlorvos</v>
          </cell>
        </row>
        <row r="108">
          <cell r="A108">
            <v>1952</v>
          </cell>
          <cell r="B108" t="str">
            <v>052</v>
          </cell>
          <cell r="E108" t="str">
            <v>Diethanolamine</v>
          </cell>
        </row>
        <row r="109">
          <cell r="A109">
            <v>1953</v>
          </cell>
          <cell r="B109" t="str">
            <v>053</v>
          </cell>
          <cell r="E109" t="str">
            <v>Diethyl Sulfate</v>
          </cell>
        </row>
        <row r="110">
          <cell r="A110">
            <v>1954</v>
          </cell>
          <cell r="B110" t="str">
            <v>054</v>
          </cell>
          <cell r="E110" t="str">
            <v>Dimethyl formamide</v>
          </cell>
        </row>
        <row r="111">
          <cell r="A111">
            <v>1955</v>
          </cell>
          <cell r="B111" t="str">
            <v>055</v>
          </cell>
          <cell r="E111" t="str">
            <v>Dimethyl phthalate</v>
          </cell>
        </row>
        <row r="112">
          <cell r="A112">
            <v>1956</v>
          </cell>
          <cell r="B112" t="str">
            <v>056</v>
          </cell>
          <cell r="E112" t="str">
            <v>Dimethyl sulfate</v>
          </cell>
        </row>
        <row r="113">
          <cell r="A113">
            <v>1957</v>
          </cell>
          <cell r="B113" t="str">
            <v>057</v>
          </cell>
          <cell r="E113" t="str">
            <v>Dimethylcarbamoyl chloride</v>
          </cell>
        </row>
        <row r="114">
          <cell r="A114">
            <v>1958</v>
          </cell>
          <cell r="B114" t="str">
            <v>058</v>
          </cell>
          <cell r="E114" t="str">
            <v>Epichlorohydrin</v>
          </cell>
        </row>
        <row r="115">
          <cell r="A115">
            <v>1959</v>
          </cell>
          <cell r="B115" t="str">
            <v>059</v>
          </cell>
          <cell r="E115" t="str">
            <v>Ethyl 4,4'-Dichlorobenzilate</v>
          </cell>
        </row>
        <row r="116">
          <cell r="A116">
            <v>1960</v>
          </cell>
          <cell r="B116" t="str">
            <v>060</v>
          </cell>
          <cell r="E116" t="str">
            <v>Ethyl Acrylate</v>
          </cell>
        </row>
        <row r="117">
          <cell r="A117">
            <v>1961</v>
          </cell>
          <cell r="B117" t="str">
            <v>061</v>
          </cell>
          <cell r="E117" t="str">
            <v>Ethyl benzene</v>
          </cell>
        </row>
        <row r="118">
          <cell r="A118">
            <v>1962</v>
          </cell>
          <cell r="B118" t="str">
            <v>062</v>
          </cell>
          <cell r="E118" t="str">
            <v>Ethylene</v>
          </cell>
        </row>
        <row r="119">
          <cell r="A119">
            <v>1963</v>
          </cell>
          <cell r="B119" t="str">
            <v>063</v>
          </cell>
          <cell r="E119" t="str">
            <v>Ethylene glycol</v>
          </cell>
        </row>
        <row r="120">
          <cell r="A120">
            <v>1964</v>
          </cell>
          <cell r="B120" t="str">
            <v>064</v>
          </cell>
          <cell r="E120" t="str">
            <v>Ethylene oxide</v>
          </cell>
        </row>
        <row r="121">
          <cell r="A121">
            <v>1965</v>
          </cell>
          <cell r="B121" t="str">
            <v>065</v>
          </cell>
          <cell r="E121" t="str">
            <v>Ethyleneimine</v>
          </cell>
        </row>
        <row r="122">
          <cell r="A122">
            <v>1966</v>
          </cell>
          <cell r="B122" t="str">
            <v>066</v>
          </cell>
          <cell r="E122" t="str">
            <v>Ethylenethiourea</v>
          </cell>
        </row>
        <row r="123">
          <cell r="A123">
            <v>1967</v>
          </cell>
          <cell r="B123" t="str">
            <v>067</v>
          </cell>
          <cell r="E123" t="str">
            <v>Fine mineral fibers</v>
          </cell>
        </row>
        <row r="124">
          <cell r="A124">
            <v>1968</v>
          </cell>
          <cell r="B124" t="str">
            <v>068</v>
          </cell>
          <cell r="E124" t="str">
            <v>Formaldehyde</v>
          </cell>
        </row>
        <row r="125">
          <cell r="A125">
            <v>1969</v>
          </cell>
          <cell r="B125" t="str">
            <v>069</v>
          </cell>
          <cell r="E125" t="str">
            <v>Glycol ethers (Table 51.1)</v>
          </cell>
        </row>
        <row r="126">
          <cell r="A126">
            <v>1970</v>
          </cell>
          <cell r="B126" t="str">
            <v>070</v>
          </cell>
          <cell r="E126" t="str">
            <v>Glycol ethers (Table 51.3)</v>
          </cell>
        </row>
        <row r="127">
          <cell r="A127">
            <v>1971</v>
          </cell>
          <cell r="B127" t="str">
            <v>071</v>
          </cell>
          <cell r="E127" t="str">
            <v>Heptachlor</v>
          </cell>
        </row>
        <row r="128">
          <cell r="A128">
            <v>1972</v>
          </cell>
          <cell r="B128" t="str">
            <v>072</v>
          </cell>
          <cell r="E128" t="str">
            <v>Hexachlorobenzene</v>
          </cell>
        </row>
        <row r="129">
          <cell r="A129">
            <v>1973</v>
          </cell>
          <cell r="B129" t="str">
            <v>073</v>
          </cell>
          <cell r="E129" t="str">
            <v>Hexachlorobutadiene</v>
          </cell>
        </row>
        <row r="130">
          <cell r="A130">
            <v>1974</v>
          </cell>
          <cell r="B130" t="str">
            <v>074</v>
          </cell>
          <cell r="E130" t="str">
            <v>Hexachlorocyclopentadiene</v>
          </cell>
        </row>
        <row r="131">
          <cell r="A131">
            <v>1975</v>
          </cell>
          <cell r="B131" t="str">
            <v>075</v>
          </cell>
          <cell r="E131" t="str">
            <v>Hexachloroethane</v>
          </cell>
        </row>
        <row r="132">
          <cell r="A132">
            <v>1976</v>
          </cell>
          <cell r="B132" t="str">
            <v>076</v>
          </cell>
          <cell r="E132" t="str">
            <v>Hexamethylene diisocyanate</v>
          </cell>
        </row>
        <row r="133">
          <cell r="A133">
            <v>1977</v>
          </cell>
          <cell r="B133" t="str">
            <v>077</v>
          </cell>
          <cell r="E133" t="str">
            <v>Hexamethylphosphoramide</v>
          </cell>
        </row>
        <row r="134">
          <cell r="A134">
            <v>1978</v>
          </cell>
          <cell r="B134" t="str">
            <v>078</v>
          </cell>
          <cell r="E134" t="str">
            <v>Hydrazine</v>
          </cell>
        </row>
        <row r="135">
          <cell r="A135">
            <v>1979</v>
          </cell>
          <cell r="B135" t="str">
            <v>079</v>
          </cell>
          <cell r="E135" t="str">
            <v>Hydrochloric acid</v>
          </cell>
        </row>
        <row r="136">
          <cell r="A136">
            <v>1980</v>
          </cell>
          <cell r="B136" t="str">
            <v>080</v>
          </cell>
          <cell r="E136" t="str">
            <v>Hydrofluoric acid</v>
          </cell>
        </row>
        <row r="137">
          <cell r="A137">
            <v>1981</v>
          </cell>
          <cell r="B137" t="str">
            <v>081</v>
          </cell>
          <cell r="E137" t="str">
            <v>Hydrofluorocarbons (HFC's)</v>
          </cell>
        </row>
        <row r="138">
          <cell r="A138">
            <v>1982</v>
          </cell>
          <cell r="B138" t="str">
            <v>082</v>
          </cell>
          <cell r="E138" t="str">
            <v>Hydrogen cyanide</v>
          </cell>
        </row>
        <row r="139">
          <cell r="A139">
            <v>1983</v>
          </cell>
          <cell r="B139" t="str">
            <v>083</v>
          </cell>
          <cell r="E139" t="str">
            <v>Hydrogen sulfide</v>
          </cell>
        </row>
        <row r="140">
          <cell r="A140">
            <v>1984</v>
          </cell>
          <cell r="B140" t="str">
            <v>084</v>
          </cell>
          <cell r="E140" t="str">
            <v>Hydroquinone</v>
          </cell>
        </row>
        <row r="141">
          <cell r="A141">
            <v>1985</v>
          </cell>
          <cell r="B141" t="str">
            <v>085</v>
          </cell>
          <cell r="E141" t="str">
            <v>Iodomethane</v>
          </cell>
        </row>
        <row r="142">
          <cell r="A142">
            <v>1986</v>
          </cell>
          <cell r="B142" t="str">
            <v>086</v>
          </cell>
          <cell r="E142" t="str">
            <v>Isophorone</v>
          </cell>
        </row>
        <row r="143">
          <cell r="A143">
            <v>1987</v>
          </cell>
          <cell r="B143" t="str">
            <v>087</v>
          </cell>
          <cell r="E143" t="str">
            <v>Isoprene</v>
          </cell>
        </row>
        <row r="144">
          <cell r="A144">
            <v>1988</v>
          </cell>
          <cell r="B144" t="str">
            <v>088</v>
          </cell>
          <cell r="E144" t="str">
            <v>Lead compounds</v>
          </cell>
        </row>
        <row r="145">
          <cell r="A145">
            <v>1989</v>
          </cell>
          <cell r="B145" t="str">
            <v>089</v>
          </cell>
          <cell r="E145" t="str">
            <v>Lindane</v>
          </cell>
        </row>
        <row r="146">
          <cell r="A146">
            <v>1990</v>
          </cell>
          <cell r="B146" t="str">
            <v>090</v>
          </cell>
          <cell r="E146" t="str">
            <v>Maleic anhydride</v>
          </cell>
        </row>
        <row r="147">
          <cell r="A147">
            <v>1991</v>
          </cell>
          <cell r="B147" t="str">
            <v>091</v>
          </cell>
          <cell r="E147" t="str">
            <v>Manganese (and compounds)</v>
          </cell>
        </row>
        <row r="148">
          <cell r="A148">
            <v>1992</v>
          </cell>
          <cell r="B148" t="str">
            <v>092</v>
          </cell>
          <cell r="E148" t="str">
            <v>Mercury (and compounds)</v>
          </cell>
        </row>
        <row r="149">
          <cell r="E149" t="str">
            <v>Methane</v>
          </cell>
        </row>
        <row r="150">
          <cell r="A150">
            <v>1993</v>
          </cell>
          <cell r="B150" t="str">
            <v>093</v>
          </cell>
          <cell r="E150" t="str">
            <v>Methanol</v>
          </cell>
        </row>
        <row r="151">
          <cell r="A151">
            <v>1994</v>
          </cell>
          <cell r="B151" t="str">
            <v>094</v>
          </cell>
          <cell r="E151" t="str">
            <v>Methoxychlor</v>
          </cell>
        </row>
        <row r="152">
          <cell r="A152">
            <v>1995</v>
          </cell>
          <cell r="B152" t="str">
            <v>095</v>
          </cell>
          <cell r="E152" t="str">
            <v>Methyl bromide</v>
          </cell>
        </row>
        <row r="153">
          <cell r="A153">
            <v>1996</v>
          </cell>
          <cell r="B153" t="str">
            <v>096</v>
          </cell>
          <cell r="E153" t="str">
            <v>Methyl Cellosolve Acetate</v>
          </cell>
        </row>
        <row r="154">
          <cell r="A154">
            <v>1997</v>
          </cell>
          <cell r="B154" t="str">
            <v>097</v>
          </cell>
          <cell r="E154" t="str">
            <v>Methyl chloride</v>
          </cell>
        </row>
        <row r="155">
          <cell r="A155">
            <v>1998</v>
          </cell>
          <cell r="B155" t="str">
            <v>098</v>
          </cell>
          <cell r="E155" t="str">
            <v>Methyl ethyl ketone</v>
          </cell>
        </row>
        <row r="156">
          <cell r="A156">
            <v>1999</v>
          </cell>
          <cell r="B156" t="str">
            <v>099</v>
          </cell>
          <cell r="E156" t="str">
            <v>Methyl isobutyl ketone</v>
          </cell>
        </row>
        <row r="157">
          <cell r="A157">
            <v>2000</v>
          </cell>
          <cell r="E157" t="str">
            <v>Methyl Isocyanate</v>
          </cell>
        </row>
        <row r="158">
          <cell r="A158">
            <v>2001</v>
          </cell>
          <cell r="E158" t="str">
            <v>Methyl methacrylate</v>
          </cell>
        </row>
        <row r="159">
          <cell r="A159">
            <v>2002</v>
          </cell>
          <cell r="B159" t="str">
            <v>constructed</v>
          </cell>
          <cell r="E159" t="str">
            <v>Methyl Tertiary Butyl Ether</v>
          </cell>
        </row>
        <row r="160">
          <cell r="A160">
            <v>2003</v>
          </cell>
          <cell r="B160" t="str">
            <v>modified</v>
          </cell>
          <cell r="E160" t="str">
            <v>Methylene diphenyl diisocyanate</v>
          </cell>
        </row>
        <row r="161">
          <cell r="A161">
            <v>2004</v>
          </cell>
          <cell r="B161" t="str">
            <v>proposed</v>
          </cell>
          <cell r="E161" t="str">
            <v xml:space="preserve">Methylnaphthalene </v>
          </cell>
        </row>
        <row r="162">
          <cell r="A162">
            <v>2005</v>
          </cell>
          <cell r="E162" t="str">
            <v>Monomethyl hydrazine</v>
          </cell>
        </row>
        <row r="163">
          <cell r="A163">
            <v>2006</v>
          </cell>
          <cell r="E163" t="str">
            <v>n,n-Diethyl aniline</v>
          </cell>
        </row>
        <row r="164">
          <cell r="A164">
            <v>2007</v>
          </cell>
          <cell r="E164" t="str">
            <v>N,N-dimethylbenzenamine</v>
          </cell>
        </row>
        <row r="165">
          <cell r="A165">
            <v>2008</v>
          </cell>
          <cell r="E165" t="str">
            <v>Naphthalene</v>
          </cell>
        </row>
        <row r="166">
          <cell r="A166">
            <v>2009</v>
          </cell>
          <cell r="E166" t="str">
            <v>Naphthalene (and Methyl naphtalenes)</v>
          </cell>
        </row>
        <row r="167">
          <cell r="A167">
            <v>2010</v>
          </cell>
          <cell r="E167" t="str">
            <v>n-butyl alcohol</v>
          </cell>
        </row>
        <row r="168">
          <cell r="A168">
            <v>2011</v>
          </cell>
          <cell r="E168" t="str">
            <v>n-Hexane</v>
          </cell>
        </row>
        <row r="169">
          <cell r="A169">
            <v>2012</v>
          </cell>
          <cell r="E169" t="str">
            <v>Nickel (and compounds)</v>
          </cell>
        </row>
        <row r="170">
          <cell r="A170">
            <v>2013</v>
          </cell>
          <cell r="E170" t="str">
            <v>Nickel (refinery dust)</v>
          </cell>
        </row>
        <row r="171">
          <cell r="A171">
            <v>2014</v>
          </cell>
          <cell r="E171" t="str">
            <v>Nitric acid</v>
          </cell>
        </row>
        <row r="172">
          <cell r="A172">
            <v>2015</v>
          </cell>
          <cell r="E172" t="str">
            <v>Nitrobenzene</v>
          </cell>
        </row>
        <row r="173">
          <cell r="A173">
            <v>2016</v>
          </cell>
          <cell r="E173" t="str">
            <v>Nitrous oxide</v>
          </cell>
        </row>
        <row r="174">
          <cell r="A174">
            <v>2017</v>
          </cell>
          <cell r="E174" t="str">
            <v>n-Nitrosodimethylamine</v>
          </cell>
        </row>
        <row r="175">
          <cell r="A175">
            <v>2018</v>
          </cell>
          <cell r="E175" t="str">
            <v>N-Nitrosomorpholine</v>
          </cell>
        </row>
        <row r="176">
          <cell r="A176">
            <v>2019</v>
          </cell>
          <cell r="E176" t="str">
            <v>N-Nitroso-N-Methylurea</v>
          </cell>
        </row>
        <row r="177">
          <cell r="A177">
            <v>2020</v>
          </cell>
          <cell r="E177" t="str">
            <v>o-Aminoanisole</v>
          </cell>
        </row>
        <row r="178">
          <cell r="E178" t="str">
            <v>o-dianisidine</v>
          </cell>
        </row>
        <row r="179">
          <cell r="E179" t="str">
            <v>ortho-Tolidine</v>
          </cell>
        </row>
        <row r="180">
          <cell r="E180" t="str">
            <v>ortho-Toluidine</v>
          </cell>
        </row>
        <row r="181">
          <cell r="E181" t="str">
            <v>p,p'-DDE</v>
          </cell>
        </row>
        <row r="182">
          <cell r="E182" t="str">
            <v>para-Phenylenediamine</v>
          </cell>
        </row>
        <row r="183">
          <cell r="E183" t="str">
            <v>Parathion</v>
          </cell>
        </row>
        <row r="184">
          <cell r="E184" t="str">
            <v>Particulate Matter (PM 2.5)</v>
          </cell>
        </row>
        <row r="185">
          <cell r="E185" t="str">
            <v>Pentachloronitrobenzene</v>
          </cell>
        </row>
        <row r="186">
          <cell r="E186" t="str">
            <v>pentachloro-Phenol</v>
          </cell>
        </row>
        <row r="187">
          <cell r="E187" t="str">
            <v>Perflurorcarbons (PFC's)</v>
          </cell>
        </row>
        <row r="188">
          <cell r="E188" t="str">
            <v>Phenol</v>
          </cell>
        </row>
        <row r="189">
          <cell r="E189" t="str">
            <v>Phosgene</v>
          </cell>
        </row>
        <row r="190">
          <cell r="E190" t="str">
            <v>Phosphine</v>
          </cell>
        </row>
        <row r="191">
          <cell r="E191" t="str">
            <v>Phosphorus</v>
          </cell>
        </row>
        <row r="192">
          <cell r="E192" t="str">
            <v>Phthalic Anhydride</v>
          </cell>
        </row>
        <row r="193">
          <cell r="E193" t="str">
            <v>Polychlorinated biphenyls</v>
          </cell>
        </row>
        <row r="194">
          <cell r="E194" t="str">
            <v>Polynuclear Aromatic Hydrocarbons</v>
          </cell>
        </row>
        <row r="195">
          <cell r="E195" t="str">
            <v>Propionaldehyde</v>
          </cell>
        </row>
        <row r="196">
          <cell r="E196" t="str">
            <v>Propoxur</v>
          </cell>
        </row>
        <row r="197">
          <cell r="E197" t="str">
            <v>Propylene</v>
          </cell>
        </row>
        <row r="198">
          <cell r="E198" t="str">
            <v>Propylene oxide</v>
          </cell>
        </row>
        <row r="199">
          <cell r="E199" t="str">
            <v>Propylenimine</v>
          </cell>
        </row>
        <row r="200">
          <cell r="E200" t="str">
            <v>Pyridine</v>
          </cell>
        </row>
        <row r="201">
          <cell r="E201" t="str">
            <v>Pyrocatechol</v>
          </cell>
        </row>
        <row r="202">
          <cell r="E202" t="str">
            <v>Quinoline</v>
          </cell>
        </row>
        <row r="203">
          <cell r="E203" t="str">
            <v>Quinone</v>
          </cell>
        </row>
        <row r="204">
          <cell r="E204" t="str">
            <v>Selenium (and compounds)</v>
          </cell>
        </row>
        <row r="205">
          <cell r="E205" t="str">
            <v>Styrene</v>
          </cell>
        </row>
        <row r="206">
          <cell r="E206" t="str">
            <v>Sulfur hexafluoride</v>
          </cell>
        </row>
        <row r="207">
          <cell r="E207" t="str">
            <v>Sulfuric acid</v>
          </cell>
        </row>
        <row r="208">
          <cell r="E208" t="str">
            <v>Tetrachloroethylene</v>
          </cell>
        </row>
        <row r="209">
          <cell r="E209" t="str">
            <v>Titanium tetrachloride</v>
          </cell>
        </row>
        <row r="210">
          <cell r="E210" t="str">
            <v>Toluene</v>
          </cell>
        </row>
        <row r="211">
          <cell r="E211" t="str">
            <v>Toluene-2,4-diisocyanate</v>
          </cell>
        </row>
        <row r="212">
          <cell r="E212" t="str">
            <v>Toluene-2,6-Diisocyanate</v>
          </cell>
        </row>
        <row r="213">
          <cell r="E213" t="str">
            <v>Toxaphene</v>
          </cell>
        </row>
        <row r="214">
          <cell r="E214" t="str">
            <v>Toxic air pollutants (TAP)</v>
          </cell>
        </row>
        <row r="215">
          <cell r="E215" t="str">
            <v>Trichloroethylene</v>
          </cell>
        </row>
        <row r="216">
          <cell r="E216" t="str">
            <v>Triethyl amine</v>
          </cell>
        </row>
        <row r="217">
          <cell r="E217" t="str">
            <v>Trifluralin</v>
          </cell>
        </row>
        <row r="218">
          <cell r="E218" t="str">
            <v>Urethane</v>
          </cell>
        </row>
        <row r="219">
          <cell r="E219" t="str">
            <v>Vinyl acetate</v>
          </cell>
        </row>
        <row r="220">
          <cell r="E220" t="str">
            <v>Vinyl bromide</v>
          </cell>
        </row>
        <row r="221">
          <cell r="E221" t="str">
            <v>Vinyl chloride</v>
          </cell>
        </row>
        <row r="222">
          <cell r="E222" t="str">
            <v>Vinylidene chloride</v>
          </cell>
        </row>
        <row r="223">
          <cell r="E223" t="str">
            <v>Xylene (mixed isomers)</v>
          </cell>
        </row>
        <row r="224">
          <cell r="E224" t="str">
            <v>Zinc (and compounds)</v>
          </cell>
        </row>
        <row r="225">
          <cell r="E225" t="str">
            <v>Total Suspended Particulates</v>
          </cell>
        </row>
        <row r="226">
          <cell r="E226" t="str">
            <v>Total Reduced Sulfur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bustion emissions"/>
      <sheetName val="Fuel Lookup"/>
      <sheetName val="Units Looku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BOILR &lt; 100 MMBtu"/>
      <sheetName val="RESBLRNG &lt; 0.3 MMBtu"/>
      <sheetName val="COMBLRNG 0.3-100 MMBtu "/>
      <sheetName val="Propane"/>
      <sheetName val="Fire Training"/>
      <sheetName val="Diesel Generator &lt; 600 hp"/>
      <sheetName val="Gasoline Generator &lt; 600 hp"/>
      <sheetName val="Nat Gas Generators"/>
      <sheetName val="Propane Generators"/>
      <sheetName val="Gasoline IC Engines"/>
      <sheetName val="AGE-Stationary"/>
      <sheetName val="Horizontal tanks"/>
      <sheetName val="Internal tanks"/>
      <sheetName val="Fuel Transfer Losses"/>
      <sheetName val="VOC Compounds"/>
      <sheetName val="Degreasers"/>
      <sheetName val="Woodworking"/>
      <sheetName val="Aircraft Deicing"/>
      <sheetName val="Off-road gasoline vehicles"/>
      <sheetName val="Off-road diesel vehicles"/>
      <sheetName val="Aircraft LTOs &amp; T&amp;Gs"/>
      <sheetName val="Aircraft Trim&amp;Power Chks"/>
      <sheetName val="Onroad Vehicles"/>
      <sheetName val="Ozone Depleting Substances"/>
      <sheetName val="TBLES-1, Summary"/>
      <sheetName val="TBLES-2, Source Summary"/>
      <sheetName val="TBLES-3, ODS Summary"/>
      <sheetName val="TBL2-1,Actual, Stationary"/>
      <sheetName val="TBL2-2, Actual HAP"/>
      <sheetName val="TBL2-3, Potential, Stationary"/>
      <sheetName val="TBL2-4, Potential HAP"/>
      <sheetName val="Tbl3-1, Actual Mobile"/>
      <sheetName val="Tbl4-1, O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>
        <row r="8">
          <cell r="B8" t="str">
            <v>Ozone Depleting Substance</v>
          </cell>
          <cell r="C8" t="str">
            <v>Equipment Type1</v>
          </cell>
          <cell r="D8" t="str">
            <v>Manufacturer</v>
          </cell>
          <cell r="E8" t="str">
            <v>Model Number</v>
          </cell>
          <cell r="F8" t="str">
            <v>Mass of ODS-Containing Product Used  (lbs)</v>
          </cell>
          <cell r="G8" t="str">
            <v>Mass of ODS-Containing Product Replaced2 (lbs/yr)</v>
          </cell>
          <cell r="H8" t="str">
            <v>Weight Percent of ODS in the Product (lbs/yr)</v>
          </cell>
          <cell r="I8" t="str">
            <v>Efficiency of Control Device (%)</v>
          </cell>
          <cell r="J8" t="str">
            <v>ODS Emissions from Chemical Usage3 (lbs/yr)</v>
          </cell>
          <cell r="K8" t="str">
            <v>Total ODS Emissions (lbs/yr)</v>
          </cell>
        </row>
        <row r="9">
          <cell r="B9" t="str">
            <v>CLASS I</v>
          </cell>
        </row>
        <row r="10">
          <cell r="B10" t="str">
            <v>Group I:</v>
          </cell>
        </row>
        <row r="11">
          <cell r="B11" t="str">
            <v>CFC-11</v>
          </cell>
          <cell r="K11">
            <v>0</v>
          </cell>
        </row>
        <row r="12">
          <cell r="B12" t="str">
            <v>CFC-12</v>
          </cell>
          <cell r="C12" t="str">
            <v>Freezers, Refrigerators, Building Air Conditioners, Vehicle Air Conditioners</v>
          </cell>
          <cell r="D12" t="str">
            <v>Various</v>
          </cell>
          <cell r="E12" t="str">
            <v>Various</v>
          </cell>
          <cell r="F12">
            <v>11</v>
          </cell>
          <cell r="G12">
            <v>71</v>
          </cell>
          <cell r="H12">
            <v>1</v>
          </cell>
          <cell r="I12">
            <v>0</v>
          </cell>
          <cell r="J12">
            <v>0</v>
          </cell>
          <cell r="K12">
            <v>71</v>
          </cell>
        </row>
        <row r="13">
          <cell r="B13" t="str">
            <v>CFC-113</v>
          </cell>
          <cell r="C13" t="str">
            <v>Lubricating Compound</v>
          </cell>
          <cell r="D13" t="str">
            <v>Unknown</v>
          </cell>
          <cell r="E13" t="str">
            <v>Unknown</v>
          </cell>
          <cell r="G13">
            <v>0</v>
          </cell>
          <cell r="H13">
            <v>0</v>
          </cell>
          <cell r="I13">
            <v>0</v>
          </cell>
          <cell r="J13">
            <v>0.6</v>
          </cell>
          <cell r="K13">
            <v>0.6</v>
          </cell>
        </row>
        <row r="14">
          <cell r="B14" t="str">
            <v>CFC-114</v>
          </cell>
          <cell r="K14">
            <v>0</v>
          </cell>
        </row>
        <row r="15">
          <cell r="B15" t="str">
            <v>CFC-115</v>
          </cell>
          <cell r="K15">
            <v>0</v>
          </cell>
        </row>
        <row r="16">
          <cell r="B16" t="str">
            <v>All isomers of the above chemicals</v>
          </cell>
          <cell r="K16">
            <v>0</v>
          </cell>
        </row>
        <row r="17">
          <cell r="B17" t="str">
            <v>Group II:</v>
          </cell>
        </row>
        <row r="18">
          <cell r="B18" t="str">
            <v>Halon-1211</v>
          </cell>
          <cell r="C18" t="str">
            <v>Fire Suppression</v>
          </cell>
          <cell r="D18" t="str">
            <v>Unknown</v>
          </cell>
          <cell r="E18" t="str">
            <v>Unknown</v>
          </cell>
          <cell r="G18">
            <v>0</v>
          </cell>
          <cell r="H18">
            <v>1</v>
          </cell>
          <cell r="I18">
            <v>0</v>
          </cell>
          <cell r="J18">
            <v>0</v>
          </cell>
          <cell r="K18">
            <v>0</v>
          </cell>
        </row>
        <row r="19">
          <cell r="B19" t="str">
            <v>Halon-1301</v>
          </cell>
          <cell r="K19">
            <v>0</v>
          </cell>
        </row>
        <row r="20">
          <cell r="B20" t="str">
            <v>Halon-2402</v>
          </cell>
          <cell r="K20">
            <v>0</v>
          </cell>
        </row>
        <row r="21">
          <cell r="B21" t="str">
            <v>All isomers of the above chemicals</v>
          </cell>
          <cell r="K21">
            <v>0</v>
          </cell>
        </row>
        <row r="22">
          <cell r="B22" t="str">
            <v>Group III:</v>
          </cell>
        </row>
        <row r="23">
          <cell r="B23" t="str">
            <v>CFC-13</v>
          </cell>
          <cell r="K23">
            <v>0</v>
          </cell>
        </row>
        <row r="24">
          <cell r="B24" t="str">
            <v>CFC-111</v>
          </cell>
          <cell r="K24">
            <v>0</v>
          </cell>
        </row>
        <row r="25">
          <cell r="B25" t="str">
            <v>CFC-112</v>
          </cell>
          <cell r="K25">
            <v>0</v>
          </cell>
        </row>
        <row r="26">
          <cell r="B26" t="str">
            <v>CFC-211</v>
          </cell>
          <cell r="K26">
            <v>0</v>
          </cell>
        </row>
        <row r="27">
          <cell r="B27" t="str">
            <v>CFC-212</v>
          </cell>
          <cell r="K27">
            <v>0</v>
          </cell>
        </row>
        <row r="28">
          <cell r="B28" t="str">
            <v>CFC-213</v>
          </cell>
          <cell r="K28">
            <v>0</v>
          </cell>
        </row>
        <row r="29">
          <cell r="B29" t="str">
            <v>CFC-214</v>
          </cell>
          <cell r="K29">
            <v>0</v>
          </cell>
        </row>
        <row r="30">
          <cell r="B30" t="str">
            <v>CFC-215</v>
          </cell>
          <cell r="K30">
            <v>0</v>
          </cell>
        </row>
        <row r="31">
          <cell r="B31" t="str">
            <v>CFC-216</v>
          </cell>
          <cell r="K31">
            <v>0</v>
          </cell>
        </row>
        <row r="32">
          <cell r="B32" t="str">
            <v>CFC-217</v>
          </cell>
          <cell r="K32">
            <v>0</v>
          </cell>
        </row>
        <row r="33">
          <cell r="B33" t="str">
            <v>All isomers of the above chemicals</v>
          </cell>
          <cell r="K33">
            <v>0</v>
          </cell>
        </row>
        <row r="34">
          <cell r="B34" t="str">
            <v>Group IV:</v>
          </cell>
        </row>
        <row r="35">
          <cell r="B35" t="str">
            <v>Carbon Tetrachloride</v>
          </cell>
          <cell r="K35">
            <v>0</v>
          </cell>
        </row>
        <row r="36">
          <cell r="B36" t="str">
            <v>Group V:</v>
          </cell>
        </row>
        <row r="37">
          <cell r="B37" t="str">
            <v>1,1,1-Trichloroethane (Methyl chloroform)</v>
          </cell>
          <cell r="C37" t="str">
            <v>Brake Cleaner</v>
          </cell>
          <cell r="D37" t="str">
            <v>Unknown</v>
          </cell>
          <cell r="E37" t="str">
            <v>Unknown</v>
          </cell>
          <cell r="G37">
            <v>0</v>
          </cell>
          <cell r="H37" t="str">
            <v>Various</v>
          </cell>
          <cell r="I37">
            <v>0</v>
          </cell>
          <cell r="J37">
            <v>8.52</v>
          </cell>
          <cell r="K37">
            <v>8.52</v>
          </cell>
        </row>
        <row r="38">
          <cell r="B38" t="str">
            <v>All isomers of the above chemicals, except 1,1,2-Trichloroethane</v>
          </cell>
          <cell r="K38">
            <v>0</v>
          </cell>
        </row>
        <row r="39">
          <cell r="B39" t="str">
            <v>Group VI:</v>
          </cell>
        </row>
        <row r="40">
          <cell r="B40" t="str">
            <v>Methyl Bromide</v>
          </cell>
          <cell r="K40">
            <v>0</v>
          </cell>
        </row>
        <row r="41">
          <cell r="B41" t="str">
            <v>Group VII:</v>
          </cell>
        </row>
        <row r="42">
          <cell r="B42" t="str">
            <v>HBFC-22B1</v>
          </cell>
          <cell r="K42">
            <v>0</v>
          </cell>
        </row>
        <row r="43">
          <cell r="B43" t="str">
            <v>All isomers of the above chemicals</v>
          </cell>
          <cell r="K43">
            <v>0</v>
          </cell>
        </row>
        <row r="44">
          <cell r="B44" t="str">
            <v>CLASS II</v>
          </cell>
        </row>
        <row r="45">
          <cell r="B45" t="str">
            <v>HCFC-21</v>
          </cell>
          <cell r="K45">
            <v>0</v>
          </cell>
        </row>
        <row r="46">
          <cell r="B46" t="str">
            <v>HCFC-22</v>
          </cell>
          <cell r="C46" t="str">
            <v>Freezers, Refrigerators, Building Air Conditioners</v>
          </cell>
          <cell r="D46" t="str">
            <v>Various</v>
          </cell>
          <cell r="E46" t="str">
            <v>Various</v>
          </cell>
          <cell r="G46">
            <v>32.799999999999997</v>
          </cell>
          <cell r="H46">
            <v>1</v>
          </cell>
          <cell r="I46">
            <v>0</v>
          </cell>
          <cell r="J46">
            <v>50.2</v>
          </cell>
          <cell r="K46">
            <v>83</v>
          </cell>
        </row>
        <row r="47">
          <cell r="B47" t="str">
            <v>HCFC-31</v>
          </cell>
          <cell r="K47">
            <v>0</v>
          </cell>
        </row>
        <row r="48">
          <cell r="B48" t="str">
            <v>HCFC-121</v>
          </cell>
          <cell r="K48">
            <v>0</v>
          </cell>
        </row>
        <row r="49">
          <cell r="B49" t="str">
            <v>HCFC-122</v>
          </cell>
          <cell r="K49">
            <v>0</v>
          </cell>
        </row>
        <row r="50">
          <cell r="B50" t="str">
            <v>HCFC-123</v>
          </cell>
          <cell r="K50">
            <v>0</v>
          </cell>
        </row>
        <row r="51">
          <cell r="B51" t="str">
            <v>HCFC-124</v>
          </cell>
          <cell r="K51">
            <v>0</v>
          </cell>
        </row>
        <row r="52">
          <cell r="B52" t="str">
            <v>HCFC-131</v>
          </cell>
          <cell r="K52">
            <v>0</v>
          </cell>
        </row>
        <row r="53">
          <cell r="B53" t="str">
            <v>HCFC-132b</v>
          </cell>
          <cell r="K53">
            <v>0</v>
          </cell>
        </row>
        <row r="54">
          <cell r="B54" t="str">
            <v>HCFC-133a</v>
          </cell>
          <cell r="K54">
            <v>0</v>
          </cell>
        </row>
        <row r="55">
          <cell r="B55" t="str">
            <v>HCFC-141b</v>
          </cell>
          <cell r="C55" t="str">
            <v>A/C Flush Solvent</v>
          </cell>
          <cell r="D55" t="str">
            <v>Unknown</v>
          </cell>
          <cell r="E55" t="str">
            <v>Unknown</v>
          </cell>
          <cell r="G55">
            <v>0</v>
          </cell>
          <cell r="H55">
            <v>0</v>
          </cell>
          <cell r="I55">
            <v>0</v>
          </cell>
          <cell r="J55">
            <v>1</v>
          </cell>
          <cell r="K55">
            <v>1</v>
          </cell>
        </row>
        <row r="56">
          <cell r="B56" t="str">
            <v>HCFC-142b</v>
          </cell>
          <cell r="K56">
            <v>0</v>
          </cell>
        </row>
        <row r="57">
          <cell r="B57" t="str">
            <v>HCFC-221</v>
          </cell>
          <cell r="K57">
            <v>0</v>
          </cell>
        </row>
        <row r="58">
          <cell r="B58" t="str">
            <v>HCFC-222</v>
          </cell>
          <cell r="K58">
            <v>0</v>
          </cell>
        </row>
        <row r="59">
          <cell r="B59" t="str">
            <v>HCFC-223</v>
          </cell>
          <cell r="K59">
            <v>0</v>
          </cell>
        </row>
        <row r="60">
          <cell r="B60" t="str">
            <v>HCFC-224</v>
          </cell>
          <cell r="K60">
            <v>0</v>
          </cell>
        </row>
        <row r="61">
          <cell r="B61" t="str">
            <v>HCFC-225ca</v>
          </cell>
          <cell r="K61">
            <v>0</v>
          </cell>
        </row>
        <row r="62">
          <cell r="B62" t="str">
            <v>HCFC-225cb</v>
          </cell>
          <cell r="K62">
            <v>0</v>
          </cell>
        </row>
        <row r="63">
          <cell r="B63" t="str">
            <v>HCFC-226</v>
          </cell>
          <cell r="K63">
            <v>0</v>
          </cell>
        </row>
        <row r="64">
          <cell r="B64" t="str">
            <v>HCFC-231</v>
          </cell>
          <cell r="K64">
            <v>0</v>
          </cell>
        </row>
        <row r="65">
          <cell r="B65" t="str">
            <v>HCFC-232</v>
          </cell>
          <cell r="K65">
            <v>0</v>
          </cell>
        </row>
        <row r="66">
          <cell r="B66" t="str">
            <v>HCFC-233</v>
          </cell>
          <cell r="K66">
            <v>0</v>
          </cell>
        </row>
        <row r="67">
          <cell r="B67" t="str">
            <v>HCFC-234</v>
          </cell>
          <cell r="K67">
            <v>0</v>
          </cell>
        </row>
        <row r="68">
          <cell r="B68" t="str">
            <v>HCFC-235</v>
          </cell>
          <cell r="K68">
            <v>0</v>
          </cell>
        </row>
        <row r="69">
          <cell r="B69" t="str">
            <v>HCFC-241</v>
          </cell>
          <cell r="K69">
            <v>0</v>
          </cell>
        </row>
        <row r="70">
          <cell r="B70" t="str">
            <v>HCFC-242</v>
          </cell>
          <cell r="K70">
            <v>0</v>
          </cell>
        </row>
        <row r="71">
          <cell r="B71" t="str">
            <v>HCFC-243</v>
          </cell>
          <cell r="K71">
            <v>0</v>
          </cell>
        </row>
        <row r="72">
          <cell r="B72" t="str">
            <v>HCFC-244</v>
          </cell>
          <cell r="K72">
            <v>0</v>
          </cell>
        </row>
        <row r="73">
          <cell r="B73" t="str">
            <v>HCFC-251</v>
          </cell>
          <cell r="K73">
            <v>0</v>
          </cell>
        </row>
        <row r="74">
          <cell r="B74" t="str">
            <v>HCFC-252</v>
          </cell>
          <cell r="K74">
            <v>0</v>
          </cell>
        </row>
        <row r="75">
          <cell r="B75" t="str">
            <v>HCFC-253</v>
          </cell>
          <cell r="K75">
            <v>0</v>
          </cell>
        </row>
        <row r="76">
          <cell r="B76" t="str">
            <v>HCFC-261</v>
          </cell>
          <cell r="K76">
            <v>0</v>
          </cell>
        </row>
        <row r="77">
          <cell r="B77" t="str">
            <v>HCFC-262</v>
          </cell>
          <cell r="K77">
            <v>0</v>
          </cell>
        </row>
        <row r="78">
          <cell r="B78" t="str">
            <v>HCFC-271</v>
          </cell>
          <cell r="K78">
            <v>0</v>
          </cell>
        </row>
        <row r="79">
          <cell r="B79" t="str">
            <v>All isomers of the above chemicals</v>
          </cell>
          <cell r="K79">
            <v>0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G_Ext_Comb"/>
      <sheetName val="NG_Flare"/>
      <sheetName val="NG_Turbine"/>
      <sheetName val="NG_ICE"/>
      <sheetName val="FO_Ext_Comb"/>
      <sheetName val="FO_Int_Comb"/>
      <sheetName val="FO_Turbine"/>
      <sheetName val="Propane_Ext_Comb"/>
      <sheetName val="Propane_Turbine"/>
      <sheetName val="Propane_ICE"/>
      <sheetName val="Air Toxic Contaminants List"/>
      <sheetName val="WAC_173_460"/>
      <sheetName val="AT_EFs_Combustion.xlsx"/>
      <sheetName val="AT_EFs_Combus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oping"/>
      <sheetName val="CMS_NG_Ext_Comb"/>
      <sheetName val="CMS_Shot_Blast"/>
      <sheetName val="CMS_paints"/>
      <sheetName val="KWE_paints"/>
      <sheetName val="List_Compare"/>
      <sheetName val="Air Toxic Contaminants List"/>
      <sheetName val="Myers_Scoping_Calcs.xlsx"/>
      <sheetName val="Myers_Scoping_Calc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FB810-55DB-4AF5-9B62-4FD6104C8015}">
  <dimension ref="A1:G99"/>
  <sheetViews>
    <sheetView view="pageBreakPreview" zoomScale="130" zoomScaleNormal="100" zoomScaleSheetLayoutView="130" workbookViewId="0">
      <selection activeCell="I77" sqref="I77"/>
    </sheetView>
  </sheetViews>
  <sheetFormatPr defaultColWidth="15.77734375" defaultRowHeight="15" customHeight="1"/>
  <cols>
    <col min="1" max="1" width="3.21875" style="4" customWidth="1"/>
    <col min="2" max="2" width="13.5546875" style="4" customWidth="1"/>
    <col min="3" max="3" width="3.21875" style="45" customWidth="1"/>
    <col min="4" max="4" width="15.44140625" style="4" customWidth="1"/>
    <col min="5" max="5" width="15.5546875" style="4" customWidth="1"/>
    <col min="6" max="6" width="18.21875" style="4" customWidth="1"/>
    <col min="7" max="7" width="19.77734375" style="4" customWidth="1"/>
    <col min="8" max="16384" width="15.77734375" style="4"/>
  </cols>
  <sheetData>
    <row r="1" spans="1:7" s="1" customFormat="1" ht="14.4">
      <c r="A1" s="30"/>
      <c r="B1" s="26"/>
      <c r="C1" s="44"/>
      <c r="D1" s="26"/>
      <c r="E1" s="26"/>
      <c r="F1" s="26"/>
      <c r="G1" s="26"/>
    </row>
    <row r="2" spans="1:7" s="2" customFormat="1" ht="15" customHeight="1">
      <c r="A2" s="134" t="s">
        <v>0</v>
      </c>
      <c r="B2" s="135"/>
      <c r="C2" s="136"/>
      <c r="D2" s="134" t="s">
        <v>1</v>
      </c>
      <c r="E2" s="134" t="s">
        <v>2</v>
      </c>
      <c r="F2" s="134" t="s">
        <v>3</v>
      </c>
      <c r="G2" s="141" t="s">
        <v>4</v>
      </c>
    </row>
    <row r="3" spans="1:7" s="1" customFormat="1" ht="30" customHeight="1">
      <c r="A3" s="137"/>
      <c r="B3" s="138"/>
      <c r="C3" s="139"/>
      <c r="D3" s="140"/>
      <c r="E3" s="140"/>
      <c r="F3" s="140"/>
      <c r="G3" s="142"/>
    </row>
    <row r="4" spans="1:7" s="1" customFormat="1" ht="14.4">
      <c r="A4" s="3" t="s">
        <v>5</v>
      </c>
      <c r="B4" s="25"/>
      <c r="C4" s="43"/>
      <c r="D4" s="21" t="s">
        <v>6</v>
      </c>
      <c r="E4" s="21" t="s">
        <v>7</v>
      </c>
      <c r="F4" s="29">
        <f>_xlfn.XLOOKUP(A4,'Cooling Towers'!F:F,'Cooling Towers'!J:J)</f>
        <v>10722</v>
      </c>
      <c r="G4" s="31">
        <v>5.0000000000000001E-4</v>
      </c>
    </row>
    <row r="5" spans="1:7" s="1" customFormat="1" ht="14.4">
      <c r="A5" s="3" t="s">
        <v>8</v>
      </c>
      <c r="B5" s="25"/>
      <c r="C5" s="43"/>
      <c r="D5" s="22" t="s">
        <v>6</v>
      </c>
      <c r="E5" s="22" t="s">
        <v>7</v>
      </c>
      <c r="F5" s="29">
        <f>_xlfn.XLOOKUP(A5,'Cooling Towers'!F:F,'Cooling Towers'!J:J)</f>
        <v>10722</v>
      </c>
      <c r="G5" s="31">
        <v>5.0000000000000001E-4</v>
      </c>
    </row>
    <row r="6" spans="1:7" s="1" customFormat="1" ht="14.4">
      <c r="A6" s="3" t="s">
        <v>9</v>
      </c>
      <c r="B6" s="25"/>
      <c r="C6" s="43"/>
      <c r="D6" s="22" t="s">
        <v>6</v>
      </c>
      <c r="E6" s="22" t="s">
        <v>7</v>
      </c>
      <c r="F6" s="29">
        <f>_xlfn.XLOOKUP(A6,'Cooling Towers'!F:F,'Cooling Towers'!J:J)</f>
        <v>10722</v>
      </c>
      <c r="G6" s="31">
        <v>5.0000000000000001E-4</v>
      </c>
    </row>
    <row r="7" spans="1:7" s="1" customFormat="1" ht="14.4">
      <c r="A7" s="3" t="s">
        <v>10</v>
      </c>
      <c r="B7" s="25"/>
      <c r="C7" s="43"/>
      <c r="D7" s="22" t="s">
        <v>6</v>
      </c>
      <c r="E7" s="22" t="s">
        <v>7</v>
      </c>
      <c r="F7" s="29">
        <f>_xlfn.XLOOKUP(A7,'Cooling Towers'!F:F,'Cooling Towers'!J:J)</f>
        <v>10722</v>
      </c>
      <c r="G7" s="31">
        <v>5.0000000000000001E-4</v>
      </c>
    </row>
    <row r="8" spans="1:7" s="1" customFormat="1" ht="14.4">
      <c r="A8" s="3" t="s">
        <v>11</v>
      </c>
      <c r="B8" s="25"/>
      <c r="C8" s="43"/>
      <c r="D8" s="22" t="s">
        <v>6</v>
      </c>
      <c r="E8" s="22" t="s">
        <v>7</v>
      </c>
      <c r="F8" s="29">
        <f>_xlfn.XLOOKUP(A8,'Cooling Towers'!F:F,'Cooling Towers'!J:J)</f>
        <v>10722</v>
      </c>
      <c r="G8" s="31">
        <v>5.0000000000000001E-4</v>
      </c>
    </row>
    <row r="9" spans="1:7" s="1" customFormat="1" ht="14.4">
      <c r="A9" s="3" t="s">
        <v>12</v>
      </c>
      <c r="B9" s="25"/>
      <c r="C9" s="43"/>
      <c r="D9" s="22" t="s">
        <v>6</v>
      </c>
      <c r="E9" s="22" t="s">
        <v>7</v>
      </c>
      <c r="F9" s="29">
        <f>_xlfn.XLOOKUP(A9,'Cooling Towers'!F:F,'Cooling Towers'!J:J)</f>
        <v>10722</v>
      </c>
      <c r="G9" s="31">
        <v>5.0000000000000001E-4</v>
      </c>
    </row>
    <row r="10" spans="1:7" s="1" customFormat="1" ht="14.4">
      <c r="A10" s="3" t="s">
        <v>13</v>
      </c>
      <c r="B10" s="25"/>
      <c r="C10" s="43"/>
      <c r="D10" s="22" t="s">
        <v>6</v>
      </c>
      <c r="E10" s="22" t="s">
        <v>7</v>
      </c>
      <c r="F10" s="29">
        <f>_xlfn.XLOOKUP(A10,'Cooling Towers'!F:F,'Cooling Towers'!J:J)</f>
        <v>10722</v>
      </c>
      <c r="G10" s="31">
        <v>5.0000000000000001E-4</v>
      </c>
    </row>
    <row r="11" spans="1:7" s="1" customFormat="1" ht="14.4">
      <c r="A11" s="3" t="s">
        <v>14</v>
      </c>
      <c r="B11" s="25"/>
      <c r="C11" s="43"/>
      <c r="D11" s="22" t="s">
        <v>6</v>
      </c>
      <c r="E11" s="22" t="s">
        <v>7</v>
      </c>
      <c r="F11" s="29">
        <f>_xlfn.XLOOKUP(A11,'Cooling Towers'!F:F,'Cooling Towers'!J:J)</f>
        <v>10722</v>
      </c>
      <c r="G11" s="31">
        <v>5.0000000000000001E-4</v>
      </c>
    </row>
    <row r="12" spans="1:7" s="1" customFormat="1" ht="14.4">
      <c r="A12" s="3" t="s">
        <v>15</v>
      </c>
      <c r="B12" s="25"/>
      <c r="C12" s="43"/>
      <c r="D12" s="22" t="s">
        <v>6</v>
      </c>
      <c r="E12" s="22" t="s">
        <v>7</v>
      </c>
      <c r="F12" s="29">
        <f>_xlfn.XLOOKUP(A12,'Cooling Towers'!F:F,'Cooling Towers'!J:J)</f>
        <v>10722</v>
      </c>
      <c r="G12" s="31">
        <v>5.0000000000000001E-4</v>
      </c>
    </row>
    <row r="13" spans="1:7" s="1" customFormat="1" ht="14.4">
      <c r="A13" s="3" t="s">
        <v>16</v>
      </c>
      <c r="B13" s="25"/>
      <c r="C13" s="43"/>
      <c r="D13" s="22" t="s">
        <v>6</v>
      </c>
      <c r="E13" s="22" t="s">
        <v>7</v>
      </c>
      <c r="F13" s="29">
        <f>_xlfn.XLOOKUP(A13,'Cooling Towers'!F:F,'Cooling Towers'!J:J)</f>
        <v>10722</v>
      </c>
      <c r="G13" s="31">
        <v>5.0000000000000001E-4</v>
      </c>
    </row>
    <row r="14" spans="1:7" s="1" customFormat="1" ht="14.4">
      <c r="A14" s="3" t="s">
        <v>17</v>
      </c>
      <c r="B14" s="25"/>
      <c r="C14" s="43"/>
      <c r="D14" s="22" t="s">
        <v>6</v>
      </c>
      <c r="E14" s="22" t="s">
        <v>7</v>
      </c>
      <c r="F14" s="29">
        <f>_xlfn.XLOOKUP(A14,'Cooling Towers'!F:F,'Cooling Towers'!J:J)</f>
        <v>10722</v>
      </c>
      <c r="G14" s="31">
        <v>5.0000000000000001E-4</v>
      </c>
    </row>
    <row r="15" spans="1:7" s="1" customFormat="1" ht="14.4">
      <c r="A15" s="3" t="s">
        <v>18</v>
      </c>
      <c r="B15" s="25"/>
      <c r="C15" s="43"/>
      <c r="D15" s="22" t="s">
        <v>6</v>
      </c>
      <c r="E15" s="22" t="s">
        <v>7</v>
      </c>
      <c r="F15" s="29">
        <f>_xlfn.XLOOKUP(A15,'Cooling Towers'!F:F,'Cooling Towers'!J:J)</f>
        <v>10722</v>
      </c>
      <c r="G15" s="31">
        <v>5.0000000000000001E-4</v>
      </c>
    </row>
    <row r="16" spans="1:7" s="1" customFormat="1" ht="14.4">
      <c r="A16" s="3" t="s">
        <v>19</v>
      </c>
      <c r="B16" s="25"/>
      <c r="C16" s="43"/>
      <c r="D16" s="22" t="s">
        <v>6</v>
      </c>
      <c r="E16" s="22" t="s">
        <v>7</v>
      </c>
      <c r="F16" s="29">
        <f>_xlfn.XLOOKUP(A16,'Cooling Towers'!F:F,'Cooling Towers'!J:J)</f>
        <v>10722</v>
      </c>
      <c r="G16" s="31">
        <v>5.0000000000000001E-4</v>
      </c>
    </row>
    <row r="17" spans="1:7" s="1" customFormat="1" ht="14.4">
      <c r="A17" s="3" t="s">
        <v>20</v>
      </c>
      <c r="B17" s="25"/>
      <c r="C17" s="43"/>
      <c r="D17" s="22" t="s">
        <v>6</v>
      </c>
      <c r="E17" s="22" t="s">
        <v>7</v>
      </c>
      <c r="F17" s="29">
        <f>_xlfn.XLOOKUP(A17,'Cooling Towers'!F:F,'Cooling Towers'!J:J)</f>
        <v>10722</v>
      </c>
      <c r="G17" s="31">
        <v>5.0000000000000001E-4</v>
      </c>
    </row>
    <row r="18" spans="1:7" s="1" customFormat="1" ht="14.4">
      <c r="A18" s="3" t="s">
        <v>21</v>
      </c>
      <c r="B18" s="25"/>
      <c r="C18" s="43"/>
      <c r="D18" s="22" t="s">
        <v>6</v>
      </c>
      <c r="E18" s="22" t="s">
        <v>7</v>
      </c>
      <c r="F18" s="29">
        <f>_xlfn.XLOOKUP(A18,'Cooling Towers'!F:F,'Cooling Towers'!J:J)</f>
        <v>10722</v>
      </c>
      <c r="G18" s="31">
        <v>5.0000000000000001E-4</v>
      </c>
    </row>
    <row r="19" spans="1:7" s="1" customFormat="1" ht="14.4">
      <c r="A19" s="3" t="s">
        <v>22</v>
      </c>
      <c r="B19" s="25"/>
      <c r="C19" s="43"/>
      <c r="D19" s="22" t="s">
        <v>6</v>
      </c>
      <c r="E19" s="22" t="s">
        <v>7</v>
      </c>
      <c r="F19" s="29">
        <f>_xlfn.XLOOKUP(A19,'Cooling Towers'!F:F,'Cooling Towers'!J:J)</f>
        <v>10722</v>
      </c>
      <c r="G19" s="31">
        <v>5.0000000000000001E-4</v>
      </c>
    </row>
    <row r="20" spans="1:7" s="1" customFormat="1" ht="14.4">
      <c r="A20" s="3" t="s">
        <v>23</v>
      </c>
      <c r="B20" s="25"/>
      <c r="C20" s="43"/>
      <c r="D20" s="22" t="s">
        <v>6</v>
      </c>
      <c r="E20" s="22" t="s">
        <v>24</v>
      </c>
      <c r="F20" s="29">
        <f>_xlfn.XLOOKUP(A20,'Cooling Towers'!F:F,'Cooling Towers'!J:J)</f>
        <v>10722</v>
      </c>
      <c r="G20" s="31">
        <v>5.0000000000000001E-4</v>
      </c>
    </row>
    <row r="21" spans="1:7" s="1" customFormat="1" ht="14.4">
      <c r="A21" s="3" t="s">
        <v>25</v>
      </c>
      <c r="B21" s="25"/>
      <c r="C21" s="43"/>
      <c r="D21" s="22" t="s">
        <v>6</v>
      </c>
      <c r="E21" s="22" t="s">
        <v>24</v>
      </c>
      <c r="F21" s="29">
        <f>_xlfn.XLOOKUP(A21,'Cooling Towers'!F:F,'Cooling Towers'!J:J)</f>
        <v>10722</v>
      </c>
      <c r="G21" s="31">
        <v>5.0000000000000001E-4</v>
      </c>
    </row>
    <row r="22" spans="1:7" s="1" customFormat="1" ht="14.4">
      <c r="A22" s="3" t="s">
        <v>26</v>
      </c>
      <c r="B22" s="25"/>
      <c r="C22" s="43"/>
      <c r="D22" s="22" t="s">
        <v>6</v>
      </c>
      <c r="E22" s="22" t="s">
        <v>24</v>
      </c>
      <c r="F22" s="29">
        <f>_xlfn.XLOOKUP(A22,'Cooling Towers'!F:F,'Cooling Towers'!J:J)</f>
        <v>10722</v>
      </c>
      <c r="G22" s="31">
        <v>5.0000000000000001E-4</v>
      </c>
    </row>
    <row r="23" spans="1:7" s="1" customFormat="1" ht="14.4">
      <c r="A23" s="3" t="s">
        <v>27</v>
      </c>
      <c r="B23" s="25"/>
      <c r="C23" s="43"/>
      <c r="D23" s="22" t="s">
        <v>6</v>
      </c>
      <c r="E23" s="22" t="s">
        <v>24</v>
      </c>
      <c r="F23" s="29">
        <f>_xlfn.XLOOKUP(A23,'Cooling Towers'!F:F,'Cooling Towers'!J:J)</f>
        <v>10722</v>
      </c>
      <c r="G23" s="31">
        <v>5.0000000000000001E-4</v>
      </c>
    </row>
    <row r="24" spans="1:7" s="1" customFormat="1" ht="14.4">
      <c r="A24" s="3" t="s">
        <v>28</v>
      </c>
      <c r="B24" s="25"/>
      <c r="C24" s="43"/>
      <c r="D24" s="22" t="s">
        <v>6</v>
      </c>
      <c r="E24" s="22" t="s">
        <v>29</v>
      </c>
      <c r="F24" s="29">
        <f>_xlfn.XLOOKUP(A24,'Cooling Towers'!F:F,'Cooling Towers'!J:J)</f>
        <v>10722</v>
      </c>
      <c r="G24" s="31">
        <v>5.0000000000000001E-4</v>
      </c>
    </row>
    <row r="25" spans="1:7" s="1" customFormat="1" ht="14.4">
      <c r="A25" s="3" t="s">
        <v>30</v>
      </c>
      <c r="B25" s="25"/>
      <c r="C25" s="43"/>
      <c r="D25" s="22" t="s">
        <v>6</v>
      </c>
      <c r="E25" s="22" t="s">
        <v>29</v>
      </c>
      <c r="F25" s="29">
        <f>_xlfn.XLOOKUP(A25,'Cooling Towers'!F:F,'Cooling Towers'!J:J)</f>
        <v>10722</v>
      </c>
      <c r="G25" s="31">
        <v>5.0000000000000001E-4</v>
      </c>
    </row>
    <row r="26" spans="1:7" s="1" customFormat="1" ht="14.4">
      <c r="A26" s="3" t="s">
        <v>31</v>
      </c>
      <c r="B26" s="25"/>
      <c r="C26" s="43"/>
      <c r="D26" s="22" t="s">
        <v>6</v>
      </c>
      <c r="E26" s="22" t="s">
        <v>29</v>
      </c>
      <c r="F26" s="29">
        <f>_xlfn.XLOOKUP(A26,'Cooling Towers'!F:F,'Cooling Towers'!J:J)</f>
        <v>10722</v>
      </c>
      <c r="G26" s="31">
        <v>5.0000000000000001E-4</v>
      </c>
    </row>
    <row r="27" spans="1:7" s="1" customFormat="1" ht="14.4">
      <c r="A27" s="3" t="s">
        <v>32</v>
      </c>
      <c r="B27" s="25"/>
      <c r="C27" s="43"/>
      <c r="D27" s="22" t="s">
        <v>6</v>
      </c>
      <c r="E27" s="22" t="s">
        <v>29</v>
      </c>
      <c r="F27" s="29">
        <f>_xlfn.XLOOKUP(A27,'Cooling Towers'!F:F,'Cooling Towers'!J:J)</f>
        <v>10722</v>
      </c>
      <c r="G27" s="31">
        <v>5.0000000000000001E-4</v>
      </c>
    </row>
    <row r="28" spans="1:7" s="1" customFormat="1" ht="14.4">
      <c r="A28" s="3" t="s">
        <v>33</v>
      </c>
      <c r="B28" s="25"/>
      <c r="C28" s="43"/>
      <c r="D28" s="22" t="s">
        <v>6</v>
      </c>
      <c r="E28" s="22" t="s">
        <v>29</v>
      </c>
      <c r="F28" s="29">
        <f>_xlfn.XLOOKUP(A28,'Cooling Towers'!F:F,'Cooling Towers'!J:J)</f>
        <v>10722</v>
      </c>
      <c r="G28" s="31">
        <v>5.0000000000000001E-4</v>
      </c>
    </row>
    <row r="29" spans="1:7" s="1" customFormat="1" ht="14.4">
      <c r="A29" s="3" t="s">
        <v>34</v>
      </c>
      <c r="B29" s="25"/>
      <c r="C29" s="43"/>
      <c r="D29" s="22" t="s">
        <v>6</v>
      </c>
      <c r="E29" s="22" t="s">
        <v>29</v>
      </c>
      <c r="F29" s="29">
        <f>_xlfn.XLOOKUP(A29,'Cooling Towers'!F:F,'Cooling Towers'!J:J)</f>
        <v>10722</v>
      </c>
      <c r="G29" s="31">
        <v>5.0000000000000001E-4</v>
      </c>
    </row>
    <row r="30" spans="1:7" s="1" customFormat="1" ht="14.4">
      <c r="A30" s="3" t="s">
        <v>35</v>
      </c>
      <c r="B30" s="25"/>
      <c r="C30" s="43"/>
      <c r="D30" s="22" t="s">
        <v>6</v>
      </c>
      <c r="E30" s="22" t="s">
        <v>29</v>
      </c>
      <c r="F30" s="29">
        <f>_xlfn.XLOOKUP(A30,'Cooling Towers'!F:F,'Cooling Towers'!J:J)</f>
        <v>10722</v>
      </c>
      <c r="G30" s="31">
        <v>5.0000000000000001E-4</v>
      </c>
    </row>
    <row r="31" spans="1:7" s="1" customFormat="1" ht="14.4">
      <c r="A31" s="3" t="s">
        <v>36</v>
      </c>
      <c r="B31" s="25"/>
      <c r="C31" s="43"/>
      <c r="D31" s="22" t="s">
        <v>6</v>
      </c>
      <c r="E31" s="22" t="s">
        <v>29</v>
      </c>
      <c r="F31" s="29">
        <f>_xlfn.XLOOKUP(A31,'Cooling Towers'!F:F,'Cooling Towers'!J:J)</f>
        <v>10722</v>
      </c>
      <c r="G31" s="31">
        <v>5.0000000000000001E-4</v>
      </c>
    </row>
    <row r="32" spans="1:7" s="1" customFormat="1" ht="14.4">
      <c r="A32" s="3" t="s">
        <v>37</v>
      </c>
      <c r="B32" s="25"/>
      <c r="C32" s="43"/>
      <c r="D32" s="22" t="s">
        <v>6</v>
      </c>
      <c r="E32" s="22" t="s">
        <v>233</v>
      </c>
      <c r="F32" s="29">
        <f>_xlfn.XLOOKUP(A32,'Cooling Towers'!F:F,'Cooling Towers'!J:J)</f>
        <v>10722</v>
      </c>
      <c r="G32" s="31">
        <v>5.0000000000000001E-4</v>
      </c>
    </row>
    <row r="33" spans="1:7" s="1" customFormat="1" ht="14.4">
      <c r="A33" s="3" t="s">
        <v>38</v>
      </c>
      <c r="B33" s="25"/>
      <c r="C33" s="43"/>
      <c r="D33" s="22" t="s">
        <v>6</v>
      </c>
      <c r="E33" s="22" t="s">
        <v>235</v>
      </c>
      <c r="F33" s="29">
        <f>_xlfn.XLOOKUP(A33,'Cooling Towers'!F:F,'Cooling Towers'!J:J)</f>
        <v>10722</v>
      </c>
      <c r="G33" s="31">
        <v>5.0000000000000001E-4</v>
      </c>
    </row>
    <row r="34" spans="1:7" s="1" customFormat="1" ht="14.4">
      <c r="A34" s="3" t="s">
        <v>39</v>
      </c>
      <c r="B34" s="25"/>
      <c r="C34" s="43" t="str">
        <f ca="1">$A$99</f>
        <v>(3)</v>
      </c>
      <c r="D34" s="22" t="s">
        <v>6</v>
      </c>
      <c r="E34" s="22" t="s">
        <v>29</v>
      </c>
      <c r="F34" s="29">
        <f>_xlfn.XLOOKUP(A34,'Cooling Towers'!F:F,'Cooling Towers'!J:J)</f>
        <v>10722</v>
      </c>
      <c r="G34" s="31">
        <v>5.0000000000000001E-4</v>
      </c>
    </row>
    <row r="35" spans="1:7" s="1" customFormat="1" ht="14.4">
      <c r="A35" s="3" t="s">
        <v>40</v>
      </c>
      <c r="B35" s="25"/>
      <c r="C35" s="43" t="str">
        <f t="shared" ref="C35:C42" ca="1" si="0">$A$99</f>
        <v>(3)</v>
      </c>
      <c r="D35" s="22" t="s">
        <v>6</v>
      </c>
      <c r="E35" s="22" t="s">
        <v>29</v>
      </c>
      <c r="F35" s="29">
        <f>_xlfn.XLOOKUP(A35,'Cooling Towers'!F:F,'Cooling Towers'!J:J)</f>
        <v>10722</v>
      </c>
      <c r="G35" s="31">
        <v>5.0000000000000001E-4</v>
      </c>
    </row>
    <row r="36" spans="1:7" s="1" customFormat="1" ht="14.4">
      <c r="A36" s="3" t="s">
        <v>41</v>
      </c>
      <c r="B36" s="25"/>
      <c r="C36" s="43" t="str">
        <f t="shared" ca="1" si="0"/>
        <v>(3)</v>
      </c>
      <c r="D36" s="22" t="s">
        <v>6</v>
      </c>
      <c r="E36" s="22" t="s">
        <v>29</v>
      </c>
      <c r="F36" s="29">
        <f>_xlfn.XLOOKUP(A36,'Cooling Towers'!F:F,'Cooling Towers'!J:J)</f>
        <v>10722</v>
      </c>
      <c r="G36" s="31">
        <v>5.0000000000000001E-4</v>
      </c>
    </row>
    <row r="37" spans="1:7" s="1" customFormat="1" ht="14.4">
      <c r="A37" s="3" t="s">
        <v>42</v>
      </c>
      <c r="B37" s="25"/>
      <c r="C37" s="43" t="str">
        <f t="shared" ca="1" si="0"/>
        <v>(3)</v>
      </c>
      <c r="D37" s="22" t="s">
        <v>6</v>
      </c>
      <c r="E37" s="22" t="s">
        <v>29</v>
      </c>
      <c r="F37" s="29">
        <f>_xlfn.XLOOKUP(A37,'Cooling Towers'!F:F,'Cooling Towers'!J:J)</f>
        <v>10722</v>
      </c>
      <c r="G37" s="31">
        <v>5.0000000000000001E-4</v>
      </c>
    </row>
    <row r="38" spans="1:7" s="1" customFormat="1" ht="14.4">
      <c r="A38" s="3" t="s">
        <v>43</v>
      </c>
      <c r="B38" s="25"/>
      <c r="C38" s="43" t="str">
        <f t="shared" ca="1" si="0"/>
        <v>(3)</v>
      </c>
      <c r="D38" s="22" t="s">
        <v>6</v>
      </c>
      <c r="E38" s="22" t="s">
        <v>29</v>
      </c>
      <c r="F38" s="29">
        <f>_xlfn.XLOOKUP(A38,'Cooling Towers'!F:F,'Cooling Towers'!J:J)</f>
        <v>10722</v>
      </c>
      <c r="G38" s="31">
        <v>5.0000000000000001E-4</v>
      </c>
    </row>
    <row r="39" spans="1:7" s="1" customFormat="1" ht="14.4">
      <c r="A39" s="3" t="s">
        <v>44</v>
      </c>
      <c r="B39" s="25"/>
      <c r="C39" s="43" t="str">
        <f t="shared" ca="1" si="0"/>
        <v>(3)</v>
      </c>
      <c r="D39" s="22" t="s">
        <v>6</v>
      </c>
      <c r="E39" s="22" t="s">
        <v>29</v>
      </c>
      <c r="F39" s="29">
        <f>_xlfn.XLOOKUP(A39,'Cooling Towers'!F:F,'Cooling Towers'!J:J)</f>
        <v>10722</v>
      </c>
      <c r="G39" s="31">
        <v>5.0000000000000001E-4</v>
      </c>
    </row>
    <row r="40" spans="1:7" s="1" customFormat="1" ht="14.4">
      <c r="A40" s="3" t="s">
        <v>45</v>
      </c>
      <c r="B40" s="25"/>
      <c r="C40" s="43" t="str">
        <f t="shared" ca="1" si="0"/>
        <v>(3)</v>
      </c>
      <c r="D40" s="22" t="s">
        <v>6</v>
      </c>
      <c r="E40" s="22" t="s">
        <v>29</v>
      </c>
      <c r="F40" s="29">
        <f>_xlfn.XLOOKUP(A40,'Cooling Towers'!F:F,'Cooling Towers'!J:J)</f>
        <v>10722</v>
      </c>
      <c r="G40" s="31">
        <v>5.0000000000000001E-4</v>
      </c>
    </row>
    <row r="41" spans="1:7" s="1" customFormat="1" ht="14.4">
      <c r="A41" s="3" t="s">
        <v>46</v>
      </c>
      <c r="B41" s="25"/>
      <c r="C41" s="43" t="str">
        <f t="shared" ca="1" si="0"/>
        <v>(3)</v>
      </c>
      <c r="D41" s="22" t="s">
        <v>6</v>
      </c>
      <c r="E41" s="22" t="s">
        <v>29</v>
      </c>
      <c r="F41" s="29">
        <f>_xlfn.XLOOKUP(A41,'Cooling Towers'!F:F,'Cooling Towers'!J:J)</f>
        <v>10722</v>
      </c>
      <c r="G41" s="31">
        <v>5.0000000000000001E-4</v>
      </c>
    </row>
    <row r="42" spans="1:7" s="1" customFormat="1" ht="14.4">
      <c r="A42" s="3" t="s">
        <v>47</v>
      </c>
      <c r="B42" s="25"/>
      <c r="C42" s="43" t="str">
        <f t="shared" ca="1" si="0"/>
        <v>(3)</v>
      </c>
      <c r="D42" s="22" t="s">
        <v>6</v>
      </c>
      <c r="E42" s="22" t="s">
        <v>29</v>
      </c>
      <c r="F42" s="29">
        <f>_xlfn.XLOOKUP(A42,'Cooling Towers'!F:F,'Cooling Towers'!J:J)</f>
        <v>10722</v>
      </c>
      <c r="G42" s="31">
        <v>5.0000000000000001E-4</v>
      </c>
    </row>
    <row r="43" spans="1:7" s="1" customFormat="1" ht="14.4">
      <c r="A43" s="3" t="s">
        <v>48</v>
      </c>
      <c r="B43" s="25"/>
      <c r="C43" s="43"/>
      <c r="D43" s="22" t="s">
        <v>6</v>
      </c>
      <c r="E43" s="22" t="s">
        <v>49</v>
      </c>
      <c r="F43" s="29">
        <f>_xlfn.XLOOKUP(A43,'Cooling Towers'!F:F,'Cooling Towers'!J:J)</f>
        <v>7700</v>
      </c>
      <c r="G43" s="32">
        <v>1E-3</v>
      </c>
    </row>
    <row r="44" spans="1:7" s="1" customFormat="1" ht="14.4">
      <c r="A44" s="3" t="s">
        <v>50</v>
      </c>
      <c r="B44" s="25"/>
      <c r="C44" s="43"/>
      <c r="D44" s="22" t="s">
        <v>6</v>
      </c>
      <c r="E44" s="22" t="s">
        <v>49</v>
      </c>
      <c r="F44" s="29">
        <f>_xlfn.XLOOKUP(A44,'Cooling Towers'!F:F,'Cooling Towers'!J:J)</f>
        <v>7700</v>
      </c>
      <c r="G44" s="32">
        <v>1E-3</v>
      </c>
    </row>
    <row r="45" spans="1:7" s="1" customFormat="1" ht="14.4">
      <c r="A45" s="3" t="s">
        <v>51</v>
      </c>
      <c r="B45" s="25"/>
      <c r="C45" s="43"/>
      <c r="D45" s="22" t="s">
        <v>6</v>
      </c>
      <c r="E45" s="22" t="s">
        <v>49</v>
      </c>
      <c r="F45" s="29">
        <f>_xlfn.XLOOKUP(A45,'Cooling Towers'!F:F,'Cooling Towers'!J:J)</f>
        <v>7700</v>
      </c>
      <c r="G45" s="32">
        <v>1E-3</v>
      </c>
    </row>
    <row r="46" spans="1:7" s="1" customFormat="1" ht="14.4">
      <c r="A46" s="3" t="s">
        <v>52</v>
      </c>
      <c r="B46" s="25"/>
      <c r="C46" s="43"/>
      <c r="D46" s="22" t="s">
        <v>6</v>
      </c>
      <c r="E46" s="22" t="s">
        <v>49</v>
      </c>
      <c r="F46" s="29">
        <f>_xlfn.XLOOKUP(A46,'Cooling Towers'!F:F,'Cooling Towers'!J:J)</f>
        <v>7700</v>
      </c>
      <c r="G46" s="32">
        <v>1E-3</v>
      </c>
    </row>
    <row r="47" spans="1:7" s="1" customFormat="1" ht="14.4">
      <c r="A47" s="3" t="s">
        <v>53</v>
      </c>
      <c r="B47" s="25"/>
      <c r="C47" s="43"/>
      <c r="D47" s="22" t="s">
        <v>6</v>
      </c>
      <c r="E47" s="22" t="s">
        <v>49</v>
      </c>
      <c r="F47" s="29">
        <f>_xlfn.XLOOKUP(A47,'Cooling Towers'!F:F,'Cooling Towers'!J:J)</f>
        <v>7700</v>
      </c>
      <c r="G47" s="32">
        <v>1E-3</v>
      </c>
    </row>
    <row r="48" spans="1:7" s="1" customFormat="1" ht="14.4">
      <c r="A48" s="3" t="s">
        <v>54</v>
      </c>
      <c r="B48" s="25"/>
      <c r="C48" s="43"/>
      <c r="D48" s="22" t="s">
        <v>6</v>
      </c>
      <c r="E48" s="22" t="s">
        <v>55</v>
      </c>
      <c r="F48" s="29">
        <f>_xlfn.XLOOKUP(A48,'Cooling Towers'!F:F,'Cooling Towers'!J:J)</f>
        <v>7700</v>
      </c>
      <c r="G48" s="32">
        <v>1E-3</v>
      </c>
    </row>
    <row r="49" spans="1:7" s="1" customFormat="1" ht="14.4">
      <c r="A49" s="3" t="s">
        <v>56</v>
      </c>
      <c r="B49" s="25"/>
      <c r="C49" s="43"/>
      <c r="D49" s="22" t="s">
        <v>6</v>
      </c>
      <c r="E49" s="22" t="s">
        <v>55</v>
      </c>
      <c r="F49" s="29">
        <f>_xlfn.XLOOKUP(A49,'Cooling Towers'!F:F,'Cooling Towers'!J:J)</f>
        <v>7700</v>
      </c>
      <c r="G49" s="32">
        <v>1E-3</v>
      </c>
    </row>
    <row r="50" spans="1:7" s="1" customFormat="1" ht="14.4">
      <c r="A50" s="3" t="s">
        <v>57</v>
      </c>
      <c r="B50" s="25"/>
      <c r="C50" s="43"/>
      <c r="D50" s="22" t="s">
        <v>6</v>
      </c>
      <c r="E50" s="22" t="s">
        <v>55</v>
      </c>
      <c r="F50" s="29">
        <f>_xlfn.XLOOKUP(A50,'Cooling Towers'!F:F,'Cooling Towers'!J:J)</f>
        <v>7700</v>
      </c>
      <c r="G50" s="32">
        <v>1E-3</v>
      </c>
    </row>
    <row r="51" spans="1:7" s="1" customFormat="1" ht="14.4">
      <c r="A51" s="3" t="s">
        <v>58</v>
      </c>
      <c r="B51" s="25"/>
      <c r="C51" s="43"/>
      <c r="D51" s="22" t="s">
        <v>6</v>
      </c>
      <c r="E51" s="22" t="s">
        <v>55</v>
      </c>
      <c r="F51" s="29">
        <f>_xlfn.XLOOKUP(A51,'Cooling Towers'!F:F,'Cooling Towers'!J:J)</f>
        <v>7700</v>
      </c>
      <c r="G51" s="32">
        <v>1E-3</v>
      </c>
    </row>
    <row r="52" spans="1:7" s="1" customFormat="1" ht="14.4">
      <c r="A52" s="3" t="s">
        <v>59</v>
      </c>
      <c r="B52" s="25"/>
      <c r="C52" s="43"/>
      <c r="D52" s="22" t="s">
        <v>6</v>
      </c>
      <c r="E52" s="22" t="s">
        <v>55</v>
      </c>
      <c r="F52" s="29">
        <f>_xlfn.XLOOKUP(A52,'Cooling Towers'!F:F,'Cooling Towers'!J:J)</f>
        <v>7700</v>
      </c>
      <c r="G52" s="32">
        <v>1E-3</v>
      </c>
    </row>
    <row r="53" spans="1:7" s="1" customFormat="1" ht="14.4">
      <c r="A53" s="3" t="s">
        <v>60</v>
      </c>
      <c r="B53" s="25"/>
      <c r="C53" s="43"/>
      <c r="D53" s="22" t="s">
        <v>6</v>
      </c>
      <c r="E53" s="22" t="s">
        <v>55</v>
      </c>
      <c r="F53" s="29">
        <f>_xlfn.XLOOKUP(A53,'Cooling Towers'!F:F,'Cooling Towers'!J:J)</f>
        <v>7700</v>
      </c>
      <c r="G53" s="32">
        <v>1E-3</v>
      </c>
    </row>
    <row r="54" spans="1:7" s="1" customFormat="1" ht="14.4">
      <c r="A54" s="3" t="s">
        <v>61</v>
      </c>
      <c r="B54" s="25"/>
      <c r="C54" s="43"/>
      <c r="D54" s="22" t="s">
        <v>6</v>
      </c>
      <c r="E54" s="22" t="s">
        <v>62</v>
      </c>
      <c r="F54" s="29">
        <f>_xlfn.XLOOKUP(A54,'Cooling Towers'!F:F,'Cooling Towers'!J:J)</f>
        <v>3844</v>
      </c>
      <c r="G54" s="32">
        <v>1E-3</v>
      </c>
    </row>
    <row r="55" spans="1:7" s="1" customFormat="1" ht="14.4">
      <c r="A55" s="3" t="s">
        <v>63</v>
      </c>
      <c r="B55" s="25"/>
      <c r="C55" s="43"/>
      <c r="D55" s="22" t="s">
        <v>6</v>
      </c>
      <c r="E55" s="22" t="s">
        <v>62</v>
      </c>
      <c r="F55" s="29">
        <f>_xlfn.XLOOKUP(A55,'Cooling Towers'!F:F,'Cooling Towers'!J:J)</f>
        <v>3844</v>
      </c>
      <c r="G55" s="32">
        <v>1E-3</v>
      </c>
    </row>
    <row r="56" spans="1:7" s="1" customFormat="1" ht="14.4">
      <c r="A56" s="3" t="s">
        <v>64</v>
      </c>
      <c r="B56" s="25"/>
      <c r="C56" s="43" t="str">
        <f ca="1">$A$99</f>
        <v>(3)</v>
      </c>
      <c r="D56" s="22" t="s">
        <v>6</v>
      </c>
      <c r="E56" s="22" t="s">
        <v>62</v>
      </c>
      <c r="F56" s="29">
        <f>_xlfn.XLOOKUP(A56,'Cooling Towers'!F:F,'Cooling Towers'!J:J)</f>
        <v>3844</v>
      </c>
      <c r="G56" s="32">
        <v>1E-3</v>
      </c>
    </row>
    <row r="57" spans="1:7" s="1" customFormat="1" ht="14.4">
      <c r="A57" s="3" t="s">
        <v>65</v>
      </c>
      <c r="B57" s="25"/>
      <c r="C57" s="43"/>
      <c r="D57" s="22" t="s">
        <v>6</v>
      </c>
      <c r="E57" s="22" t="s">
        <v>66</v>
      </c>
      <c r="F57" s="29">
        <f>_xlfn.XLOOKUP(A57,'Cooling Towers'!F:F,'Cooling Towers'!J:J)</f>
        <v>8000</v>
      </c>
      <c r="G57" s="32">
        <v>1E-3</v>
      </c>
    </row>
    <row r="58" spans="1:7" s="1" customFormat="1" ht="14.4">
      <c r="A58" s="3" t="s">
        <v>67</v>
      </c>
      <c r="B58" s="25"/>
      <c r="C58" s="43"/>
      <c r="D58" s="22" t="s">
        <v>6</v>
      </c>
      <c r="E58" s="22" t="s">
        <v>66</v>
      </c>
      <c r="F58" s="29">
        <f>_xlfn.XLOOKUP(A58,'Cooling Towers'!F:F,'Cooling Towers'!J:J)</f>
        <v>8000</v>
      </c>
      <c r="G58" s="32">
        <v>1E-3</v>
      </c>
    </row>
    <row r="59" spans="1:7" s="1" customFormat="1" ht="14.4">
      <c r="A59" s="3" t="s">
        <v>68</v>
      </c>
      <c r="B59" s="25"/>
      <c r="C59" s="43"/>
      <c r="D59" s="22" t="s">
        <v>6</v>
      </c>
      <c r="E59" s="22" t="s">
        <v>66</v>
      </c>
      <c r="F59" s="29">
        <f>_xlfn.XLOOKUP(A59,'Cooling Towers'!F:F,'Cooling Towers'!J:J)</f>
        <v>8000</v>
      </c>
      <c r="G59" s="32">
        <v>1E-3</v>
      </c>
    </row>
    <row r="60" spans="1:7" s="1" customFormat="1" ht="14.4">
      <c r="A60" s="3" t="s">
        <v>69</v>
      </c>
      <c r="B60" s="25"/>
      <c r="C60" s="43"/>
      <c r="D60" s="22" t="s">
        <v>6</v>
      </c>
      <c r="E60" s="22" t="s">
        <v>66</v>
      </c>
      <c r="F60" s="29">
        <f>_xlfn.XLOOKUP(A60,'Cooling Towers'!F:F,'Cooling Towers'!J:J)</f>
        <v>8000</v>
      </c>
      <c r="G60" s="32">
        <v>1E-3</v>
      </c>
    </row>
    <row r="61" spans="1:7" s="1" customFormat="1" ht="14.4">
      <c r="A61" s="3" t="s">
        <v>70</v>
      </c>
      <c r="B61" s="25"/>
      <c r="C61" s="43"/>
      <c r="D61" s="22" t="s">
        <v>6</v>
      </c>
      <c r="E61" s="22" t="s">
        <v>66</v>
      </c>
      <c r="F61" s="29">
        <f>_xlfn.XLOOKUP(A61,'Cooling Towers'!F:F,'Cooling Towers'!J:J)</f>
        <v>8000</v>
      </c>
      <c r="G61" s="32">
        <v>1E-3</v>
      </c>
    </row>
    <row r="62" spans="1:7" s="1" customFormat="1" ht="14.4">
      <c r="A62" s="3" t="s">
        <v>71</v>
      </c>
      <c r="B62" s="25"/>
      <c r="C62" s="43"/>
      <c r="D62" s="22" t="s">
        <v>6</v>
      </c>
      <c r="E62" s="22" t="s">
        <v>66</v>
      </c>
      <c r="F62" s="29">
        <f>_xlfn.XLOOKUP(A62,'Cooling Towers'!F:F,'Cooling Towers'!J:J)</f>
        <v>8000</v>
      </c>
      <c r="G62" s="32">
        <v>1E-3</v>
      </c>
    </row>
    <row r="63" spans="1:7" s="1" customFormat="1" ht="14.4">
      <c r="A63" s="3" t="s">
        <v>72</v>
      </c>
      <c r="B63" s="25"/>
      <c r="C63" s="43"/>
      <c r="D63" s="22" t="s">
        <v>6</v>
      </c>
      <c r="E63" s="22" t="s">
        <v>66</v>
      </c>
      <c r="F63" s="29">
        <f>_xlfn.XLOOKUP(A63,'Cooling Towers'!F:F,'Cooling Towers'!J:J)</f>
        <v>8000</v>
      </c>
      <c r="G63" s="32">
        <v>1E-3</v>
      </c>
    </row>
    <row r="64" spans="1:7" s="1" customFormat="1" ht="14.4">
      <c r="A64" s="3" t="s">
        <v>73</v>
      </c>
      <c r="B64" s="25"/>
      <c r="C64" s="43"/>
      <c r="D64" s="22" t="s">
        <v>6</v>
      </c>
      <c r="E64" s="22" t="s">
        <v>66</v>
      </c>
      <c r="F64" s="29">
        <f>_xlfn.XLOOKUP(A64,'Cooling Towers'!F:F,'Cooling Towers'!J:J)</f>
        <v>8000</v>
      </c>
      <c r="G64" s="32">
        <v>1E-3</v>
      </c>
    </row>
    <row r="65" spans="1:7" s="1" customFormat="1" ht="14.4">
      <c r="A65" s="3" t="s">
        <v>74</v>
      </c>
      <c r="B65" s="25"/>
      <c r="C65" s="43"/>
      <c r="D65" s="22" t="s">
        <v>6</v>
      </c>
      <c r="E65" s="22" t="s">
        <v>66</v>
      </c>
      <c r="F65" s="29">
        <f>_xlfn.XLOOKUP(A65,'Cooling Towers'!F:F,'Cooling Towers'!J:J)</f>
        <v>8000</v>
      </c>
      <c r="G65" s="32">
        <v>1E-3</v>
      </c>
    </row>
    <row r="66" spans="1:7" s="1" customFormat="1" ht="14.4">
      <c r="A66" s="3" t="s">
        <v>75</v>
      </c>
      <c r="B66" s="25"/>
      <c r="C66" s="43" t="str">
        <f ca="1">$A$99</f>
        <v>(3)</v>
      </c>
      <c r="D66" s="22" t="s">
        <v>6</v>
      </c>
      <c r="E66" s="22" t="s">
        <v>66</v>
      </c>
      <c r="F66" s="29">
        <f>_xlfn.XLOOKUP(A66,'Cooling Towers'!F:F,'Cooling Towers'!J:J)</f>
        <v>8000</v>
      </c>
      <c r="G66" s="32">
        <v>1E-3</v>
      </c>
    </row>
    <row r="67" spans="1:7" s="1" customFormat="1" ht="14.4">
      <c r="A67" s="3" t="s">
        <v>76</v>
      </c>
      <c r="B67" s="25"/>
      <c r="C67" s="43"/>
      <c r="D67" s="22" t="s">
        <v>6</v>
      </c>
      <c r="E67" s="22" t="s">
        <v>77</v>
      </c>
      <c r="F67" s="29">
        <f>_xlfn.XLOOKUP(A67,'Cooling Towers'!F:F,'Cooling Towers'!J:J)</f>
        <v>8000</v>
      </c>
      <c r="G67" s="32">
        <v>1E-3</v>
      </c>
    </row>
    <row r="68" spans="1:7" s="1" customFormat="1" ht="14.4">
      <c r="A68" s="3" t="s">
        <v>78</v>
      </c>
      <c r="B68" s="25"/>
      <c r="C68" s="43"/>
      <c r="D68" s="22" t="s">
        <v>6</v>
      </c>
      <c r="E68" s="22" t="s">
        <v>77</v>
      </c>
      <c r="F68" s="29">
        <f>_xlfn.XLOOKUP(A68,'Cooling Towers'!F:F,'Cooling Towers'!J:J)</f>
        <v>8000</v>
      </c>
      <c r="G68" s="32">
        <v>1E-3</v>
      </c>
    </row>
    <row r="69" spans="1:7" s="1" customFormat="1" ht="14.4">
      <c r="A69" s="3" t="s">
        <v>79</v>
      </c>
      <c r="B69" s="25"/>
      <c r="C69" s="43"/>
      <c r="D69" s="22" t="s">
        <v>6</v>
      </c>
      <c r="E69" s="22" t="s">
        <v>77</v>
      </c>
      <c r="F69" s="29">
        <f>_xlfn.XLOOKUP(A69,'Cooling Towers'!F:F,'Cooling Towers'!J:J)</f>
        <v>8000</v>
      </c>
      <c r="G69" s="32">
        <v>1E-3</v>
      </c>
    </row>
    <row r="70" spans="1:7" s="1" customFormat="1" ht="14.4">
      <c r="A70" s="3" t="s">
        <v>80</v>
      </c>
      <c r="B70" s="25"/>
      <c r="C70" s="43" t="str">
        <f ca="1">$A$99</f>
        <v>(3)</v>
      </c>
      <c r="D70" s="22" t="s">
        <v>6</v>
      </c>
      <c r="E70" s="22" t="s">
        <v>77</v>
      </c>
      <c r="F70" s="29">
        <f>_xlfn.XLOOKUP(A70,'Cooling Towers'!F:F,'Cooling Towers'!J:J)</f>
        <v>8000</v>
      </c>
      <c r="G70" s="32">
        <v>1E-3</v>
      </c>
    </row>
    <row r="71" spans="1:7" s="1" customFormat="1" ht="14.4">
      <c r="A71" s="3" t="s">
        <v>81</v>
      </c>
      <c r="B71" s="25"/>
      <c r="C71" s="43"/>
      <c r="D71" s="22" t="s">
        <v>6</v>
      </c>
      <c r="E71" s="22" t="s">
        <v>82</v>
      </c>
      <c r="F71" s="29">
        <f>_xlfn.XLOOKUP(A71,'Cooling Towers'!F:F,'Cooling Towers'!J:J)</f>
        <v>8000</v>
      </c>
      <c r="G71" s="32">
        <v>1E-3</v>
      </c>
    </row>
    <row r="72" spans="1:7" s="1" customFormat="1" ht="14.4">
      <c r="A72" s="3" t="s">
        <v>83</v>
      </c>
      <c r="B72" s="25"/>
      <c r="C72" s="43"/>
      <c r="D72" s="22" t="s">
        <v>6</v>
      </c>
      <c r="E72" s="22" t="s">
        <v>82</v>
      </c>
      <c r="F72" s="29">
        <f>_xlfn.XLOOKUP(A72,'Cooling Towers'!F:F,'Cooling Towers'!J:J)</f>
        <v>8000</v>
      </c>
      <c r="G72" s="32">
        <v>1E-3</v>
      </c>
    </row>
    <row r="73" spans="1:7" s="1" customFormat="1" ht="14.4">
      <c r="A73" s="3" t="s">
        <v>84</v>
      </c>
      <c r="B73" s="25"/>
      <c r="C73" s="43"/>
      <c r="D73" s="22" t="s">
        <v>6</v>
      </c>
      <c r="E73" s="22" t="s">
        <v>82</v>
      </c>
      <c r="F73" s="29">
        <f>_xlfn.XLOOKUP(A73,'Cooling Towers'!F:F,'Cooling Towers'!J:J)</f>
        <v>8000</v>
      </c>
      <c r="G73" s="32">
        <v>1E-3</v>
      </c>
    </row>
    <row r="74" spans="1:7" s="1" customFormat="1" ht="14.4">
      <c r="A74" s="3" t="s">
        <v>85</v>
      </c>
      <c r="B74" s="25"/>
      <c r="C74" s="43"/>
      <c r="D74" s="22" t="s">
        <v>6</v>
      </c>
      <c r="E74" s="22" t="s">
        <v>82</v>
      </c>
      <c r="F74" s="29">
        <f>_xlfn.XLOOKUP(A74,'Cooling Towers'!F:F,'Cooling Towers'!J:J)</f>
        <v>8000</v>
      </c>
      <c r="G74" s="32">
        <v>1E-3</v>
      </c>
    </row>
    <row r="75" spans="1:7" s="1" customFormat="1" ht="14.4">
      <c r="A75" s="3" t="s">
        <v>86</v>
      </c>
      <c r="B75" s="25"/>
      <c r="C75" s="43"/>
      <c r="D75" s="22" t="s">
        <v>6</v>
      </c>
      <c r="E75" s="22" t="s">
        <v>82</v>
      </c>
      <c r="F75" s="29">
        <f>_xlfn.XLOOKUP(A75,'Cooling Towers'!F:F,'Cooling Towers'!J:J)</f>
        <v>8000</v>
      </c>
      <c r="G75" s="32">
        <v>1E-3</v>
      </c>
    </row>
    <row r="76" spans="1:7" s="1" customFormat="1" ht="14.4">
      <c r="A76" s="3" t="s">
        <v>87</v>
      </c>
      <c r="B76" s="25"/>
      <c r="C76" s="43"/>
      <c r="D76" s="22" t="s">
        <v>6</v>
      </c>
      <c r="E76" s="22" t="s">
        <v>82</v>
      </c>
      <c r="F76" s="29">
        <f>_xlfn.XLOOKUP(A76,'Cooling Towers'!F:F,'Cooling Towers'!J:J)</f>
        <v>8000</v>
      </c>
      <c r="G76" s="32">
        <v>1E-3</v>
      </c>
    </row>
    <row r="77" spans="1:7" s="1" customFormat="1" ht="14.4">
      <c r="A77" s="3" t="s">
        <v>88</v>
      </c>
      <c r="B77" s="25"/>
      <c r="C77" s="43"/>
      <c r="D77" s="22" t="s">
        <v>6</v>
      </c>
      <c r="E77" s="22" t="s">
        <v>82</v>
      </c>
      <c r="F77" s="29">
        <f>_xlfn.XLOOKUP(A77,'Cooling Towers'!F:F,'Cooling Towers'!J:J)</f>
        <v>8000</v>
      </c>
      <c r="G77" s="32">
        <v>1E-3</v>
      </c>
    </row>
    <row r="78" spans="1:7" s="1" customFormat="1" ht="14.4">
      <c r="A78" s="3" t="s">
        <v>89</v>
      </c>
      <c r="B78" s="25"/>
      <c r="C78" s="43"/>
      <c r="D78" s="22" t="s">
        <v>6</v>
      </c>
      <c r="E78" s="22" t="s">
        <v>82</v>
      </c>
      <c r="F78" s="29">
        <f>_xlfn.XLOOKUP(A78,'Cooling Towers'!F:F,'Cooling Towers'!J:J)</f>
        <v>8000</v>
      </c>
      <c r="G78" s="32">
        <v>1E-3</v>
      </c>
    </row>
    <row r="79" spans="1:7" s="1" customFormat="1" ht="14.4">
      <c r="A79" s="3" t="s">
        <v>90</v>
      </c>
      <c r="B79" s="25"/>
      <c r="C79" s="43"/>
      <c r="D79" s="22" t="s">
        <v>6</v>
      </c>
      <c r="E79" s="22" t="s">
        <v>82</v>
      </c>
      <c r="F79" s="29">
        <f>_xlfn.XLOOKUP(A79,'Cooling Towers'!F:F,'Cooling Towers'!J:J)</f>
        <v>8000</v>
      </c>
      <c r="G79" s="32">
        <v>1E-3</v>
      </c>
    </row>
    <row r="80" spans="1:7" s="1" customFormat="1" ht="14.4">
      <c r="A80" s="3" t="s">
        <v>91</v>
      </c>
      <c r="B80" s="25"/>
      <c r="C80" s="43" t="str">
        <f ca="1">$A$99</f>
        <v>(3)</v>
      </c>
      <c r="D80" s="22" t="s">
        <v>6</v>
      </c>
      <c r="E80" s="22" t="s">
        <v>82</v>
      </c>
      <c r="F80" s="29">
        <f>_xlfn.XLOOKUP(A80,'Cooling Towers'!F:F,'Cooling Towers'!J:J)</f>
        <v>8000</v>
      </c>
      <c r="G80" s="32">
        <v>1E-3</v>
      </c>
    </row>
    <row r="81" spans="1:7" s="1" customFormat="1" ht="14.4">
      <c r="A81" s="3" t="s">
        <v>92</v>
      </c>
      <c r="B81" s="25"/>
      <c r="C81" s="43" t="str">
        <f ca="1">$A$99</f>
        <v>(3)</v>
      </c>
      <c r="D81" s="22" t="s">
        <v>6</v>
      </c>
      <c r="E81" s="22" t="s">
        <v>82</v>
      </c>
      <c r="F81" s="29">
        <f>_xlfn.XLOOKUP(A81,'Cooling Towers'!F:F,'Cooling Towers'!J:J)</f>
        <v>8000</v>
      </c>
      <c r="G81" s="32">
        <v>1E-3</v>
      </c>
    </row>
    <row r="82" spans="1:7" s="1" customFormat="1" ht="14.4">
      <c r="A82" s="3" t="s">
        <v>93</v>
      </c>
      <c r="B82" s="25"/>
      <c r="C82" s="43"/>
      <c r="D82" s="22" t="s">
        <v>6</v>
      </c>
      <c r="E82" s="22" t="s">
        <v>94</v>
      </c>
      <c r="F82" s="29">
        <f>_xlfn.XLOOKUP(A82,'Cooling Towers'!F:F,'Cooling Towers'!J:J)</f>
        <v>10220</v>
      </c>
      <c r="G82" s="32">
        <v>1E-3</v>
      </c>
    </row>
    <row r="83" spans="1:7" s="1" customFormat="1" ht="14.4">
      <c r="A83" s="3" t="s">
        <v>95</v>
      </c>
      <c r="B83" s="25"/>
      <c r="C83" s="43"/>
      <c r="D83" s="22" t="s">
        <v>6</v>
      </c>
      <c r="E83" s="22" t="s">
        <v>94</v>
      </c>
      <c r="F83" s="29">
        <f>_xlfn.XLOOKUP(A83,'Cooling Towers'!F:F,'Cooling Towers'!J:J)</f>
        <v>14090</v>
      </c>
      <c r="G83" s="32">
        <v>1E-3</v>
      </c>
    </row>
    <row r="84" spans="1:7" s="1" customFormat="1" ht="14.4">
      <c r="A84" s="3" t="s">
        <v>96</v>
      </c>
      <c r="B84" s="25"/>
      <c r="C84" s="43"/>
      <c r="D84" s="22" t="s">
        <v>6</v>
      </c>
      <c r="E84" s="22" t="s">
        <v>94</v>
      </c>
      <c r="F84" s="29">
        <f>_xlfn.XLOOKUP(A84,'Cooling Towers'!F:F,'Cooling Towers'!J:J)</f>
        <v>14090</v>
      </c>
      <c r="G84" s="32">
        <v>1E-3</v>
      </c>
    </row>
    <row r="85" spans="1:7" s="1" customFormat="1" ht="14.4">
      <c r="A85" s="3" t="s">
        <v>97</v>
      </c>
      <c r="B85" s="25"/>
      <c r="C85" s="43"/>
      <c r="D85" s="22" t="s">
        <v>6</v>
      </c>
      <c r="E85" s="22" t="s">
        <v>98</v>
      </c>
      <c r="F85" s="29">
        <f>_xlfn.XLOOKUP(A85,'Cooling Towers'!F:F,'Cooling Towers'!J:J)</f>
        <v>7700</v>
      </c>
      <c r="G85" s="32">
        <v>1E-3</v>
      </c>
    </row>
    <row r="86" spans="1:7" s="1" customFormat="1" ht="14.4">
      <c r="A86" s="3" t="s">
        <v>99</v>
      </c>
      <c r="B86" s="25"/>
      <c r="C86" s="43"/>
      <c r="D86" s="22" t="s">
        <v>6</v>
      </c>
      <c r="E86" s="22" t="s">
        <v>98</v>
      </c>
      <c r="F86" s="29">
        <f>_xlfn.XLOOKUP(A86,'Cooling Towers'!F:F,'Cooling Towers'!J:J)</f>
        <v>7700</v>
      </c>
      <c r="G86" s="32">
        <v>1E-3</v>
      </c>
    </row>
    <row r="87" spans="1:7" s="1" customFormat="1" ht="14.4">
      <c r="A87" s="3" t="s">
        <v>100</v>
      </c>
      <c r="B87" s="25"/>
      <c r="C87" s="43"/>
      <c r="D87" s="22" t="s">
        <v>6</v>
      </c>
      <c r="E87" s="22" t="s">
        <v>98</v>
      </c>
      <c r="F87" s="29">
        <f>_xlfn.XLOOKUP(A87,'Cooling Towers'!F:F,'Cooling Towers'!J:J)</f>
        <v>7700</v>
      </c>
      <c r="G87" s="32">
        <v>1E-3</v>
      </c>
    </row>
    <row r="88" spans="1:7" s="1" customFormat="1" ht="14.4">
      <c r="A88" s="3" t="s">
        <v>101</v>
      </c>
      <c r="B88" s="25"/>
      <c r="C88" s="43"/>
      <c r="D88" s="22" t="s">
        <v>102</v>
      </c>
      <c r="E88" s="22" t="s">
        <v>103</v>
      </c>
      <c r="F88" s="29">
        <f>_xlfn.XLOOKUP(A88,'Cooling Towers'!F:F,'Cooling Towers'!J:J)</f>
        <v>1500</v>
      </c>
      <c r="G88" s="32">
        <v>1E-3</v>
      </c>
    </row>
    <row r="89" spans="1:7" s="1" customFormat="1" ht="14.4">
      <c r="A89" s="3" t="s">
        <v>104</v>
      </c>
      <c r="B89" s="25"/>
      <c r="C89" s="43"/>
      <c r="D89" s="22" t="s">
        <v>102</v>
      </c>
      <c r="E89" s="22" t="s">
        <v>103</v>
      </c>
      <c r="F89" s="29">
        <f>_xlfn.XLOOKUP(A89,'Cooling Towers'!F:F,'Cooling Towers'!J:J)</f>
        <v>1500</v>
      </c>
      <c r="G89" s="32">
        <v>1E-3</v>
      </c>
    </row>
    <row r="90" spans="1:7" s="1" customFormat="1" ht="14.4">
      <c r="A90" s="3" t="s">
        <v>105</v>
      </c>
      <c r="B90" s="25"/>
      <c r="C90" s="43"/>
      <c r="D90" s="22" t="s">
        <v>102</v>
      </c>
      <c r="E90" s="22" t="s">
        <v>106</v>
      </c>
      <c r="F90" s="29">
        <f>_xlfn.XLOOKUP(A90,'Cooling Towers'!F:F,'Cooling Towers'!J:J)</f>
        <v>4680</v>
      </c>
      <c r="G90" s="32">
        <v>1E-3</v>
      </c>
    </row>
    <row r="91" spans="1:7" s="1" customFormat="1" ht="14.4">
      <c r="A91" s="3" t="s">
        <v>107</v>
      </c>
      <c r="B91" s="25"/>
      <c r="C91" s="43"/>
      <c r="D91" s="22" t="s">
        <v>102</v>
      </c>
      <c r="E91" s="22" t="s">
        <v>106</v>
      </c>
      <c r="F91" s="29">
        <f>_xlfn.XLOOKUP(A91,'Cooling Towers'!F:F,'Cooling Towers'!J:J)</f>
        <v>4680</v>
      </c>
      <c r="G91" s="32">
        <v>1E-3</v>
      </c>
    </row>
    <row r="92" spans="1:7" s="1" customFormat="1" ht="14.4">
      <c r="A92" s="3" t="s">
        <v>108</v>
      </c>
      <c r="B92" s="25"/>
      <c r="C92" s="43"/>
      <c r="D92" s="22" t="s">
        <v>102</v>
      </c>
      <c r="E92" s="22" t="s">
        <v>106</v>
      </c>
      <c r="F92" s="29">
        <f>_xlfn.XLOOKUP(A92,'Cooling Towers'!F:F,'Cooling Towers'!J:J)</f>
        <v>4680</v>
      </c>
      <c r="G92" s="32">
        <v>1E-3</v>
      </c>
    </row>
    <row r="93" spans="1:7" s="1" customFormat="1" ht="14.4">
      <c r="A93" s="3" t="s">
        <v>109</v>
      </c>
      <c r="B93" s="25"/>
      <c r="C93" s="43"/>
      <c r="D93" s="22" t="s">
        <v>102</v>
      </c>
      <c r="E93" s="22" t="s">
        <v>106</v>
      </c>
      <c r="F93" s="29">
        <f>_xlfn.XLOOKUP(A93,'Cooling Towers'!F:F,'Cooling Towers'!J:J)</f>
        <v>4680</v>
      </c>
      <c r="G93" s="32">
        <v>1E-3</v>
      </c>
    </row>
    <row r="94" spans="1:7" s="1" customFormat="1" ht="14.4">
      <c r="A94" s="3" t="s">
        <v>110</v>
      </c>
      <c r="B94" s="25"/>
      <c r="C94" s="43"/>
      <c r="D94" s="22" t="s">
        <v>102</v>
      </c>
      <c r="E94" s="22" t="s">
        <v>106</v>
      </c>
      <c r="F94" s="29">
        <f>_xlfn.XLOOKUP(A94,'Cooling Towers'!F:F,'Cooling Towers'!J:J)</f>
        <v>4680</v>
      </c>
      <c r="G94" s="32">
        <v>1E-3</v>
      </c>
    </row>
    <row r="95" spans="1:7" s="1" customFormat="1" ht="14.4">
      <c r="A95" s="3" t="s">
        <v>111</v>
      </c>
      <c r="B95" s="25"/>
      <c r="C95" s="43"/>
      <c r="D95" s="22" t="s">
        <v>102</v>
      </c>
      <c r="E95" s="22" t="s">
        <v>106</v>
      </c>
      <c r="F95" s="29">
        <f>_xlfn.XLOOKUP(A95,'Cooling Towers'!F:F,'Cooling Towers'!J:J)</f>
        <v>840</v>
      </c>
      <c r="G95" s="32">
        <v>1E-3</v>
      </c>
    </row>
    <row r="96" spans="1:7" s="1" customFormat="1" ht="15" customHeight="1">
      <c r="A96" s="5" t="s">
        <v>112</v>
      </c>
      <c r="B96" s="4"/>
      <c r="C96" s="45"/>
      <c r="D96" s="4"/>
      <c r="E96" s="4"/>
      <c r="F96" s="4"/>
      <c r="G96" s="4"/>
    </row>
    <row r="97" spans="1:7" s="1" customFormat="1" ht="15" customHeight="1">
      <c r="A97" s="6" t="str">
        <f ca="1">TEXT((ROW()-MATCH("References",A:A,FALSE)-COUNTIF(INDIRECT(ADDRESS(MATCH("References",A:A,FALSE),COLUMN())):INDIRECT(ADDRESS(ROW()-1,COLUMN())),"")),"(#)")</f>
        <v>(1)</v>
      </c>
      <c r="B97" s="4" t="s">
        <v>113</v>
      </c>
      <c r="C97" s="45"/>
      <c r="D97" s="4"/>
      <c r="E97" s="4"/>
      <c r="F97" s="4"/>
      <c r="G97" s="4"/>
    </row>
    <row r="98" spans="1:7" ht="15" customHeight="1">
      <c r="A98" s="6" t="str">
        <f ca="1">TEXT((ROW()-MATCH("References",A:A,FALSE)-COUNTIF(INDIRECT(ADDRESS(MATCH("References",A:A,FALSE),COLUMN())):INDIRECT(ADDRESS(ROW()-1,COLUMN())),"")),"(#)")</f>
        <v>(2)</v>
      </c>
      <c r="B98" s="4" t="s">
        <v>114</v>
      </c>
    </row>
    <row r="99" spans="1:7" ht="15" customHeight="1">
      <c r="A99" s="6" t="str">
        <f ca="1">TEXT((ROW()-MATCH("References",A:A,FALSE)-COUNTIF(INDIRECT(ADDRESS(MATCH("References",A:A,FALSE),COLUMN())):INDIRECT(ADDRESS(ROW()-1,COLUMN())),"")),"(#)")</f>
        <v>(3)</v>
      </c>
      <c r="B99" s="46" t="s">
        <v>115</v>
      </c>
      <c r="C99" s="16"/>
      <c r="F99" s="16"/>
      <c r="G99" s="16"/>
    </row>
  </sheetData>
  <mergeCells count="5">
    <mergeCell ref="A2:C3"/>
    <mergeCell ref="D2:D3"/>
    <mergeCell ref="E2:E3"/>
    <mergeCell ref="G2:G3"/>
    <mergeCell ref="F2:F3"/>
  </mergeCells>
  <conditionalFormatting sqref="A4:A95">
    <cfRule type="cellIs" dxfId="57" priority="8" operator="lessThan">
      <formula>0.01</formula>
    </cfRule>
    <cfRule type="cellIs" dxfId="56" priority="9" operator="greaterThan">
      <formula>999</formula>
    </cfRule>
  </conditionalFormatting>
  <conditionalFormatting sqref="A97:A99">
    <cfRule type="cellIs" dxfId="55" priority="2" operator="greaterThan">
      <formula>999</formula>
    </cfRule>
  </conditionalFormatting>
  <conditionalFormatting sqref="A99">
    <cfRule type="cellIs" dxfId="54" priority="1" operator="lessThan">
      <formula>0.01</formula>
    </cfRule>
  </conditionalFormatting>
  <conditionalFormatting sqref="A97:B98">
    <cfRule type="cellIs" dxfId="53" priority="4" operator="lessThan">
      <formula>0.01</formula>
    </cfRule>
  </conditionalFormatting>
  <conditionalFormatting sqref="A2:C3">
    <cfRule type="cellIs" dxfId="52" priority="6" operator="lessThan">
      <formula>0.01</formula>
    </cfRule>
    <cfRule type="cellIs" dxfId="51" priority="7" operator="greaterThan">
      <formula>999</formula>
    </cfRule>
  </conditionalFormatting>
  <conditionalFormatting sqref="A1:E1 F1:G2 D5:E95 A96:G96 C97:G97">
    <cfRule type="cellIs" dxfId="50" priority="45" operator="greaterThan">
      <formula>999</formula>
    </cfRule>
  </conditionalFormatting>
  <conditionalFormatting sqref="A1:E1 F1:G2 D5:E97 A96:C96 F96:G97">
    <cfRule type="cellIs" dxfId="49" priority="44" operator="lessThan">
      <formula>0.01</formula>
    </cfRule>
  </conditionalFormatting>
  <conditionalFormatting sqref="B97:B98">
    <cfRule type="cellIs" dxfId="48" priority="3" operator="lessThan">
      <formula>0.01</formula>
    </cfRule>
    <cfRule type="cellIs" dxfId="47" priority="5" operator="greaterThan">
      <formula>999</formula>
    </cfRule>
  </conditionalFormatting>
  <conditionalFormatting sqref="C97">
    <cfRule type="cellIs" dxfId="46" priority="14" operator="lessThan">
      <formula>0.01</formula>
    </cfRule>
  </conditionalFormatting>
  <conditionalFormatting sqref="F4:F95">
    <cfRule type="cellIs" dxfId="45" priority="16" operator="greaterThanOrEqual">
      <formula>100</formula>
    </cfRule>
  </conditionalFormatting>
  <printOptions horizontalCentered="1"/>
  <pageMargins left="0.7" right="0.7" top="0.75" bottom="0.75" header="0.3" footer="0.3"/>
  <pageSetup paperSize="3" scale="99" orientation="portrait" r:id="rId1"/>
  <headerFooter>
    <oddFooter>&amp;R&amp;"Century Gothic,Regular"&amp;6&amp;P of &amp;N</oddFooter>
  </headerFooter>
  <rowBreaks count="1" manualBreakCount="1">
    <brk id="59" max="7" man="1"/>
  </rowBreaks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501F6-B0A4-4482-BC3D-DB936C6472EC}">
  <dimension ref="A1"/>
  <sheetViews>
    <sheetView workbookViewId="0">
      <selection activeCell="I77" sqref="I77"/>
    </sheetView>
  </sheetViews>
  <sheetFormatPr defaultRowHeight="14.4"/>
  <sheetData/>
  <pageMargins left="0.7" right="0.7" top="0.75" bottom="0.75" header="0.3" footer="0.3"/>
  <pageSetup paperSize="162" orientation="portrait" r:id="rId1"/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D8D66-0553-4F63-A81D-65441B698234}">
  <sheetPr>
    <pageSetUpPr fitToPage="1"/>
  </sheetPr>
  <dimension ref="A1:AF109"/>
  <sheetViews>
    <sheetView tabSelected="1" view="pageBreakPreview" zoomScale="115" zoomScaleNormal="100" zoomScaleSheetLayoutView="115" workbookViewId="0">
      <pane xSplit="2" ySplit="4" topLeftCell="C5" activePane="bottomRight" state="frozen"/>
      <selection activeCell="I77" sqref="I77"/>
      <selection pane="topRight" activeCell="I77" sqref="I77"/>
      <selection pane="bottomLeft" activeCell="I77" sqref="I77"/>
      <selection pane="bottomRight" activeCell="M61" sqref="M61"/>
    </sheetView>
  </sheetViews>
  <sheetFormatPr defaultRowHeight="14.4"/>
  <cols>
    <col min="1" max="1" width="13.21875" customWidth="1"/>
    <col min="2" max="2" width="3.21875" customWidth="1"/>
    <col min="3" max="7" width="12.5546875" customWidth="1"/>
    <col min="8" max="8" width="14.5546875" customWidth="1"/>
    <col min="9" max="12" width="12.5546875" customWidth="1"/>
    <col min="13" max="13" width="6.77734375" customWidth="1"/>
    <col min="14" max="14" width="3.21875" customWidth="1"/>
    <col min="15" max="15" width="6.77734375" customWidth="1"/>
    <col min="16" max="16" width="3.21875" customWidth="1"/>
    <col min="17" max="17" width="6.77734375" customWidth="1"/>
    <col min="18" max="18" width="3.21875" customWidth="1"/>
    <col min="19" max="19" width="6.77734375" customWidth="1"/>
    <col min="20" max="20" width="3.21875" customWidth="1"/>
    <col min="21" max="24" width="5.21875" customWidth="1"/>
    <col min="25" max="25" width="6.77734375" customWidth="1"/>
    <col min="26" max="26" width="3.21875" customWidth="1"/>
    <col min="27" max="27" width="6.77734375" customWidth="1"/>
    <col min="28" max="28" width="3.21875" customWidth="1"/>
    <col min="29" max="29" width="6.77734375" customWidth="1"/>
    <col min="30" max="30" width="3.21875" customWidth="1"/>
    <col min="31" max="31" width="6.77734375" customWidth="1"/>
    <col min="32" max="32" width="3.21875" customWidth="1"/>
  </cols>
  <sheetData>
    <row r="1" spans="1:32" s="10" customFormat="1" ht="15" customHeight="1">
      <c r="A1" s="152" t="s">
        <v>116</v>
      </c>
      <c r="B1" s="152"/>
      <c r="C1" s="153" t="s">
        <v>117</v>
      </c>
      <c r="D1" s="153" t="s">
        <v>118</v>
      </c>
      <c r="E1" s="153" t="s">
        <v>119</v>
      </c>
      <c r="F1" s="143" t="s">
        <v>120</v>
      </c>
      <c r="G1" s="156"/>
      <c r="H1" s="143" t="s">
        <v>121</v>
      </c>
      <c r="I1" s="144"/>
      <c r="J1" s="144"/>
      <c r="K1" s="144"/>
      <c r="L1" s="145"/>
      <c r="M1" s="14" t="s">
        <v>122</v>
      </c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</row>
    <row r="2" spans="1:32" s="10" customFormat="1" ht="15" customHeight="1">
      <c r="A2" s="152"/>
      <c r="B2" s="152"/>
      <c r="C2" s="154"/>
      <c r="D2" s="154"/>
      <c r="E2" s="154"/>
      <c r="F2" s="157"/>
      <c r="G2" s="158"/>
      <c r="H2" s="146"/>
      <c r="I2" s="147"/>
      <c r="J2" s="147"/>
      <c r="K2" s="147"/>
      <c r="L2" s="148"/>
      <c r="M2" s="14" t="s">
        <v>123</v>
      </c>
      <c r="N2" s="8"/>
      <c r="O2" s="8"/>
      <c r="P2" s="8"/>
      <c r="Q2" s="8" t="s">
        <v>124</v>
      </c>
      <c r="R2" s="8"/>
      <c r="S2" s="8"/>
      <c r="T2" s="8"/>
      <c r="U2" s="8" t="s">
        <v>304</v>
      </c>
      <c r="V2" s="8"/>
      <c r="W2" s="8"/>
      <c r="X2" s="8"/>
      <c r="Y2" s="8" t="s">
        <v>125</v>
      </c>
      <c r="Z2" s="8"/>
      <c r="AA2" s="8"/>
      <c r="AB2" s="8"/>
      <c r="AC2" s="8" t="s">
        <v>126</v>
      </c>
      <c r="AD2" s="8"/>
      <c r="AE2" s="8"/>
      <c r="AF2" s="8"/>
    </row>
    <row r="3" spans="1:32" s="10" customFormat="1" ht="11.4">
      <c r="A3" s="152"/>
      <c r="B3" s="152"/>
      <c r="C3" s="154"/>
      <c r="D3" s="154"/>
      <c r="E3" s="154"/>
      <c r="F3" s="159"/>
      <c r="G3" s="160"/>
      <c r="H3" s="149"/>
      <c r="I3" s="150"/>
      <c r="J3" s="150"/>
      <c r="K3" s="150"/>
      <c r="L3" s="151"/>
      <c r="M3" s="18" t="s">
        <v>127</v>
      </c>
      <c r="N3" s="8"/>
      <c r="O3" s="8"/>
      <c r="P3" s="8"/>
      <c r="Q3" s="8" t="s">
        <v>128</v>
      </c>
      <c r="R3" s="8"/>
      <c r="S3" s="8"/>
      <c r="T3" s="8"/>
      <c r="U3" s="17" t="s">
        <v>309</v>
      </c>
      <c r="V3" s="8"/>
      <c r="W3" s="8"/>
      <c r="X3" s="8"/>
      <c r="Y3" s="17" t="s">
        <v>129</v>
      </c>
      <c r="Z3" s="8"/>
      <c r="AA3" s="8"/>
      <c r="AB3" s="8"/>
      <c r="AC3" s="17" t="s">
        <v>130</v>
      </c>
      <c r="AD3" s="8"/>
      <c r="AE3" s="8"/>
      <c r="AF3" s="8"/>
    </row>
    <row r="4" spans="1:32" s="10" customFormat="1" ht="36">
      <c r="A4" s="152"/>
      <c r="B4" s="152"/>
      <c r="C4" s="155"/>
      <c r="D4" s="155"/>
      <c r="E4" s="155"/>
      <c r="F4" s="19" t="s">
        <v>131</v>
      </c>
      <c r="G4" s="9" t="s">
        <v>132</v>
      </c>
      <c r="H4" s="14" t="s">
        <v>123</v>
      </c>
      <c r="I4" s="8" t="s">
        <v>124</v>
      </c>
      <c r="J4" s="8" t="s">
        <v>308</v>
      </c>
      <c r="K4" s="9" t="s">
        <v>125</v>
      </c>
      <c r="L4" s="8" t="s">
        <v>126</v>
      </c>
      <c r="M4" s="19" t="s">
        <v>133</v>
      </c>
      <c r="N4" s="8"/>
      <c r="O4" s="9" t="s">
        <v>134</v>
      </c>
      <c r="P4" s="8"/>
      <c r="Q4" s="19" t="s">
        <v>133</v>
      </c>
      <c r="R4" s="8"/>
      <c r="S4" s="9" t="s">
        <v>134</v>
      </c>
      <c r="T4" s="8"/>
      <c r="U4" s="19" t="s">
        <v>310</v>
      </c>
      <c r="V4" s="8"/>
      <c r="W4" s="9" t="s">
        <v>311</v>
      </c>
      <c r="X4" s="8"/>
      <c r="Y4" s="19" t="s">
        <v>133</v>
      </c>
      <c r="Z4" s="8"/>
      <c r="AA4" s="9" t="s">
        <v>134</v>
      </c>
      <c r="AB4" s="8"/>
      <c r="AC4" s="19" t="s">
        <v>133</v>
      </c>
      <c r="AD4" s="8"/>
      <c r="AE4" s="9" t="s">
        <v>134</v>
      </c>
      <c r="AF4" s="8"/>
    </row>
    <row r="5" spans="1:32" s="11" customFormat="1" ht="15" customHeight="1">
      <c r="A5" s="23" t="s">
        <v>5</v>
      </c>
      <c r="B5" s="24"/>
      <c r="C5" s="28">
        <f>_xlfn.XLOOKUP($A5,'Input_Cooling Towers'!$A$4:$A$95,'Input_Cooling Towers'!$G$4:$G$95)</f>
        <v>5.0000000000000001E-4</v>
      </c>
      <c r="D5" s="28">
        <f>_xlfn.XLOOKUP($A5,'Input_Cooling Towers'!$A$4:$A$95,'Input_Cooling Towers'!$F$4:$F$95)</f>
        <v>10722</v>
      </c>
      <c r="E5" s="28">
        <f>_xlfn.XLOOKUP(A5,'Cooling Towers'!F:F,'Cooling Towers'!L:L)</f>
        <v>5361</v>
      </c>
      <c r="F5" s="38">
        <f>$D5*$H$93*$C5/100*60*$H$94</f>
        <v>643.834656</v>
      </c>
      <c r="G5" s="28">
        <f>$E5*$H$93*$C5/100*60*$H$94*$H$96</f>
        <v>117499.82472</v>
      </c>
      <c r="H5" s="73" t="s">
        <v>135</v>
      </c>
      <c r="I5" s="73" t="s">
        <v>135</v>
      </c>
      <c r="J5" s="130">
        <f>'[37]Dosing overview'!$M$13/20*26.98/610.91</f>
        <v>1.6561359283691541E-3</v>
      </c>
      <c r="K5" s="37">
        <f>'[37]Dosing overview'!$I$12/20</f>
        <v>0.3</v>
      </c>
      <c r="L5" s="37">
        <f>'[37]Dosing overview'!$J$12/20</f>
        <v>0.3</v>
      </c>
      <c r="M5" s="33" t="str">
        <f>IFERROR($F5*$H5/1000000,"--")</f>
        <v>--</v>
      </c>
      <c r="N5" s="34"/>
      <c r="O5" s="33" t="str">
        <f>IFERROR($G5*$H5/1000000,"--")</f>
        <v>--</v>
      </c>
      <c r="P5" s="34"/>
      <c r="Q5" s="33" t="str">
        <f>IFERROR($F5*$I5/1000000,"--")</f>
        <v>--</v>
      </c>
      <c r="R5" s="34"/>
      <c r="S5" s="33" t="str">
        <f>IFERROR($G5*$I5/1000000,"--")</f>
        <v>--</v>
      </c>
      <c r="T5" s="34"/>
      <c r="U5" s="42">
        <f>IFERROR($F5*$J5/1000000,"--")</f>
        <v>1.066277705730795E-6</v>
      </c>
      <c r="V5" s="34"/>
      <c r="W5" s="33">
        <f>IFERROR($G5*$J5/1000000,"--")</f>
        <v>1.9459568129587011E-4</v>
      </c>
      <c r="X5" s="34"/>
      <c r="Y5" s="42">
        <f>$F5*$K5/1000000</f>
        <v>1.9315039679999998E-4</v>
      </c>
      <c r="Z5" s="34"/>
      <c r="AA5" s="33">
        <f>$G5*$K5/1000000</f>
        <v>3.5249947416000002E-2</v>
      </c>
      <c r="AB5" s="34"/>
      <c r="AC5" s="33">
        <f>$F5*$L5/1000000</f>
        <v>1.9315039679999998E-4</v>
      </c>
      <c r="AD5" s="34"/>
      <c r="AE5" s="33">
        <f>$G5*$L5/1000000</f>
        <v>3.5249947416000002E-2</v>
      </c>
      <c r="AF5" s="34"/>
    </row>
    <row r="6" spans="1:32" s="11" customFormat="1" ht="15" customHeight="1">
      <c r="A6" s="23" t="s">
        <v>8</v>
      </c>
      <c r="B6" s="24"/>
      <c r="C6" s="28">
        <f>_xlfn.XLOOKUP($A6,'Input_Cooling Towers'!$A$4:$A$95,'Input_Cooling Towers'!$G$4:$G$95)</f>
        <v>5.0000000000000001E-4</v>
      </c>
      <c r="D6" s="28">
        <f>_xlfn.XLOOKUP($A6,'Input_Cooling Towers'!$A$4:$A$95,'Input_Cooling Towers'!$F$4:$F$95)</f>
        <v>10722</v>
      </c>
      <c r="E6" s="28">
        <f>_xlfn.XLOOKUP(A6,'Cooling Towers'!F:F,'Cooling Towers'!L:L)</f>
        <v>5361</v>
      </c>
      <c r="F6" s="38">
        <f t="shared" ref="F6:F36" si="0">$D6*$H$93*$C6/100*60*$H$94</f>
        <v>643.834656</v>
      </c>
      <c r="G6" s="28">
        <f t="shared" ref="G6:G69" si="1">$E6*$H$93*$C6/100*60*$H$94*$H$96</f>
        <v>117499.82472</v>
      </c>
      <c r="H6" s="73" t="s">
        <v>135</v>
      </c>
      <c r="I6" s="73" t="s">
        <v>135</v>
      </c>
      <c r="J6" s="130">
        <f>'[37]Dosing overview'!$M$13/20*26.98/610.91</f>
        <v>1.6561359283691541E-3</v>
      </c>
      <c r="K6" s="37">
        <f>'[37]Dosing overview'!$I$12/20</f>
        <v>0.3</v>
      </c>
      <c r="L6" s="37">
        <f>'[37]Dosing overview'!$J$12/20</f>
        <v>0.3</v>
      </c>
      <c r="M6" s="33" t="str">
        <f t="shared" ref="M6:M54" si="2">IFERROR($F6*$H6/1000000,"--")</f>
        <v>--</v>
      </c>
      <c r="N6" s="34"/>
      <c r="O6" s="33" t="str">
        <f t="shared" ref="O6:O54" si="3">IFERROR($G6*$H6/1000000,"--")</f>
        <v>--</v>
      </c>
      <c r="P6" s="34"/>
      <c r="Q6" s="33" t="str">
        <f t="shared" ref="Q6:Q54" si="4">IFERROR($F6*$I6/1000000,"--")</f>
        <v>--</v>
      </c>
      <c r="R6" s="34"/>
      <c r="S6" s="33" t="str">
        <f t="shared" ref="S6:S54" si="5">IFERROR($G6*$I6/1000000,"--")</f>
        <v>--</v>
      </c>
      <c r="T6" s="34"/>
      <c r="U6" s="42">
        <f t="shared" ref="U6:U69" si="6">IFERROR($F6*$J6/1000000,"--")</f>
        <v>1.066277705730795E-6</v>
      </c>
      <c r="V6" s="34"/>
      <c r="W6" s="33">
        <f t="shared" ref="W6:W69" si="7">IFERROR($G6*$J6/1000000,"--")</f>
        <v>1.9459568129587011E-4</v>
      </c>
      <c r="X6" s="34"/>
      <c r="Y6" s="42">
        <f t="shared" ref="Y6:Y24" si="8">$F6*$K6/1000000</f>
        <v>1.9315039679999998E-4</v>
      </c>
      <c r="Z6" s="34"/>
      <c r="AA6" s="33">
        <f t="shared" ref="AA6:AA24" si="9">$G6*$K6/1000000</f>
        <v>3.5249947416000002E-2</v>
      </c>
      <c r="AB6" s="34"/>
      <c r="AC6" s="33">
        <f t="shared" ref="AC6:AC24" si="10">$F6*$L6/1000000</f>
        <v>1.9315039679999998E-4</v>
      </c>
      <c r="AD6" s="34"/>
      <c r="AE6" s="33">
        <f t="shared" ref="AE6:AE24" si="11">$G6*$L6/1000000</f>
        <v>3.5249947416000002E-2</v>
      </c>
      <c r="AF6" s="34"/>
    </row>
    <row r="7" spans="1:32" s="11" customFormat="1" ht="15" customHeight="1">
      <c r="A7" s="23" t="s">
        <v>9</v>
      </c>
      <c r="B7" s="24"/>
      <c r="C7" s="28">
        <f>_xlfn.XLOOKUP($A7,'Input_Cooling Towers'!$A$4:$A$95,'Input_Cooling Towers'!$G$4:$G$95)</f>
        <v>5.0000000000000001E-4</v>
      </c>
      <c r="D7" s="28">
        <f>_xlfn.XLOOKUP($A7,'Input_Cooling Towers'!$A$4:$A$95,'Input_Cooling Towers'!$F$4:$F$95)</f>
        <v>10722</v>
      </c>
      <c r="E7" s="28">
        <f>_xlfn.XLOOKUP(A7,'Cooling Towers'!F:F,'Cooling Towers'!L:L)</f>
        <v>5361</v>
      </c>
      <c r="F7" s="38">
        <f t="shared" si="0"/>
        <v>643.834656</v>
      </c>
      <c r="G7" s="28">
        <f t="shared" si="1"/>
        <v>117499.82472</v>
      </c>
      <c r="H7" s="73" t="s">
        <v>135</v>
      </c>
      <c r="I7" s="73" t="s">
        <v>135</v>
      </c>
      <c r="J7" s="130">
        <f>'[37]Dosing overview'!$M$13/20*26.98/610.91</f>
        <v>1.6561359283691541E-3</v>
      </c>
      <c r="K7" s="37">
        <f>'[37]Dosing overview'!$I$12/20</f>
        <v>0.3</v>
      </c>
      <c r="L7" s="37">
        <f>'[37]Dosing overview'!$J$12/20</f>
        <v>0.3</v>
      </c>
      <c r="M7" s="33" t="str">
        <f t="shared" si="2"/>
        <v>--</v>
      </c>
      <c r="N7" s="34"/>
      <c r="O7" s="33" t="str">
        <f t="shared" si="3"/>
        <v>--</v>
      </c>
      <c r="P7" s="34"/>
      <c r="Q7" s="33" t="str">
        <f t="shared" si="4"/>
        <v>--</v>
      </c>
      <c r="R7" s="34"/>
      <c r="S7" s="33" t="str">
        <f t="shared" si="5"/>
        <v>--</v>
      </c>
      <c r="T7" s="34"/>
      <c r="U7" s="42">
        <f t="shared" si="6"/>
        <v>1.066277705730795E-6</v>
      </c>
      <c r="V7" s="34"/>
      <c r="W7" s="33">
        <f t="shared" si="7"/>
        <v>1.9459568129587011E-4</v>
      </c>
      <c r="X7" s="34"/>
      <c r="Y7" s="42">
        <f t="shared" si="8"/>
        <v>1.9315039679999998E-4</v>
      </c>
      <c r="Z7" s="34"/>
      <c r="AA7" s="33">
        <f t="shared" si="9"/>
        <v>3.5249947416000002E-2</v>
      </c>
      <c r="AB7" s="34"/>
      <c r="AC7" s="33">
        <f t="shared" si="10"/>
        <v>1.9315039679999998E-4</v>
      </c>
      <c r="AD7" s="34"/>
      <c r="AE7" s="33">
        <f t="shared" si="11"/>
        <v>3.5249947416000002E-2</v>
      </c>
      <c r="AF7" s="34"/>
    </row>
    <row r="8" spans="1:32" s="11" customFormat="1" ht="15" customHeight="1">
      <c r="A8" s="23" t="s">
        <v>10</v>
      </c>
      <c r="B8" s="24"/>
      <c r="C8" s="28">
        <f>_xlfn.XLOOKUP($A8,'Input_Cooling Towers'!$A$4:$A$95,'Input_Cooling Towers'!$G$4:$G$95)</f>
        <v>5.0000000000000001E-4</v>
      </c>
      <c r="D8" s="28">
        <f>_xlfn.XLOOKUP($A8,'Input_Cooling Towers'!$A$4:$A$95,'Input_Cooling Towers'!$F$4:$F$95)</f>
        <v>10722</v>
      </c>
      <c r="E8" s="28">
        <f>_xlfn.XLOOKUP(A8,'Cooling Towers'!F:F,'Cooling Towers'!L:L)</f>
        <v>5361</v>
      </c>
      <c r="F8" s="38">
        <f t="shared" si="0"/>
        <v>643.834656</v>
      </c>
      <c r="G8" s="28">
        <f t="shared" si="1"/>
        <v>117499.82472</v>
      </c>
      <c r="H8" s="73" t="s">
        <v>135</v>
      </c>
      <c r="I8" s="73" t="s">
        <v>135</v>
      </c>
      <c r="J8" s="130">
        <f>'[37]Dosing overview'!$M$13/20*26.98/610.91</f>
        <v>1.6561359283691541E-3</v>
      </c>
      <c r="K8" s="37">
        <f>'[37]Dosing overview'!$I$12/20</f>
        <v>0.3</v>
      </c>
      <c r="L8" s="37">
        <f>'[37]Dosing overview'!$J$12/20</f>
        <v>0.3</v>
      </c>
      <c r="M8" s="33" t="str">
        <f t="shared" si="2"/>
        <v>--</v>
      </c>
      <c r="N8" s="34"/>
      <c r="O8" s="33" t="str">
        <f t="shared" si="3"/>
        <v>--</v>
      </c>
      <c r="P8" s="34"/>
      <c r="Q8" s="33" t="str">
        <f t="shared" si="4"/>
        <v>--</v>
      </c>
      <c r="R8" s="34"/>
      <c r="S8" s="33" t="str">
        <f t="shared" si="5"/>
        <v>--</v>
      </c>
      <c r="T8" s="34"/>
      <c r="U8" s="42">
        <f t="shared" si="6"/>
        <v>1.066277705730795E-6</v>
      </c>
      <c r="V8" s="34"/>
      <c r="W8" s="33">
        <f t="shared" si="7"/>
        <v>1.9459568129587011E-4</v>
      </c>
      <c r="X8" s="34"/>
      <c r="Y8" s="42">
        <f t="shared" si="8"/>
        <v>1.9315039679999998E-4</v>
      </c>
      <c r="Z8" s="34"/>
      <c r="AA8" s="33">
        <f t="shared" si="9"/>
        <v>3.5249947416000002E-2</v>
      </c>
      <c r="AB8" s="34"/>
      <c r="AC8" s="33">
        <f t="shared" si="10"/>
        <v>1.9315039679999998E-4</v>
      </c>
      <c r="AD8" s="34"/>
      <c r="AE8" s="33">
        <f t="shared" si="11"/>
        <v>3.5249947416000002E-2</v>
      </c>
      <c r="AF8" s="34"/>
    </row>
    <row r="9" spans="1:32" s="11" customFormat="1" ht="15" customHeight="1">
      <c r="A9" s="23" t="s">
        <v>11</v>
      </c>
      <c r="B9" s="24"/>
      <c r="C9" s="28">
        <f>_xlfn.XLOOKUP($A9,'Input_Cooling Towers'!$A$4:$A$95,'Input_Cooling Towers'!$G$4:$G$95)</f>
        <v>5.0000000000000001E-4</v>
      </c>
      <c r="D9" s="28">
        <f>_xlfn.XLOOKUP($A9,'Input_Cooling Towers'!$A$4:$A$95,'Input_Cooling Towers'!$F$4:$F$95)</f>
        <v>10722</v>
      </c>
      <c r="E9" s="28">
        <f>_xlfn.XLOOKUP(A9,'Cooling Towers'!F:F,'Cooling Towers'!L:L)</f>
        <v>5361</v>
      </c>
      <c r="F9" s="38">
        <f t="shared" si="0"/>
        <v>643.834656</v>
      </c>
      <c r="G9" s="28">
        <f t="shared" si="1"/>
        <v>117499.82472</v>
      </c>
      <c r="H9" s="73" t="s">
        <v>135</v>
      </c>
      <c r="I9" s="73" t="s">
        <v>135</v>
      </c>
      <c r="J9" s="130">
        <f>'[37]Dosing overview'!$M$13/20*26.98/610.91</f>
        <v>1.6561359283691541E-3</v>
      </c>
      <c r="K9" s="37">
        <f>'[37]Dosing overview'!$I$12/20</f>
        <v>0.3</v>
      </c>
      <c r="L9" s="37">
        <f>'[37]Dosing overview'!$J$12/20</f>
        <v>0.3</v>
      </c>
      <c r="M9" s="33" t="str">
        <f t="shared" si="2"/>
        <v>--</v>
      </c>
      <c r="N9" s="34"/>
      <c r="O9" s="33" t="str">
        <f t="shared" si="3"/>
        <v>--</v>
      </c>
      <c r="P9" s="34"/>
      <c r="Q9" s="33" t="str">
        <f t="shared" si="4"/>
        <v>--</v>
      </c>
      <c r="R9" s="34"/>
      <c r="S9" s="33" t="str">
        <f t="shared" si="5"/>
        <v>--</v>
      </c>
      <c r="T9" s="34"/>
      <c r="U9" s="42">
        <f t="shared" si="6"/>
        <v>1.066277705730795E-6</v>
      </c>
      <c r="V9" s="34"/>
      <c r="W9" s="33">
        <f t="shared" si="7"/>
        <v>1.9459568129587011E-4</v>
      </c>
      <c r="X9" s="34"/>
      <c r="Y9" s="42">
        <f t="shared" si="8"/>
        <v>1.9315039679999998E-4</v>
      </c>
      <c r="Z9" s="34"/>
      <c r="AA9" s="33">
        <f t="shared" si="9"/>
        <v>3.5249947416000002E-2</v>
      </c>
      <c r="AB9" s="34"/>
      <c r="AC9" s="33">
        <f t="shared" si="10"/>
        <v>1.9315039679999998E-4</v>
      </c>
      <c r="AD9" s="34"/>
      <c r="AE9" s="33">
        <f t="shared" si="11"/>
        <v>3.5249947416000002E-2</v>
      </c>
      <c r="AF9" s="34"/>
    </row>
    <row r="10" spans="1:32" s="11" customFormat="1" ht="15" customHeight="1">
      <c r="A10" s="23" t="s">
        <v>12</v>
      </c>
      <c r="B10" s="24"/>
      <c r="C10" s="28">
        <f>_xlfn.XLOOKUP($A10,'Input_Cooling Towers'!$A$4:$A$95,'Input_Cooling Towers'!$G$4:$G$95)</f>
        <v>5.0000000000000001E-4</v>
      </c>
      <c r="D10" s="28">
        <f>_xlfn.XLOOKUP($A10,'Input_Cooling Towers'!$A$4:$A$95,'Input_Cooling Towers'!$F$4:$F$95)</f>
        <v>10722</v>
      </c>
      <c r="E10" s="28">
        <f>_xlfn.XLOOKUP(A10,'Cooling Towers'!F:F,'Cooling Towers'!L:L)</f>
        <v>5361</v>
      </c>
      <c r="F10" s="38">
        <f t="shared" si="0"/>
        <v>643.834656</v>
      </c>
      <c r="G10" s="28">
        <f t="shared" si="1"/>
        <v>117499.82472</v>
      </c>
      <c r="H10" s="73" t="s">
        <v>135</v>
      </c>
      <c r="I10" s="73" t="s">
        <v>135</v>
      </c>
      <c r="J10" s="130">
        <f>'[37]Dosing overview'!$M$13/20*26.98/610.91</f>
        <v>1.6561359283691541E-3</v>
      </c>
      <c r="K10" s="37">
        <f>'[37]Dosing overview'!$I$12/20</f>
        <v>0.3</v>
      </c>
      <c r="L10" s="37">
        <f>'[37]Dosing overview'!$J$12/20</f>
        <v>0.3</v>
      </c>
      <c r="M10" s="33" t="str">
        <f t="shared" si="2"/>
        <v>--</v>
      </c>
      <c r="N10" s="34"/>
      <c r="O10" s="33" t="str">
        <f t="shared" si="3"/>
        <v>--</v>
      </c>
      <c r="P10" s="34"/>
      <c r="Q10" s="33" t="str">
        <f t="shared" si="4"/>
        <v>--</v>
      </c>
      <c r="R10" s="34"/>
      <c r="S10" s="33" t="str">
        <f t="shared" si="5"/>
        <v>--</v>
      </c>
      <c r="T10" s="34"/>
      <c r="U10" s="42">
        <f t="shared" si="6"/>
        <v>1.066277705730795E-6</v>
      </c>
      <c r="V10" s="34"/>
      <c r="W10" s="33">
        <f t="shared" si="7"/>
        <v>1.9459568129587011E-4</v>
      </c>
      <c r="X10" s="34"/>
      <c r="Y10" s="42">
        <f t="shared" si="8"/>
        <v>1.9315039679999998E-4</v>
      </c>
      <c r="Z10" s="34"/>
      <c r="AA10" s="33">
        <f t="shared" si="9"/>
        <v>3.5249947416000002E-2</v>
      </c>
      <c r="AB10" s="34"/>
      <c r="AC10" s="33">
        <f t="shared" si="10"/>
        <v>1.9315039679999998E-4</v>
      </c>
      <c r="AD10" s="34"/>
      <c r="AE10" s="33">
        <f t="shared" si="11"/>
        <v>3.5249947416000002E-2</v>
      </c>
      <c r="AF10" s="34"/>
    </row>
    <row r="11" spans="1:32" s="11" customFormat="1" ht="15" customHeight="1">
      <c r="A11" s="23" t="s">
        <v>13</v>
      </c>
      <c r="B11" s="24"/>
      <c r="C11" s="28">
        <f>_xlfn.XLOOKUP($A11,'Input_Cooling Towers'!$A$4:$A$95,'Input_Cooling Towers'!$G$4:$G$95)</f>
        <v>5.0000000000000001E-4</v>
      </c>
      <c r="D11" s="28">
        <f>_xlfn.XLOOKUP($A11,'Input_Cooling Towers'!$A$4:$A$95,'Input_Cooling Towers'!$F$4:$F$95)</f>
        <v>10722</v>
      </c>
      <c r="E11" s="28">
        <f>_xlfn.XLOOKUP(A11,'Cooling Towers'!F:F,'Cooling Towers'!L:L)</f>
        <v>5361</v>
      </c>
      <c r="F11" s="38">
        <f t="shared" si="0"/>
        <v>643.834656</v>
      </c>
      <c r="G11" s="28">
        <f t="shared" si="1"/>
        <v>117499.82472</v>
      </c>
      <c r="H11" s="73" t="s">
        <v>135</v>
      </c>
      <c r="I11" s="73" t="s">
        <v>135</v>
      </c>
      <c r="J11" s="130">
        <f>'[37]Dosing overview'!$M$13/20*26.98/610.91</f>
        <v>1.6561359283691541E-3</v>
      </c>
      <c r="K11" s="37">
        <f>'[37]Dosing overview'!$I$12/20</f>
        <v>0.3</v>
      </c>
      <c r="L11" s="37">
        <f>'[37]Dosing overview'!$J$12/20</f>
        <v>0.3</v>
      </c>
      <c r="M11" s="33" t="str">
        <f t="shared" si="2"/>
        <v>--</v>
      </c>
      <c r="N11" s="34"/>
      <c r="O11" s="33" t="str">
        <f t="shared" si="3"/>
        <v>--</v>
      </c>
      <c r="P11" s="34"/>
      <c r="Q11" s="33" t="str">
        <f t="shared" si="4"/>
        <v>--</v>
      </c>
      <c r="R11" s="34"/>
      <c r="S11" s="33" t="str">
        <f t="shared" si="5"/>
        <v>--</v>
      </c>
      <c r="T11" s="34"/>
      <c r="U11" s="42">
        <f t="shared" si="6"/>
        <v>1.066277705730795E-6</v>
      </c>
      <c r="V11" s="34"/>
      <c r="W11" s="33">
        <f t="shared" si="7"/>
        <v>1.9459568129587011E-4</v>
      </c>
      <c r="X11" s="34"/>
      <c r="Y11" s="42">
        <f t="shared" si="8"/>
        <v>1.9315039679999998E-4</v>
      </c>
      <c r="Z11" s="34"/>
      <c r="AA11" s="33">
        <f t="shared" si="9"/>
        <v>3.5249947416000002E-2</v>
      </c>
      <c r="AB11" s="34"/>
      <c r="AC11" s="33">
        <f t="shared" si="10"/>
        <v>1.9315039679999998E-4</v>
      </c>
      <c r="AD11" s="34"/>
      <c r="AE11" s="33">
        <f t="shared" si="11"/>
        <v>3.5249947416000002E-2</v>
      </c>
      <c r="AF11" s="34"/>
    </row>
    <row r="12" spans="1:32" s="11" customFormat="1" ht="15" customHeight="1">
      <c r="A12" s="23" t="s">
        <v>14</v>
      </c>
      <c r="B12" s="24"/>
      <c r="C12" s="28">
        <f>_xlfn.XLOOKUP($A12,'Input_Cooling Towers'!$A$4:$A$95,'Input_Cooling Towers'!$G$4:$G$95)</f>
        <v>5.0000000000000001E-4</v>
      </c>
      <c r="D12" s="28">
        <f>_xlfn.XLOOKUP($A12,'Input_Cooling Towers'!$A$4:$A$95,'Input_Cooling Towers'!$F$4:$F$95)</f>
        <v>10722</v>
      </c>
      <c r="E12" s="28">
        <f>_xlfn.XLOOKUP(A12,'Cooling Towers'!F:F,'Cooling Towers'!L:L)</f>
        <v>5361</v>
      </c>
      <c r="F12" s="38">
        <f t="shared" si="0"/>
        <v>643.834656</v>
      </c>
      <c r="G12" s="28">
        <f t="shared" si="1"/>
        <v>117499.82472</v>
      </c>
      <c r="H12" s="73" t="s">
        <v>135</v>
      </c>
      <c r="I12" s="73" t="s">
        <v>135</v>
      </c>
      <c r="J12" s="130">
        <f>'[37]Dosing overview'!$M$13/20*26.98/610.91</f>
        <v>1.6561359283691541E-3</v>
      </c>
      <c r="K12" s="37">
        <f>'[37]Dosing overview'!$I$12/20</f>
        <v>0.3</v>
      </c>
      <c r="L12" s="37">
        <f>'[37]Dosing overview'!$J$12/20</f>
        <v>0.3</v>
      </c>
      <c r="M12" s="33" t="str">
        <f t="shared" si="2"/>
        <v>--</v>
      </c>
      <c r="N12" s="34"/>
      <c r="O12" s="33" t="str">
        <f t="shared" si="3"/>
        <v>--</v>
      </c>
      <c r="P12" s="34"/>
      <c r="Q12" s="33" t="str">
        <f t="shared" si="4"/>
        <v>--</v>
      </c>
      <c r="R12" s="34"/>
      <c r="S12" s="33" t="str">
        <f t="shared" si="5"/>
        <v>--</v>
      </c>
      <c r="T12" s="34"/>
      <c r="U12" s="42">
        <f t="shared" si="6"/>
        <v>1.066277705730795E-6</v>
      </c>
      <c r="V12" s="34"/>
      <c r="W12" s="33">
        <f t="shared" si="7"/>
        <v>1.9459568129587011E-4</v>
      </c>
      <c r="X12" s="34"/>
      <c r="Y12" s="42">
        <f t="shared" si="8"/>
        <v>1.9315039679999998E-4</v>
      </c>
      <c r="Z12" s="34"/>
      <c r="AA12" s="33">
        <f t="shared" si="9"/>
        <v>3.5249947416000002E-2</v>
      </c>
      <c r="AB12" s="34"/>
      <c r="AC12" s="33">
        <f t="shared" si="10"/>
        <v>1.9315039679999998E-4</v>
      </c>
      <c r="AD12" s="34"/>
      <c r="AE12" s="33">
        <f t="shared" si="11"/>
        <v>3.5249947416000002E-2</v>
      </c>
      <c r="AF12" s="34"/>
    </row>
    <row r="13" spans="1:32" s="11" customFormat="1" ht="15" customHeight="1">
      <c r="A13" s="23" t="s">
        <v>15</v>
      </c>
      <c r="B13" s="24"/>
      <c r="C13" s="28">
        <f>_xlfn.XLOOKUP($A13,'Input_Cooling Towers'!$A$4:$A$95,'Input_Cooling Towers'!$G$4:$G$95)</f>
        <v>5.0000000000000001E-4</v>
      </c>
      <c r="D13" s="28">
        <f>_xlfn.XLOOKUP($A13,'Input_Cooling Towers'!$A$4:$A$95,'Input_Cooling Towers'!$F$4:$F$95)</f>
        <v>10722</v>
      </c>
      <c r="E13" s="28">
        <f>_xlfn.XLOOKUP(A13,'Cooling Towers'!F:F,'Cooling Towers'!L:L)</f>
        <v>5361</v>
      </c>
      <c r="F13" s="38">
        <f t="shared" si="0"/>
        <v>643.834656</v>
      </c>
      <c r="G13" s="28">
        <f t="shared" si="1"/>
        <v>117499.82472</v>
      </c>
      <c r="H13" s="73" t="s">
        <v>135</v>
      </c>
      <c r="I13" s="73" t="s">
        <v>135</v>
      </c>
      <c r="J13" s="130">
        <f>'[37]Dosing overview'!$M$13/20*26.98/610.91</f>
        <v>1.6561359283691541E-3</v>
      </c>
      <c r="K13" s="37">
        <f>'[37]Dosing overview'!$I$12/20</f>
        <v>0.3</v>
      </c>
      <c r="L13" s="37">
        <f>'[37]Dosing overview'!$J$12/20</f>
        <v>0.3</v>
      </c>
      <c r="M13" s="33" t="str">
        <f t="shared" si="2"/>
        <v>--</v>
      </c>
      <c r="N13" s="34"/>
      <c r="O13" s="33" t="str">
        <f t="shared" si="3"/>
        <v>--</v>
      </c>
      <c r="P13" s="34"/>
      <c r="Q13" s="33" t="str">
        <f t="shared" si="4"/>
        <v>--</v>
      </c>
      <c r="R13" s="34"/>
      <c r="S13" s="33" t="str">
        <f t="shared" si="5"/>
        <v>--</v>
      </c>
      <c r="T13" s="34"/>
      <c r="U13" s="42">
        <f t="shared" si="6"/>
        <v>1.066277705730795E-6</v>
      </c>
      <c r="V13" s="34"/>
      <c r="W13" s="33">
        <f t="shared" si="7"/>
        <v>1.9459568129587011E-4</v>
      </c>
      <c r="X13" s="34"/>
      <c r="Y13" s="42">
        <f t="shared" si="8"/>
        <v>1.9315039679999998E-4</v>
      </c>
      <c r="Z13" s="34"/>
      <c r="AA13" s="33">
        <f t="shared" si="9"/>
        <v>3.5249947416000002E-2</v>
      </c>
      <c r="AB13" s="34"/>
      <c r="AC13" s="33">
        <f t="shared" si="10"/>
        <v>1.9315039679999998E-4</v>
      </c>
      <c r="AD13" s="34"/>
      <c r="AE13" s="33">
        <f t="shared" si="11"/>
        <v>3.5249947416000002E-2</v>
      </c>
      <c r="AF13" s="34"/>
    </row>
    <row r="14" spans="1:32" s="11" customFormat="1" ht="15" customHeight="1">
      <c r="A14" s="23" t="s">
        <v>16</v>
      </c>
      <c r="B14" s="24"/>
      <c r="C14" s="28">
        <f>_xlfn.XLOOKUP($A14,'Input_Cooling Towers'!$A$4:$A$95,'Input_Cooling Towers'!$G$4:$G$95)</f>
        <v>5.0000000000000001E-4</v>
      </c>
      <c r="D14" s="28">
        <f>_xlfn.XLOOKUP($A14,'Input_Cooling Towers'!$A$4:$A$95,'Input_Cooling Towers'!$F$4:$F$95)</f>
        <v>10722</v>
      </c>
      <c r="E14" s="28">
        <f>_xlfn.XLOOKUP(A14,'Cooling Towers'!F:F,'Cooling Towers'!L:L)</f>
        <v>5361</v>
      </c>
      <c r="F14" s="38">
        <f t="shared" si="0"/>
        <v>643.834656</v>
      </c>
      <c r="G14" s="28">
        <f t="shared" si="1"/>
        <v>117499.82472</v>
      </c>
      <c r="H14" s="73" t="s">
        <v>135</v>
      </c>
      <c r="I14" s="73" t="s">
        <v>135</v>
      </c>
      <c r="J14" s="130">
        <f>'[37]Dosing overview'!$M$13/20*26.98/610.91</f>
        <v>1.6561359283691541E-3</v>
      </c>
      <c r="K14" s="37">
        <f>'[37]Dosing overview'!$I$12/20</f>
        <v>0.3</v>
      </c>
      <c r="L14" s="37">
        <f>'[37]Dosing overview'!$J$12/20</f>
        <v>0.3</v>
      </c>
      <c r="M14" s="33" t="str">
        <f t="shared" si="2"/>
        <v>--</v>
      </c>
      <c r="N14" s="34"/>
      <c r="O14" s="33" t="str">
        <f t="shared" si="3"/>
        <v>--</v>
      </c>
      <c r="P14" s="34"/>
      <c r="Q14" s="33" t="str">
        <f t="shared" si="4"/>
        <v>--</v>
      </c>
      <c r="R14" s="34"/>
      <c r="S14" s="33" t="str">
        <f t="shared" si="5"/>
        <v>--</v>
      </c>
      <c r="T14" s="34"/>
      <c r="U14" s="42">
        <f t="shared" si="6"/>
        <v>1.066277705730795E-6</v>
      </c>
      <c r="V14" s="34"/>
      <c r="W14" s="33">
        <f t="shared" si="7"/>
        <v>1.9459568129587011E-4</v>
      </c>
      <c r="X14" s="34"/>
      <c r="Y14" s="42">
        <f t="shared" si="8"/>
        <v>1.9315039679999998E-4</v>
      </c>
      <c r="Z14" s="34"/>
      <c r="AA14" s="33">
        <f t="shared" si="9"/>
        <v>3.5249947416000002E-2</v>
      </c>
      <c r="AB14" s="34"/>
      <c r="AC14" s="33">
        <f t="shared" si="10"/>
        <v>1.9315039679999998E-4</v>
      </c>
      <c r="AD14" s="34"/>
      <c r="AE14" s="33">
        <f t="shared" si="11"/>
        <v>3.5249947416000002E-2</v>
      </c>
      <c r="AF14" s="34"/>
    </row>
    <row r="15" spans="1:32" s="11" customFormat="1" ht="15" customHeight="1">
      <c r="A15" s="23" t="s">
        <v>17</v>
      </c>
      <c r="B15" s="24"/>
      <c r="C15" s="28">
        <f>_xlfn.XLOOKUP($A15,'Input_Cooling Towers'!$A$4:$A$95,'Input_Cooling Towers'!$G$4:$G$95)</f>
        <v>5.0000000000000001E-4</v>
      </c>
      <c r="D15" s="28">
        <f>_xlfn.XLOOKUP($A15,'Input_Cooling Towers'!$A$4:$A$95,'Input_Cooling Towers'!$F$4:$F$95)</f>
        <v>10722</v>
      </c>
      <c r="E15" s="28">
        <f>_xlfn.XLOOKUP(A15,'Cooling Towers'!F:F,'Cooling Towers'!L:L)</f>
        <v>5361</v>
      </c>
      <c r="F15" s="38">
        <f t="shared" si="0"/>
        <v>643.834656</v>
      </c>
      <c r="G15" s="28">
        <f t="shared" si="1"/>
        <v>117499.82472</v>
      </c>
      <c r="H15" s="73" t="s">
        <v>135</v>
      </c>
      <c r="I15" s="73" t="s">
        <v>135</v>
      </c>
      <c r="J15" s="130">
        <f>'[37]Dosing overview'!$M$13/20*26.98/610.91</f>
        <v>1.6561359283691541E-3</v>
      </c>
      <c r="K15" s="37">
        <f>'[37]Dosing overview'!$I$12/20</f>
        <v>0.3</v>
      </c>
      <c r="L15" s="37">
        <f>'[37]Dosing overview'!$J$12/20</f>
        <v>0.3</v>
      </c>
      <c r="M15" s="33" t="str">
        <f t="shared" si="2"/>
        <v>--</v>
      </c>
      <c r="N15" s="34"/>
      <c r="O15" s="33" t="str">
        <f t="shared" si="3"/>
        <v>--</v>
      </c>
      <c r="P15" s="34"/>
      <c r="Q15" s="33" t="str">
        <f t="shared" si="4"/>
        <v>--</v>
      </c>
      <c r="R15" s="34"/>
      <c r="S15" s="33" t="str">
        <f t="shared" si="5"/>
        <v>--</v>
      </c>
      <c r="T15" s="34"/>
      <c r="U15" s="42">
        <f t="shared" si="6"/>
        <v>1.066277705730795E-6</v>
      </c>
      <c r="V15" s="34"/>
      <c r="W15" s="33">
        <f t="shared" si="7"/>
        <v>1.9459568129587011E-4</v>
      </c>
      <c r="X15" s="34"/>
      <c r="Y15" s="42">
        <f t="shared" si="8"/>
        <v>1.9315039679999998E-4</v>
      </c>
      <c r="Z15" s="34"/>
      <c r="AA15" s="33">
        <f t="shared" si="9"/>
        <v>3.5249947416000002E-2</v>
      </c>
      <c r="AB15" s="34"/>
      <c r="AC15" s="33">
        <f t="shared" si="10"/>
        <v>1.9315039679999998E-4</v>
      </c>
      <c r="AD15" s="34"/>
      <c r="AE15" s="33">
        <f t="shared" si="11"/>
        <v>3.5249947416000002E-2</v>
      </c>
      <c r="AF15" s="34"/>
    </row>
    <row r="16" spans="1:32" s="11" customFormat="1" ht="15" customHeight="1">
      <c r="A16" s="23" t="s">
        <v>18</v>
      </c>
      <c r="B16" s="24"/>
      <c r="C16" s="28">
        <f>_xlfn.XLOOKUP($A16,'Input_Cooling Towers'!$A$4:$A$95,'Input_Cooling Towers'!$G$4:$G$95)</f>
        <v>5.0000000000000001E-4</v>
      </c>
      <c r="D16" s="28">
        <f>_xlfn.XLOOKUP($A16,'Input_Cooling Towers'!$A$4:$A$95,'Input_Cooling Towers'!$F$4:$F$95)</f>
        <v>10722</v>
      </c>
      <c r="E16" s="28">
        <f>_xlfn.XLOOKUP(A16,'Cooling Towers'!F:F,'Cooling Towers'!L:L)</f>
        <v>5361</v>
      </c>
      <c r="F16" s="38">
        <f t="shared" si="0"/>
        <v>643.834656</v>
      </c>
      <c r="G16" s="28">
        <f t="shared" si="1"/>
        <v>117499.82472</v>
      </c>
      <c r="H16" s="73" t="s">
        <v>135</v>
      </c>
      <c r="I16" s="73" t="s">
        <v>135</v>
      </c>
      <c r="J16" s="130">
        <f>'[37]Dosing overview'!$M$13/20*26.98/610.91</f>
        <v>1.6561359283691541E-3</v>
      </c>
      <c r="K16" s="37">
        <f>'[37]Dosing overview'!$I$12/20</f>
        <v>0.3</v>
      </c>
      <c r="L16" s="37">
        <f>'[37]Dosing overview'!$J$12/20</f>
        <v>0.3</v>
      </c>
      <c r="M16" s="33" t="str">
        <f t="shared" si="2"/>
        <v>--</v>
      </c>
      <c r="N16" s="34"/>
      <c r="O16" s="33" t="str">
        <f t="shared" si="3"/>
        <v>--</v>
      </c>
      <c r="P16" s="34"/>
      <c r="Q16" s="33" t="str">
        <f t="shared" si="4"/>
        <v>--</v>
      </c>
      <c r="R16" s="34"/>
      <c r="S16" s="33" t="str">
        <f t="shared" si="5"/>
        <v>--</v>
      </c>
      <c r="T16" s="34"/>
      <c r="U16" s="42">
        <f t="shared" si="6"/>
        <v>1.066277705730795E-6</v>
      </c>
      <c r="V16" s="34"/>
      <c r="W16" s="33">
        <f t="shared" si="7"/>
        <v>1.9459568129587011E-4</v>
      </c>
      <c r="X16" s="34"/>
      <c r="Y16" s="42">
        <f t="shared" si="8"/>
        <v>1.9315039679999998E-4</v>
      </c>
      <c r="Z16" s="34"/>
      <c r="AA16" s="33">
        <f t="shared" si="9"/>
        <v>3.5249947416000002E-2</v>
      </c>
      <c r="AB16" s="34"/>
      <c r="AC16" s="33">
        <f t="shared" si="10"/>
        <v>1.9315039679999998E-4</v>
      </c>
      <c r="AD16" s="34"/>
      <c r="AE16" s="33">
        <f t="shared" si="11"/>
        <v>3.5249947416000002E-2</v>
      </c>
      <c r="AF16" s="34"/>
    </row>
    <row r="17" spans="1:32" s="11" customFormat="1" ht="15" customHeight="1">
      <c r="A17" s="23" t="s">
        <v>19</v>
      </c>
      <c r="B17" s="24"/>
      <c r="C17" s="28">
        <f>_xlfn.XLOOKUP($A17,'Input_Cooling Towers'!$A$4:$A$95,'Input_Cooling Towers'!$G$4:$G$95)</f>
        <v>5.0000000000000001E-4</v>
      </c>
      <c r="D17" s="28">
        <f>_xlfn.XLOOKUP($A17,'Input_Cooling Towers'!$A$4:$A$95,'Input_Cooling Towers'!$F$4:$F$95)</f>
        <v>10722</v>
      </c>
      <c r="E17" s="28">
        <f>_xlfn.XLOOKUP(A17,'Cooling Towers'!F:F,'Cooling Towers'!L:L)</f>
        <v>5361</v>
      </c>
      <c r="F17" s="38">
        <f t="shared" si="0"/>
        <v>643.834656</v>
      </c>
      <c r="G17" s="28">
        <f t="shared" si="1"/>
        <v>117499.82472</v>
      </c>
      <c r="H17" s="73" t="s">
        <v>135</v>
      </c>
      <c r="I17" s="73" t="s">
        <v>135</v>
      </c>
      <c r="J17" s="130">
        <f>'[37]Dosing overview'!$M$13/20*26.98/610.91</f>
        <v>1.6561359283691541E-3</v>
      </c>
      <c r="K17" s="37">
        <f>'[37]Dosing overview'!$I$12/20</f>
        <v>0.3</v>
      </c>
      <c r="L17" s="37">
        <f>'[37]Dosing overview'!$J$12/20</f>
        <v>0.3</v>
      </c>
      <c r="M17" s="33" t="str">
        <f t="shared" si="2"/>
        <v>--</v>
      </c>
      <c r="N17" s="34"/>
      <c r="O17" s="33" t="str">
        <f t="shared" si="3"/>
        <v>--</v>
      </c>
      <c r="P17" s="34"/>
      <c r="Q17" s="33" t="str">
        <f t="shared" si="4"/>
        <v>--</v>
      </c>
      <c r="R17" s="34"/>
      <c r="S17" s="33" t="str">
        <f t="shared" si="5"/>
        <v>--</v>
      </c>
      <c r="T17" s="34"/>
      <c r="U17" s="42">
        <f t="shared" si="6"/>
        <v>1.066277705730795E-6</v>
      </c>
      <c r="V17" s="34"/>
      <c r="W17" s="33">
        <f t="shared" si="7"/>
        <v>1.9459568129587011E-4</v>
      </c>
      <c r="X17" s="34"/>
      <c r="Y17" s="42">
        <f t="shared" si="8"/>
        <v>1.9315039679999998E-4</v>
      </c>
      <c r="Z17" s="34"/>
      <c r="AA17" s="33">
        <f t="shared" si="9"/>
        <v>3.5249947416000002E-2</v>
      </c>
      <c r="AB17" s="34"/>
      <c r="AC17" s="33">
        <f t="shared" si="10"/>
        <v>1.9315039679999998E-4</v>
      </c>
      <c r="AD17" s="34"/>
      <c r="AE17" s="33">
        <f t="shared" si="11"/>
        <v>3.5249947416000002E-2</v>
      </c>
      <c r="AF17" s="34"/>
    </row>
    <row r="18" spans="1:32" s="11" customFormat="1" ht="15" customHeight="1">
      <c r="A18" s="23" t="s">
        <v>20</v>
      </c>
      <c r="B18" s="24"/>
      <c r="C18" s="28">
        <f>_xlfn.XLOOKUP($A18,'Input_Cooling Towers'!$A$4:$A$95,'Input_Cooling Towers'!$G$4:$G$95)</f>
        <v>5.0000000000000001E-4</v>
      </c>
      <c r="D18" s="28">
        <f>_xlfn.XLOOKUP($A18,'Input_Cooling Towers'!$A$4:$A$95,'Input_Cooling Towers'!$F$4:$F$95)</f>
        <v>10722</v>
      </c>
      <c r="E18" s="28">
        <f>_xlfn.XLOOKUP(A18,'Cooling Towers'!F:F,'Cooling Towers'!L:L)</f>
        <v>5361</v>
      </c>
      <c r="F18" s="38">
        <f t="shared" si="0"/>
        <v>643.834656</v>
      </c>
      <c r="G18" s="28">
        <f t="shared" si="1"/>
        <v>117499.82472</v>
      </c>
      <c r="H18" s="73" t="s">
        <v>135</v>
      </c>
      <c r="I18" s="73" t="s">
        <v>135</v>
      </c>
      <c r="J18" s="130">
        <f>'[37]Dosing overview'!$M$13/20*26.98/610.91</f>
        <v>1.6561359283691541E-3</v>
      </c>
      <c r="K18" s="37">
        <f>'[37]Dosing overview'!$I$12/20</f>
        <v>0.3</v>
      </c>
      <c r="L18" s="37">
        <f>'[37]Dosing overview'!$J$12/20</f>
        <v>0.3</v>
      </c>
      <c r="M18" s="33" t="str">
        <f t="shared" si="2"/>
        <v>--</v>
      </c>
      <c r="N18" s="34"/>
      <c r="O18" s="33" t="str">
        <f t="shared" si="3"/>
        <v>--</v>
      </c>
      <c r="P18" s="34"/>
      <c r="Q18" s="33" t="str">
        <f t="shared" si="4"/>
        <v>--</v>
      </c>
      <c r="R18" s="34"/>
      <c r="S18" s="33" t="str">
        <f t="shared" si="5"/>
        <v>--</v>
      </c>
      <c r="T18" s="34"/>
      <c r="U18" s="42">
        <f t="shared" si="6"/>
        <v>1.066277705730795E-6</v>
      </c>
      <c r="V18" s="34"/>
      <c r="W18" s="33">
        <f t="shared" si="7"/>
        <v>1.9459568129587011E-4</v>
      </c>
      <c r="X18" s="34"/>
      <c r="Y18" s="42">
        <f t="shared" si="8"/>
        <v>1.9315039679999998E-4</v>
      </c>
      <c r="Z18" s="34"/>
      <c r="AA18" s="33">
        <f t="shared" si="9"/>
        <v>3.5249947416000002E-2</v>
      </c>
      <c r="AB18" s="34"/>
      <c r="AC18" s="33">
        <f t="shared" si="10"/>
        <v>1.9315039679999998E-4</v>
      </c>
      <c r="AD18" s="34"/>
      <c r="AE18" s="33">
        <f t="shared" si="11"/>
        <v>3.5249947416000002E-2</v>
      </c>
      <c r="AF18" s="34"/>
    </row>
    <row r="19" spans="1:32" s="11" customFormat="1" ht="15" customHeight="1">
      <c r="A19" s="23" t="s">
        <v>21</v>
      </c>
      <c r="B19" s="24"/>
      <c r="C19" s="28">
        <f>_xlfn.XLOOKUP($A19,'Input_Cooling Towers'!$A$4:$A$95,'Input_Cooling Towers'!$G$4:$G$95)</f>
        <v>5.0000000000000001E-4</v>
      </c>
      <c r="D19" s="28">
        <f>_xlfn.XLOOKUP($A19,'Input_Cooling Towers'!$A$4:$A$95,'Input_Cooling Towers'!$F$4:$F$95)</f>
        <v>10722</v>
      </c>
      <c r="E19" s="28">
        <f>_xlfn.XLOOKUP(A19,'Cooling Towers'!F:F,'Cooling Towers'!L:L)</f>
        <v>5361</v>
      </c>
      <c r="F19" s="38">
        <f t="shared" si="0"/>
        <v>643.834656</v>
      </c>
      <c r="G19" s="28">
        <f t="shared" si="1"/>
        <v>117499.82472</v>
      </c>
      <c r="H19" s="73" t="s">
        <v>135</v>
      </c>
      <c r="I19" s="73" t="s">
        <v>135</v>
      </c>
      <c r="J19" s="130">
        <f>'[37]Dosing overview'!$M$13/20*26.98/610.91</f>
        <v>1.6561359283691541E-3</v>
      </c>
      <c r="K19" s="37">
        <f>'[37]Dosing overview'!$I$12/20</f>
        <v>0.3</v>
      </c>
      <c r="L19" s="37">
        <f>'[37]Dosing overview'!$J$12/20</f>
        <v>0.3</v>
      </c>
      <c r="M19" s="33" t="str">
        <f t="shared" si="2"/>
        <v>--</v>
      </c>
      <c r="N19" s="34"/>
      <c r="O19" s="33" t="str">
        <f t="shared" si="3"/>
        <v>--</v>
      </c>
      <c r="P19" s="34"/>
      <c r="Q19" s="33" t="str">
        <f t="shared" si="4"/>
        <v>--</v>
      </c>
      <c r="R19" s="34"/>
      <c r="S19" s="33" t="str">
        <f t="shared" si="5"/>
        <v>--</v>
      </c>
      <c r="T19" s="34"/>
      <c r="U19" s="42">
        <f t="shared" si="6"/>
        <v>1.066277705730795E-6</v>
      </c>
      <c r="V19" s="34"/>
      <c r="W19" s="33">
        <f t="shared" si="7"/>
        <v>1.9459568129587011E-4</v>
      </c>
      <c r="X19" s="34"/>
      <c r="Y19" s="42">
        <f t="shared" si="8"/>
        <v>1.9315039679999998E-4</v>
      </c>
      <c r="Z19" s="34"/>
      <c r="AA19" s="33">
        <f t="shared" si="9"/>
        <v>3.5249947416000002E-2</v>
      </c>
      <c r="AB19" s="34"/>
      <c r="AC19" s="33">
        <f t="shared" si="10"/>
        <v>1.9315039679999998E-4</v>
      </c>
      <c r="AD19" s="34"/>
      <c r="AE19" s="33">
        <f t="shared" si="11"/>
        <v>3.5249947416000002E-2</v>
      </c>
      <c r="AF19" s="34"/>
    </row>
    <row r="20" spans="1:32" s="11" customFormat="1" ht="15" customHeight="1">
      <c r="A20" s="23" t="s">
        <v>22</v>
      </c>
      <c r="B20" s="24"/>
      <c r="C20" s="28">
        <f>_xlfn.XLOOKUP($A20,'Input_Cooling Towers'!$A$4:$A$95,'Input_Cooling Towers'!$G$4:$G$95)</f>
        <v>5.0000000000000001E-4</v>
      </c>
      <c r="D20" s="28">
        <f>_xlfn.XLOOKUP($A20,'Input_Cooling Towers'!$A$4:$A$95,'Input_Cooling Towers'!$F$4:$F$95)</f>
        <v>10722</v>
      </c>
      <c r="E20" s="28">
        <f>_xlfn.XLOOKUP(A20,'Cooling Towers'!F:F,'Cooling Towers'!L:L)</f>
        <v>5361</v>
      </c>
      <c r="F20" s="38">
        <f t="shared" si="0"/>
        <v>643.834656</v>
      </c>
      <c r="G20" s="28">
        <f t="shared" si="1"/>
        <v>117499.82472</v>
      </c>
      <c r="H20" s="73" t="s">
        <v>135</v>
      </c>
      <c r="I20" s="73" t="s">
        <v>135</v>
      </c>
      <c r="J20" s="130">
        <f>'[37]Dosing overview'!$M$13/20*26.98/610.91</f>
        <v>1.6561359283691541E-3</v>
      </c>
      <c r="K20" s="37">
        <f>'[37]Dosing overview'!$I$12/20</f>
        <v>0.3</v>
      </c>
      <c r="L20" s="37">
        <f>'[37]Dosing overview'!$J$12/20</f>
        <v>0.3</v>
      </c>
      <c r="M20" s="33" t="str">
        <f t="shared" si="2"/>
        <v>--</v>
      </c>
      <c r="N20" s="34"/>
      <c r="O20" s="33" t="str">
        <f t="shared" si="3"/>
        <v>--</v>
      </c>
      <c r="P20" s="34"/>
      <c r="Q20" s="33" t="str">
        <f t="shared" si="4"/>
        <v>--</v>
      </c>
      <c r="R20" s="34"/>
      <c r="S20" s="33" t="str">
        <f t="shared" si="5"/>
        <v>--</v>
      </c>
      <c r="T20" s="34"/>
      <c r="U20" s="42">
        <f t="shared" si="6"/>
        <v>1.066277705730795E-6</v>
      </c>
      <c r="V20" s="34"/>
      <c r="W20" s="33">
        <f t="shared" si="7"/>
        <v>1.9459568129587011E-4</v>
      </c>
      <c r="X20" s="34"/>
      <c r="Y20" s="42">
        <f t="shared" si="8"/>
        <v>1.9315039679999998E-4</v>
      </c>
      <c r="Z20" s="34"/>
      <c r="AA20" s="33">
        <f t="shared" si="9"/>
        <v>3.5249947416000002E-2</v>
      </c>
      <c r="AB20" s="34"/>
      <c r="AC20" s="33">
        <f t="shared" si="10"/>
        <v>1.9315039679999998E-4</v>
      </c>
      <c r="AD20" s="34"/>
      <c r="AE20" s="33">
        <f t="shared" si="11"/>
        <v>3.5249947416000002E-2</v>
      </c>
      <c r="AF20" s="34"/>
    </row>
    <row r="21" spans="1:32" s="11" customFormat="1" ht="15" customHeight="1">
      <c r="A21" s="23" t="s">
        <v>23</v>
      </c>
      <c r="B21" s="24"/>
      <c r="C21" s="28">
        <f>_xlfn.XLOOKUP($A21,'Input_Cooling Towers'!$A$4:$A$95,'Input_Cooling Towers'!$G$4:$G$95)</f>
        <v>5.0000000000000001E-4</v>
      </c>
      <c r="D21" s="28">
        <f>_xlfn.XLOOKUP($A21,'Input_Cooling Towers'!$A$4:$A$95,'Input_Cooling Towers'!$F$4:$F$95)</f>
        <v>10722</v>
      </c>
      <c r="E21" s="28">
        <f>_xlfn.XLOOKUP(A21,'Cooling Towers'!F:F,'Cooling Towers'!L:L)</f>
        <v>5361</v>
      </c>
      <c r="F21" s="38">
        <f t="shared" si="0"/>
        <v>643.834656</v>
      </c>
      <c r="G21" s="28">
        <f t="shared" si="1"/>
        <v>117499.82472</v>
      </c>
      <c r="H21" s="73" t="s">
        <v>135</v>
      </c>
      <c r="I21" s="73" t="s">
        <v>135</v>
      </c>
      <c r="J21" s="130">
        <f>'[37]Dosing overview'!$M$13/20*26.98/610.91</f>
        <v>1.6561359283691541E-3</v>
      </c>
      <c r="K21" s="37">
        <f>'[37]Dosing overview'!$I$12/20</f>
        <v>0.3</v>
      </c>
      <c r="L21" s="37">
        <f>'[37]Dosing overview'!$J$12/20</f>
        <v>0.3</v>
      </c>
      <c r="M21" s="33" t="str">
        <f t="shared" si="2"/>
        <v>--</v>
      </c>
      <c r="N21" s="34"/>
      <c r="O21" s="33" t="str">
        <f t="shared" si="3"/>
        <v>--</v>
      </c>
      <c r="P21" s="34"/>
      <c r="Q21" s="33" t="str">
        <f t="shared" si="4"/>
        <v>--</v>
      </c>
      <c r="R21" s="34"/>
      <c r="S21" s="33" t="str">
        <f t="shared" si="5"/>
        <v>--</v>
      </c>
      <c r="T21" s="34"/>
      <c r="U21" s="42">
        <f t="shared" si="6"/>
        <v>1.066277705730795E-6</v>
      </c>
      <c r="V21" s="34"/>
      <c r="W21" s="33">
        <f t="shared" si="7"/>
        <v>1.9459568129587011E-4</v>
      </c>
      <c r="X21" s="34"/>
      <c r="Y21" s="42">
        <f t="shared" si="8"/>
        <v>1.9315039679999998E-4</v>
      </c>
      <c r="Z21" s="34"/>
      <c r="AA21" s="33">
        <f t="shared" si="9"/>
        <v>3.5249947416000002E-2</v>
      </c>
      <c r="AB21" s="34"/>
      <c r="AC21" s="33">
        <f t="shared" si="10"/>
        <v>1.9315039679999998E-4</v>
      </c>
      <c r="AD21" s="34"/>
      <c r="AE21" s="33">
        <f t="shared" si="11"/>
        <v>3.5249947416000002E-2</v>
      </c>
      <c r="AF21" s="34"/>
    </row>
    <row r="22" spans="1:32" s="11" customFormat="1" ht="15" customHeight="1">
      <c r="A22" s="23" t="s">
        <v>25</v>
      </c>
      <c r="B22" s="24"/>
      <c r="C22" s="28">
        <f>_xlfn.XLOOKUP($A22,'Input_Cooling Towers'!$A$4:$A$95,'Input_Cooling Towers'!$G$4:$G$95)</f>
        <v>5.0000000000000001E-4</v>
      </c>
      <c r="D22" s="28">
        <f>_xlfn.XLOOKUP($A22,'Input_Cooling Towers'!$A$4:$A$95,'Input_Cooling Towers'!$F$4:$F$95)</f>
        <v>10722</v>
      </c>
      <c r="E22" s="28">
        <f>_xlfn.XLOOKUP(A22,'Cooling Towers'!F:F,'Cooling Towers'!L:L)</f>
        <v>5361</v>
      </c>
      <c r="F22" s="38">
        <f t="shared" si="0"/>
        <v>643.834656</v>
      </c>
      <c r="G22" s="28">
        <f t="shared" si="1"/>
        <v>117499.82472</v>
      </c>
      <c r="H22" s="73" t="s">
        <v>135</v>
      </c>
      <c r="I22" s="73" t="s">
        <v>135</v>
      </c>
      <c r="J22" s="130">
        <f>'[37]Dosing overview'!$M$13/20*26.98/610.91</f>
        <v>1.6561359283691541E-3</v>
      </c>
      <c r="K22" s="37">
        <f>'[37]Dosing overview'!$I$12/20</f>
        <v>0.3</v>
      </c>
      <c r="L22" s="37">
        <f>'[37]Dosing overview'!$J$12/20</f>
        <v>0.3</v>
      </c>
      <c r="M22" s="33" t="str">
        <f t="shared" si="2"/>
        <v>--</v>
      </c>
      <c r="N22" s="34"/>
      <c r="O22" s="33" t="str">
        <f t="shared" si="3"/>
        <v>--</v>
      </c>
      <c r="P22" s="34"/>
      <c r="Q22" s="33" t="str">
        <f t="shared" si="4"/>
        <v>--</v>
      </c>
      <c r="R22" s="34"/>
      <c r="S22" s="33" t="str">
        <f t="shared" si="5"/>
        <v>--</v>
      </c>
      <c r="T22" s="34"/>
      <c r="U22" s="42">
        <f t="shared" si="6"/>
        <v>1.066277705730795E-6</v>
      </c>
      <c r="V22" s="34"/>
      <c r="W22" s="33">
        <f t="shared" si="7"/>
        <v>1.9459568129587011E-4</v>
      </c>
      <c r="X22" s="34"/>
      <c r="Y22" s="42">
        <f t="shared" si="8"/>
        <v>1.9315039679999998E-4</v>
      </c>
      <c r="Z22" s="34"/>
      <c r="AA22" s="33">
        <f t="shared" si="9"/>
        <v>3.5249947416000002E-2</v>
      </c>
      <c r="AB22" s="34"/>
      <c r="AC22" s="33">
        <f t="shared" si="10"/>
        <v>1.9315039679999998E-4</v>
      </c>
      <c r="AD22" s="34"/>
      <c r="AE22" s="33">
        <f t="shared" si="11"/>
        <v>3.5249947416000002E-2</v>
      </c>
      <c r="AF22" s="34"/>
    </row>
    <row r="23" spans="1:32" s="11" customFormat="1" ht="15" customHeight="1">
      <c r="A23" s="23" t="s">
        <v>26</v>
      </c>
      <c r="B23" s="24"/>
      <c r="C23" s="28">
        <f>_xlfn.XLOOKUP($A23,'Input_Cooling Towers'!$A$4:$A$95,'Input_Cooling Towers'!$G$4:$G$95)</f>
        <v>5.0000000000000001E-4</v>
      </c>
      <c r="D23" s="28">
        <f>_xlfn.XLOOKUP($A23,'Input_Cooling Towers'!$A$4:$A$95,'Input_Cooling Towers'!$F$4:$F$95)</f>
        <v>10722</v>
      </c>
      <c r="E23" s="28">
        <f>_xlfn.XLOOKUP(A23,'Cooling Towers'!F:F,'Cooling Towers'!L:L)</f>
        <v>5361</v>
      </c>
      <c r="F23" s="38">
        <f t="shared" si="0"/>
        <v>643.834656</v>
      </c>
      <c r="G23" s="28">
        <f t="shared" si="1"/>
        <v>117499.82472</v>
      </c>
      <c r="H23" s="73" t="s">
        <v>135</v>
      </c>
      <c r="I23" s="73" t="s">
        <v>135</v>
      </c>
      <c r="J23" s="130">
        <f>'[37]Dosing overview'!$M$13/20*26.98/610.91</f>
        <v>1.6561359283691541E-3</v>
      </c>
      <c r="K23" s="37">
        <f>'[37]Dosing overview'!$I$12/20</f>
        <v>0.3</v>
      </c>
      <c r="L23" s="37">
        <f>'[37]Dosing overview'!$J$12/20</f>
        <v>0.3</v>
      </c>
      <c r="M23" s="33" t="str">
        <f t="shared" si="2"/>
        <v>--</v>
      </c>
      <c r="N23" s="34"/>
      <c r="O23" s="33" t="str">
        <f t="shared" si="3"/>
        <v>--</v>
      </c>
      <c r="P23" s="34"/>
      <c r="Q23" s="33" t="str">
        <f t="shared" si="4"/>
        <v>--</v>
      </c>
      <c r="R23" s="34"/>
      <c r="S23" s="33" t="str">
        <f t="shared" si="5"/>
        <v>--</v>
      </c>
      <c r="T23" s="34"/>
      <c r="U23" s="42">
        <f t="shared" si="6"/>
        <v>1.066277705730795E-6</v>
      </c>
      <c r="V23" s="34"/>
      <c r="W23" s="33">
        <f t="shared" si="7"/>
        <v>1.9459568129587011E-4</v>
      </c>
      <c r="X23" s="34"/>
      <c r="Y23" s="42">
        <f t="shared" si="8"/>
        <v>1.9315039679999998E-4</v>
      </c>
      <c r="Z23" s="34"/>
      <c r="AA23" s="33">
        <f t="shared" si="9"/>
        <v>3.5249947416000002E-2</v>
      </c>
      <c r="AB23" s="34"/>
      <c r="AC23" s="33">
        <f t="shared" si="10"/>
        <v>1.9315039679999998E-4</v>
      </c>
      <c r="AD23" s="34"/>
      <c r="AE23" s="33">
        <f t="shared" si="11"/>
        <v>3.5249947416000002E-2</v>
      </c>
      <c r="AF23" s="34"/>
    </row>
    <row r="24" spans="1:32" s="11" customFormat="1" ht="15" customHeight="1">
      <c r="A24" s="23" t="s">
        <v>27</v>
      </c>
      <c r="B24" s="24"/>
      <c r="C24" s="28">
        <f>_xlfn.XLOOKUP($A24,'Input_Cooling Towers'!$A$4:$A$95,'Input_Cooling Towers'!$G$4:$G$95)</f>
        <v>5.0000000000000001E-4</v>
      </c>
      <c r="D24" s="28">
        <f>_xlfn.XLOOKUP($A24,'Input_Cooling Towers'!$A$4:$A$95,'Input_Cooling Towers'!$F$4:$F$95)</f>
        <v>10722</v>
      </c>
      <c r="E24" s="28">
        <f>_xlfn.XLOOKUP(A24,'Cooling Towers'!F:F,'Cooling Towers'!L:L)</f>
        <v>5361</v>
      </c>
      <c r="F24" s="38">
        <f t="shared" si="0"/>
        <v>643.834656</v>
      </c>
      <c r="G24" s="28">
        <f t="shared" si="1"/>
        <v>117499.82472</v>
      </c>
      <c r="H24" s="73" t="s">
        <v>135</v>
      </c>
      <c r="I24" s="73" t="s">
        <v>135</v>
      </c>
      <c r="J24" s="130">
        <f>'[37]Dosing overview'!$M$13/20*26.98/610.91</f>
        <v>1.6561359283691541E-3</v>
      </c>
      <c r="K24" s="37">
        <f>'[37]Dosing overview'!$I$12/20</f>
        <v>0.3</v>
      </c>
      <c r="L24" s="37">
        <f>'[37]Dosing overview'!$J$12/20</f>
        <v>0.3</v>
      </c>
      <c r="M24" s="33" t="str">
        <f t="shared" si="2"/>
        <v>--</v>
      </c>
      <c r="N24" s="34"/>
      <c r="O24" s="33" t="str">
        <f t="shared" si="3"/>
        <v>--</v>
      </c>
      <c r="P24" s="34"/>
      <c r="Q24" s="33" t="str">
        <f t="shared" si="4"/>
        <v>--</v>
      </c>
      <c r="R24" s="34"/>
      <c r="S24" s="33" t="str">
        <f t="shared" si="5"/>
        <v>--</v>
      </c>
      <c r="T24" s="34"/>
      <c r="U24" s="42">
        <f t="shared" si="6"/>
        <v>1.066277705730795E-6</v>
      </c>
      <c r="V24" s="34"/>
      <c r="W24" s="33">
        <f t="shared" si="7"/>
        <v>1.9459568129587011E-4</v>
      </c>
      <c r="X24" s="34"/>
      <c r="Y24" s="42">
        <f t="shared" si="8"/>
        <v>1.9315039679999998E-4</v>
      </c>
      <c r="Z24" s="34"/>
      <c r="AA24" s="33">
        <f t="shared" si="9"/>
        <v>3.5249947416000002E-2</v>
      </c>
      <c r="AB24" s="34"/>
      <c r="AC24" s="33">
        <f t="shared" si="10"/>
        <v>1.9315039679999998E-4</v>
      </c>
      <c r="AD24" s="34"/>
      <c r="AE24" s="33">
        <f t="shared" si="11"/>
        <v>3.5249947416000002E-2</v>
      </c>
      <c r="AF24" s="34"/>
    </row>
    <row r="25" spans="1:32" s="11" customFormat="1" ht="15" customHeight="1">
      <c r="A25" s="23" t="s">
        <v>28</v>
      </c>
      <c r="B25" s="24"/>
      <c r="C25" s="28">
        <f>_xlfn.XLOOKUP($A25,'Input_Cooling Towers'!$A$4:$A$95,'Input_Cooling Towers'!$G$4:$G$95)</f>
        <v>5.0000000000000001E-4</v>
      </c>
      <c r="D25" s="28">
        <f>_xlfn.XLOOKUP($A25,'Input_Cooling Towers'!$A$4:$A$95,'Input_Cooling Towers'!$F$4:$F$95)</f>
        <v>10722</v>
      </c>
      <c r="E25" s="28">
        <f>_xlfn.XLOOKUP(A25,'Cooling Towers'!F:F,'Cooling Towers'!L:L)</f>
        <v>5361</v>
      </c>
      <c r="F25" s="38">
        <f t="shared" si="0"/>
        <v>643.834656</v>
      </c>
      <c r="G25" s="28">
        <f t="shared" si="1"/>
        <v>117499.82472</v>
      </c>
      <c r="H25" s="73" t="s">
        <v>135</v>
      </c>
      <c r="I25" s="73" t="s">
        <v>135</v>
      </c>
      <c r="J25" s="130">
        <f>'[37]Dosing overview'!$M$15/17*26.98/610.91</f>
        <v>1.948395209846064E-3</v>
      </c>
      <c r="K25" s="37">
        <f>'[37]Dosing overview'!$I$14/17</f>
        <v>0.26470588235294118</v>
      </c>
      <c r="L25" s="37">
        <f>'[37]Dosing overview'!$J$14/17</f>
        <v>0.26470588235294118</v>
      </c>
      <c r="M25" s="33" t="str">
        <f t="shared" si="2"/>
        <v>--</v>
      </c>
      <c r="N25" s="34"/>
      <c r="O25" s="33" t="str">
        <f t="shared" si="3"/>
        <v>--</v>
      </c>
      <c r="P25" s="34"/>
      <c r="Q25" s="33" t="str">
        <f t="shared" si="4"/>
        <v>--</v>
      </c>
      <c r="R25" s="34"/>
      <c r="S25" s="33" t="str">
        <f t="shared" si="5"/>
        <v>--</v>
      </c>
      <c r="T25" s="34"/>
      <c r="U25" s="42">
        <f t="shared" si="6"/>
        <v>1.2544443596832884E-6</v>
      </c>
      <c r="V25" s="34"/>
      <c r="W25" s="33">
        <f t="shared" si="7"/>
        <v>2.2893609564220014E-4</v>
      </c>
      <c r="X25" s="34"/>
      <c r="Y25" s="42">
        <f>$F25*$K25/1000000</f>
        <v>1.7042682070588237E-4</v>
      </c>
      <c r="Z25" s="34"/>
      <c r="AA25" s="33">
        <f>$G25*$K25/1000000</f>
        <v>3.1102894778823532E-2</v>
      </c>
      <c r="AB25" s="34"/>
      <c r="AC25" s="33">
        <f>$F25*$L25/1000000</f>
        <v>1.7042682070588237E-4</v>
      </c>
      <c r="AD25" s="34"/>
      <c r="AE25" s="33">
        <f>$G25*$L25/1000000</f>
        <v>3.1102894778823532E-2</v>
      </c>
      <c r="AF25" s="34"/>
    </row>
    <row r="26" spans="1:32" s="11" customFormat="1" ht="15" customHeight="1">
      <c r="A26" s="23" t="s">
        <v>30</v>
      </c>
      <c r="B26" s="24"/>
      <c r="C26" s="28">
        <f>_xlfn.XLOOKUP($A26,'Input_Cooling Towers'!$A$4:$A$95,'Input_Cooling Towers'!$G$4:$G$95)</f>
        <v>5.0000000000000001E-4</v>
      </c>
      <c r="D26" s="28">
        <f>_xlfn.XLOOKUP($A26,'Input_Cooling Towers'!$A$4:$A$95,'Input_Cooling Towers'!$F$4:$F$95)</f>
        <v>10722</v>
      </c>
      <c r="E26" s="28">
        <f>_xlfn.XLOOKUP(A26,'Cooling Towers'!F:F,'Cooling Towers'!L:L)</f>
        <v>5361</v>
      </c>
      <c r="F26" s="38">
        <f t="shared" si="0"/>
        <v>643.834656</v>
      </c>
      <c r="G26" s="28">
        <f t="shared" si="1"/>
        <v>117499.82472</v>
      </c>
      <c r="H26" s="73" t="s">
        <v>135</v>
      </c>
      <c r="I26" s="73" t="s">
        <v>135</v>
      </c>
      <c r="J26" s="130">
        <f>'[37]Dosing overview'!$M$15/17*26.98/610.91</f>
        <v>1.948395209846064E-3</v>
      </c>
      <c r="K26" s="37">
        <f>'[37]Dosing overview'!$I$14/17</f>
        <v>0.26470588235294118</v>
      </c>
      <c r="L26" s="37">
        <f>'[37]Dosing overview'!$J$14/17</f>
        <v>0.26470588235294118</v>
      </c>
      <c r="M26" s="33" t="str">
        <f t="shared" si="2"/>
        <v>--</v>
      </c>
      <c r="N26" s="34"/>
      <c r="O26" s="33" t="str">
        <f t="shared" si="3"/>
        <v>--</v>
      </c>
      <c r="P26" s="34"/>
      <c r="Q26" s="33" t="str">
        <f t="shared" si="4"/>
        <v>--</v>
      </c>
      <c r="R26" s="34"/>
      <c r="S26" s="33" t="str">
        <f t="shared" si="5"/>
        <v>--</v>
      </c>
      <c r="T26" s="34"/>
      <c r="U26" s="42">
        <f t="shared" si="6"/>
        <v>1.2544443596832884E-6</v>
      </c>
      <c r="V26" s="34"/>
      <c r="W26" s="33">
        <f t="shared" si="7"/>
        <v>2.2893609564220014E-4</v>
      </c>
      <c r="X26" s="34"/>
      <c r="Y26" s="42">
        <f t="shared" ref="Y26:Y41" si="12">$F26*$K26/1000000</f>
        <v>1.7042682070588237E-4</v>
      </c>
      <c r="Z26" s="34"/>
      <c r="AA26" s="33">
        <f t="shared" ref="AA26:AA41" si="13">$G26*$K26/1000000</f>
        <v>3.1102894778823532E-2</v>
      </c>
      <c r="AB26" s="34"/>
      <c r="AC26" s="33">
        <f t="shared" ref="AC26:AC41" si="14">$F26*$L26/1000000</f>
        <v>1.7042682070588237E-4</v>
      </c>
      <c r="AD26" s="34"/>
      <c r="AE26" s="33">
        <f t="shared" ref="AE26:AE41" si="15">$G26*$L26/1000000</f>
        <v>3.1102894778823532E-2</v>
      </c>
      <c r="AF26" s="34"/>
    </row>
    <row r="27" spans="1:32" s="11" customFormat="1" ht="15" customHeight="1">
      <c r="A27" s="23" t="s">
        <v>31</v>
      </c>
      <c r="B27" s="24"/>
      <c r="C27" s="28">
        <f>_xlfn.XLOOKUP($A27,'Input_Cooling Towers'!$A$4:$A$95,'Input_Cooling Towers'!$G$4:$G$95)</f>
        <v>5.0000000000000001E-4</v>
      </c>
      <c r="D27" s="28">
        <f>_xlfn.XLOOKUP($A27,'Input_Cooling Towers'!$A$4:$A$95,'Input_Cooling Towers'!$F$4:$F$95)</f>
        <v>10722</v>
      </c>
      <c r="E27" s="28">
        <f>_xlfn.XLOOKUP(A27,'Cooling Towers'!F:F,'Cooling Towers'!L:L)</f>
        <v>5361</v>
      </c>
      <c r="F27" s="38">
        <f t="shared" si="0"/>
        <v>643.834656</v>
      </c>
      <c r="G27" s="28">
        <f t="shared" si="1"/>
        <v>117499.82472</v>
      </c>
      <c r="H27" s="73" t="s">
        <v>135</v>
      </c>
      <c r="I27" s="73" t="s">
        <v>135</v>
      </c>
      <c r="J27" s="130">
        <f>'[37]Dosing overview'!$M$15/17*26.98/610.91</f>
        <v>1.948395209846064E-3</v>
      </c>
      <c r="K27" s="37">
        <f>'[37]Dosing overview'!$I$14/17</f>
        <v>0.26470588235294118</v>
      </c>
      <c r="L27" s="37">
        <f>'[37]Dosing overview'!$J$14/17</f>
        <v>0.26470588235294118</v>
      </c>
      <c r="M27" s="33" t="str">
        <f t="shared" si="2"/>
        <v>--</v>
      </c>
      <c r="N27" s="34"/>
      <c r="O27" s="33" t="str">
        <f t="shared" si="3"/>
        <v>--</v>
      </c>
      <c r="P27" s="34"/>
      <c r="Q27" s="33" t="str">
        <f t="shared" si="4"/>
        <v>--</v>
      </c>
      <c r="R27" s="34"/>
      <c r="S27" s="33" t="str">
        <f t="shared" si="5"/>
        <v>--</v>
      </c>
      <c r="T27" s="34"/>
      <c r="U27" s="42">
        <f t="shared" si="6"/>
        <v>1.2544443596832884E-6</v>
      </c>
      <c r="V27" s="34"/>
      <c r="W27" s="33">
        <f t="shared" si="7"/>
        <v>2.2893609564220014E-4</v>
      </c>
      <c r="X27" s="34"/>
      <c r="Y27" s="42">
        <f t="shared" si="12"/>
        <v>1.7042682070588237E-4</v>
      </c>
      <c r="Z27" s="34"/>
      <c r="AA27" s="33">
        <f t="shared" si="13"/>
        <v>3.1102894778823532E-2</v>
      </c>
      <c r="AB27" s="34"/>
      <c r="AC27" s="33">
        <f t="shared" si="14"/>
        <v>1.7042682070588237E-4</v>
      </c>
      <c r="AD27" s="34"/>
      <c r="AE27" s="33">
        <f t="shared" si="15"/>
        <v>3.1102894778823532E-2</v>
      </c>
      <c r="AF27" s="34"/>
    </row>
    <row r="28" spans="1:32" s="11" customFormat="1" ht="15" customHeight="1">
      <c r="A28" s="23" t="s">
        <v>32</v>
      </c>
      <c r="B28" s="24"/>
      <c r="C28" s="28">
        <f>_xlfn.XLOOKUP($A28,'Input_Cooling Towers'!$A$4:$A$95,'Input_Cooling Towers'!$G$4:$G$95)</f>
        <v>5.0000000000000001E-4</v>
      </c>
      <c r="D28" s="28">
        <f>_xlfn.XLOOKUP($A28,'Input_Cooling Towers'!$A$4:$A$95,'Input_Cooling Towers'!$F$4:$F$95)</f>
        <v>10722</v>
      </c>
      <c r="E28" s="28">
        <f>_xlfn.XLOOKUP(A28,'Cooling Towers'!F:F,'Cooling Towers'!L:L)</f>
        <v>5361</v>
      </c>
      <c r="F28" s="38">
        <f t="shared" si="0"/>
        <v>643.834656</v>
      </c>
      <c r="G28" s="28">
        <f t="shared" si="1"/>
        <v>117499.82472</v>
      </c>
      <c r="H28" s="73" t="s">
        <v>135</v>
      </c>
      <c r="I28" s="73" t="s">
        <v>135</v>
      </c>
      <c r="J28" s="130">
        <f>'[37]Dosing overview'!$M$15/17*26.98/610.91</f>
        <v>1.948395209846064E-3</v>
      </c>
      <c r="K28" s="37">
        <f>'[37]Dosing overview'!$I$14/17</f>
        <v>0.26470588235294118</v>
      </c>
      <c r="L28" s="37">
        <f>'[37]Dosing overview'!$J$14/17</f>
        <v>0.26470588235294118</v>
      </c>
      <c r="M28" s="33" t="str">
        <f t="shared" si="2"/>
        <v>--</v>
      </c>
      <c r="N28" s="34"/>
      <c r="O28" s="33" t="str">
        <f t="shared" si="3"/>
        <v>--</v>
      </c>
      <c r="P28" s="34"/>
      <c r="Q28" s="33" t="str">
        <f t="shared" si="4"/>
        <v>--</v>
      </c>
      <c r="R28" s="34"/>
      <c r="S28" s="33" t="str">
        <f t="shared" si="5"/>
        <v>--</v>
      </c>
      <c r="T28" s="34"/>
      <c r="U28" s="42">
        <f t="shared" si="6"/>
        <v>1.2544443596832884E-6</v>
      </c>
      <c r="V28" s="34"/>
      <c r="W28" s="33">
        <f t="shared" si="7"/>
        <v>2.2893609564220014E-4</v>
      </c>
      <c r="X28" s="34"/>
      <c r="Y28" s="42">
        <f t="shared" si="12"/>
        <v>1.7042682070588237E-4</v>
      </c>
      <c r="Z28" s="34"/>
      <c r="AA28" s="33">
        <f t="shared" si="13"/>
        <v>3.1102894778823532E-2</v>
      </c>
      <c r="AB28" s="34"/>
      <c r="AC28" s="33">
        <f t="shared" si="14"/>
        <v>1.7042682070588237E-4</v>
      </c>
      <c r="AD28" s="34"/>
      <c r="AE28" s="33">
        <f t="shared" si="15"/>
        <v>3.1102894778823532E-2</v>
      </c>
      <c r="AF28" s="34"/>
    </row>
    <row r="29" spans="1:32" s="11" customFormat="1" ht="15" customHeight="1">
      <c r="A29" s="23" t="s">
        <v>33</v>
      </c>
      <c r="B29" s="24"/>
      <c r="C29" s="28">
        <f>_xlfn.XLOOKUP($A29,'Input_Cooling Towers'!$A$4:$A$95,'Input_Cooling Towers'!$G$4:$G$95)</f>
        <v>5.0000000000000001E-4</v>
      </c>
      <c r="D29" s="28">
        <f>_xlfn.XLOOKUP($A29,'Input_Cooling Towers'!$A$4:$A$95,'Input_Cooling Towers'!$F$4:$F$95)</f>
        <v>10722</v>
      </c>
      <c r="E29" s="28">
        <f>_xlfn.XLOOKUP(A29,'Cooling Towers'!F:F,'Cooling Towers'!L:L)</f>
        <v>5361</v>
      </c>
      <c r="F29" s="38">
        <f t="shared" si="0"/>
        <v>643.834656</v>
      </c>
      <c r="G29" s="28">
        <f t="shared" si="1"/>
        <v>117499.82472</v>
      </c>
      <c r="H29" s="73" t="s">
        <v>135</v>
      </c>
      <c r="I29" s="73" t="s">
        <v>135</v>
      </c>
      <c r="J29" s="130">
        <f>'[37]Dosing overview'!$M$15/17*26.98/610.91</f>
        <v>1.948395209846064E-3</v>
      </c>
      <c r="K29" s="37">
        <f>'[37]Dosing overview'!$I$14/17</f>
        <v>0.26470588235294118</v>
      </c>
      <c r="L29" s="37">
        <f>'[37]Dosing overview'!$J$14/17</f>
        <v>0.26470588235294118</v>
      </c>
      <c r="M29" s="33" t="str">
        <f t="shared" si="2"/>
        <v>--</v>
      </c>
      <c r="N29" s="34"/>
      <c r="O29" s="33" t="str">
        <f t="shared" si="3"/>
        <v>--</v>
      </c>
      <c r="P29" s="34"/>
      <c r="Q29" s="33" t="str">
        <f t="shared" si="4"/>
        <v>--</v>
      </c>
      <c r="R29" s="34"/>
      <c r="S29" s="33" t="str">
        <f t="shared" si="5"/>
        <v>--</v>
      </c>
      <c r="T29" s="34"/>
      <c r="U29" s="42">
        <f t="shared" si="6"/>
        <v>1.2544443596832884E-6</v>
      </c>
      <c r="V29" s="34"/>
      <c r="W29" s="33">
        <f t="shared" si="7"/>
        <v>2.2893609564220014E-4</v>
      </c>
      <c r="X29" s="34"/>
      <c r="Y29" s="42">
        <f t="shared" si="12"/>
        <v>1.7042682070588237E-4</v>
      </c>
      <c r="Z29" s="34"/>
      <c r="AA29" s="33">
        <f t="shared" si="13"/>
        <v>3.1102894778823532E-2</v>
      </c>
      <c r="AB29" s="34"/>
      <c r="AC29" s="33">
        <f t="shared" si="14"/>
        <v>1.7042682070588237E-4</v>
      </c>
      <c r="AD29" s="34"/>
      <c r="AE29" s="33">
        <f t="shared" si="15"/>
        <v>3.1102894778823532E-2</v>
      </c>
      <c r="AF29" s="34"/>
    </row>
    <row r="30" spans="1:32" s="11" customFormat="1" ht="15" customHeight="1">
      <c r="A30" s="23" t="s">
        <v>34</v>
      </c>
      <c r="B30" s="24"/>
      <c r="C30" s="28">
        <f>_xlfn.XLOOKUP($A30,'Input_Cooling Towers'!$A$4:$A$95,'Input_Cooling Towers'!$G$4:$G$95)</f>
        <v>5.0000000000000001E-4</v>
      </c>
      <c r="D30" s="28">
        <f>_xlfn.XLOOKUP($A30,'Input_Cooling Towers'!$A$4:$A$95,'Input_Cooling Towers'!$F$4:$F$95)</f>
        <v>10722</v>
      </c>
      <c r="E30" s="28">
        <f>_xlfn.XLOOKUP(A30,'Cooling Towers'!F:F,'Cooling Towers'!L:L)</f>
        <v>5361</v>
      </c>
      <c r="F30" s="38">
        <f t="shared" si="0"/>
        <v>643.834656</v>
      </c>
      <c r="G30" s="28">
        <f t="shared" si="1"/>
        <v>117499.82472</v>
      </c>
      <c r="H30" s="73" t="s">
        <v>135</v>
      </c>
      <c r="I30" s="73" t="s">
        <v>135</v>
      </c>
      <c r="J30" s="130">
        <f>'[37]Dosing overview'!$M$15/17*26.98/610.91</f>
        <v>1.948395209846064E-3</v>
      </c>
      <c r="K30" s="37">
        <f>'[37]Dosing overview'!$I$14/17</f>
        <v>0.26470588235294118</v>
      </c>
      <c r="L30" s="37">
        <f>'[37]Dosing overview'!$J$14/17</f>
        <v>0.26470588235294118</v>
      </c>
      <c r="M30" s="33" t="str">
        <f t="shared" si="2"/>
        <v>--</v>
      </c>
      <c r="N30" s="34"/>
      <c r="O30" s="33" t="str">
        <f t="shared" si="3"/>
        <v>--</v>
      </c>
      <c r="P30" s="34"/>
      <c r="Q30" s="33" t="str">
        <f t="shared" si="4"/>
        <v>--</v>
      </c>
      <c r="R30" s="34"/>
      <c r="S30" s="33" t="str">
        <f t="shared" si="5"/>
        <v>--</v>
      </c>
      <c r="T30" s="34"/>
      <c r="U30" s="42">
        <f t="shared" si="6"/>
        <v>1.2544443596832884E-6</v>
      </c>
      <c r="V30" s="34"/>
      <c r="W30" s="33">
        <f t="shared" si="7"/>
        <v>2.2893609564220014E-4</v>
      </c>
      <c r="X30" s="34"/>
      <c r="Y30" s="42">
        <f t="shared" si="12"/>
        <v>1.7042682070588237E-4</v>
      </c>
      <c r="Z30" s="34"/>
      <c r="AA30" s="33">
        <f t="shared" si="13"/>
        <v>3.1102894778823532E-2</v>
      </c>
      <c r="AB30" s="34"/>
      <c r="AC30" s="33">
        <f t="shared" si="14"/>
        <v>1.7042682070588237E-4</v>
      </c>
      <c r="AD30" s="34"/>
      <c r="AE30" s="33">
        <f t="shared" si="15"/>
        <v>3.1102894778823532E-2</v>
      </c>
      <c r="AF30" s="34"/>
    </row>
    <row r="31" spans="1:32" s="11" customFormat="1" ht="15" customHeight="1">
      <c r="A31" s="23" t="s">
        <v>35</v>
      </c>
      <c r="B31" s="24"/>
      <c r="C31" s="28">
        <f>_xlfn.XLOOKUP($A31,'Input_Cooling Towers'!$A$4:$A$95,'Input_Cooling Towers'!$G$4:$G$95)</f>
        <v>5.0000000000000001E-4</v>
      </c>
      <c r="D31" s="28">
        <f>_xlfn.XLOOKUP($A31,'Input_Cooling Towers'!$A$4:$A$95,'Input_Cooling Towers'!$F$4:$F$95)</f>
        <v>10722</v>
      </c>
      <c r="E31" s="28">
        <f>_xlfn.XLOOKUP(A31,'Cooling Towers'!F:F,'Cooling Towers'!L:L)</f>
        <v>5361</v>
      </c>
      <c r="F31" s="38">
        <f t="shared" si="0"/>
        <v>643.834656</v>
      </c>
      <c r="G31" s="28">
        <f t="shared" si="1"/>
        <v>117499.82472</v>
      </c>
      <c r="H31" s="73" t="s">
        <v>135</v>
      </c>
      <c r="I31" s="73" t="s">
        <v>135</v>
      </c>
      <c r="J31" s="130">
        <f>'[37]Dosing overview'!$M$15/17*26.98/610.91</f>
        <v>1.948395209846064E-3</v>
      </c>
      <c r="K31" s="37">
        <f>'[37]Dosing overview'!$I$14/17</f>
        <v>0.26470588235294118</v>
      </c>
      <c r="L31" s="37">
        <f>'[37]Dosing overview'!$J$14/17</f>
        <v>0.26470588235294118</v>
      </c>
      <c r="M31" s="33" t="str">
        <f t="shared" si="2"/>
        <v>--</v>
      </c>
      <c r="N31" s="34"/>
      <c r="O31" s="33" t="str">
        <f t="shared" si="3"/>
        <v>--</v>
      </c>
      <c r="P31" s="34"/>
      <c r="Q31" s="33" t="str">
        <f t="shared" si="4"/>
        <v>--</v>
      </c>
      <c r="R31" s="34"/>
      <c r="S31" s="33" t="str">
        <f t="shared" si="5"/>
        <v>--</v>
      </c>
      <c r="T31" s="34"/>
      <c r="U31" s="42">
        <f t="shared" si="6"/>
        <v>1.2544443596832884E-6</v>
      </c>
      <c r="V31" s="34"/>
      <c r="W31" s="33">
        <f t="shared" si="7"/>
        <v>2.2893609564220014E-4</v>
      </c>
      <c r="X31" s="34"/>
      <c r="Y31" s="42">
        <f t="shared" si="12"/>
        <v>1.7042682070588237E-4</v>
      </c>
      <c r="Z31" s="34"/>
      <c r="AA31" s="33">
        <f t="shared" si="13"/>
        <v>3.1102894778823532E-2</v>
      </c>
      <c r="AB31" s="34"/>
      <c r="AC31" s="33">
        <f t="shared" si="14"/>
        <v>1.7042682070588237E-4</v>
      </c>
      <c r="AD31" s="34"/>
      <c r="AE31" s="33">
        <f t="shared" si="15"/>
        <v>3.1102894778823532E-2</v>
      </c>
      <c r="AF31" s="34"/>
    </row>
    <row r="32" spans="1:32" s="11" customFormat="1" ht="15" customHeight="1">
      <c r="A32" s="23" t="s">
        <v>36</v>
      </c>
      <c r="B32" s="24"/>
      <c r="C32" s="28">
        <f>_xlfn.XLOOKUP($A32,'Input_Cooling Towers'!$A$4:$A$95,'Input_Cooling Towers'!$G$4:$G$95)</f>
        <v>5.0000000000000001E-4</v>
      </c>
      <c r="D32" s="28">
        <f>_xlfn.XLOOKUP($A32,'Input_Cooling Towers'!$A$4:$A$95,'Input_Cooling Towers'!$F$4:$F$95)</f>
        <v>10722</v>
      </c>
      <c r="E32" s="28">
        <f>_xlfn.XLOOKUP(A32,'Cooling Towers'!F:F,'Cooling Towers'!L:L)</f>
        <v>5361</v>
      </c>
      <c r="F32" s="38">
        <f t="shared" si="0"/>
        <v>643.834656</v>
      </c>
      <c r="G32" s="28">
        <f t="shared" si="1"/>
        <v>117499.82472</v>
      </c>
      <c r="H32" s="73" t="s">
        <v>135</v>
      </c>
      <c r="I32" s="73" t="s">
        <v>135</v>
      </c>
      <c r="J32" s="130">
        <f>'[37]Dosing overview'!$M$15/17*26.98/610.91</f>
        <v>1.948395209846064E-3</v>
      </c>
      <c r="K32" s="37">
        <f>'[37]Dosing overview'!$I$14/17</f>
        <v>0.26470588235294118</v>
      </c>
      <c r="L32" s="37">
        <f>'[37]Dosing overview'!$J$14/17</f>
        <v>0.26470588235294118</v>
      </c>
      <c r="M32" s="33" t="str">
        <f t="shared" si="2"/>
        <v>--</v>
      </c>
      <c r="N32" s="34"/>
      <c r="O32" s="33" t="str">
        <f t="shared" si="3"/>
        <v>--</v>
      </c>
      <c r="P32" s="34"/>
      <c r="Q32" s="33" t="str">
        <f t="shared" si="4"/>
        <v>--</v>
      </c>
      <c r="R32" s="34"/>
      <c r="S32" s="33" t="str">
        <f t="shared" si="5"/>
        <v>--</v>
      </c>
      <c r="T32" s="34"/>
      <c r="U32" s="42">
        <f t="shared" si="6"/>
        <v>1.2544443596832884E-6</v>
      </c>
      <c r="V32" s="34"/>
      <c r="W32" s="33">
        <f t="shared" si="7"/>
        <v>2.2893609564220014E-4</v>
      </c>
      <c r="X32" s="34"/>
      <c r="Y32" s="42">
        <f t="shared" si="12"/>
        <v>1.7042682070588237E-4</v>
      </c>
      <c r="Z32" s="34"/>
      <c r="AA32" s="33">
        <f t="shared" si="13"/>
        <v>3.1102894778823532E-2</v>
      </c>
      <c r="AB32" s="34"/>
      <c r="AC32" s="33">
        <f t="shared" si="14"/>
        <v>1.7042682070588237E-4</v>
      </c>
      <c r="AD32" s="34"/>
      <c r="AE32" s="33">
        <f t="shared" si="15"/>
        <v>3.1102894778823532E-2</v>
      </c>
      <c r="AF32" s="34"/>
    </row>
    <row r="33" spans="1:32" s="11" customFormat="1" ht="15" customHeight="1">
      <c r="A33" s="23" t="s">
        <v>39</v>
      </c>
      <c r="B33" s="24"/>
      <c r="C33" s="28">
        <f>_xlfn.XLOOKUP($A33,'Input_Cooling Towers'!$A$4:$A$95,'Input_Cooling Towers'!$G$4:$G$95)</f>
        <v>5.0000000000000001E-4</v>
      </c>
      <c r="D33" s="28">
        <f>_xlfn.XLOOKUP($A33,'Input_Cooling Towers'!$A$4:$A$95,'Input_Cooling Towers'!$F$4:$F$95)</f>
        <v>10722</v>
      </c>
      <c r="E33" s="28">
        <f>_xlfn.XLOOKUP(A33,'Cooling Towers'!F:F,'Cooling Towers'!L:L)</f>
        <v>5361</v>
      </c>
      <c r="F33" s="38">
        <f t="shared" si="0"/>
        <v>643.834656</v>
      </c>
      <c r="G33" s="28">
        <f t="shared" si="1"/>
        <v>117499.82472</v>
      </c>
      <c r="H33" s="73" t="s">
        <v>135</v>
      </c>
      <c r="I33" s="73" t="s">
        <v>135</v>
      </c>
      <c r="J33" s="130">
        <f>'[37]Dosing overview'!$M$15/17*26.98/610.91</f>
        <v>1.948395209846064E-3</v>
      </c>
      <c r="K33" s="37">
        <f>'[37]Dosing overview'!$I$14/17</f>
        <v>0.26470588235294118</v>
      </c>
      <c r="L33" s="37">
        <f>'[37]Dosing overview'!$J$14/17</f>
        <v>0.26470588235294118</v>
      </c>
      <c r="M33" s="33" t="str">
        <f t="shared" si="2"/>
        <v>--</v>
      </c>
      <c r="N33" s="34"/>
      <c r="O33" s="33" t="str">
        <f t="shared" si="3"/>
        <v>--</v>
      </c>
      <c r="P33" s="34"/>
      <c r="Q33" s="33" t="str">
        <f t="shared" si="4"/>
        <v>--</v>
      </c>
      <c r="R33" s="34"/>
      <c r="S33" s="33" t="str">
        <f t="shared" si="5"/>
        <v>--</v>
      </c>
      <c r="T33" s="34"/>
      <c r="U33" s="42">
        <f t="shared" si="6"/>
        <v>1.2544443596832884E-6</v>
      </c>
      <c r="V33" s="34"/>
      <c r="W33" s="33">
        <f t="shared" si="7"/>
        <v>2.2893609564220014E-4</v>
      </c>
      <c r="X33" s="34"/>
      <c r="Y33" s="42">
        <f t="shared" si="12"/>
        <v>1.7042682070588237E-4</v>
      </c>
      <c r="Z33" s="34"/>
      <c r="AA33" s="33">
        <f t="shared" si="13"/>
        <v>3.1102894778823532E-2</v>
      </c>
      <c r="AB33" s="34"/>
      <c r="AC33" s="33">
        <f t="shared" si="14"/>
        <v>1.7042682070588237E-4</v>
      </c>
      <c r="AD33" s="34"/>
      <c r="AE33" s="33">
        <f t="shared" si="15"/>
        <v>3.1102894778823532E-2</v>
      </c>
      <c r="AF33" s="34"/>
    </row>
    <row r="34" spans="1:32" s="11" customFormat="1" ht="15" customHeight="1">
      <c r="A34" s="23" t="s">
        <v>40</v>
      </c>
      <c r="B34" s="24"/>
      <c r="C34" s="28">
        <f>_xlfn.XLOOKUP($A34,'Input_Cooling Towers'!$A$4:$A$95,'Input_Cooling Towers'!$G$4:$G$95)</f>
        <v>5.0000000000000001E-4</v>
      </c>
      <c r="D34" s="28">
        <f>_xlfn.XLOOKUP($A34,'Input_Cooling Towers'!$A$4:$A$95,'Input_Cooling Towers'!$F$4:$F$95)</f>
        <v>10722</v>
      </c>
      <c r="E34" s="28">
        <f>_xlfn.XLOOKUP(A34,'Cooling Towers'!F:F,'Cooling Towers'!L:L)</f>
        <v>5361</v>
      </c>
      <c r="F34" s="38">
        <f t="shared" si="0"/>
        <v>643.834656</v>
      </c>
      <c r="G34" s="28">
        <f t="shared" si="1"/>
        <v>117499.82472</v>
      </c>
      <c r="H34" s="73" t="s">
        <v>135</v>
      </c>
      <c r="I34" s="73" t="s">
        <v>135</v>
      </c>
      <c r="J34" s="130">
        <f>'[37]Dosing overview'!$M$15/17*26.98/610.91</f>
        <v>1.948395209846064E-3</v>
      </c>
      <c r="K34" s="37">
        <f>'[37]Dosing overview'!$I$14/17</f>
        <v>0.26470588235294118</v>
      </c>
      <c r="L34" s="37">
        <f>'[37]Dosing overview'!$J$14/17</f>
        <v>0.26470588235294118</v>
      </c>
      <c r="M34" s="33" t="str">
        <f t="shared" si="2"/>
        <v>--</v>
      </c>
      <c r="N34" s="34"/>
      <c r="O34" s="33" t="str">
        <f t="shared" si="3"/>
        <v>--</v>
      </c>
      <c r="P34" s="34"/>
      <c r="Q34" s="33" t="str">
        <f t="shared" si="4"/>
        <v>--</v>
      </c>
      <c r="R34" s="34"/>
      <c r="S34" s="33" t="str">
        <f t="shared" si="5"/>
        <v>--</v>
      </c>
      <c r="T34" s="34"/>
      <c r="U34" s="42">
        <f t="shared" si="6"/>
        <v>1.2544443596832884E-6</v>
      </c>
      <c r="V34" s="34"/>
      <c r="W34" s="33">
        <f t="shared" si="7"/>
        <v>2.2893609564220014E-4</v>
      </c>
      <c r="X34" s="34"/>
      <c r="Y34" s="42">
        <f t="shared" si="12"/>
        <v>1.7042682070588237E-4</v>
      </c>
      <c r="Z34" s="34"/>
      <c r="AA34" s="33">
        <f t="shared" si="13"/>
        <v>3.1102894778823532E-2</v>
      </c>
      <c r="AB34" s="34"/>
      <c r="AC34" s="33">
        <f t="shared" si="14"/>
        <v>1.7042682070588237E-4</v>
      </c>
      <c r="AD34" s="34"/>
      <c r="AE34" s="33">
        <f t="shared" si="15"/>
        <v>3.1102894778823532E-2</v>
      </c>
      <c r="AF34" s="34"/>
    </row>
    <row r="35" spans="1:32" s="11" customFormat="1" ht="15" customHeight="1">
      <c r="A35" s="23" t="s">
        <v>41</v>
      </c>
      <c r="B35" s="24"/>
      <c r="C35" s="28">
        <f>_xlfn.XLOOKUP($A35,'Input_Cooling Towers'!$A$4:$A$95,'Input_Cooling Towers'!$G$4:$G$95)</f>
        <v>5.0000000000000001E-4</v>
      </c>
      <c r="D35" s="28">
        <f>_xlfn.XLOOKUP($A35,'Input_Cooling Towers'!$A$4:$A$95,'Input_Cooling Towers'!$F$4:$F$95)</f>
        <v>10722</v>
      </c>
      <c r="E35" s="28">
        <f>_xlfn.XLOOKUP(A35,'Cooling Towers'!F:F,'Cooling Towers'!L:L)</f>
        <v>5361</v>
      </c>
      <c r="F35" s="38">
        <f t="shared" si="0"/>
        <v>643.834656</v>
      </c>
      <c r="G35" s="28">
        <f t="shared" si="1"/>
        <v>117499.82472</v>
      </c>
      <c r="H35" s="73" t="s">
        <v>135</v>
      </c>
      <c r="I35" s="73" t="s">
        <v>135</v>
      </c>
      <c r="J35" s="130">
        <f>'[37]Dosing overview'!$M$15/17*26.98/610.91</f>
        <v>1.948395209846064E-3</v>
      </c>
      <c r="K35" s="37">
        <f>'[37]Dosing overview'!$I$14/17</f>
        <v>0.26470588235294118</v>
      </c>
      <c r="L35" s="37">
        <f>'[37]Dosing overview'!$J$14/17</f>
        <v>0.26470588235294118</v>
      </c>
      <c r="M35" s="33" t="str">
        <f t="shared" si="2"/>
        <v>--</v>
      </c>
      <c r="N35" s="34"/>
      <c r="O35" s="33" t="str">
        <f t="shared" si="3"/>
        <v>--</v>
      </c>
      <c r="P35" s="34"/>
      <c r="Q35" s="33" t="str">
        <f t="shared" si="4"/>
        <v>--</v>
      </c>
      <c r="R35" s="34"/>
      <c r="S35" s="33" t="str">
        <f t="shared" si="5"/>
        <v>--</v>
      </c>
      <c r="T35" s="34"/>
      <c r="U35" s="42">
        <f t="shared" si="6"/>
        <v>1.2544443596832884E-6</v>
      </c>
      <c r="V35" s="34"/>
      <c r="W35" s="33">
        <f t="shared" si="7"/>
        <v>2.2893609564220014E-4</v>
      </c>
      <c r="X35" s="34"/>
      <c r="Y35" s="42">
        <f t="shared" si="12"/>
        <v>1.7042682070588237E-4</v>
      </c>
      <c r="Z35" s="34"/>
      <c r="AA35" s="33">
        <f t="shared" si="13"/>
        <v>3.1102894778823532E-2</v>
      </c>
      <c r="AB35" s="34"/>
      <c r="AC35" s="33">
        <f t="shared" si="14"/>
        <v>1.7042682070588237E-4</v>
      </c>
      <c r="AD35" s="34"/>
      <c r="AE35" s="33">
        <f t="shared" si="15"/>
        <v>3.1102894778823532E-2</v>
      </c>
      <c r="AF35" s="34"/>
    </row>
    <row r="36" spans="1:32" s="11" customFormat="1" ht="15" customHeight="1">
      <c r="A36" s="23" t="s">
        <v>42</v>
      </c>
      <c r="B36" s="24"/>
      <c r="C36" s="28">
        <f>_xlfn.XLOOKUP($A36,'Input_Cooling Towers'!$A$4:$A$95,'Input_Cooling Towers'!$G$4:$G$95)</f>
        <v>5.0000000000000001E-4</v>
      </c>
      <c r="D36" s="28">
        <f>_xlfn.XLOOKUP($A36,'Input_Cooling Towers'!$A$4:$A$95,'Input_Cooling Towers'!$F$4:$F$95)</f>
        <v>10722</v>
      </c>
      <c r="E36" s="28">
        <f>_xlfn.XLOOKUP(A36,'Cooling Towers'!F:F,'Cooling Towers'!L:L)</f>
        <v>5361</v>
      </c>
      <c r="F36" s="38">
        <f t="shared" si="0"/>
        <v>643.834656</v>
      </c>
      <c r="G36" s="28">
        <f t="shared" si="1"/>
        <v>117499.82472</v>
      </c>
      <c r="H36" s="73" t="s">
        <v>135</v>
      </c>
      <c r="I36" s="73" t="s">
        <v>135</v>
      </c>
      <c r="J36" s="130">
        <f>'[37]Dosing overview'!$M$15/17*26.98/610.91</f>
        <v>1.948395209846064E-3</v>
      </c>
      <c r="K36" s="37">
        <f>'[37]Dosing overview'!$I$14/17</f>
        <v>0.26470588235294118</v>
      </c>
      <c r="L36" s="37">
        <f>'[37]Dosing overview'!$J$14/17</f>
        <v>0.26470588235294118</v>
      </c>
      <c r="M36" s="33" t="str">
        <f t="shared" si="2"/>
        <v>--</v>
      </c>
      <c r="N36" s="34"/>
      <c r="O36" s="33" t="str">
        <f t="shared" si="3"/>
        <v>--</v>
      </c>
      <c r="P36" s="34"/>
      <c r="Q36" s="33" t="str">
        <f t="shared" si="4"/>
        <v>--</v>
      </c>
      <c r="R36" s="34"/>
      <c r="S36" s="33" t="str">
        <f t="shared" si="5"/>
        <v>--</v>
      </c>
      <c r="T36" s="34"/>
      <c r="U36" s="42">
        <f t="shared" si="6"/>
        <v>1.2544443596832884E-6</v>
      </c>
      <c r="V36" s="34"/>
      <c r="W36" s="33">
        <f t="shared" si="7"/>
        <v>2.2893609564220014E-4</v>
      </c>
      <c r="X36" s="34"/>
      <c r="Y36" s="42">
        <f t="shared" si="12"/>
        <v>1.7042682070588237E-4</v>
      </c>
      <c r="Z36" s="34"/>
      <c r="AA36" s="33">
        <f t="shared" si="13"/>
        <v>3.1102894778823532E-2</v>
      </c>
      <c r="AB36" s="34"/>
      <c r="AC36" s="33">
        <f t="shared" si="14"/>
        <v>1.7042682070588237E-4</v>
      </c>
      <c r="AD36" s="34"/>
      <c r="AE36" s="33">
        <f t="shared" si="15"/>
        <v>3.1102894778823532E-2</v>
      </c>
      <c r="AF36" s="34"/>
    </row>
    <row r="37" spans="1:32" s="11" customFormat="1" ht="15" customHeight="1">
      <c r="A37" s="23" t="s">
        <v>43</v>
      </c>
      <c r="B37" s="24"/>
      <c r="C37" s="28">
        <f>_xlfn.XLOOKUP($A37,'Input_Cooling Towers'!$A$4:$A$95,'Input_Cooling Towers'!$G$4:$G$95)</f>
        <v>5.0000000000000001E-4</v>
      </c>
      <c r="D37" s="28">
        <f>_xlfn.XLOOKUP($A37,'Input_Cooling Towers'!$A$4:$A$95,'Input_Cooling Towers'!$F$4:$F$95)</f>
        <v>10722</v>
      </c>
      <c r="E37" s="28">
        <f>_xlfn.XLOOKUP(A37,'Cooling Towers'!F:F,'Cooling Towers'!L:L)</f>
        <v>5361</v>
      </c>
      <c r="F37" s="38">
        <f t="shared" ref="F37:F71" si="16">$D37*$H$93*$C37/100*60*$H$94</f>
        <v>643.834656</v>
      </c>
      <c r="G37" s="28">
        <f t="shared" si="1"/>
        <v>117499.82472</v>
      </c>
      <c r="H37" s="73" t="s">
        <v>135</v>
      </c>
      <c r="I37" s="73" t="s">
        <v>135</v>
      </c>
      <c r="J37" s="130">
        <f>'[37]Dosing overview'!$M$15/17*26.98/610.91</f>
        <v>1.948395209846064E-3</v>
      </c>
      <c r="K37" s="37">
        <f>'[37]Dosing overview'!$I$14/17</f>
        <v>0.26470588235294118</v>
      </c>
      <c r="L37" s="37">
        <f>'[37]Dosing overview'!$J$14/17</f>
        <v>0.26470588235294118</v>
      </c>
      <c r="M37" s="33" t="str">
        <f t="shared" si="2"/>
        <v>--</v>
      </c>
      <c r="N37" s="34"/>
      <c r="O37" s="33" t="str">
        <f t="shared" si="3"/>
        <v>--</v>
      </c>
      <c r="P37" s="34"/>
      <c r="Q37" s="33" t="str">
        <f t="shared" si="4"/>
        <v>--</v>
      </c>
      <c r="R37" s="34"/>
      <c r="S37" s="33" t="str">
        <f t="shared" si="5"/>
        <v>--</v>
      </c>
      <c r="T37" s="34"/>
      <c r="U37" s="42">
        <f t="shared" si="6"/>
        <v>1.2544443596832884E-6</v>
      </c>
      <c r="V37" s="34"/>
      <c r="W37" s="33">
        <f t="shared" si="7"/>
        <v>2.2893609564220014E-4</v>
      </c>
      <c r="X37" s="34"/>
      <c r="Y37" s="42">
        <f t="shared" si="12"/>
        <v>1.7042682070588237E-4</v>
      </c>
      <c r="Z37" s="34"/>
      <c r="AA37" s="33">
        <f t="shared" si="13"/>
        <v>3.1102894778823532E-2</v>
      </c>
      <c r="AB37" s="34"/>
      <c r="AC37" s="33">
        <f t="shared" si="14"/>
        <v>1.7042682070588237E-4</v>
      </c>
      <c r="AD37" s="34"/>
      <c r="AE37" s="33">
        <f t="shared" si="15"/>
        <v>3.1102894778823532E-2</v>
      </c>
      <c r="AF37" s="34"/>
    </row>
    <row r="38" spans="1:32" s="11" customFormat="1" ht="15" customHeight="1">
      <c r="A38" s="23" t="s">
        <v>44</v>
      </c>
      <c r="B38" s="24"/>
      <c r="C38" s="28">
        <f>_xlfn.XLOOKUP($A38,'Input_Cooling Towers'!$A$4:$A$95,'Input_Cooling Towers'!$G$4:$G$95)</f>
        <v>5.0000000000000001E-4</v>
      </c>
      <c r="D38" s="28">
        <f>_xlfn.XLOOKUP($A38,'Input_Cooling Towers'!$A$4:$A$95,'Input_Cooling Towers'!$F$4:$F$95)</f>
        <v>10722</v>
      </c>
      <c r="E38" s="28">
        <f>_xlfn.XLOOKUP(A38,'Cooling Towers'!F:F,'Cooling Towers'!L:L)</f>
        <v>5361</v>
      </c>
      <c r="F38" s="38">
        <f t="shared" si="16"/>
        <v>643.834656</v>
      </c>
      <c r="G38" s="28">
        <f t="shared" si="1"/>
        <v>117499.82472</v>
      </c>
      <c r="H38" s="73" t="s">
        <v>135</v>
      </c>
      <c r="I38" s="73" t="s">
        <v>135</v>
      </c>
      <c r="J38" s="130">
        <f>'[37]Dosing overview'!$M$15/17*26.98/610.91</f>
        <v>1.948395209846064E-3</v>
      </c>
      <c r="K38" s="37">
        <f>'[37]Dosing overview'!$I$14/17</f>
        <v>0.26470588235294118</v>
      </c>
      <c r="L38" s="37">
        <f>'[37]Dosing overview'!$J$14/17</f>
        <v>0.26470588235294118</v>
      </c>
      <c r="M38" s="33" t="str">
        <f t="shared" si="2"/>
        <v>--</v>
      </c>
      <c r="N38" s="34"/>
      <c r="O38" s="33" t="str">
        <f t="shared" si="3"/>
        <v>--</v>
      </c>
      <c r="P38" s="34"/>
      <c r="Q38" s="33" t="str">
        <f t="shared" si="4"/>
        <v>--</v>
      </c>
      <c r="R38" s="34"/>
      <c r="S38" s="33" t="str">
        <f t="shared" si="5"/>
        <v>--</v>
      </c>
      <c r="T38" s="34"/>
      <c r="U38" s="42">
        <f t="shared" si="6"/>
        <v>1.2544443596832884E-6</v>
      </c>
      <c r="V38" s="34"/>
      <c r="W38" s="33">
        <f t="shared" si="7"/>
        <v>2.2893609564220014E-4</v>
      </c>
      <c r="X38" s="34"/>
      <c r="Y38" s="42">
        <f t="shared" si="12"/>
        <v>1.7042682070588237E-4</v>
      </c>
      <c r="Z38" s="34"/>
      <c r="AA38" s="33">
        <f t="shared" si="13"/>
        <v>3.1102894778823532E-2</v>
      </c>
      <c r="AB38" s="34"/>
      <c r="AC38" s="33">
        <f t="shared" si="14"/>
        <v>1.7042682070588237E-4</v>
      </c>
      <c r="AD38" s="34"/>
      <c r="AE38" s="33">
        <f t="shared" si="15"/>
        <v>3.1102894778823532E-2</v>
      </c>
      <c r="AF38" s="34"/>
    </row>
    <row r="39" spans="1:32" s="11" customFormat="1" ht="15" customHeight="1">
      <c r="A39" s="23" t="s">
        <v>45</v>
      </c>
      <c r="B39" s="24"/>
      <c r="C39" s="28">
        <f>_xlfn.XLOOKUP($A39,'Input_Cooling Towers'!$A$4:$A$95,'Input_Cooling Towers'!$G$4:$G$95)</f>
        <v>5.0000000000000001E-4</v>
      </c>
      <c r="D39" s="28">
        <f>_xlfn.XLOOKUP($A39,'Input_Cooling Towers'!$A$4:$A$95,'Input_Cooling Towers'!$F$4:$F$95)</f>
        <v>10722</v>
      </c>
      <c r="E39" s="28">
        <f>_xlfn.XLOOKUP(A39,'Cooling Towers'!F:F,'Cooling Towers'!L:L)</f>
        <v>5361</v>
      </c>
      <c r="F39" s="38">
        <f t="shared" si="16"/>
        <v>643.834656</v>
      </c>
      <c r="G39" s="28">
        <f t="shared" si="1"/>
        <v>117499.82472</v>
      </c>
      <c r="H39" s="73" t="s">
        <v>135</v>
      </c>
      <c r="I39" s="73" t="s">
        <v>135</v>
      </c>
      <c r="J39" s="130">
        <f>'[37]Dosing overview'!$M$15/17*26.98/610.91</f>
        <v>1.948395209846064E-3</v>
      </c>
      <c r="K39" s="37">
        <f>'[37]Dosing overview'!$I$14/17</f>
        <v>0.26470588235294118</v>
      </c>
      <c r="L39" s="37">
        <f>'[37]Dosing overview'!$J$14/17</f>
        <v>0.26470588235294118</v>
      </c>
      <c r="M39" s="33" t="str">
        <f t="shared" si="2"/>
        <v>--</v>
      </c>
      <c r="N39" s="34"/>
      <c r="O39" s="33" t="str">
        <f t="shared" si="3"/>
        <v>--</v>
      </c>
      <c r="P39" s="34"/>
      <c r="Q39" s="33" t="str">
        <f t="shared" si="4"/>
        <v>--</v>
      </c>
      <c r="R39" s="34"/>
      <c r="S39" s="33" t="str">
        <f t="shared" si="5"/>
        <v>--</v>
      </c>
      <c r="T39" s="34"/>
      <c r="U39" s="42">
        <f t="shared" si="6"/>
        <v>1.2544443596832884E-6</v>
      </c>
      <c r="V39" s="34"/>
      <c r="W39" s="33">
        <f t="shared" si="7"/>
        <v>2.2893609564220014E-4</v>
      </c>
      <c r="X39" s="34"/>
      <c r="Y39" s="42">
        <f t="shared" si="12"/>
        <v>1.7042682070588237E-4</v>
      </c>
      <c r="Z39" s="34"/>
      <c r="AA39" s="33">
        <f t="shared" si="13"/>
        <v>3.1102894778823532E-2</v>
      </c>
      <c r="AB39" s="34"/>
      <c r="AC39" s="33">
        <f t="shared" si="14"/>
        <v>1.7042682070588237E-4</v>
      </c>
      <c r="AD39" s="34"/>
      <c r="AE39" s="33">
        <f t="shared" si="15"/>
        <v>3.1102894778823532E-2</v>
      </c>
      <c r="AF39" s="34"/>
    </row>
    <row r="40" spans="1:32" s="11" customFormat="1" ht="15" customHeight="1">
      <c r="A40" s="23" t="s">
        <v>46</v>
      </c>
      <c r="B40" s="24"/>
      <c r="C40" s="28">
        <f>_xlfn.XLOOKUP($A40,'Input_Cooling Towers'!$A$4:$A$95,'Input_Cooling Towers'!$G$4:$G$95)</f>
        <v>5.0000000000000001E-4</v>
      </c>
      <c r="D40" s="28">
        <f>_xlfn.XLOOKUP($A40,'Input_Cooling Towers'!$A$4:$A$95,'Input_Cooling Towers'!$F$4:$F$95)</f>
        <v>10722</v>
      </c>
      <c r="E40" s="28">
        <f>_xlfn.XLOOKUP(A40,'Cooling Towers'!F:F,'Cooling Towers'!L:L)</f>
        <v>5361</v>
      </c>
      <c r="F40" s="38">
        <f t="shared" si="16"/>
        <v>643.834656</v>
      </c>
      <c r="G40" s="28">
        <f t="shared" si="1"/>
        <v>117499.82472</v>
      </c>
      <c r="H40" s="73" t="s">
        <v>135</v>
      </c>
      <c r="I40" s="73" t="s">
        <v>135</v>
      </c>
      <c r="J40" s="130">
        <f>'[37]Dosing overview'!$M$15/17*26.98/610.91</f>
        <v>1.948395209846064E-3</v>
      </c>
      <c r="K40" s="37">
        <f>'[37]Dosing overview'!$I$14/17</f>
        <v>0.26470588235294118</v>
      </c>
      <c r="L40" s="37">
        <f>'[37]Dosing overview'!$J$14/17</f>
        <v>0.26470588235294118</v>
      </c>
      <c r="M40" s="33" t="str">
        <f t="shared" si="2"/>
        <v>--</v>
      </c>
      <c r="N40" s="34"/>
      <c r="O40" s="33" t="str">
        <f t="shared" si="3"/>
        <v>--</v>
      </c>
      <c r="P40" s="34"/>
      <c r="Q40" s="33" t="str">
        <f t="shared" si="4"/>
        <v>--</v>
      </c>
      <c r="R40" s="34"/>
      <c r="S40" s="33" t="str">
        <f t="shared" si="5"/>
        <v>--</v>
      </c>
      <c r="T40" s="34"/>
      <c r="U40" s="42">
        <f t="shared" si="6"/>
        <v>1.2544443596832884E-6</v>
      </c>
      <c r="V40" s="34"/>
      <c r="W40" s="33">
        <f t="shared" si="7"/>
        <v>2.2893609564220014E-4</v>
      </c>
      <c r="X40" s="34"/>
      <c r="Y40" s="42">
        <f t="shared" si="12"/>
        <v>1.7042682070588237E-4</v>
      </c>
      <c r="Z40" s="34"/>
      <c r="AA40" s="33">
        <f t="shared" si="13"/>
        <v>3.1102894778823532E-2</v>
      </c>
      <c r="AB40" s="34"/>
      <c r="AC40" s="33">
        <f t="shared" si="14"/>
        <v>1.7042682070588237E-4</v>
      </c>
      <c r="AD40" s="34"/>
      <c r="AE40" s="33">
        <f t="shared" si="15"/>
        <v>3.1102894778823532E-2</v>
      </c>
      <c r="AF40" s="34"/>
    </row>
    <row r="41" spans="1:32" s="11" customFormat="1" ht="15" customHeight="1">
      <c r="A41" s="23" t="s">
        <v>47</v>
      </c>
      <c r="B41" s="24"/>
      <c r="C41" s="28">
        <f>_xlfn.XLOOKUP($A41,'Input_Cooling Towers'!$A$4:$A$95,'Input_Cooling Towers'!$G$4:$G$95)</f>
        <v>5.0000000000000001E-4</v>
      </c>
      <c r="D41" s="28">
        <f>_xlfn.XLOOKUP($A41,'Input_Cooling Towers'!$A$4:$A$95,'Input_Cooling Towers'!$F$4:$F$95)</f>
        <v>10722</v>
      </c>
      <c r="E41" s="28">
        <f>_xlfn.XLOOKUP(A41,'Cooling Towers'!F:F,'Cooling Towers'!L:L)</f>
        <v>5361</v>
      </c>
      <c r="F41" s="38">
        <f t="shared" si="16"/>
        <v>643.834656</v>
      </c>
      <c r="G41" s="28">
        <f t="shared" si="1"/>
        <v>117499.82472</v>
      </c>
      <c r="H41" s="73" t="s">
        <v>135</v>
      </c>
      <c r="I41" s="73" t="s">
        <v>135</v>
      </c>
      <c r="J41" s="130">
        <f>'[37]Dosing overview'!$M$15/17*26.98/610.91</f>
        <v>1.948395209846064E-3</v>
      </c>
      <c r="K41" s="37">
        <f>'[37]Dosing overview'!$I$14/17</f>
        <v>0.26470588235294118</v>
      </c>
      <c r="L41" s="37">
        <f>'[37]Dosing overview'!$J$14/17</f>
        <v>0.26470588235294118</v>
      </c>
      <c r="M41" s="33" t="str">
        <f t="shared" si="2"/>
        <v>--</v>
      </c>
      <c r="N41" s="34"/>
      <c r="O41" s="33" t="str">
        <f t="shared" si="3"/>
        <v>--</v>
      </c>
      <c r="P41" s="34"/>
      <c r="Q41" s="33" t="str">
        <f t="shared" si="4"/>
        <v>--</v>
      </c>
      <c r="R41" s="34"/>
      <c r="S41" s="33" t="str">
        <f t="shared" si="5"/>
        <v>--</v>
      </c>
      <c r="T41" s="34"/>
      <c r="U41" s="42">
        <f t="shared" si="6"/>
        <v>1.2544443596832884E-6</v>
      </c>
      <c r="V41" s="34"/>
      <c r="W41" s="33">
        <f t="shared" si="7"/>
        <v>2.2893609564220014E-4</v>
      </c>
      <c r="X41" s="34"/>
      <c r="Y41" s="42">
        <f t="shared" si="12"/>
        <v>1.7042682070588237E-4</v>
      </c>
      <c r="Z41" s="34"/>
      <c r="AA41" s="33">
        <f t="shared" si="13"/>
        <v>3.1102894778823532E-2</v>
      </c>
      <c r="AB41" s="34"/>
      <c r="AC41" s="33">
        <f t="shared" si="14"/>
        <v>1.7042682070588237E-4</v>
      </c>
      <c r="AD41" s="34"/>
      <c r="AE41" s="33">
        <f t="shared" si="15"/>
        <v>3.1102894778823532E-2</v>
      </c>
      <c r="AF41" s="34"/>
    </row>
    <row r="42" spans="1:32" s="11" customFormat="1" ht="15" customHeight="1">
      <c r="A42" s="95" t="s">
        <v>37</v>
      </c>
      <c r="B42" s="94" t="s">
        <v>136</v>
      </c>
      <c r="C42" s="28">
        <f>_xlfn.XLOOKUP($A42,'Input_Cooling Towers'!$A$4:$A$95,'Input_Cooling Towers'!$G$4:$G$95)</f>
        <v>5.0000000000000001E-4</v>
      </c>
      <c r="D42" s="28">
        <f>_xlfn.XLOOKUP($A42,'Input_Cooling Towers'!$A$4:$A$95,'Input_Cooling Towers'!$F$4:$F$95)</f>
        <v>10722</v>
      </c>
      <c r="E42" s="28">
        <f>_xlfn.XLOOKUP(A42,'Cooling Towers'!F:F,'Cooling Towers'!L:L)</f>
        <v>5361</v>
      </c>
      <c r="F42" s="38">
        <f t="shared" si="16"/>
        <v>643.834656</v>
      </c>
      <c r="G42" s="28">
        <f t="shared" si="1"/>
        <v>117499.82472</v>
      </c>
      <c r="H42" s="73" t="s">
        <v>135</v>
      </c>
      <c r="I42" s="73" t="s">
        <v>135</v>
      </c>
      <c r="J42" s="132">
        <f>'[37]Dosing overview'!$M$15*26.98/610.91</f>
        <v>3.3122718567383087E-2</v>
      </c>
      <c r="K42" s="37">
        <f>'[37]Dosing overview'!$I$14</f>
        <v>4.5</v>
      </c>
      <c r="L42" s="37">
        <f>'[37]Dosing overview'!$J$14</f>
        <v>4.5</v>
      </c>
      <c r="M42" s="33" t="str">
        <f t="shared" si="2"/>
        <v>--</v>
      </c>
      <c r="N42" s="34"/>
      <c r="O42" s="33" t="str">
        <f t="shared" si="3"/>
        <v>--</v>
      </c>
      <c r="P42" s="34"/>
      <c r="Q42" s="33" t="str">
        <f t="shared" si="4"/>
        <v>--</v>
      </c>
      <c r="R42" s="34"/>
      <c r="S42" s="33" t="str">
        <f t="shared" si="5"/>
        <v>--</v>
      </c>
      <c r="T42" s="34"/>
      <c r="U42" s="42">
        <f t="shared" si="6"/>
        <v>2.1325554114615899E-5</v>
      </c>
      <c r="V42" s="34"/>
      <c r="W42" s="33">
        <f t="shared" si="7"/>
        <v>3.8919136259174024E-3</v>
      </c>
      <c r="X42" s="34"/>
      <c r="Y42" s="42">
        <f t="shared" ref="Y42:Y43" si="17">IFERROR($F42*$K42/1000000,"--")</f>
        <v>2.8972559520000002E-3</v>
      </c>
      <c r="Z42" s="34"/>
      <c r="AA42" s="33">
        <f t="shared" ref="AA42:AA43" si="18">IFERROR($G42*$K42/1000000,"--")</f>
        <v>0.52874921123999996</v>
      </c>
      <c r="AB42" s="34"/>
      <c r="AC42" s="33">
        <f t="shared" ref="AC42:AC43" si="19">IFERROR($F42*$L42/1000000,"--")</f>
        <v>2.8972559520000002E-3</v>
      </c>
      <c r="AD42" s="34"/>
      <c r="AE42" s="33">
        <f t="shared" ref="AE42:AE43" si="20">IFERROR($G42*$L42/1000000,"--")</f>
        <v>0.52874921123999996</v>
      </c>
      <c r="AF42" s="34"/>
    </row>
    <row r="43" spans="1:32" s="11" customFormat="1" ht="15" customHeight="1">
      <c r="A43" s="23" t="s">
        <v>38</v>
      </c>
      <c r="B43" s="94" t="s">
        <v>136</v>
      </c>
      <c r="C43" s="28">
        <f>_xlfn.XLOOKUP($A43,'Input_Cooling Towers'!$A$4:$A$95,'Input_Cooling Towers'!$G$4:$G$95)</f>
        <v>5.0000000000000001E-4</v>
      </c>
      <c r="D43" s="28">
        <f>_xlfn.XLOOKUP($A43,'Input_Cooling Towers'!$A$4:$A$95,'Input_Cooling Towers'!$F$4:$F$95)</f>
        <v>10722</v>
      </c>
      <c r="E43" s="28">
        <f>_xlfn.XLOOKUP(A43,'Cooling Towers'!F:F,'Cooling Towers'!L:L)</f>
        <v>5361</v>
      </c>
      <c r="F43" s="38">
        <f t="shared" si="16"/>
        <v>643.834656</v>
      </c>
      <c r="G43" s="28">
        <f t="shared" si="1"/>
        <v>117499.82472</v>
      </c>
      <c r="H43" s="73" t="s">
        <v>135</v>
      </c>
      <c r="I43" s="73" t="s">
        <v>135</v>
      </c>
      <c r="J43" s="132">
        <f>'[37]Dosing overview'!$M$15*26.98/610.91</f>
        <v>3.3122718567383087E-2</v>
      </c>
      <c r="K43" s="37">
        <f>'[37]Dosing overview'!$I$14</f>
        <v>4.5</v>
      </c>
      <c r="L43" s="37">
        <f>'[37]Dosing overview'!$J$14</f>
        <v>4.5</v>
      </c>
      <c r="M43" s="33" t="str">
        <f t="shared" si="2"/>
        <v>--</v>
      </c>
      <c r="N43" s="34"/>
      <c r="O43" s="33" t="str">
        <f t="shared" si="3"/>
        <v>--</v>
      </c>
      <c r="P43" s="34"/>
      <c r="Q43" s="33" t="str">
        <f t="shared" si="4"/>
        <v>--</v>
      </c>
      <c r="R43" s="34"/>
      <c r="S43" s="33" t="str">
        <f t="shared" si="5"/>
        <v>--</v>
      </c>
      <c r="T43" s="34"/>
      <c r="U43" s="42">
        <f t="shared" si="6"/>
        <v>2.1325554114615899E-5</v>
      </c>
      <c r="V43" s="34"/>
      <c r="W43" s="33">
        <f t="shared" si="7"/>
        <v>3.8919136259174024E-3</v>
      </c>
      <c r="X43" s="34"/>
      <c r="Y43" s="42">
        <f t="shared" si="17"/>
        <v>2.8972559520000002E-3</v>
      </c>
      <c r="Z43" s="34"/>
      <c r="AA43" s="33">
        <f t="shared" si="18"/>
        <v>0.52874921123999996</v>
      </c>
      <c r="AB43" s="34"/>
      <c r="AC43" s="33">
        <f t="shared" si="19"/>
        <v>2.8972559520000002E-3</v>
      </c>
      <c r="AD43" s="34"/>
      <c r="AE43" s="33">
        <f t="shared" si="20"/>
        <v>0.52874921123999996</v>
      </c>
      <c r="AF43" s="34"/>
    </row>
    <row r="44" spans="1:32" s="11" customFormat="1" ht="15" customHeight="1">
      <c r="A44" s="23" t="s">
        <v>48</v>
      </c>
      <c r="B44" s="24"/>
      <c r="C44" s="28">
        <f>_xlfn.XLOOKUP($A44,'Input_Cooling Towers'!$A$4:$A$95,'Input_Cooling Towers'!$G$4:$G$95)</f>
        <v>1E-3</v>
      </c>
      <c r="D44" s="28">
        <f>_xlfn.XLOOKUP($A44,'Input_Cooling Towers'!$A$4:$A$95,'Input_Cooling Towers'!$F$4:$F$95)</f>
        <v>7700</v>
      </c>
      <c r="E44" s="28">
        <f>_xlfn.XLOOKUP(A44,'Cooling Towers'!F:F,'Cooling Towers'!L:L)</f>
        <v>3850</v>
      </c>
      <c r="F44" s="38">
        <f t="shared" si="16"/>
        <v>924.73920000000021</v>
      </c>
      <c r="G44" s="28">
        <f t="shared" si="1"/>
        <v>168764.90400000004</v>
      </c>
      <c r="H44" s="73" t="s">
        <v>135</v>
      </c>
      <c r="I44" s="73" t="s">
        <v>135</v>
      </c>
      <c r="J44" s="130">
        <f>'[37]Dosing overview'!$M$11/11*26.98/610.91</f>
        <v>3.0111562333984621E-3</v>
      </c>
      <c r="K44" s="37">
        <f>'[37]Dosing overview'!$I$10/11</f>
        <v>0.46022727272727271</v>
      </c>
      <c r="L44" s="37">
        <f>'[37]Dosing overview'!$J$10/11</f>
        <v>0.21477272727272731</v>
      </c>
      <c r="M44" s="33" t="str">
        <f t="shared" si="2"/>
        <v>--</v>
      </c>
      <c r="N44" s="34"/>
      <c r="O44" s="33" t="str">
        <f t="shared" si="3"/>
        <v>--</v>
      </c>
      <c r="P44" s="34"/>
      <c r="Q44" s="33" t="str">
        <f t="shared" si="4"/>
        <v>--</v>
      </c>
      <c r="R44" s="34"/>
      <c r="S44" s="33" t="str">
        <f t="shared" si="5"/>
        <v>--</v>
      </c>
      <c r="T44" s="34"/>
      <c r="U44" s="42">
        <f t="shared" si="6"/>
        <v>2.7845342063479077E-6</v>
      </c>
      <c r="V44" s="34"/>
      <c r="W44" s="33">
        <f t="shared" si="7"/>
        <v>5.0817749265849317E-4</v>
      </c>
      <c r="X44" s="34"/>
      <c r="Y44" s="42">
        <f>$F44*$K44/1000000</f>
        <v>4.2559020000000012E-4</v>
      </c>
      <c r="Z44" s="34"/>
      <c r="AA44" s="33">
        <f>$G44*$K44/1000000</f>
        <v>7.7670211500000017E-2</v>
      </c>
      <c r="AB44" s="34"/>
      <c r="AC44" s="33">
        <f>$F44*$L44/1000000</f>
        <v>1.9860876000000007E-4</v>
      </c>
      <c r="AD44" s="34"/>
      <c r="AE44" s="33">
        <f>$G44*$L44/1000000</f>
        <v>3.6246098700000014E-2</v>
      </c>
      <c r="AF44" s="34"/>
    </row>
    <row r="45" spans="1:32" s="11" customFormat="1" ht="15" customHeight="1">
      <c r="A45" s="23" t="s">
        <v>50</v>
      </c>
      <c r="B45" s="24"/>
      <c r="C45" s="28">
        <f>_xlfn.XLOOKUP($A45,'Input_Cooling Towers'!$A$4:$A$95,'Input_Cooling Towers'!$G$4:$G$95)</f>
        <v>1E-3</v>
      </c>
      <c r="D45" s="28">
        <f>_xlfn.XLOOKUP($A45,'Input_Cooling Towers'!$A$4:$A$95,'Input_Cooling Towers'!$F$4:$F$95)</f>
        <v>7700</v>
      </c>
      <c r="E45" s="28">
        <f>_xlfn.XLOOKUP(A45,'Cooling Towers'!F:F,'Cooling Towers'!L:L)</f>
        <v>3850</v>
      </c>
      <c r="F45" s="38">
        <f t="shared" si="16"/>
        <v>924.73920000000021</v>
      </c>
      <c r="G45" s="28">
        <f t="shared" si="1"/>
        <v>168764.90400000004</v>
      </c>
      <c r="H45" s="73" t="s">
        <v>135</v>
      </c>
      <c r="I45" s="73" t="s">
        <v>135</v>
      </c>
      <c r="J45" s="130">
        <f>'[37]Dosing overview'!$M$11/11*26.98/610.91</f>
        <v>3.0111562333984621E-3</v>
      </c>
      <c r="K45" s="37">
        <f>'[37]Dosing overview'!$I$10/11</f>
        <v>0.46022727272727271</v>
      </c>
      <c r="L45" s="37">
        <f>'[37]Dosing overview'!$J$10/11</f>
        <v>0.21477272727272731</v>
      </c>
      <c r="M45" s="33" t="str">
        <f t="shared" si="2"/>
        <v>--</v>
      </c>
      <c r="N45" s="34"/>
      <c r="O45" s="33" t="str">
        <f t="shared" si="3"/>
        <v>--</v>
      </c>
      <c r="P45" s="34"/>
      <c r="Q45" s="33" t="str">
        <f t="shared" si="4"/>
        <v>--</v>
      </c>
      <c r="R45" s="34"/>
      <c r="S45" s="33" t="str">
        <f t="shared" si="5"/>
        <v>--</v>
      </c>
      <c r="T45" s="34"/>
      <c r="U45" s="42">
        <f t="shared" si="6"/>
        <v>2.7845342063479077E-6</v>
      </c>
      <c r="V45" s="34"/>
      <c r="W45" s="33">
        <f t="shared" si="7"/>
        <v>5.0817749265849317E-4</v>
      </c>
      <c r="X45" s="34"/>
      <c r="Y45" s="42">
        <f t="shared" ref="Y45:Y54" si="21">$F45*$K45/1000000</f>
        <v>4.2559020000000012E-4</v>
      </c>
      <c r="Z45" s="34"/>
      <c r="AA45" s="33">
        <f t="shared" ref="AA45:AA54" si="22">$G45*$K45/1000000</f>
        <v>7.7670211500000017E-2</v>
      </c>
      <c r="AB45" s="34"/>
      <c r="AC45" s="33">
        <f t="shared" ref="AC45:AC54" si="23">$F45*$L45/1000000</f>
        <v>1.9860876000000007E-4</v>
      </c>
      <c r="AD45" s="34"/>
      <c r="AE45" s="33">
        <f t="shared" ref="AE45:AE54" si="24">$G45*$L45/1000000</f>
        <v>3.6246098700000014E-2</v>
      </c>
      <c r="AF45" s="34"/>
    </row>
    <row r="46" spans="1:32" s="11" customFormat="1" ht="15" customHeight="1">
      <c r="A46" s="23" t="s">
        <v>51</v>
      </c>
      <c r="B46" s="24"/>
      <c r="C46" s="28">
        <f>_xlfn.XLOOKUP($A46,'Input_Cooling Towers'!$A$4:$A$95,'Input_Cooling Towers'!$G$4:$G$95)</f>
        <v>1E-3</v>
      </c>
      <c r="D46" s="28">
        <f>_xlfn.XLOOKUP($A46,'Input_Cooling Towers'!$A$4:$A$95,'Input_Cooling Towers'!$F$4:$F$95)</f>
        <v>7700</v>
      </c>
      <c r="E46" s="28">
        <f>_xlfn.XLOOKUP(A46,'Cooling Towers'!F:F,'Cooling Towers'!L:L)</f>
        <v>3850</v>
      </c>
      <c r="F46" s="38">
        <f t="shared" si="16"/>
        <v>924.73920000000021</v>
      </c>
      <c r="G46" s="28">
        <f t="shared" si="1"/>
        <v>168764.90400000004</v>
      </c>
      <c r="H46" s="73" t="s">
        <v>135</v>
      </c>
      <c r="I46" s="73" t="s">
        <v>135</v>
      </c>
      <c r="J46" s="130">
        <f>'[37]Dosing overview'!$M$11/11*26.98/610.91</f>
        <v>3.0111562333984621E-3</v>
      </c>
      <c r="K46" s="37">
        <f>'[37]Dosing overview'!$I$10/11</f>
        <v>0.46022727272727271</v>
      </c>
      <c r="L46" s="37">
        <f>'[37]Dosing overview'!$J$10/11</f>
        <v>0.21477272727272731</v>
      </c>
      <c r="M46" s="33" t="str">
        <f t="shared" si="2"/>
        <v>--</v>
      </c>
      <c r="N46" s="34"/>
      <c r="O46" s="33" t="str">
        <f t="shared" si="3"/>
        <v>--</v>
      </c>
      <c r="P46" s="34"/>
      <c r="Q46" s="33" t="str">
        <f t="shared" si="4"/>
        <v>--</v>
      </c>
      <c r="R46" s="34"/>
      <c r="S46" s="33" t="str">
        <f t="shared" si="5"/>
        <v>--</v>
      </c>
      <c r="T46" s="34"/>
      <c r="U46" s="42">
        <f t="shared" si="6"/>
        <v>2.7845342063479077E-6</v>
      </c>
      <c r="V46" s="34"/>
      <c r="W46" s="33">
        <f t="shared" si="7"/>
        <v>5.0817749265849317E-4</v>
      </c>
      <c r="X46" s="34"/>
      <c r="Y46" s="42">
        <f t="shared" si="21"/>
        <v>4.2559020000000012E-4</v>
      </c>
      <c r="Z46" s="34"/>
      <c r="AA46" s="33">
        <f t="shared" si="22"/>
        <v>7.7670211500000017E-2</v>
      </c>
      <c r="AB46" s="34"/>
      <c r="AC46" s="33">
        <f t="shared" si="23"/>
        <v>1.9860876000000007E-4</v>
      </c>
      <c r="AD46" s="34"/>
      <c r="AE46" s="33">
        <f t="shared" si="24"/>
        <v>3.6246098700000014E-2</v>
      </c>
      <c r="AF46" s="34"/>
    </row>
    <row r="47" spans="1:32" s="11" customFormat="1" ht="15" customHeight="1">
      <c r="A47" s="23" t="s">
        <v>52</v>
      </c>
      <c r="B47" s="24"/>
      <c r="C47" s="28">
        <f>_xlfn.XLOOKUP($A47,'Input_Cooling Towers'!$A$4:$A$95,'Input_Cooling Towers'!$G$4:$G$95)</f>
        <v>1E-3</v>
      </c>
      <c r="D47" s="28">
        <f>_xlfn.XLOOKUP($A47,'Input_Cooling Towers'!$A$4:$A$95,'Input_Cooling Towers'!$F$4:$F$95)</f>
        <v>7700</v>
      </c>
      <c r="E47" s="28">
        <f>_xlfn.XLOOKUP(A47,'Cooling Towers'!F:F,'Cooling Towers'!L:L)</f>
        <v>3850</v>
      </c>
      <c r="F47" s="38">
        <f t="shared" si="16"/>
        <v>924.73920000000021</v>
      </c>
      <c r="G47" s="28">
        <f t="shared" si="1"/>
        <v>168764.90400000004</v>
      </c>
      <c r="H47" s="73" t="s">
        <v>135</v>
      </c>
      <c r="I47" s="73" t="s">
        <v>135</v>
      </c>
      <c r="J47" s="130">
        <f>'[37]Dosing overview'!$M$11/11*26.98/610.91</f>
        <v>3.0111562333984621E-3</v>
      </c>
      <c r="K47" s="37">
        <f>'[37]Dosing overview'!$I$10/11</f>
        <v>0.46022727272727271</v>
      </c>
      <c r="L47" s="37">
        <f>'[37]Dosing overview'!$J$10/11</f>
        <v>0.21477272727272731</v>
      </c>
      <c r="M47" s="33" t="str">
        <f t="shared" si="2"/>
        <v>--</v>
      </c>
      <c r="N47" s="34"/>
      <c r="O47" s="33" t="str">
        <f t="shared" si="3"/>
        <v>--</v>
      </c>
      <c r="P47" s="34"/>
      <c r="Q47" s="33" t="str">
        <f t="shared" si="4"/>
        <v>--</v>
      </c>
      <c r="R47" s="34"/>
      <c r="S47" s="33" t="str">
        <f t="shared" si="5"/>
        <v>--</v>
      </c>
      <c r="T47" s="34"/>
      <c r="U47" s="42">
        <f t="shared" si="6"/>
        <v>2.7845342063479077E-6</v>
      </c>
      <c r="V47" s="34"/>
      <c r="W47" s="33">
        <f t="shared" si="7"/>
        <v>5.0817749265849317E-4</v>
      </c>
      <c r="X47" s="34"/>
      <c r="Y47" s="42">
        <f t="shared" si="21"/>
        <v>4.2559020000000012E-4</v>
      </c>
      <c r="Z47" s="34"/>
      <c r="AA47" s="33">
        <f t="shared" si="22"/>
        <v>7.7670211500000017E-2</v>
      </c>
      <c r="AB47" s="34"/>
      <c r="AC47" s="33">
        <f t="shared" si="23"/>
        <v>1.9860876000000007E-4</v>
      </c>
      <c r="AD47" s="34"/>
      <c r="AE47" s="33">
        <f t="shared" si="24"/>
        <v>3.6246098700000014E-2</v>
      </c>
      <c r="AF47" s="34"/>
    </row>
    <row r="48" spans="1:32" s="11" customFormat="1" ht="15" customHeight="1">
      <c r="A48" s="23" t="s">
        <v>53</v>
      </c>
      <c r="B48" s="24"/>
      <c r="C48" s="28">
        <f>_xlfn.XLOOKUP($A48,'Input_Cooling Towers'!$A$4:$A$95,'Input_Cooling Towers'!$G$4:$G$95)</f>
        <v>1E-3</v>
      </c>
      <c r="D48" s="28">
        <f>_xlfn.XLOOKUP($A48,'Input_Cooling Towers'!$A$4:$A$95,'Input_Cooling Towers'!$F$4:$F$95)</f>
        <v>7700</v>
      </c>
      <c r="E48" s="28">
        <f>_xlfn.XLOOKUP(A48,'Cooling Towers'!F:F,'Cooling Towers'!L:L)</f>
        <v>3850</v>
      </c>
      <c r="F48" s="38">
        <f t="shared" si="16"/>
        <v>924.73920000000021</v>
      </c>
      <c r="G48" s="28">
        <f t="shared" si="1"/>
        <v>168764.90400000004</v>
      </c>
      <c r="H48" s="73" t="s">
        <v>135</v>
      </c>
      <c r="I48" s="73" t="s">
        <v>135</v>
      </c>
      <c r="J48" s="130">
        <f>'[37]Dosing overview'!$M$11/11*26.98/610.91</f>
        <v>3.0111562333984621E-3</v>
      </c>
      <c r="K48" s="37">
        <f>'[37]Dosing overview'!$I$10/11</f>
        <v>0.46022727272727271</v>
      </c>
      <c r="L48" s="37">
        <f>'[37]Dosing overview'!$J$10/11</f>
        <v>0.21477272727272731</v>
      </c>
      <c r="M48" s="33" t="str">
        <f t="shared" si="2"/>
        <v>--</v>
      </c>
      <c r="N48" s="34"/>
      <c r="O48" s="33" t="str">
        <f t="shared" si="3"/>
        <v>--</v>
      </c>
      <c r="P48" s="34"/>
      <c r="Q48" s="33" t="str">
        <f t="shared" si="4"/>
        <v>--</v>
      </c>
      <c r="R48" s="34"/>
      <c r="S48" s="33" t="str">
        <f t="shared" si="5"/>
        <v>--</v>
      </c>
      <c r="T48" s="34"/>
      <c r="U48" s="42">
        <f t="shared" si="6"/>
        <v>2.7845342063479077E-6</v>
      </c>
      <c r="V48" s="34"/>
      <c r="W48" s="33">
        <f t="shared" si="7"/>
        <v>5.0817749265849317E-4</v>
      </c>
      <c r="X48" s="34"/>
      <c r="Y48" s="42">
        <f t="shared" si="21"/>
        <v>4.2559020000000012E-4</v>
      </c>
      <c r="Z48" s="34"/>
      <c r="AA48" s="33">
        <f t="shared" si="22"/>
        <v>7.7670211500000017E-2</v>
      </c>
      <c r="AB48" s="34"/>
      <c r="AC48" s="33">
        <f t="shared" si="23"/>
        <v>1.9860876000000007E-4</v>
      </c>
      <c r="AD48" s="34"/>
      <c r="AE48" s="33">
        <f t="shared" si="24"/>
        <v>3.6246098700000014E-2</v>
      </c>
      <c r="AF48" s="34"/>
    </row>
    <row r="49" spans="1:32" s="11" customFormat="1" ht="15" customHeight="1">
      <c r="A49" s="23" t="s">
        <v>54</v>
      </c>
      <c r="B49" s="24"/>
      <c r="C49" s="28">
        <f>_xlfn.XLOOKUP($A49,'Input_Cooling Towers'!$A$4:$A$95,'Input_Cooling Towers'!$G$4:$G$95)</f>
        <v>1E-3</v>
      </c>
      <c r="D49" s="28">
        <f>_xlfn.XLOOKUP($A49,'Input_Cooling Towers'!$A$4:$A$95,'Input_Cooling Towers'!$F$4:$F$95)</f>
        <v>7700</v>
      </c>
      <c r="E49" s="28">
        <f>_xlfn.XLOOKUP(A49,'Cooling Towers'!F:F,'Cooling Towers'!L:L)</f>
        <v>3850</v>
      </c>
      <c r="F49" s="38">
        <f t="shared" si="16"/>
        <v>924.73920000000021</v>
      </c>
      <c r="G49" s="28">
        <f t="shared" si="1"/>
        <v>168764.90400000004</v>
      </c>
      <c r="H49" s="73" t="s">
        <v>135</v>
      </c>
      <c r="I49" s="73" t="s">
        <v>135</v>
      </c>
      <c r="J49" s="130">
        <f>'[37]Dosing overview'!$M$11/11*26.98/610.91</f>
        <v>3.0111562333984621E-3</v>
      </c>
      <c r="K49" s="37">
        <f>'[37]Dosing overview'!$I$10/11</f>
        <v>0.46022727272727271</v>
      </c>
      <c r="L49" s="37">
        <f>'[37]Dosing overview'!$J$10/11</f>
        <v>0.21477272727272731</v>
      </c>
      <c r="M49" s="33" t="str">
        <f t="shared" si="2"/>
        <v>--</v>
      </c>
      <c r="N49" s="34"/>
      <c r="O49" s="33" t="str">
        <f t="shared" si="3"/>
        <v>--</v>
      </c>
      <c r="P49" s="34"/>
      <c r="Q49" s="33" t="str">
        <f t="shared" si="4"/>
        <v>--</v>
      </c>
      <c r="R49" s="34"/>
      <c r="S49" s="33" t="str">
        <f t="shared" si="5"/>
        <v>--</v>
      </c>
      <c r="T49" s="34"/>
      <c r="U49" s="42">
        <f t="shared" si="6"/>
        <v>2.7845342063479077E-6</v>
      </c>
      <c r="V49" s="34"/>
      <c r="W49" s="33">
        <f t="shared" si="7"/>
        <v>5.0817749265849317E-4</v>
      </c>
      <c r="X49" s="34"/>
      <c r="Y49" s="42">
        <f t="shared" si="21"/>
        <v>4.2559020000000012E-4</v>
      </c>
      <c r="Z49" s="34"/>
      <c r="AA49" s="33">
        <f t="shared" si="22"/>
        <v>7.7670211500000017E-2</v>
      </c>
      <c r="AB49" s="34"/>
      <c r="AC49" s="33">
        <f t="shared" si="23"/>
        <v>1.9860876000000007E-4</v>
      </c>
      <c r="AD49" s="34"/>
      <c r="AE49" s="33">
        <f t="shared" si="24"/>
        <v>3.6246098700000014E-2</v>
      </c>
      <c r="AF49" s="34"/>
    </row>
    <row r="50" spans="1:32" s="11" customFormat="1" ht="15" customHeight="1">
      <c r="A50" s="23" t="s">
        <v>56</v>
      </c>
      <c r="B50" s="24"/>
      <c r="C50" s="28">
        <f>_xlfn.XLOOKUP($A50,'Input_Cooling Towers'!$A$4:$A$95,'Input_Cooling Towers'!$G$4:$G$95)</f>
        <v>1E-3</v>
      </c>
      <c r="D50" s="28">
        <f>_xlfn.XLOOKUP($A50,'Input_Cooling Towers'!$A$4:$A$95,'Input_Cooling Towers'!$F$4:$F$95)</f>
        <v>7700</v>
      </c>
      <c r="E50" s="28">
        <f>_xlfn.XLOOKUP(A50,'Cooling Towers'!F:F,'Cooling Towers'!L:L)</f>
        <v>3850</v>
      </c>
      <c r="F50" s="38">
        <f t="shared" si="16"/>
        <v>924.73920000000021</v>
      </c>
      <c r="G50" s="28">
        <f t="shared" si="1"/>
        <v>168764.90400000004</v>
      </c>
      <c r="H50" s="73" t="s">
        <v>135</v>
      </c>
      <c r="I50" s="73" t="s">
        <v>135</v>
      </c>
      <c r="J50" s="130">
        <f>'[37]Dosing overview'!$M$11/11*26.98/610.91</f>
        <v>3.0111562333984621E-3</v>
      </c>
      <c r="K50" s="37">
        <f>'[37]Dosing overview'!$I$10/11</f>
        <v>0.46022727272727271</v>
      </c>
      <c r="L50" s="37">
        <f>'[37]Dosing overview'!$J$10/11</f>
        <v>0.21477272727272731</v>
      </c>
      <c r="M50" s="33" t="str">
        <f t="shared" si="2"/>
        <v>--</v>
      </c>
      <c r="N50" s="34"/>
      <c r="O50" s="33" t="str">
        <f t="shared" si="3"/>
        <v>--</v>
      </c>
      <c r="P50" s="34"/>
      <c r="Q50" s="33" t="str">
        <f t="shared" si="4"/>
        <v>--</v>
      </c>
      <c r="R50" s="34"/>
      <c r="S50" s="33" t="str">
        <f t="shared" si="5"/>
        <v>--</v>
      </c>
      <c r="T50" s="34"/>
      <c r="U50" s="42">
        <f t="shared" si="6"/>
        <v>2.7845342063479077E-6</v>
      </c>
      <c r="V50" s="34"/>
      <c r="W50" s="33">
        <f t="shared" si="7"/>
        <v>5.0817749265849317E-4</v>
      </c>
      <c r="X50" s="34"/>
      <c r="Y50" s="42">
        <f t="shared" si="21"/>
        <v>4.2559020000000012E-4</v>
      </c>
      <c r="Z50" s="34"/>
      <c r="AA50" s="33">
        <f t="shared" si="22"/>
        <v>7.7670211500000017E-2</v>
      </c>
      <c r="AB50" s="34"/>
      <c r="AC50" s="33">
        <f t="shared" si="23"/>
        <v>1.9860876000000007E-4</v>
      </c>
      <c r="AD50" s="34"/>
      <c r="AE50" s="33">
        <f t="shared" si="24"/>
        <v>3.6246098700000014E-2</v>
      </c>
      <c r="AF50" s="34"/>
    </row>
    <row r="51" spans="1:32" s="11" customFormat="1" ht="15" customHeight="1">
      <c r="A51" s="23" t="s">
        <v>57</v>
      </c>
      <c r="B51" s="24"/>
      <c r="C51" s="28">
        <f>_xlfn.XLOOKUP($A51,'Input_Cooling Towers'!$A$4:$A$95,'Input_Cooling Towers'!$G$4:$G$95)</f>
        <v>1E-3</v>
      </c>
      <c r="D51" s="28">
        <f>_xlfn.XLOOKUP($A51,'Input_Cooling Towers'!$A$4:$A$95,'Input_Cooling Towers'!$F$4:$F$95)</f>
        <v>7700</v>
      </c>
      <c r="E51" s="28">
        <f>_xlfn.XLOOKUP(A51,'Cooling Towers'!F:F,'Cooling Towers'!L:L)</f>
        <v>3850</v>
      </c>
      <c r="F51" s="38">
        <f t="shared" si="16"/>
        <v>924.73920000000021</v>
      </c>
      <c r="G51" s="28">
        <f t="shared" si="1"/>
        <v>168764.90400000004</v>
      </c>
      <c r="H51" s="73" t="s">
        <v>135</v>
      </c>
      <c r="I51" s="73" t="s">
        <v>135</v>
      </c>
      <c r="J51" s="130">
        <f>'[37]Dosing overview'!$M$11/11*26.98/610.91</f>
        <v>3.0111562333984621E-3</v>
      </c>
      <c r="K51" s="37">
        <f>'[37]Dosing overview'!$I$10/11</f>
        <v>0.46022727272727271</v>
      </c>
      <c r="L51" s="37">
        <f>'[37]Dosing overview'!$J$10/11</f>
        <v>0.21477272727272731</v>
      </c>
      <c r="M51" s="33" t="str">
        <f t="shared" si="2"/>
        <v>--</v>
      </c>
      <c r="N51" s="34"/>
      <c r="O51" s="33" t="str">
        <f t="shared" si="3"/>
        <v>--</v>
      </c>
      <c r="P51" s="34"/>
      <c r="Q51" s="33" t="str">
        <f t="shared" si="4"/>
        <v>--</v>
      </c>
      <c r="R51" s="34"/>
      <c r="S51" s="33" t="str">
        <f t="shared" si="5"/>
        <v>--</v>
      </c>
      <c r="T51" s="34"/>
      <c r="U51" s="42">
        <f t="shared" si="6"/>
        <v>2.7845342063479077E-6</v>
      </c>
      <c r="V51" s="34"/>
      <c r="W51" s="33">
        <f t="shared" si="7"/>
        <v>5.0817749265849317E-4</v>
      </c>
      <c r="X51" s="34"/>
      <c r="Y51" s="42">
        <f t="shared" si="21"/>
        <v>4.2559020000000012E-4</v>
      </c>
      <c r="Z51" s="34"/>
      <c r="AA51" s="33">
        <f t="shared" si="22"/>
        <v>7.7670211500000017E-2</v>
      </c>
      <c r="AB51" s="34"/>
      <c r="AC51" s="33">
        <f t="shared" si="23"/>
        <v>1.9860876000000007E-4</v>
      </c>
      <c r="AD51" s="34"/>
      <c r="AE51" s="33">
        <f t="shared" si="24"/>
        <v>3.6246098700000014E-2</v>
      </c>
      <c r="AF51" s="34"/>
    </row>
    <row r="52" spans="1:32" s="11" customFormat="1" ht="15" customHeight="1">
      <c r="A52" s="23" t="s">
        <v>58</v>
      </c>
      <c r="B52" s="24"/>
      <c r="C52" s="28">
        <f>_xlfn.XLOOKUP($A52,'Input_Cooling Towers'!$A$4:$A$95,'Input_Cooling Towers'!$G$4:$G$95)</f>
        <v>1E-3</v>
      </c>
      <c r="D52" s="28">
        <f>_xlfn.XLOOKUP($A52,'Input_Cooling Towers'!$A$4:$A$95,'Input_Cooling Towers'!$F$4:$F$95)</f>
        <v>7700</v>
      </c>
      <c r="E52" s="28">
        <f>_xlfn.XLOOKUP(A52,'Cooling Towers'!F:F,'Cooling Towers'!L:L)</f>
        <v>3850</v>
      </c>
      <c r="F52" s="38">
        <f t="shared" si="16"/>
        <v>924.73920000000021</v>
      </c>
      <c r="G52" s="28">
        <f t="shared" si="1"/>
        <v>168764.90400000004</v>
      </c>
      <c r="H52" s="73" t="s">
        <v>135</v>
      </c>
      <c r="I52" s="73" t="s">
        <v>135</v>
      </c>
      <c r="J52" s="130">
        <f>'[37]Dosing overview'!$M$11/11*26.98/610.91</f>
        <v>3.0111562333984621E-3</v>
      </c>
      <c r="K52" s="37">
        <f>'[37]Dosing overview'!$I$10/11</f>
        <v>0.46022727272727271</v>
      </c>
      <c r="L52" s="37">
        <f>'[37]Dosing overview'!$J$10/11</f>
        <v>0.21477272727272731</v>
      </c>
      <c r="M52" s="33" t="str">
        <f t="shared" si="2"/>
        <v>--</v>
      </c>
      <c r="N52" s="34"/>
      <c r="O52" s="33" t="str">
        <f t="shared" si="3"/>
        <v>--</v>
      </c>
      <c r="P52" s="34"/>
      <c r="Q52" s="33" t="str">
        <f t="shared" si="4"/>
        <v>--</v>
      </c>
      <c r="R52" s="34"/>
      <c r="S52" s="33" t="str">
        <f t="shared" si="5"/>
        <v>--</v>
      </c>
      <c r="T52" s="34"/>
      <c r="U52" s="42">
        <f t="shared" si="6"/>
        <v>2.7845342063479077E-6</v>
      </c>
      <c r="V52" s="34"/>
      <c r="W52" s="33">
        <f t="shared" si="7"/>
        <v>5.0817749265849317E-4</v>
      </c>
      <c r="X52" s="34"/>
      <c r="Y52" s="42">
        <f t="shared" si="21"/>
        <v>4.2559020000000012E-4</v>
      </c>
      <c r="Z52" s="34"/>
      <c r="AA52" s="33">
        <f t="shared" si="22"/>
        <v>7.7670211500000017E-2</v>
      </c>
      <c r="AB52" s="34"/>
      <c r="AC52" s="33">
        <f t="shared" si="23"/>
        <v>1.9860876000000007E-4</v>
      </c>
      <c r="AD52" s="34"/>
      <c r="AE52" s="33">
        <f t="shared" si="24"/>
        <v>3.6246098700000014E-2</v>
      </c>
      <c r="AF52" s="34"/>
    </row>
    <row r="53" spans="1:32" s="11" customFormat="1" ht="15" customHeight="1">
      <c r="A53" s="23" t="s">
        <v>59</v>
      </c>
      <c r="B53" s="24"/>
      <c r="C53" s="28">
        <f>_xlfn.XLOOKUP($A53,'Input_Cooling Towers'!$A$4:$A$95,'Input_Cooling Towers'!$G$4:$G$95)</f>
        <v>1E-3</v>
      </c>
      <c r="D53" s="28">
        <f>_xlfn.XLOOKUP($A53,'Input_Cooling Towers'!$A$4:$A$95,'Input_Cooling Towers'!$F$4:$F$95)</f>
        <v>7700</v>
      </c>
      <c r="E53" s="28">
        <f>_xlfn.XLOOKUP(A53,'Cooling Towers'!F:F,'Cooling Towers'!L:L)</f>
        <v>3850</v>
      </c>
      <c r="F53" s="38">
        <f t="shared" si="16"/>
        <v>924.73920000000021</v>
      </c>
      <c r="G53" s="28">
        <f t="shared" si="1"/>
        <v>168764.90400000004</v>
      </c>
      <c r="H53" s="73" t="s">
        <v>135</v>
      </c>
      <c r="I53" s="73" t="s">
        <v>135</v>
      </c>
      <c r="J53" s="130">
        <f>'[37]Dosing overview'!$M$11/11*26.98/610.91</f>
        <v>3.0111562333984621E-3</v>
      </c>
      <c r="K53" s="37">
        <f>'[37]Dosing overview'!$I$10/11</f>
        <v>0.46022727272727271</v>
      </c>
      <c r="L53" s="37">
        <f>'[37]Dosing overview'!$J$10/11</f>
        <v>0.21477272727272731</v>
      </c>
      <c r="M53" s="33" t="str">
        <f t="shared" si="2"/>
        <v>--</v>
      </c>
      <c r="N53" s="34"/>
      <c r="O53" s="33" t="str">
        <f t="shared" si="3"/>
        <v>--</v>
      </c>
      <c r="P53" s="34"/>
      <c r="Q53" s="33" t="str">
        <f t="shared" si="4"/>
        <v>--</v>
      </c>
      <c r="R53" s="34"/>
      <c r="S53" s="33" t="str">
        <f t="shared" si="5"/>
        <v>--</v>
      </c>
      <c r="T53" s="34"/>
      <c r="U53" s="42">
        <f t="shared" si="6"/>
        <v>2.7845342063479077E-6</v>
      </c>
      <c r="V53" s="34"/>
      <c r="W53" s="33">
        <f t="shared" si="7"/>
        <v>5.0817749265849317E-4</v>
      </c>
      <c r="X53" s="34"/>
      <c r="Y53" s="42">
        <f t="shared" si="21"/>
        <v>4.2559020000000012E-4</v>
      </c>
      <c r="Z53" s="34"/>
      <c r="AA53" s="33">
        <f t="shared" si="22"/>
        <v>7.7670211500000017E-2</v>
      </c>
      <c r="AB53" s="34"/>
      <c r="AC53" s="33">
        <f t="shared" si="23"/>
        <v>1.9860876000000007E-4</v>
      </c>
      <c r="AD53" s="34"/>
      <c r="AE53" s="33">
        <f t="shared" si="24"/>
        <v>3.6246098700000014E-2</v>
      </c>
      <c r="AF53" s="34"/>
    </row>
    <row r="54" spans="1:32" s="11" customFormat="1" ht="15" customHeight="1">
      <c r="A54" s="23" t="s">
        <v>60</v>
      </c>
      <c r="B54" s="24"/>
      <c r="C54" s="28">
        <f>_xlfn.XLOOKUP($A54,'Input_Cooling Towers'!$A$4:$A$95,'Input_Cooling Towers'!$G$4:$G$95)</f>
        <v>1E-3</v>
      </c>
      <c r="D54" s="28">
        <f>_xlfn.XLOOKUP($A54,'Input_Cooling Towers'!$A$4:$A$95,'Input_Cooling Towers'!$F$4:$F$95)</f>
        <v>7700</v>
      </c>
      <c r="E54" s="28">
        <f>_xlfn.XLOOKUP(A54,'Cooling Towers'!F:F,'Cooling Towers'!L:L)</f>
        <v>3850</v>
      </c>
      <c r="F54" s="38">
        <f t="shared" si="16"/>
        <v>924.73920000000021</v>
      </c>
      <c r="G54" s="28">
        <f t="shared" si="1"/>
        <v>168764.90400000004</v>
      </c>
      <c r="H54" s="73" t="s">
        <v>135</v>
      </c>
      <c r="I54" s="73" t="s">
        <v>135</v>
      </c>
      <c r="J54" s="130">
        <f>'[37]Dosing overview'!$M$11/11*26.98/610.91</f>
        <v>3.0111562333984621E-3</v>
      </c>
      <c r="K54" s="37">
        <f>'[37]Dosing overview'!$I$10/11</f>
        <v>0.46022727272727271</v>
      </c>
      <c r="L54" s="37">
        <f>'[37]Dosing overview'!$J$10/11</f>
        <v>0.21477272727272731</v>
      </c>
      <c r="M54" s="33" t="str">
        <f t="shared" si="2"/>
        <v>--</v>
      </c>
      <c r="N54" s="34"/>
      <c r="O54" s="33" t="str">
        <f t="shared" si="3"/>
        <v>--</v>
      </c>
      <c r="P54" s="34"/>
      <c r="Q54" s="33" t="str">
        <f t="shared" si="4"/>
        <v>--</v>
      </c>
      <c r="R54" s="34"/>
      <c r="S54" s="33" t="str">
        <f t="shared" si="5"/>
        <v>--</v>
      </c>
      <c r="T54" s="34"/>
      <c r="U54" s="42">
        <f t="shared" si="6"/>
        <v>2.7845342063479077E-6</v>
      </c>
      <c r="V54" s="34"/>
      <c r="W54" s="33">
        <f t="shared" si="7"/>
        <v>5.0817749265849317E-4</v>
      </c>
      <c r="X54" s="34"/>
      <c r="Y54" s="42">
        <f t="shared" si="21"/>
        <v>4.2559020000000012E-4</v>
      </c>
      <c r="Z54" s="34"/>
      <c r="AA54" s="33">
        <f t="shared" si="22"/>
        <v>7.7670211500000017E-2</v>
      </c>
      <c r="AB54" s="34"/>
      <c r="AC54" s="33">
        <f t="shared" si="23"/>
        <v>1.9860876000000007E-4</v>
      </c>
      <c r="AD54" s="34"/>
      <c r="AE54" s="33">
        <f t="shared" si="24"/>
        <v>3.6246098700000014E-2</v>
      </c>
      <c r="AF54" s="34"/>
    </row>
    <row r="55" spans="1:32" s="11" customFormat="1" ht="15" customHeight="1">
      <c r="A55" s="23" t="s">
        <v>61</v>
      </c>
      <c r="B55" s="24"/>
      <c r="C55" s="28">
        <f>_xlfn.XLOOKUP($A55,'Input_Cooling Towers'!$A$4:$A$95,'Input_Cooling Towers'!$G$4:$G$95)</f>
        <v>1E-3</v>
      </c>
      <c r="D55" s="28">
        <f>_xlfn.XLOOKUP($A55,'Input_Cooling Towers'!$A$4:$A$95,'Input_Cooling Towers'!$F$4:$F$95)</f>
        <v>3844</v>
      </c>
      <c r="E55" s="28">
        <f>_xlfn.XLOOKUP(A55,'Cooling Towers'!F:F,'Cooling Towers'!L:L)</f>
        <v>1922</v>
      </c>
      <c r="F55" s="38">
        <f t="shared" si="16"/>
        <v>461.64902399999994</v>
      </c>
      <c r="G55" s="28">
        <f t="shared" si="1"/>
        <v>84250.946879999989</v>
      </c>
      <c r="H55" s="38">
        <f>'[37]Dosing overview'!$K$20/3</f>
        <v>25</v>
      </c>
      <c r="I55" s="37">
        <f>'[37]Dosing overview'!$L$20/3</f>
        <v>0.27500000000000002</v>
      </c>
      <c r="J55" s="131">
        <f>'[37]Dosing overview'!$M$21/3*26.98/610.91</f>
        <v>1.1040906189127696E-2</v>
      </c>
      <c r="K55" s="37">
        <f>'[37]Dosing overview'!$I$19/3</f>
        <v>1.6875</v>
      </c>
      <c r="L55" s="37">
        <f>'[37]Dosing overview'!$J$19/3</f>
        <v>0.78750000000000009</v>
      </c>
      <c r="M55" s="33">
        <f>$F55*$H55/1000000</f>
        <v>1.1541225599999998E-2</v>
      </c>
      <c r="N55" s="34"/>
      <c r="O55" s="33">
        <f>$G55*$H55/1000000</f>
        <v>2.1062736719999999</v>
      </c>
      <c r="P55" s="34"/>
      <c r="Q55" s="33">
        <f>$F55*$I55/1000000</f>
        <v>1.2695348159999999E-4</v>
      </c>
      <c r="R55" s="34"/>
      <c r="S55" s="33">
        <f>$G55*$I55/1000000</f>
        <v>2.3169010391999999E-2</v>
      </c>
      <c r="T55" s="34"/>
      <c r="U55" s="42">
        <f t="shared" si="6"/>
        <v>5.0970235662863596E-6</v>
      </c>
      <c r="V55" s="34"/>
      <c r="W55" s="33">
        <f t="shared" si="7"/>
        <v>9.3020680084726062E-4</v>
      </c>
      <c r="X55" s="34"/>
      <c r="Y55" s="42">
        <f>$F55*$K55/1000000</f>
        <v>7.7903272799999994E-4</v>
      </c>
      <c r="Z55" s="34"/>
      <c r="AA55" s="33">
        <f>$G55*$K55/1000000</f>
        <v>0.14217347285999998</v>
      </c>
      <c r="AB55" s="34"/>
      <c r="AC55" s="33">
        <f>$F55*$L55/1000000</f>
        <v>3.6354860639999998E-4</v>
      </c>
      <c r="AD55" s="34"/>
      <c r="AE55" s="33">
        <f>$G55*$L55/1000000</f>
        <v>6.6347620667999999E-2</v>
      </c>
      <c r="AF55" s="34"/>
    </row>
    <row r="56" spans="1:32" s="11" customFormat="1" ht="15" customHeight="1">
      <c r="A56" s="23" t="s">
        <v>63</v>
      </c>
      <c r="B56" s="24"/>
      <c r="C56" s="28">
        <f>_xlfn.XLOOKUP($A56,'Input_Cooling Towers'!$A$4:$A$95,'Input_Cooling Towers'!$G$4:$G$95)</f>
        <v>1E-3</v>
      </c>
      <c r="D56" s="28">
        <f>_xlfn.XLOOKUP($A56,'Input_Cooling Towers'!$A$4:$A$95,'Input_Cooling Towers'!$F$4:$F$95)</f>
        <v>3844</v>
      </c>
      <c r="E56" s="28">
        <f>_xlfn.XLOOKUP(A56,'Cooling Towers'!F:F,'Cooling Towers'!L:L)</f>
        <v>1922</v>
      </c>
      <c r="F56" s="38">
        <f t="shared" si="16"/>
        <v>461.64902399999994</v>
      </c>
      <c r="G56" s="28">
        <f t="shared" si="1"/>
        <v>84250.946879999989</v>
      </c>
      <c r="H56" s="38">
        <f>'[37]Dosing overview'!$K$20/3</f>
        <v>25</v>
      </c>
      <c r="I56" s="37">
        <f>'[37]Dosing overview'!$L$20/3</f>
        <v>0.27500000000000002</v>
      </c>
      <c r="J56" s="131">
        <f>'[37]Dosing overview'!$M$21/3*26.98/610.91</f>
        <v>1.1040906189127696E-2</v>
      </c>
      <c r="K56" s="37">
        <f>'[37]Dosing overview'!$I$19/3</f>
        <v>1.6875</v>
      </c>
      <c r="L56" s="37">
        <f>'[37]Dosing overview'!$J$19/3</f>
        <v>0.78750000000000009</v>
      </c>
      <c r="M56" s="33">
        <f t="shared" ref="M56:M67" si="25">$F56*$H56/1000000</f>
        <v>1.1541225599999998E-2</v>
      </c>
      <c r="N56" s="34"/>
      <c r="O56" s="33">
        <f t="shared" ref="O56:O67" si="26">$G56*$H56/1000000</f>
        <v>2.1062736719999999</v>
      </c>
      <c r="P56" s="34"/>
      <c r="Q56" s="33">
        <f t="shared" ref="Q56:Q67" si="27">$F56*$I56/1000000</f>
        <v>1.2695348159999999E-4</v>
      </c>
      <c r="R56" s="34"/>
      <c r="S56" s="33">
        <f t="shared" ref="S56:S67" si="28">$G56*$I56/1000000</f>
        <v>2.3169010391999999E-2</v>
      </c>
      <c r="T56" s="34"/>
      <c r="U56" s="42">
        <f t="shared" si="6"/>
        <v>5.0970235662863596E-6</v>
      </c>
      <c r="V56" s="34"/>
      <c r="W56" s="33">
        <f t="shared" si="7"/>
        <v>9.3020680084726062E-4</v>
      </c>
      <c r="X56" s="34"/>
      <c r="Y56" s="42">
        <f t="shared" ref="Y56:Y67" si="29">$F56*$K56/1000000</f>
        <v>7.7903272799999994E-4</v>
      </c>
      <c r="Z56" s="34"/>
      <c r="AA56" s="33">
        <f t="shared" ref="AA56:AA67" si="30">$G56*$K56/1000000</f>
        <v>0.14217347285999998</v>
      </c>
      <c r="AB56" s="34"/>
      <c r="AC56" s="33">
        <f t="shared" ref="AC56:AC67" si="31">$F56*$L56/1000000</f>
        <v>3.6354860639999998E-4</v>
      </c>
      <c r="AD56" s="34"/>
      <c r="AE56" s="33">
        <f t="shared" ref="AE56:AE67" si="32">$G56*$L56/1000000</f>
        <v>6.6347620667999999E-2</v>
      </c>
      <c r="AF56" s="34"/>
    </row>
    <row r="57" spans="1:32" s="11" customFormat="1" ht="15" customHeight="1">
      <c r="A57" s="23" t="s">
        <v>64</v>
      </c>
      <c r="B57" s="24"/>
      <c r="C57" s="28">
        <f>_xlfn.XLOOKUP($A57,'Input_Cooling Towers'!$A$4:$A$95,'Input_Cooling Towers'!$G$4:$G$95)</f>
        <v>1E-3</v>
      </c>
      <c r="D57" s="28">
        <f>_xlfn.XLOOKUP($A57,'Input_Cooling Towers'!$A$4:$A$95,'Input_Cooling Towers'!$F$4:$F$95)</f>
        <v>3844</v>
      </c>
      <c r="E57" s="28">
        <f>_xlfn.XLOOKUP(A57,'Cooling Towers'!F:F,'Cooling Towers'!L:L)</f>
        <v>1922</v>
      </c>
      <c r="F57" s="38">
        <f t="shared" si="16"/>
        <v>461.64902399999994</v>
      </c>
      <c r="G57" s="28">
        <f t="shared" si="1"/>
        <v>84250.946879999989</v>
      </c>
      <c r="H57" s="38">
        <f>'[37]Dosing overview'!$K$20/3</f>
        <v>25</v>
      </c>
      <c r="I57" s="37">
        <f>'[37]Dosing overview'!$L$20/3</f>
        <v>0.27500000000000002</v>
      </c>
      <c r="J57" s="131">
        <f>'[37]Dosing overview'!$M$21/3*26.98/610.91</f>
        <v>1.1040906189127696E-2</v>
      </c>
      <c r="K57" s="37">
        <f>'[37]Dosing overview'!$I$19/3</f>
        <v>1.6875</v>
      </c>
      <c r="L57" s="37">
        <f>'[37]Dosing overview'!$J$19/3</f>
        <v>0.78750000000000009</v>
      </c>
      <c r="M57" s="33">
        <f t="shared" si="25"/>
        <v>1.1541225599999998E-2</v>
      </c>
      <c r="N57" s="34"/>
      <c r="O57" s="33">
        <f t="shared" si="26"/>
        <v>2.1062736719999999</v>
      </c>
      <c r="P57" s="34"/>
      <c r="Q57" s="33">
        <f t="shared" si="27"/>
        <v>1.2695348159999999E-4</v>
      </c>
      <c r="R57" s="34"/>
      <c r="S57" s="33">
        <f t="shared" si="28"/>
        <v>2.3169010391999999E-2</v>
      </c>
      <c r="T57" s="34"/>
      <c r="U57" s="42">
        <f t="shared" si="6"/>
        <v>5.0970235662863596E-6</v>
      </c>
      <c r="V57" s="34"/>
      <c r="W57" s="33">
        <f t="shared" si="7"/>
        <v>9.3020680084726062E-4</v>
      </c>
      <c r="X57" s="34"/>
      <c r="Y57" s="42">
        <f t="shared" si="29"/>
        <v>7.7903272799999994E-4</v>
      </c>
      <c r="Z57" s="34"/>
      <c r="AA57" s="33">
        <f t="shared" si="30"/>
        <v>0.14217347285999998</v>
      </c>
      <c r="AB57" s="34"/>
      <c r="AC57" s="33">
        <f t="shared" si="31"/>
        <v>3.6354860639999998E-4</v>
      </c>
      <c r="AD57" s="34"/>
      <c r="AE57" s="33">
        <f t="shared" si="32"/>
        <v>6.6347620667999999E-2</v>
      </c>
      <c r="AF57" s="34"/>
    </row>
    <row r="58" spans="1:32" s="11" customFormat="1" ht="15" customHeight="1">
      <c r="A58" s="23" t="s">
        <v>65</v>
      </c>
      <c r="B58" s="24"/>
      <c r="C58" s="28">
        <f>_xlfn.XLOOKUP($A58,'Input_Cooling Towers'!$A$4:$A$95,'Input_Cooling Towers'!$G$4:$G$95)</f>
        <v>1E-3</v>
      </c>
      <c r="D58" s="28">
        <f>_xlfn.XLOOKUP($A58,'Input_Cooling Towers'!$A$4:$A$95,'Input_Cooling Towers'!$F$4:$F$95)</f>
        <v>8000</v>
      </c>
      <c r="E58" s="28">
        <f>_xlfn.XLOOKUP(A58,'Cooling Towers'!F:F,'Cooling Towers'!L:L)</f>
        <v>4000</v>
      </c>
      <c r="F58" s="38">
        <f t="shared" si="16"/>
        <v>960.76800000000003</v>
      </c>
      <c r="G58" s="28">
        <f t="shared" si="1"/>
        <v>175340.16</v>
      </c>
      <c r="H58" s="74">
        <f>'[37]Dosing overview'!$K$5/10</f>
        <v>7.5</v>
      </c>
      <c r="I58" s="37">
        <f>'[37]Dosing overview'!$L$5/10</f>
        <v>8.2500000000000004E-2</v>
      </c>
      <c r="J58" s="133">
        <f>'[37]Dosing overview'!$M$6/10*26.98/610.91</f>
        <v>3.3122718567383082E-3</v>
      </c>
      <c r="K58" s="37">
        <f>'[37]Dosing overview'!$I$4/10</f>
        <v>0.50624999999999998</v>
      </c>
      <c r="L58" s="37">
        <f>'[37]Dosing overview'!$J$4/10</f>
        <v>0.23625000000000002</v>
      </c>
      <c r="M58" s="33">
        <f t="shared" si="25"/>
        <v>7.2057600000000003E-3</v>
      </c>
      <c r="N58" s="34"/>
      <c r="O58" s="33">
        <f t="shared" si="26"/>
        <v>1.3150511999999999</v>
      </c>
      <c r="P58" s="34"/>
      <c r="Q58" s="33">
        <f t="shared" si="27"/>
        <v>7.9263360000000001E-5</v>
      </c>
      <c r="R58" s="34"/>
      <c r="S58" s="33">
        <f t="shared" si="28"/>
        <v>1.44655632E-2</v>
      </c>
      <c r="T58" s="34"/>
      <c r="U58" s="42">
        <f t="shared" si="6"/>
        <v>3.182324807254751E-6</v>
      </c>
      <c r="V58" s="34"/>
      <c r="W58" s="33">
        <f t="shared" si="7"/>
        <v>5.8077427732399205E-4</v>
      </c>
      <c r="X58" s="34"/>
      <c r="Y58" s="42">
        <f t="shared" si="29"/>
        <v>4.8638879999999998E-4</v>
      </c>
      <c r="Z58" s="34"/>
      <c r="AA58" s="33">
        <f t="shared" si="30"/>
        <v>8.8765955999999993E-2</v>
      </c>
      <c r="AB58" s="34"/>
      <c r="AC58" s="33">
        <f t="shared" si="31"/>
        <v>2.2698144000000002E-4</v>
      </c>
      <c r="AD58" s="34"/>
      <c r="AE58" s="33">
        <f t="shared" si="32"/>
        <v>4.1424112800000003E-2</v>
      </c>
      <c r="AF58" s="34"/>
    </row>
    <row r="59" spans="1:32" s="11" customFormat="1" ht="15" customHeight="1">
      <c r="A59" s="23" t="s">
        <v>67</v>
      </c>
      <c r="B59" s="24"/>
      <c r="C59" s="28">
        <f>_xlfn.XLOOKUP($A59,'Input_Cooling Towers'!$A$4:$A$95,'Input_Cooling Towers'!$G$4:$G$95)</f>
        <v>1E-3</v>
      </c>
      <c r="D59" s="28">
        <f>_xlfn.XLOOKUP($A59,'Input_Cooling Towers'!$A$4:$A$95,'Input_Cooling Towers'!$F$4:$F$95)</f>
        <v>8000</v>
      </c>
      <c r="E59" s="28">
        <f>_xlfn.XLOOKUP(A59,'Cooling Towers'!F:F,'Cooling Towers'!L:L)</f>
        <v>4000</v>
      </c>
      <c r="F59" s="38">
        <f t="shared" si="16"/>
        <v>960.76800000000003</v>
      </c>
      <c r="G59" s="28">
        <f t="shared" si="1"/>
        <v>175340.16</v>
      </c>
      <c r="H59" s="74">
        <f>'[37]Dosing overview'!$K$5/10</f>
        <v>7.5</v>
      </c>
      <c r="I59" s="37">
        <f>'[37]Dosing overview'!$L$5/10</f>
        <v>8.2500000000000004E-2</v>
      </c>
      <c r="J59" s="133">
        <f>'[37]Dosing overview'!$M$6/10*26.98/610.91</f>
        <v>3.3122718567383082E-3</v>
      </c>
      <c r="K59" s="37">
        <f>'[37]Dosing overview'!$I$4/10</f>
        <v>0.50624999999999998</v>
      </c>
      <c r="L59" s="37">
        <f>'[37]Dosing overview'!$J$4/10</f>
        <v>0.23625000000000002</v>
      </c>
      <c r="M59" s="33">
        <f t="shared" si="25"/>
        <v>7.2057600000000003E-3</v>
      </c>
      <c r="N59" s="34"/>
      <c r="O59" s="33">
        <f t="shared" si="26"/>
        <v>1.3150511999999999</v>
      </c>
      <c r="P59" s="34"/>
      <c r="Q59" s="33">
        <f t="shared" si="27"/>
        <v>7.9263360000000001E-5</v>
      </c>
      <c r="R59" s="34"/>
      <c r="S59" s="33">
        <f t="shared" si="28"/>
        <v>1.44655632E-2</v>
      </c>
      <c r="T59" s="34"/>
      <c r="U59" s="42">
        <f t="shared" si="6"/>
        <v>3.182324807254751E-6</v>
      </c>
      <c r="V59" s="34"/>
      <c r="W59" s="33">
        <f t="shared" si="7"/>
        <v>5.8077427732399205E-4</v>
      </c>
      <c r="X59" s="34"/>
      <c r="Y59" s="42">
        <f t="shared" si="29"/>
        <v>4.8638879999999998E-4</v>
      </c>
      <c r="Z59" s="34"/>
      <c r="AA59" s="33">
        <f t="shared" si="30"/>
        <v>8.8765955999999993E-2</v>
      </c>
      <c r="AB59" s="34"/>
      <c r="AC59" s="33">
        <f t="shared" si="31"/>
        <v>2.2698144000000002E-4</v>
      </c>
      <c r="AD59" s="34"/>
      <c r="AE59" s="33">
        <f t="shared" si="32"/>
        <v>4.1424112800000003E-2</v>
      </c>
      <c r="AF59" s="34"/>
    </row>
    <row r="60" spans="1:32" s="11" customFormat="1" ht="15" customHeight="1">
      <c r="A60" s="23" t="s">
        <v>68</v>
      </c>
      <c r="B60" s="24"/>
      <c r="C60" s="28">
        <f>_xlfn.XLOOKUP($A60,'Input_Cooling Towers'!$A$4:$A$95,'Input_Cooling Towers'!$G$4:$G$95)</f>
        <v>1E-3</v>
      </c>
      <c r="D60" s="28">
        <f>_xlfn.XLOOKUP($A60,'Input_Cooling Towers'!$A$4:$A$95,'Input_Cooling Towers'!$F$4:$F$95)</f>
        <v>8000</v>
      </c>
      <c r="E60" s="28">
        <f>_xlfn.XLOOKUP(A60,'Cooling Towers'!F:F,'Cooling Towers'!L:L)</f>
        <v>4000</v>
      </c>
      <c r="F60" s="38">
        <f t="shared" si="16"/>
        <v>960.76800000000003</v>
      </c>
      <c r="G60" s="28">
        <f t="shared" si="1"/>
        <v>175340.16</v>
      </c>
      <c r="H60" s="74">
        <f>'[37]Dosing overview'!$K$5/10</f>
        <v>7.5</v>
      </c>
      <c r="I60" s="37">
        <f>'[37]Dosing overview'!$L$5/10</f>
        <v>8.2500000000000004E-2</v>
      </c>
      <c r="J60" s="133">
        <f>'[37]Dosing overview'!$M$6/10*26.98/610.91</f>
        <v>3.3122718567383082E-3</v>
      </c>
      <c r="K60" s="37">
        <f>'[37]Dosing overview'!$I$4/10</f>
        <v>0.50624999999999998</v>
      </c>
      <c r="L60" s="37">
        <f>'[37]Dosing overview'!$J$4/10</f>
        <v>0.23625000000000002</v>
      </c>
      <c r="M60" s="33">
        <f>$F60*$H60/1000000</f>
        <v>7.2057600000000003E-3</v>
      </c>
      <c r="N60" s="34"/>
      <c r="O60" s="33">
        <f t="shared" si="26"/>
        <v>1.3150511999999999</v>
      </c>
      <c r="P60" s="34"/>
      <c r="Q60" s="33">
        <f t="shared" si="27"/>
        <v>7.9263360000000001E-5</v>
      </c>
      <c r="R60" s="34"/>
      <c r="S60" s="33">
        <f t="shared" si="28"/>
        <v>1.44655632E-2</v>
      </c>
      <c r="T60" s="34"/>
      <c r="U60" s="42">
        <f t="shared" si="6"/>
        <v>3.182324807254751E-6</v>
      </c>
      <c r="V60" s="34"/>
      <c r="W60" s="33">
        <f t="shared" si="7"/>
        <v>5.8077427732399205E-4</v>
      </c>
      <c r="X60" s="34"/>
      <c r="Y60" s="42">
        <f t="shared" si="29"/>
        <v>4.8638879999999998E-4</v>
      </c>
      <c r="Z60" s="34"/>
      <c r="AA60" s="33">
        <f t="shared" si="30"/>
        <v>8.8765955999999993E-2</v>
      </c>
      <c r="AB60" s="34"/>
      <c r="AC60" s="33">
        <f t="shared" si="31"/>
        <v>2.2698144000000002E-4</v>
      </c>
      <c r="AD60" s="34"/>
      <c r="AE60" s="33">
        <f t="shared" si="32"/>
        <v>4.1424112800000003E-2</v>
      </c>
      <c r="AF60" s="34"/>
    </row>
    <row r="61" spans="1:32" s="11" customFormat="1" ht="15" customHeight="1">
      <c r="A61" s="23" t="s">
        <v>69</v>
      </c>
      <c r="B61" s="24"/>
      <c r="C61" s="28">
        <f>_xlfn.XLOOKUP($A61,'Input_Cooling Towers'!$A$4:$A$95,'Input_Cooling Towers'!$G$4:$G$95)</f>
        <v>1E-3</v>
      </c>
      <c r="D61" s="28">
        <f>_xlfn.XLOOKUP($A61,'Input_Cooling Towers'!$A$4:$A$95,'Input_Cooling Towers'!$F$4:$F$95)</f>
        <v>8000</v>
      </c>
      <c r="E61" s="28">
        <f>_xlfn.XLOOKUP(A61,'Cooling Towers'!F:F,'Cooling Towers'!L:L)</f>
        <v>4000</v>
      </c>
      <c r="F61" s="38">
        <f t="shared" si="16"/>
        <v>960.76800000000003</v>
      </c>
      <c r="G61" s="28">
        <f t="shared" si="1"/>
        <v>175340.16</v>
      </c>
      <c r="H61" s="74">
        <f>'[37]Dosing overview'!$K$5/10</f>
        <v>7.5</v>
      </c>
      <c r="I61" s="37">
        <f>'[37]Dosing overview'!$L$5/10</f>
        <v>8.2500000000000004E-2</v>
      </c>
      <c r="J61" s="133">
        <f>'[37]Dosing overview'!$M$6/10*26.98/610.91</f>
        <v>3.3122718567383082E-3</v>
      </c>
      <c r="K61" s="37">
        <f>'[37]Dosing overview'!$I$4/10</f>
        <v>0.50624999999999998</v>
      </c>
      <c r="L61" s="37">
        <f>'[37]Dosing overview'!$J$4/10</f>
        <v>0.23625000000000002</v>
      </c>
      <c r="M61" s="33">
        <f t="shared" si="25"/>
        <v>7.2057600000000003E-3</v>
      </c>
      <c r="N61" s="34"/>
      <c r="O61" s="33">
        <f t="shared" si="26"/>
        <v>1.3150511999999999</v>
      </c>
      <c r="P61" s="34"/>
      <c r="Q61" s="33">
        <f t="shared" si="27"/>
        <v>7.9263360000000001E-5</v>
      </c>
      <c r="R61" s="34"/>
      <c r="S61" s="33">
        <f t="shared" si="28"/>
        <v>1.44655632E-2</v>
      </c>
      <c r="T61" s="34"/>
      <c r="U61" s="42">
        <f t="shared" si="6"/>
        <v>3.182324807254751E-6</v>
      </c>
      <c r="V61" s="34"/>
      <c r="W61" s="33">
        <f t="shared" si="7"/>
        <v>5.8077427732399205E-4</v>
      </c>
      <c r="X61" s="34"/>
      <c r="Y61" s="42">
        <f t="shared" si="29"/>
        <v>4.8638879999999998E-4</v>
      </c>
      <c r="Z61" s="34"/>
      <c r="AA61" s="33">
        <f t="shared" si="30"/>
        <v>8.8765955999999993E-2</v>
      </c>
      <c r="AB61" s="34"/>
      <c r="AC61" s="33">
        <f t="shared" si="31"/>
        <v>2.2698144000000002E-4</v>
      </c>
      <c r="AD61" s="34"/>
      <c r="AE61" s="33">
        <f t="shared" si="32"/>
        <v>4.1424112800000003E-2</v>
      </c>
      <c r="AF61" s="34"/>
    </row>
    <row r="62" spans="1:32" s="11" customFormat="1" ht="15" customHeight="1">
      <c r="A62" s="23" t="s">
        <v>70</v>
      </c>
      <c r="B62" s="24"/>
      <c r="C62" s="28">
        <f>_xlfn.XLOOKUP($A62,'Input_Cooling Towers'!$A$4:$A$95,'Input_Cooling Towers'!$G$4:$G$95)</f>
        <v>1E-3</v>
      </c>
      <c r="D62" s="28">
        <f>_xlfn.XLOOKUP($A62,'Input_Cooling Towers'!$A$4:$A$95,'Input_Cooling Towers'!$F$4:$F$95)</f>
        <v>8000</v>
      </c>
      <c r="E62" s="28">
        <f>_xlfn.XLOOKUP(A62,'Cooling Towers'!F:F,'Cooling Towers'!L:L)</f>
        <v>4000</v>
      </c>
      <c r="F62" s="38">
        <f t="shared" si="16"/>
        <v>960.76800000000003</v>
      </c>
      <c r="G62" s="28">
        <f t="shared" si="1"/>
        <v>175340.16</v>
      </c>
      <c r="H62" s="74">
        <f>'[37]Dosing overview'!$K$5/10</f>
        <v>7.5</v>
      </c>
      <c r="I62" s="37">
        <f>'[37]Dosing overview'!$L$5/10</f>
        <v>8.2500000000000004E-2</v>
      </c>
      <c r="J62" s="133">
        <f>'[37]Dosing overview'!$M$6/10*26.98/610.91</f>
        <v>3.3122718567383082E-3</v>
      </c>
      <c r="K62" s="37">
        <f>'[37]Dosing overview'!$I$4/10</f>
        <v>0.50624999999999998</v>
      </c>
      <c r="L62" s="37">
        <f>'[37]Dosing overview'!$J$4/10</f>
        <v>0.23625000000000002</v>
      </c>
      <c r="M62" s="33">
        <f t="shared" si="25"/>
        <v>7.2057600000000003E-3</v>
      </c>
      <c r="N62" s="34"/>
      <c r="O62" s="33">
        <f t="shared" si="26"/>
        <v>1.3150511999999999</v>
      </c>
      <c r="P62" s="34"/>
      <c r="Q62" s="33">
        <f t="shared" si="27"/>
        <v>7.9263360000000001E-5</v>
      </c>
      <c r="R62" s="34"/>
      <c r="S62" s="33">
        <f t="shared" si="28"/>
        <v>1.44655632E-2</v>
      </c>
      <c r="T62" s="34"/>
      <c r="U62" s="42">
        <f t="shared" si="6"/>
        <v>3.182324807254751E-6</v>
      </c>
      <c r="V62" s="34"/>
      <c r="W62" s="33">
        <f t="shared" si="7"/>
        <v>5.8077427732399205E-4</v>
      </c>
      <c r="X62" s="34"/>
      <c r="Y62" s="42">
        <f t="shared" si="29"/>
        <v>4.8638879999999998E-4</v>
      </c>
      <c r="Z62" s="34"/>
      <c r="AA62" s="33">
        <f t="shared" si="30"/>
        <v>8.8765955999999993E-2</v>
      </c>
      <c r="AB62" s="34"/>
      <c r="AC62" s="33">
        <f t="shared" si="31"/>
        <v>2.2698144000000002E-4</v>
      </c>
      <c r="AD62" s="34"/>
      <c r="AE62" s="33">
        <f t="shared" si="32"/>
        <v>4.1424112800000003E-2</v>
      </c>
      <c r="AF62" s="34"/>
    </row>
    <row r="63" spans="1:32" s="11" customFormat="1" ht="15" customHeight="1">
      <c r="A63" s="23" t="s">
        <v>71</v>
      </c>
      <c r="B63" s="24"/>
      <c r="C63" s="28">
        <f>_xlfn.XLOOKUP($A63,'Input_Cooling Towers'!$A$4:$A$95,'Input_Cooling Towers'!$G$4:$G$95)</f>
        <v>1E-3</v>
      </c>
      <c r="D63" s="28">
        <f>_xlfn.XLOOKUP($A63,'Input_Cooling Towers'!$A$4:$A$95,'Input_Cooling Towers'!$F$4:$F$95)</f>
        <v>8000</v>
      </c>
      <c r="E63" s="28">
        <f>_xlfn.XLOOKUP(A63,'Cooling Towers'!F:F,'Cooling Towers'!L:L)</f>
        <v>4000</v>
      </c>
      <c r="F63" s="38">
        <f t="shared" si="16"/>
        <v>960.76800000000003</v>
      </c>
      <c r="G63" s="28">
        <f t="shared" si="1"/>
        <v>175340.16</v>
      </c>
      <c r="H63" s="74">
        <f>'[37]Dosing overview'!$K$5/10</f>
        <v>7.5</v>
      </c>
      <c r="I63" s="37">
        <f>'[37]Dosing overview'!$L$5/10</f>
        <v>8.2500000000000004E-2</v>
      </c>
      <c r="J63" s="133">
        <f>'[37]Dosing overview'!$M$6/10*26.98/610.91</f>
        <v>3.3122718567383082E-3</v>
      </c>
      <c r="K63" s="37">
        <f>'[37]Dosing overview'!$I$4/10</f>
        <v>0.50624999999999998</v>
      </c>
      <c r="L63" s="37">
        <f>'[37]Dosing overview'!$J$4/10</f>
        <v>0.23625000000000002</v>
      </c>
      <c r="M63" s="33">
        <f t="shared" si="25"/>
        <v>7.2057600000000003E-3</v>
      </c>
      <c r="N63" s="34"/>
      <c r="O63" s="33">
        <f t="shared" si="26"/>
        <v>1.3150511999999999</v>
      </c>
      <c r="P63" s="34"/>
      <c r="Q63" s="33">
        <f t="shared" si="27"/>
        <v>7.9263360000000001E-5</v>
      </c>
      <c r="R63" s="34"/>
      <c r="S63" s="33">
        <f t="shared" si="28"/>
        <v>1.44655632E-2</v>
      </c>
      <c r="T63" s="34"/>
      <c r="U63" s="42">
        <f t="shared" si="6"/>
        <v>3.182324807254751E-6</v>
      </c>
      <c r="V63" s="34"/>
      <c r="W63" s="33">
        <f t="shared" si="7"/>
        <v>5.8077427732399205E-4</v>
      </c>
      <c r="X63" s="34"/>
      <c r="Y63" s="42">
        <f t="shared" si="29"/>
        <v>4.8638879999999998E-4</v>
      </c>
      <c r="Z63" s="34"/>
      <c r="AA63" s="33">
        <f t="shared" si="30"/>
        <v>8.8765955999999993E-2</v>
      </c>
      <c r="AB63" s="34"/>
      <c r="AC63" s="33">
        <f t="shared" si="31"/>
        <v>2.2698144000000002E-4</v>
      </c>
      <c r="AD63" s="34"/>
      <c r="AE63" s="33">
        <f t="shared" si="32"/>
        <v>4.1424112800000003E-2</v>
      </c>
      <c r="AF63" s="34"/>
    </row>
    <row r="64" spans="1:32" s="11" customFormat="1" ht="15" customHeight="1">
      <c r="A64" s="23" t="s">
        <v>72</v>
      </c>
      <c r="B64" s="24"/>
      <c r="C64" s="28">
        <f>_xlfn.XLOOKUP($A64,'Input_Cooling Towers'!$A$4:$A$95,'Input_Cooling Towers'!$G$4:$G$95)</f>
        <v>1E-3</v>
      </c>
      <c r="D64" s="28">
        <f>_xlfn.XLOOKUP($A64,'Input_Cooling Towers'!$A$4:$A$95,'Input_Cooling Towers'!$F$4:$F$95)</f>
        <v>8000</v>
      </c>
      <c r="E64" s="28">
        <f>_xlfn.XLOOKUP(A64,'Cooling Towers'!F:F,'Cooling Towers'!L:L)</f>
        <v>4000</v>
      </c>
      <c r="F64" s="38">
        <f t="shared" si="16"/>
        <v>960.76800000000003</v>
      </c>
      <c r="G64" s="28">
        <f t="shared" si="1"/>
        <v>175340.16</v>
      </c>
      <c r="H64" s="74">
        <f>'[37]Dosing overview'!$K$5/10</f>
        <v>7.5</v>
      </c>
      <c r="I64" s="37">
        <f>'[37]Dosing overview'!$L$5/10</f>
        <v>8.2500000000000004E-2</v>
      </c>
      <c r="J64" s="133">
        <f>'[37]Dosing overview'!$M$6/10*26.98/610.91</f>
        <v>3.3122718567383082E-3</v>
      </c>
      <c r="K64" s="37">
        <f>'[37]Dosing overview'!$I$4/10</f>
        <v>0.50624999999999998</v>
      </c>
      <c r="L64" s="37">
        <f>'[37]Dosing overview'!$J$4/10</f>
        <v>0.23625000000000002</v>
      </c>
      <c r="M64" s="33">
        <f t="shared" si="25"/>
        <v>7.2057600000000003E-3</v>
      </c>
      <c r="N64" s="34"/>
      <c r="O64" s="33">
        <f t="shared" si="26"/>
        <v>1.3150511999999999</v>
      </c>
      <c r="P64" s="34"/>
      <c r="Q64" s="33">
        <f t="shared" si="27"/>
        <v>7.9263360000000001E-5</v>
      </c>
      <c r="R64" s="34"/>
      <c r="S64" s="33">
        <f t="shared" si="28"/>
        <v>1.44655632E-2</v>
      </c>
      <c r="T64" s="34"/>
      <c r="U64" s="42">
        <f t="shared" si="6"/>
        <v>3.182324807254751E-6</v>
      </c>
      <c r="V64" s="34"/>
      <c r="W64" s="33">
        <f t="shared" si="7"/>
        <v>5.8077427732399205E-4</v>
      </c>
      <c r="X64" s="34"/>
      <c r="Y64" s="42">
        <f t="shared" si="29"/>
        <v>4.8638879999999998E-4</v>
      </c>
      <c r="Z64" s="34"/>
      <c r="AA64" s="33">
        <f t="shared" si="30"/>
        <v>8.8765955999999993E-2</v>
      </c>
      <c r="AB64" s="34"/>
      <c r="AC64" s="33">
        <f t="shared" si="31"/>
        <v>2.2698144000000002E-4</v>
      </c>
      <c r="AD64" s="34"/>
      <c r="AE64" s="33">
        <f t="shared" si="32"/>
        <v>4.1424112800000003E-2</v>
      </c>
      <c r="AF64" s="34"/>
    </row>
    <row r="65" spans="1:32" s="11" customFormat="1" ht="15" customHeight="1">
      <c r="A65" s="23" t="s">
        <v>73</v>
      </c>
      <c r="B65" s="24"/>
      <c r="C65" s="28">
        <f>_xlfn.XLOOKUP($A65,'Input_Cooling Towers'!$A$4:$A$95,'Input_Cooling Towers'!$G$4:$G$95)</f>
        <v>1E-3</v>
      </c>
      <c r="D65" s="28">
        <f>_xlfn.XLOOKUP($A65,'Input_Cooling Towers'!$A$4:$A$95,'Input_Cooling Towers'!$F$4:$F$95)</f>
        <v>8000</v>
      </c>
      <c r="E65" s="28">
        <f>_xlfn.XLOOKUP(A65,'Cooling Towers'!F:F,'Cooling Towers'!L:L)</f>
        <v>4000</v>
      </c>
      <c r="F65" s="38">
        <f t="shared" si="16"/>
        <v>960.76800000000003</v>
      </c>
      <c r="G65" s="28">
        <f t="shared" si="1"/>
        <v>175340.16</v>
      </c>
      <c r="H65" s="74">
        <f>'[37]Dosing overview'!$K$5/10</f>
        <v>7.5</v>
      </c>
      <c r="I65" s="37">
        <f>'[37]Dosing overview'!$L$5/10</f>
        <v>8.2500000000000004E-2</v>
      </c>
      <c r="J65" s="133">
        <f>'[37]Dosing overview'!$M$6/10*26.98/610.91</f>
        <v>3.3122718567383082E-3</v>
      </c>
      <c r="K65" s="37">
        <f>'[37]Dosing overview'!$I$4/10</f>
        <v>0.50624999999999998</v>
      </c>
      <c r="L65" s="37">
        <f>'[37]Dosing overview'!$J$4/10</f>
        <v>0.23625000000000002</v>
      </c>
      <c r="M65" s="33">
        <f t="shared" si="25"/>
        <v>7.2057600000000003E-3</v>
      </c>
      <c r="N65" s="34"/>
      <c r="O65" s="33">
        <f t="shared" si="26"/>
        <v>1.3150511999999999</v>
      </c>
      <c r="P65" s="34"/>
      <c r="Q65" s="33">
        <f t="shared" si="27"/>
        <v>7.9263360000000001E-5</v>
      </c>
      <c r="R65" s="34"/>
      <c r="S65" s="33">
        <f t="shared" si="28"/>
        <v>1.44655632E-2</v>
      </c>
      <c r="T65" s="34"/>
      <c r="U65" s="42">
        <f t="shared" si="6"/>
        <v>3.182324807254751E-6</v>
      </c>
      <c r="V65" s="34"/>
      <c r="W65" s="33">
        <f t="shared" si="7"/>
        <v>5.8077427732399205E-4</v>
      </c>
      <c r="X65" s="34"/>
      <c r="Y65" s="42">
        <f t="shared" si="29"/>
        <v>4.8638879999999998E-4</v>
      </c>
      <c r="Z65" s="34"/>
      <c r="AA65" s="33">
        <f t="shared" si="30"/>
        <v>8.8765955999999993E-2</v>
      </c>
      <c r="AB65" s="34"/>
      <c r="AC65" s="33">
        <f t="shared" si="31"/>
        <v>2.2698144000000002E-4</v>
      </c>
      <c r="AD65" s="34"/>
      <c r="AE65" s="33">
        <f t="shared" si="32"/>
        <v>4.1424112800000003E-2</v>
      </c>
      <c r="AF65" s="34"/>
    </row>
    <row r="66" spans="1:32" s="11" customFormat="1" ht="15" customHeight="1">
      <c r="A66" s="23" t="s">
        <v>74</v>
      </c>
      <c r="B66" s="24"/>
      <c r="C66" s="28">
        <f>_xlfn.XLOOKUP($A66,'Input_Cooling Towers'!$A$4:$A$95,'Input_Cooling Towers'!$G$4:$G$95)</f>
        <v>1E-3</v>
      </c>
      <c r="D66" s="28">
        <f>_xlfn.XLOOKUP($A66,'Input_Cooling Towers'!$A$4:$A$95,'Input_Cooling Towers'!$F$4:$F$95)</f>
        <v>8000</v>
      </c>
      <c r="E66" s="28">
        <f>_xlfn.XLOOKUP(A66,'Cooling Towers'!F:F,'Cooling Towers'!L:L)</f>
        <v>4000</v>
      </c>
      <c r="F66" s="38">
        <f t="shared" si="16"/>
        <v>960.76800000000003</v>
      </c>
      <c r="G66" s="28">
        <f t="shared" si="1"/>
        <v>175340.16</v>
      </c>
      <c r="H66" s="74">
        <f>'[37]Dosing overview'!$K$5/10</f>
        <v>7.5</v>
      </c>
      <c r="I66" s="37">
        <f>'[37]Dosing overview'!$L$5/10</f>
        <v>8.2500000000000004E-2</v>
      </c>
      <c r="J66" s="133">
        <f>'[37]Dosing overview'!$M$6/10*26.98/610.91</f>
        <v>3.3122718567383082E-3</v>
      </c>
      <c r="K66" s="37">
        <f>'[37]Dosing overview'!$I$4/10</f>
        <v>0.50624999999999998</v>
      </c>
      <c r="L66" s="37">
        <f>'[37]Dosing overview'!$J$4/10</f>
        <v>0.23625000000000002</v>
      </c>
      <c r="M66" s="33">
        <f t="shared" si="25"/>
        <v>7.2057600000000003E-3</v>
      </c>
      <c r="N66" s="34"/>
      <c r="O66" s="33">
        <f t="shared" si="26"/>
        <v>1.3150511999999999</v>
      </c>
      <c r="P66" s="34"/>
      <c r="Q66" s="33">
        <f t="shared" si="27"/>
        <v>7.9263360000000001E-5</v>
      </c>
      <c r="R66" s="34"/>
      <c r="S66" s="33">
        <f t="shared" si="28"/>
        <v>1.44655632E-2</v>
      </c>
      <c r="T66" s="34"/>
      <c r="U66" s="42">
        <f t="shared" si="6"/>
        <v>3.182324807254751E-6</v>
      </c>
      <c r="V66" s="34"/>
      <c r="W66" s="33">
        <f t="shared" si="7"/>
        <v>5.8077427732399205E-4</v>
      </c>
      <c r="X66" s="34"/>
      <c r="Y66" s="42">
        <f t="shared" si="29"/>
        <v>4.8638879999999998E-4</v>
      </c>
      <c r="Z66" s="34"/>
      <c r="AA66" s="33">
        <f t="shared" si="30"/>
        <v>8.8765955999999993E-2</v>
      </c>
      <c r="AB66" s="34"/>
      <c r="AC66" s="33">
        <f t="shared" si="31"/>
        <v>2.2698144000000002E-4</v>
      </c>
      <c r="AD66" s="34"/>
      <c r="AE66" s="33">
        <f t="shared" si="32"/>
        <v>4.1424112800000003E-2</v>
      </c>
      <c r="AF66" s="34"/>
    </row>
    <row r="67" spans="1:32" s="11" customFormat="1" ht="15" customHeight="1">
      <c r="A67" s="23" t="s">
        <v>75</v>
      </c>
      <c r="B67" s="24"/>
      <c r="C67" s="28">
        <f>_xlfn.XLOOKUP($A67,'Input_Cooling Towers'!$A$4:$A$95,'Input_Cooling Towers'!$G$4:$G$95)</f>
        <v>1E-3</v>
      </c>
      <c r="D67" s="28">
        <f>_xlfn.XLOOKUP($A67,'Input_Cooling Towers'!$A$4:$A$95,'Input_Cooling Towers'!$F$4:$F$95)</f>
        <v>8000</v>
      </c>
      <c r="E67" s="28">
        <f>_xlfn.XLOOKUP(A67,'Cooling Towers'!F:F,'Cooling Towers'!L:L)</f>
        <v>4000</v>
      </c>
      <c r="F67" s="38">
        <f t="shared" si="16"/>
        <v>960.76800000000003</v>
      </c>
      <c r="G67" s="28">
        <f t="shared" si="1"/>
        <v>175340.16</v>
      </c>
      <c r="H67" s="74">
        <f>'[37]Dosing overview'!$K$5/10</f>
        <v>7.5</v>
      </c>
      <c r="I67" s="37">
        <f>'[37]Dosing overview'!$L$5/10</f>
        <v>8.2500000000000004E-2</v>
      </c>
      <c r="J67" s="133">
        <f>'[37]Dosing overview'!$M$6/10*26.98/610.91</f>
        <v>3.3122718567383082E-3</v>
      </c>
      <c r="K67" s="37">
        <f>'[37]Dosing overview'!$I$4/10</f>
        <v>0.50624999999999998</v>
      </c>
      <c r="L67" s="37">
        <f>'[37]Dosing overview'!$J$4/10</f>
        <v>0.23625000000000002</v>
      </c>
      <c r="M67" s="33">
        <f t="shared" si="25"/>
        <v>7.2057600000000003E-3</v>
      </c>
      <c r="N67" s="34"/>
      <c r="O67" s="33">
        <f t="shared" si="26"/>
        <v>1.3150511999999999</v>
      </c>
      <c r="P67" s="34"/>
      <c r="Q67" s="33">
        <f t="shared" si="27"/>
        <v>7.9263360000000001E-5</v>
      </c>
      <c r="R67" s="34"/>
      <c r="S67" s="33">
        <f t="shared" si="28"/>
        <v>1.44655632E-2</v>
      </c>
      <c r="T67" s="34"/>
      <c r="U67" s="42">
        <f t="shared" si="6"/>
        <v>3.182324807254751E-6</v>
      </c>
      <c r="V67" s="34"/>
      <c r="W67" s="33">
        <f t="shared" si="7"/>
        <v>5.8077427732399205E-4</v>
      </c>
      <c r="X67" s="34"/>
      <c r="Y67" s="42">
        <f t="shared" si="29"/>
        <v>4.8638879999999998E-4</v>
      </c>
      <c r="Z67" s="34"/>
      <c r="AA67" s="33">
        <f t="shared" si="30"/>
        <v>8.8765955999999993E-2</v>
      </c>
      <c r="AB67" s="34"/>
      <c r="AC67" s="33">
        <f t="shared" si="31"/>
        <v>2.2698144000000002E-4</v>
      </c>
      <c r="AD67" s="34"/>
      <c r="AE67" s="33">
        <f t="shared" si="32"/>
        <v>4.1424112800000003E-2</v>
      </c>
      <c r="AF67" s="34"/>
    </row>
    <row r="68" spans="1:32" s="11" customFormat="1" ht="15" customHeight="1">
      <c r="A68" s="23" t="s">
        <v>76</v>
      </c>
      <c r="B68" s="24"/>
      <c r="C68" s="28">
        <f>_xlfn.XLOOKUP($A68,'Input_Cooling Towers'!$A$4:$A$95,'Input_Cooling Towers'!$G$4:$G$95)</f>
        <v>1E-3</v>
      </c>
      <c r="D68" s="28">
        <f>_xlfn.XLOOKUP($A68,'Input_Cooling Towers'!$A$4:$A$95,'Input_Cooling Towers'!$F$4:$F$95)</f>
        <v>8000</v>
      </c>
      <c r="E68" s="28">
        <f>_xlfn.XLOOKUP(A68,'Cooling Towers'!F:F,'Cooling Towers'!L:L)</f>
        <v>4000</v>
      </c>
      <c r="F68" s="38">
        <f t="shared" si="16"/>
        <v>960.76800000000003</v>
      </c>
      <c r="G68" s="28">
        <f t="shared" si="1"/>
        <v>175340.16</v>
      </c>
      <c r="H68" s="37">
        <f>'[37]Dosing overview'!$K$7/4</f>
        <v>18.75</v>
      </c>
      <c r="I68" s="37">
        <f>'[37]Dosing overview'!$L$7/4</f>
        <v>0.20625000000000002</v>
      </c>
      <c r="J68" s="133">
        <f>'[37]Dosing overview'!$M$8/4*26.98/610.91</f>
        <v>8.2806796418457718E-3</v>
      </c>
      <c r="K68" s="37">
        <f>'[37]Dosing overview'!$I$9/4</f>
        <v>1.265625</v>
      </c>
      <c r="L68" s="37">
        <f>'[37]Dosing overview'!$J$9/4</f>
        <v>0.59062500000000007</v>
      </c>
      <c r="M68" s="33">
        <f>$F68*$H68/1000000</f>
        <v>1.80144E-2</v>
      </c>
      <c r="N68" s="34"/>
      <c r="O68" s="33">
        <f>$G68*$H68/1000000</f>
        <v>3.2876280000000002</v>
      </c>
      <c r="P68" s="34"/>
      <c r="Q68" s="33">
        <f>$F68*$I68/1000000</f>
        <v>1.9815840000000004E-4</v>
      </c>
      <c r="R68" s="34"/>
      <c r="S68" s="33">
        <f>$G68*$I68/1000000</f>
        <v>3.6163908000000002E-2</v>
      </c>
      <c r="T68" s="34"/>
      <c r="U68" s="42">
        <f t="shared" si="6"/>
        <v>7.9558120181368783E-6</v>
      </c>
      <c r="V68" s="34"/>
      <c r="W68" s="33">
        <f t="shared" si="7"/>
        <v>1.4519356933099803E-3</v>
      </c>
      <c r="X68" s="34"/>
      <c r="Y68" s="42">
        <f>$F68*$K68/1000000</f>
        <v>1.2159720000000001E-3</v>
      </c>
      <c r="Z68" s="34"/>
      <c r="AA68" s="33">
        <f>$G68*$K68/1000000</f>
        <v>0.22191489</v>
      </c>
      <c r="AB68" s="34"/>
      <c r="AC68" s="33">
        <f>$F68*$L68/1000000</f>
        <v>5.6745360000000009E-4</v>
      </c>
      <c r="AD68" s="34"/>
      <c r="AE68" s="33">
        <f>$G68*$L68/1000000</f>
        <v>0.103560282</v>
      </c>
      <c r="AF68" s="34"/>
    </row>
    <row r="69" spans="1:32" s="11" customFormat="1" ht="15" customHeight="1">
      <c r="A69" s="23" t="s">
        <v>78</v>
      </c>
      <c r="B69" s="24"/>
      <c r="C69" s="28">
        <f>_xlfn.XLOOKUP($A69,'Input_Cooling Towers'!$A$4:$A$95,'Input_Cooling Towers'!$G$4:$G$95)</f>
        <v>1E-3</v>
      </c>
      <c r="D69" s="28">
        <f>_xlfn.XLOOKUP($A69,'Input_Cooling Towers'!$A$4:$A$95,'Input_Cooling Towers'!$F$4:$F$95)</f>
        <v>8000</v>
      </c>
      <c r="E69" s="28">
        <f>_xlfn.XLOOKUP(A69,'Cooling Towers'!F:F,'Cooling Towers'!L:L)</f>
        <v>4000</v>
      </c>
      <c r="F69" s="38">
        <f t="shared" si="16"/>
        <v>960.76800000000003</v>
      </c>
      <c r="G69" s="28">
        <f t="shared" si="1"/>
        <v>175340.16</v>
      </c>
      <c r="H69" s="37">
        <f>'[37]Dosing overview'!$K$7/4</f>
        <v>18.75</v>
      </c>
      <c r="I69" s="37">
        <f>'[37]Dosing overview'!$L$7/4</f>
        <v>0.20625000000000002</v>
      </c>
      <c r="J69" s="133">
        <f>'[37]Dosing overview'!$M$8/4*26.98/610.91</f>
        <v>8.2806796418457718E-3</v>
      </c>
      <c r="K69" s="37">
        <f>'[37]Dosing overview'!$I$9/4</f>
        <v>1.265625</v>
      </c>
      <c r="L69" s="37">
        <f>'[37]Dosing overview'!$J$9/4</f>
        <v>0.59062500000000007</v>
      </c>
      <c r="M69" s="33">
        <f t="shared" ref="M69:M71" si="33">$F69*$H69/1000000</f>
        <v>1.80144E-2</v>
      </c>
      <c r="N69" s="34"/>
      <c r="O69" s="33">
        <f t="shared" ref="O69:O71" si="34">$G69*$H69/1000000</f>
        <v>3.2876280000000002</v>
      </c>
      <c r="P69" s="34"/>
      <c r="Q69" s="33">
        <f t="shared" ref="Q69:Q71" si="35">$F69*$I69/1000000</f>
        <v>1.9815840000000004E-4</v>
      </c>
      <c r="R69" s="34"/>
      <c r="S69" s="33">
        <f t="shared" ref="S69:S71" si="36">$G69*$I69/1000000</f>
        <v>3.6163908000000002E-2</v>
      </c>
      <c r="T69" s="34"/>
      <c r="U69" s="42">
        <f t="shared" si="6"/>
        <v>7.9558120181368783E-6</v>
      </c>
      <c r="V69" s="34"/>
      <c r="W69" s="33">
        <f t="shared" si="7"/>
        <v>1.4519356933099803E-3</v>
      </c>
      <c r="X69" s="34"/>
      <c r="Y69" s="42">
        <f t="shared" ref="Y69:Y71" si="37">$F69*$K69/1000000</f>
        <v>1.2159720000000001E-3</v>
      </c>
      <c r="Z69" s="34"/>
      <c r="AA69" s="33">
        <f t="shared" ref="AA69:AA71" si="38">$G69*$K69/1000000</f>
        <v>0.22191489</v>
      </c>
      <c r="AB69" s="34"/>
      <c r="AC69" s="33">
        <f t="shared" ref="AC69:AC71" si="39">$F69*$L69/1000000</f>
        <v>5.6745360000000009E-4</v>
      </c>
      <c r="AD69" s="34"/>
      <c r="AE69" s="33">
        <f t="shared" ref="AE69:AE71" si="40">$G69*$L69/1000000</f>
        <v>0.103560282</v>
      </c>
      <c r="AF69" s="34"/>
    </row>
    <row r="70" spans="1:32" s="11" customFormat="1" ht="15" customHeight="1">
      <c r="A70" s="23" t="s">
        <v>79</v>
      </c>
      <c r="B70" s="24"/>
      <c r="C70" s="28">
        <f>_xlfn.XLOOKUP($A70,'Input_Cooling Towers'!$A$4:$A$95,'Input_Cooling Towers'!$G$4:$G$95)</f>
        <v>1E-3</v>
      </c>
      <c r="D70" s="28">
        <f>_xlfn.XLOOKUP($A70,'Input_Cooling Towers'!$A$4:$A$95,'Input_Cooling Towers'!$F$4:$F$95)</f>
        <v>8000</v>
      </c>
      <c r="E70" s="28">
        <f>_xlfn.XLOOKUP(A70,'Cooling Towers'!F:F,'Cooling Towers'!L:L)</f>
        <v>4000</v>
      </c>
      <c r="F70" s="38">
        <f t="shared" si="16"/>
        <v>960.76800000000003</v>
      </c>
      <c r="G70" s="28">
        <f t="shared" ref="G70:G88" si="41">$E70*$H$93*$C70/100*60*$H$94*$H$96</f>
        <v>175340.16</v>
      </c>
      <c r="H70" s="37">
        <f>'[37]Dosing overview'!$K$7/4</f>
        <v>18.75</v>
      </c>
      <c r="I70" s="37">
        <f>'[37]Dosing overview'!$L$7/4</f>
        <v>0.20625000000000002</v>
      </c>
      <c r="J70" s="133">
        <f>'[37]Dosing overview'!$M$8/4*26.98/610.91</f>
        <v>8.2806796418457718E-3</v>
      </c>
      <c r="K70" s="37">
        <f>'[37]Dosing overview'!$I$9/4</f>
        <v>1.265625</v>
      </c>
      <c r="L70" s="37">
        <f>'[37]Dosing overview'!$J$9/4</f>
        <v>0.59062500000000007</v>
      </c>
      <c r="M70" s="33">
        <f t="shared" si="33"/>
        <v>1.80144E-2</v>
      </c>
      <c r="N70" s="34"/>
      <c r="O70" s="33">
        <f t="shared" si="34"/>
        <v>3.2876280000000002</v>
      </c>
      <c r="P70" s="34"/>
      <c r="Q70" s="33">
        <f t="shared" si="35"/>
        <v>1.9815840000000004E-4</v>
      </c>
      <c r="R70" s="34"/>
      <c r="S70" s="33">
        <f t="shared" si="36"/>
        <v>3.6163908000000002E-2</v>
      </c>
      <c r="T70" s="34"/>
      <c r="U70" s="42">
        <f t="shared" ref="U70:U88" si="42">IFERROR($F70*$J70/1000000,"--")</f>
        <v>7.9558120181368783E-6</v>
      </c>
      <c r="V70" s="34"/>
      <c r="W70" s="33">
        <f t="shared" ref="W70:W88" si="43">IFERROR($G70*$J70/1000000,"--")</f>
        <v>1.4519356933099803E-3</v>
      </c>
      <c r="X70" s="34"/>
      <c r="Y70" s="42">
        <f t="shared" si="37"/>
        <v>1.2159720000000001E-3</v>
      </c>
      <c r="Z70" s="34"/>
      <c r="AA70" s="33">
        <f t="shared" si="38"/>
        <v>0.22191489</v>
      </c>
      <c r="AB70" s="34"/>
      <c r="AC70" s="33">
        <f t="shared" si="39"/>
        <v>5.6745360000000009E-4</v>
      </c>
      <c r="AD70" s="34"/>
      <c r="AE70" s="33">
        <f t="shared" si="40"/>
        <v>0.103560282</v>
      </c>
      <c r="AF70" s="34"/>
    </row>
    <row r="71" spans="1:32" s="11" customFormat="1" ht="15" customHeight="1">
      <c r="A71" s="23" t="s">
        <v>80</v>
      </c>
      <c r="B71" s="24"/>
      <c r="C71" s="28">
        <f>_xlfn.XLOOKUP($A71,'Input_Cooling Towers'!$A$4:$A$95,'Input_Cooling Towers'!$G$4:$G$95)</f>
        <v>1E-3</v>
      </c>
      <c r="D71" s="28">
        <f>_xlfn.XLOOKUP($A71,'Input_Cooling Towers'!$A$4:$A$95,'Input_Cooling Towers'!$F$4:$F$95)</f>
        <v>8000</v>
      </c>
      <c r="E71" s="28">
        <f>_xlfn.XLOOKUP(A71,'Cooling Towers'!F:F,'Cooling Towers'!L:L)</f>
        <v>4000</v>
      </c>
      <c r="F71" s="38">
        <f t="shared" si="16"/>
        <v>960.76800000000003</v>
      </c>
      <c r="G71" s="28">
        <f t="shared" si="41"/>
        <v>175340.16</v>
      </c>
      <c r="H71" s="37">
        <f>'[37]Dosing overview'!$K$7/4</f>
        <v>18.75</v>
      </c>
      <c r="I71" s="37">
        <f>'[37]Dosing overview'!$L$7/4</f>
        <v>0.20625000000000002</v>
      </c>
      <c r="J71" s="133">
        <f>'[37]Dosing overview'!$M$8/4*26.98/610.91</f>
        <v>8.2806796418457718E-3</v>
      </c>
      <c r="K71" s="37">
        <f>'[37]Dosing overview'!$I$9/4</f>
        <v>1.265625</v>
      </c>
      <c r="L71" s="37">
        <f>'[37]Dosing overview'!$J$9/4</f>
        <v>0.59062500000000007</v>
      </c>
      <c r="M71" s="33">
        <f t="shared" si="33"/>
        <v>1.80144E-2</v>
      </c>
      <c r="N71" s="34"/>
      <c r="O71" s="33">
        <f t="shared" si="34"/>
        <v>3.2876280000000002</v>
      </c>
      <c r="P71" s="34"/>
      <c r="Q71" s="33">
        <f t="shared" si="35"/>
        <v>1.9815840000000004E-4</v>
      </c>
      <c r="R71" s="34"/>
      <c r="S71" s="33">
        <f t="shared" si="36"/>
        <v>3.6163908000000002E-2</v>
      </c>
      <c r="T71" s="34"/>
      <c r="U71" s="42">
        <f t="shared" si="42"/>
        <v>7.9558120181368783E-6</v>
      </c>
      <c r="V71" s="34"/>
      <c r="W71" s="33">
        <f t="shared" si="43"/>
        <v>1.4519356933099803E-3</v>
      </c>
      <c r="X71" s="34"/>
      <c r="Y71" s="42">
        <f t="shared" si="37"/>
        <v>1.2159720000000001E-3</v>
      </c>
      <c r="Z71" s="34"/>
      <c r="AA71" s="33">
        <f t="shared" si="38"/>
        <v>0.22191489</v>
      </c>
      <c r="AB71" s="34"/>
      <c r="AC71" s="33">
        <f t="shared" si="39"/>
        <v>5.6745360000000009E-4</v>
      </c>
      <c r="AD71" s="34"/>
      <c r="AE71" s="33">
        <f t="shared" si="40"/>
        <v>0.103560282</v>
      </c>
      <c r="AF71" s="34"/>
    </row>
    <row r="72" spans="1:32" s="11" customFormat="1" ht="15" customHeight="1">
      <c r="A72" s="23" t="s">
        <v>81</v>
      </c>
      <c r="B72" s="24"/>
      <c r="C72" s="28">
        <f>_xlfn.XLOOKUP($A72,'Input_Cooling Towers'!$A$4:$A$95,'Input_Cooling Towers'!$G$4:$G$95)</f>
        <v>1E-3</v>
      </c>
      <c r="D72" s="28">
        <f>_xlfn.XLOOKUP($A72,'Input_Cooling Towers'!$A$4:$A$95,'Input_Cooling Towers'!$F$4:$F$95)</f>
        <v>8000</v>
      </c>
      <c r="E72" s="28">
        <f>_xlfn.XLOOKUP(A72,'Cooling Towers'!F:F,'Cooling Towers'!L:L)</f>
        <v>4000</v>
      </c>
      <c r="F72" s="38">
        <f t="shared" ref="F72:F87" si="44">$D72*$H$93*$C72/100*60*$H$94</f>
        <v>960.76800000000003</v>
      </c>
      <c r="G72" s="28">
        <f t="shared" si="41"/>
        <v>175340.16</v>
      </c>
      <c r="H72" s="73" t="s">
        <v>135</v>
      </c>
      <c r="I72" s="73" t="s">
        <v>135</v>
      </c>
      <c r="J72" s="130">
        <f>'[37]Dosing overview'!$M$3/11*26.98/610.91</f>
        <v>3.0111562333984621E-3</v>
      </c>
      <c r="K72" s="37">
        <f>'[37]Dosing overview'!$I$2/11</f>
        <v>0.46022727272727271</v>
      </c>
      <c r="L72" s="37">
        <f>'[37]Dosing overview'!$J$2/11</f>
        <v>0.21477272727272731</v>
      </c>
      <c r="M72" s="33" t="str">
        <f t="shared" ref="M72:M85" si="45">IFERROR($F72*$H72/1000000,"--")</f>
        <v>--</v>
      </c>
      <c r="N72" s="34"/>
      <c r="O72" s="33" t="str">
        <f t="shared" ref="O72:O85" si="46">IFERROR($G72*$H72/1000000,"--")</f>
        <v>--</v>
      </c>
      <c r="P72" s="34"/>
      <c r="Q72" s="33" t="str">
        <f t="shared" ref="Q72:Q85" si="47">IFERROR($F72*$I72/1000000,"--")</f>
        <v>--</v>
      </c>
      <c r="R72" s="34"/>
      <c r="S72" s="33" t="str">
        <f t="shared" ref="S72:S85" si="48">IFERROR($G72*$I72/1000000,"--")</f>
        <v>--</v>
      </c>
      <c r="T72" s="34"/>
      <c r="U72" s="42">
        <f t="shared" si="42"/>
        <v>2.8930225520497735E-6</v>
      </c>
      <c r="V72" s="34"/>
      <c r="W72" s="33">
        <f t="shared" si="43"/>
        <v>5.2797661574908376E-4</v>
      </c>
      <c r="X72" s="34"/>
      <c r="Y72" s="42">
        <f>$F72*$K72/1000000</f>
        <v>4.4217163636363637E-4</v>
      </c>
      <c r="Z72" s="34"/>
      <c r="AA72" s="33">
        <f>$G72*$K72/1000000</f>
        <v>8.0696323636363643E-2</v>
      </c>
      <c r="AB72" s="34"/>
      <c r="AC72" s="33">
        <f>$F72*$L72/1000000</f>
        <v>2.0634676363636366E-4</v>
      </c>
      <c r="AD72" s="34"/>
      <c r="AE72" s="33">
        <f>$G72*$L72/1000000</f>
        <v>3.7658284363636371E-2</v>
      </c>
      <c r="AF72" s="34"/>
    </row>
    <row r="73" spans="1:32" s="11" customFormat="1" ht="15" customHeight="1">
      <c r="A73" s="23" t="s">
        <v>83</v>
      </c>
      <c r="B73" s="24"/>
      <c r="C73" s="28">
        <f>_xlfn.XLOOKUP($A73,'Input_Cooling Towers'!$A$4:$A$95,'Input_Cooling Towers'!$G$4:$G$95)</f>
        <v>1E-3</v>
      </c>
      <c r="D73" s="28">
        <f>_xlfn.XLOOKUP($A73,'Input_Cooling Towers'!$A$4:$A$95,'Input_Cooling Towers'!$F$4:$F$95)</f>
        <v>8000</v>
      </c>
      <c r="E73" s="28">
        <f>_xlfn.XLOOKUP(A73,'Cooling Towers'!F:F,'Cooling Towers'!L:L)</f>
        <v>4000</v>
      </c>
      <c r="F73" s="38">
        <f t="shared" si="44"/>
        <v>960.76800000000003</v>
      </c>
      <c r="G73" s="28">
        <f t="shared" si="41"/>
        <v>175340.16</v>
      </c>
      <c r="H73" s="73" t="s">
        <v>135</v>
      </c>
      <c r="I73" s="73" t="s">
        <v>135</v>
      </c>
      <c r="J73" s="130">
        <f>'[37]Dosing overview'!$M$3/11*26.98/610.91</f>
        <v>3.0111562333984621E-3</v>
      </c>
      <c r="K73" s="37">
        <f>'[37]Dosing overview'!$I$2/11</f>
        <v>0.46022727272727271</v>
      </c>
      <c r="L73" s="37">
        <f>'[37]Dosing overview'!$J$2/11</f>
        <v>0.21477272727272731</v>
      </c>
      <c r="M73" s="33" t="str">
        <f t="shared" si="45"/>
        <v>--</v>
      </c>
      <c r="N73" s="34"/>
      <c r="O73" s="33" t="str">
        <f t="shared" si="46"/>
        <v>--</v>
      </c>
      <c r="P73" s="34"/>
      <c r="Q73" s="33" t="str">
        <f t="shared" si="47"/>
        <v>--</v>
      </c>
      <c r="R73" s="34"/>
      <c r="S73" s="33" t="str">
        <f t="shared" si="48"/>
        <v>--</v>
      </c>
      <c r="T73" s="34"/>
      <c r="U73" s="42">
        <f t="shared" si="42"/>
        <v>2.8930225520497735E-6</v>
      </c>
      <c r="V73" s="34"/>
      <c r="W73" s="33">
        <f t="shared" si="43"/>
        <v>5.2797661574908376E-4</v>
      </c>
      <c r="X73" s="34"/>
      <c r="Y73" s="42">
        <f t="shared" ref="Y73:Y82" si="49">$F73*$K73/1000000</f>
        <v>4.4217163636363637E-4</v>
      </c>
      <c r="Z73" s="34"/>
      <c r="AA73" s="33">
        <f t="shared" ref="AA73:AA82" si="50">$G73*$K73/1000000</f>
        <v>8.0696323636363643E-2</v>
      </c>
      <c r="AB73" s="34"/>
      <c r="AC73" s="33">
        <f t="shared" ref="AC73:AC82" si="51">$F73*$L73/1000000</f>
        <v>2.0634676363636366E-4</v>
      </c>
      <c r="AD73" s="34"/>
      <c r="AE73" s="33">
        <f t="shared" ref="AE73:AE82" si="52">$G73*$L73/1000000</f>
        <v>3.7658284363636371E-2</v>
      </c>
      <c r="AF73" s="34"/>
    </row>
    <row r="74" spans="1:32" s="11" customFormat="1" ht="15" customHeight="1">
      <c r="A74" s="23" t="s">
        <v>84</v>
      </c>
      <c r="B74" s="24"/>
      <c r="C74" s="28">
        <f>_xlfn.XLOOKUP($A74,'Input_Cooling Towers'!$A$4:$A$95,'Input_Cooling Towers'!$G$4:$G$95)</f>
        <v>1E-3</v>
      </c>
      <c r="D74" s="28">
        <f>_xlfn.XLOOKUP($A74,'Input_Cooling Towers'!$A$4:$A$95,'Input_Cooling Towers'!$F$4:$F$95)</f>
        <v>8000</v>
      </c>
      <c r="E74" s="28">
        <f>_xlfn.XLOOKUP(A74,'Cooling Towers'!F:F,'Cooling Towers'!L:L)</f>
        <v>4000</v>
      </c>
      <c r="F74" s="38">
        <f t="shared" si="44"/>
        <v>960.76800000000003</v>
      </c>
      <c r="G74" s="28">
        <f t="shared" si="41"/>
        <v>175340.16</v>
      </c>
      <c r="H74" s="73" t="s">
        <v>135</v>
      </c>
      <c r="I74" s="73" t="s">
        <v>135</v>
      </c>
      <c r="J74" s="130">
        <f>'[37]Dosing overview'!$M$3/11*26.98/610.91</f>
        <v>3.0111562333984621E-3</v>
      </c>
      <c r="K74" s="37">
        <f>'[37]Dosing overview'!$I$2/11</f>
        <v>0.46022727272727271</v>
      </c>
      <c r="L74" s="37">
        <f>'[37]Dosing overview'!$J$2/11</f>
        <v>0.21477272727272731</v>
      </c>
      <c r="M74" s="33" t="str">
        <f t="shared" si="45"/>
        <v>--</v>
      </c>
      <c r="N74" s="34"/>
      <c r="O74" s="33" t="str">
        <f t="shared" si="46"/>
        <v>--</v>
      </c>
      <c r="P74" s="34"/>
      <c r="Q74" s="33" t="str">
        <f t="shared" si="47"/>
        <v>--</v>
      </c>
      <c r="R74" s="34"/>
      <c r="S74" s="33" t="str">
        <f t="shared" si="48"/>
        <v>--</v>
      </c>
      <c r="T74" s="34"/>
      <c r="U74" s="42">
        <f t="shared" si="42"/>
        <v>2.8930225520497735E-6</v>
      </c>
      <c r="V74" s="34"/>
      <c r="W74" s="33">
        <f t="shared" si="43"/>
        <v>5.2797661574908376E-4</v>
      </c>
      <c r="X74" s="34"/>
      <c r="Y74" s="42">
        <f t="shared" si="49"/>
        <v>4.4217163636363637E-4</v>
      </c>
      <c r="Z74" s="34"/>
      <c r="AA74" s="33">
        <f t="shared" si="50"/>
        <v>8.0696323636363643E-2</v>
      </c>
      <c r="AB74" s="34"/>
      <c r="AC74" s="33">
        <f t="shared" si="51"/>
        <v>2.0634676363636366E-4</v>
      </c>
      <c r="AD74" s="34"/>
      <c r="AE74" s="33">
        <f t="shared" si="52"/>
        <v>3.7658284363636371E-2</v>
      </c>
      <c r="AF74" s="34"/>
    </row>
    <row r="75" spans="1:32" s="11" customFormat="1" ht="15" customHeight="1">
      <c r="A75" s="23" t="s">
        <v>85</v>
      </c>
      <c r="B75" s="24"/>
      <c r="C75" s="28">
        <f>_xlfn.XLOOKUP($A75,'Input_Cooling Towers'!$A$4:$A$95,'Input_Cooling Towers'!$G$4:$G$95)</f>
        <v>1E-3</v>
      </c>
      <c r="D75" s="28">
        <f>_xlfn.XLOOKUP($A75,'Input_Cooling Towers'!$A$4:$A$95,'Input_Cooling Towers'!$F$4:$F$95)</f>
        <v>8000</v>
      </c>
      <c r="E75" s="28">
        <f>_xlfn.XLOOKUP(A75,'Cooling Towers'!F:F,'Cooling Towers'!L:L)</f>
        <v>4000</v>
      </c>
      <c r="F75" s="38">
        <f t="shared" si="44"/>
        <v>960.76800000000003</v>
      </c>
      <c r="G75" s="28">
        <f t="shared" si="41"/>
        <v>175340.16</v>
      </c>
      <c r="H75" s="73" t="s">
        <v>135</v>
      </c>
      <c r="I75" s="73" t="s">
        <v>135</v>
      </c>
      <c r="J75" s="130">
        <f>'[37]Dosing overview'!$M$3/11*26.98/610.91</f>
        <v>3.0111562333984621E-3</v>
      </c>
      <c r="K75" s="37">
        <f>'[37]Dosing overview'!$I$2/11</f>
        <v>0.46022727272727271</v>
      </c>
      <c r="L75" s="37">
        <f>'[37]Dosing overview'!$J$2/11</f>
        <v>0.21477272727272731</v>
      </c>
      <c r="M75" s="33" t="str">
        <f t="shared" si="45"/>
        <v>--</v>
      </c>
      <c r="N75" s="34"/>
      <c r="O75" s="33" t="str">
        <f t="shared" si="46"/>
        <v>--</v>
      </c>
      <c r="P75" s="34"/>
      <c r="Q75" s="33" t="str">
        <f t="shared" si="47"/>
        <v>--</v>
      </c>
      <c r="R75" s="34"/>
      <c r="S75" s="33" t="str">
        <f t="shared" si="48"/>
        <v>--</v>
      </c>
      <c r="T75" s="34"/>
      <c r="U75" s="42">
        <f t="shared" si="42"/>
        <v>2.8930225520497735E-6</v>
      </c>
      <c r="V75" s="34"/>
      <c r="W75" s="33">
        <f t="shared" si="43"/>
        <v>5.2797661574908376E-4</v>
      </c>
      <c r="X75" s="34"/>
      <c r="Y75" s="42">
        <f t="shared" si="49"/>
        <v>4.4217163636363637E-4</v>
      </c>
      <c r="Z75" s="34"/>
      <c r="AA75" s="33">
        <f t="shared" si="50"/>
        <v>8.0696323636363643E-2</v>
      </c>
      <c r="AB75" s="34"/>
      <c r="AC75" s="33">
        <f t="shared" si="51"/>
        <v>2.0634676363636366E-4</v>
      </c>
      <c r="AD75" s="34"/>
      <c r="AE75" s="33">
        <f t="shared" si="52"/>
        <v>3.7658284363636371E-2</v>
      </c>
      <c r="AF75" s="34"/>
    </row>
    <row r="76" spans="1:32" s="11" customFormat="1" ht="15" customHeight="1">
      <c r="A76" s="23" t="s">
        <v>86</v>
      </c>
      <c r="B76" s="24"/>
      <c r="C76" s="28">
        <f>_xlfn.XLOOKUP($A76,'Input_Cooling Towers'!$A$4:$A$95,'Input_Cooling Towers'!$G$4:$G$95)</f>
        <v>1E-3</v>
      </c>
      <c r="D76" s="28">
        <f>_xlfn.XLOOKUP($A76,'Input_Cooling Towers'!$A$4:$A$95,'Input_Cooling Towers'!$F$4:$F$95)</f>
        <v>8000</v>
      </c>
      <c r="E76" s="28">
        <f>_xlfn.XLOOKUP(A76,'Cooling Towers'!F:F,'Cooling Towers'!L:L)</f>
        <v>4000</v>
      </c>
      <c r="F76" s="38">
        <f t="shared" si="44"/>
        <v>960.76800000000003</v>
      </c>
      <c r="G76" s="28">
        <f t="shared" si="41"/>
        <v>175340.16</v>
      </c>
      <c r="H76" s="73" t="s">
        <v>135</v>
      </c>
      <c r="I76" s="73" t="s">
        <v>135</v>
      </c>
      <c r="J76" s="130">
        <f>'[37]Dosing overview'!$M$3/11*26.98/610.91</f>
        <v>3.0111562333984621E-3</v>
      </c>
      <c r="K76" s="37">
        <f>'[37]Dosing overview'!$I$2/11</f>
        <v>0.46022727272727271</v>
      </c>
      <c r="L76" s="37">
        <f>'[37]Dosing overview'!$J$2/11</f>
        <v>0.21477272727272731</v>
      </c>
      <c r="M76" s="33" t="str">
        <f t="shared" si="45"/>
        <v>--</v>
      </c>
      <c r="N76" s="34"/>
      <c r="O76" s="33" t="str">
        <f t="shared" si="46"/>
        <v>--</v>
      </c>
      <c r="P76" s="34"/>
      <c r="Q76" s="33" t="str">
        <f t="shared" si="47"/>
        <v>--</v>
      </c>
      <c r="R76" s="34"/>
      <c r="S76" s="33" t="str">
        <f t="shared" si="48"/>
        <v>--</v>
      </c>
      <c r="T76" s="34"/>
      <c r="U76" s="42">
        <f t="shared" si="42"/>
        <v>2.8930225520497735E-6</v>
      </c>
      <c r="V76" s="34"/>
      <c r="W76" s="33">
        <f t="shared" si="43"/>
        <v>5.2797661574908376E-4</v>
      </c>
      <c r="X76" s="34"/>
      <c r="Y76" s="42">
        <f t="shared" si="49"/>
        <v>4.4217163636363637E-4</v>
      </c>
      <c r="Z76" s="34"/>
      <c r="AA76" s="33">
        <f t="shared" si="50"/>
        <v>8.0696323636363643E-2</v>
      </c>
      <c r="AB76" s="34"/>
      <c r="AC76" s="33">
        <f t="shared" si="51"/>
        <v>2.0634676363636366E-4</v>
      </c>
      <c r="AD76" s="34"/>
      <c r="AE76" s="33">
        <f t="shared" si="52"/>
        <v>3.7658284363636371E-2</v>
      </c>
      <c r="AF76" s="34"/>
    </row>
    <row r="77" spans="1:32" s="11" customFormat="1" ht="15" customHeight="1">
      <c r="A77" s="23" t="s">
        <v>87</v>
      </c>
      <c r="B77" s="24"/>
      <c r="C77" s="28">
        <f>_xlfn.XLOOKUP($A77,'Input_Cooling Towers'!$A$4:$A$95,'Input_Cooling Towers'!$G$4:$G$95)</f>
        <v>1E-3</v>
      </c>
      <c r="D77" s="28">
        <f>_xlfn.XLOOKUP($A77,'Input_Cooling Towers'!$A$4:$A$95,'Input_Cooling Towers'!$F$4:$F$95)</f>
        <v>8000</v>
      </c>
      <c r="E77" s="28">
        <f>_xlfn.XLOOKUP(A77,'Cooling Towers'!F:F,'Cooling Towers'!L:L)</f>
        <v>4000</v>
      </c>
      <c r="F77" s="38">
        <f t="shared" si="44"/>
        <v>960.76800000000003</v>
      </c>
      <c r="G77" s="28">
        <f t="shared" si="41"/>
        <v>175340.16</v>
      </c>
      <c r="H77" s="73" t="s">
        <v>135</v>
      </c>
      <c r="I77" s="73" t="s">
        <v>135</v>
      </c>
      <c r="J77" s="130">
        <f>'[37]Dosing overview'!$M$3/11*26.98/610.91</f>
        <v>3.0111562333984621E-3</v>
      </c>
      <c r="K77" s="37">
        <f>'[37]Dosing overview'!$I$2/11</f>
        <v>0.46022727272727271</v>
      </c>
      <c r="L77" s="37">
        <f>'[37]Dosing overview'!$J$2/11</f>
        <v>0.21477272727272731</v>
      </c>
      <c r="M77" s="33" t="str">
        <f t="shared" si="45"/>
        <v>--</v>
      </c>
      <c r="N77" s="34"/>
      <c r="O77" s="33" t="str">
        <f t="shared" si="46"/>
        <v>--</v>
      </c>
      <c r="P77" s="34"/>
      <c r="Q77" s="33" t="str">
        <f t="shared" si="47"/>
        <v>--</v>
      </c>
      <c r="R77" s="34"/>
      <c r="S77" s="33" t="str">
        <f t="shared" si="48"/>
        <v>--</v>
      </c>
      <c r="T77" s="34"/>
      <c r="U77" s="42">
        <f t="shared" si="42"/>
        <v>2.8930225520497735E-6</v>
      </c>
      <c r="V77" s="34"/>
      <c r="W77" s="33">
        <f t="shared" si="43"/>
        <v>5.2797661574908376E-4</v>
      </c>
      <c r="X77" s="34"/>
      <c r="Y77" s="42">
        <f t="shared" si="49"/>
        <v>4.4217163636363637E-4</v>
      </c>
      <c r="Z77" s="34"/>
      <c r="AA77" s="33">
        <f t="shared" si="50"/>
        <v>8.0696323636363643E-2</v>
      </c>
      <c r="AB77" s="34"/>
      <c r="AC77" s="33">
        <f t="shared" si="51"/>
        <v>2.0634676363636366E-4</v>
      </c>
      <c r="AD77" s="34"/>
      <c r="AE77" s="33">
        <f t="shared" si="52"/>
        <v>3.7658284363636371E-2</v>
      </c>
      <c r="AF77" s="34"/>
    </row>
    <row r="78" spans="1:32" s="11" customFormat="1" ht="15" customHeight="1">
      <c r="A78" s="23" t="s">
        <v>88</v>
      </c>
      <c r="B78" s="24"/>
      <c r="C78" s="28">
        <f>_xlfn.XLOOKUP($A78,'Input_Cooling Towers'!$A$4:$A$95,'Input_Cooling Towers'!$G$4:$G$95)</f>
        <v>1E-3</v>
      </c>
      <c r="D78" s="28">
        <f>_xlfn.XLOOKUP($A78,'Input_Cooling Towers'!$A$4:$A$95,'Input_Cooling Towers'!$F$4:$F$95)</f>
        <v>8000</v>
      </c>
      <c r="E78" s="28">
        <f>_xlfn.XLOOKUP(A78,'Cooling Towers'!F:F,'Cooling Towers'!L:L)</f>
        <v>4000</v>
      </c>
      <c r="F78" s="38">
        <f t="shared" si="44"/>
        <v>960.76800000000003</v>
      </c>
      <c r="G78" s="28">
        <f t="shared" si="41"/>
        <v>175340.16</v>
      </c>
      <c r="H78" s="73" t="s">
        <v>135</v>
      </c>
      <c r="I78" s="73" t="s">
        <v>135</v>
      </c>
      <c r="J78" s="130">
        <f>'[37]Dosing overview'!$M$3/11*26.98/610.91</f>
        <v>3.0111562333984621E-3</v>
      </c>
      <c r="K78" s="37">
        <f>'[37]Dosing overview'!$I$2/11</f>
        <v>0.46022727272727271</v>
      </c>
      <c r="L78" s="37">
        <f>'[37]Dosing overview'!$J$2/11</f>
        <v>0.21477272727272731</v>
      </c>
      <c r="M78" s="33" t="str">
        <f t="shared" si="45"/>
        <v>--</v>
      </c>
      <c r="N78" s="34"/>
      <c r="O78" s="33" t="str">
        <f t="shared" si="46"/>
        <v>--</v>
      </c>
      <c r="P78" s="34"/>
      <c r="Q78" s="33" t="str">
        <f t="shared" si="47"/>
        <v>--</v>
      </c>
      <c r="R78" s="34"/>
      <c r="S78" s="33" t="str">
        <f t="shared" si="48"/>
        <v>--</v>
      </c>
      <c r="T78" s="34"/>
      <c r="U78" s="42">
        <f t="shared" si="42"/>
        <v>2.8930225520497735E-6</v>
      </c>
      <c r="V78" s="34"/>
      <c r="W78" s="33">
        <f t="shared" si="43"/>
        <v>5.2797661574908376E-4</v>
      </c>
      <c r="X78" s="34"/>
      <c r="Y78" s="42">
        <f t="shared" si="49"/>
        <v>4.4217163636363637E-4</v>
      </c>
      <c r="Z78" s="34"/>
      <c r="AA78" s="33">
        <f t="shared" si="50"/>
        <v>8.0696323636363643E-2</v>
      </c>
      <c r="AB78" s="34"/>
      <c r="AC78" s="33">
        <f t="shared" si="51"/>
        <v>2.0634676363636366E-4</v>
      </c>
      <c r="AD78" s="34"/>
      <c r="AE78" s="33">
        <f t="shared" si="52"/>
        <v>3.7658284363636371E-2</v>
      </c>
      <c r="AF78" s="34"/>
    </row>
    <row r="79" spans="1:32" s="11" customFormat="1" ht="15" customHeight="1">
      <c r="A79" s="23" t="s">
        <v>89</v>
      </c>
      <c r="B79" s="24"/>
      <c r="C79" s="28">
        <f>_xlfn.XLOOKUP($A79,'Input_Cooling Towers'!$A$4:$A$95,'Input_Cooling Towers'!$G$4:$G$95)</f>
        <v>1E-3</v>
      </c>
      <c r="D79" s="28">
        <f>_xlfn.XLOOKUP($A79,'Input_Cooling Towers'!$A$4:$A$95,'Input_Cooling Towers'!$F$4:$F$95)</f>
        <v>8000</v>
      </c>
      <c r="E79" s="28">
        <f>_xlfn.XLOOKUP(A79,'Cooling Towers'!F:F,'Cooling Towers'!L:L)</f>
        <v>4000</v>
      </c>
      <c r="F79" s="38">
        <f t="shared" si="44"/>
        <v>960.76800000000003</v>
      </c>
      <c r="G79" s="28">
        <f t="shared" si="41"/>
        <v>175340.16</v>
      </c>
      <c r="H79" s="73" t="s">
        <v>135</v>
      </c>
      <c r="I79" s="73" t="s">
        <v>135</v>
      </c>
      <c r="J79" s="130">
        <f>'[37]Dosing overview'!$M$3/11*26.98/610.91</f>
        <v>3.0111562333984621E-3</v>
      </c>
      <c r="K79" s="37">
        <f>'[37]Dosing overview'!$I$2/11</f>
        <v>0.46022727272727271</v>
      </c>
      <c r="L79" s="37">
        <f>'[37]Dosing overview'!$J$2/11</f>
        <v>0.21477272727272731</v>
      </c>
      <c r="M79" s="33" t="str">
        <f t="shared" si="45"/>
        <v>--</v>
      </c>
      <c r="N79" s="34"/>
      <c r="O79" s="33" t="str">
        <f t="shared" si="46"/>
        <v>--</v>
      </c>
      <c r="P79" s="34"/>
      <c r="Q79" s="33" t="str">
        <f t="shared" si="47"/>
        <v>--</v>
      </c>
      <c r="R79" s="34"/>
      <c r="S79" s="33" t="str">
        <f t="shared" si="48"/>
        <v>--</v>
      </c>
      <c r="T79" s="34"/>
      <c r="U79" s="42">
        <f t="shared" si="42"/>
        <v>2.8930225520497735E-6</v>
      </c>
      <c r="V79" s="34"/>
      <c r="W79" s="33">
        <f t="shared" si="43"/>
        <v>5.2797661574908376E-4</v>
      </c>
      <c r="X79" s="34"/>
      <c r="Y79" s="42">
        <f t="shared" si="49"/>
        <v>4.4217163636363637E-4</v>
      </c>
      <c r="Z79" s="34"/>
      <c r="AA79" s="33">
        <f t="shared" si="50"/>
        <v>8.0696323636363643E-2</v>
      </c>
      <c r="AB79" s="34"/>
      <c r="AC79" s="33">
        <f t="shared" si="51"/>
        <v>2.0634676363636366E-4</v>
      </c>
      <c r="AD79" s="34"/>
      <c r="AE79" s="33">
        <f t="shared" si="52"/>
        <v>3.7658284363636371E-2</v>
      </c>
      <c r="AF79" s="34"/>
    </row>
    <row r="80" spans="1:32" s="11" customFormat="1" ht="15" customHeight="1">
      <c r="A80" s="23" t="s">
        <v>90</v>
      </c>
      <c r="B80" s="24"/>
      <c r="C80" s="28">
        <f>_xlfn.XLOOKUP($A80,'Input_Cooling Towers'!$A$4:$A$95,'Input_Cooling Towers'!$G$4:$G$95)</f>
        <v>1E-3</v>
      </c>
      <c r="D80" s="28">
        <f>_xlfn.XLOOKUP($A80,'Input_Cooling Towers'!$A$4:$A$95,'Input_Cooling Towers'!$F$4:$F$95)</f>
        <v>8000</v>
      </c>
      <c r="E80" s="28">
        <f>_xlfn.XLOOKUP(A80,'Cooling Towers'!F:F,'Cooling Towers'!L:L)</f>
        <v>4000</v>
      </c>
      <c r="F80" s="38">
        <f t="shared" si="44"/>
        <v>960.76800000000003</v>
      </c>
      <c r="G80" s="28">
        <f t="shared" si="41"/>
        <v>175340.16</v>
      </c>
      <c r="H80" s="73" t="s">
        <v>135</v>
      </c>
      <c r="I80" s="73" t="s">
        <v>135</v>
      </c>
      <c r="J80" s="130">
        <f>'[37]Dosing overview'!$M$3/11*26.98/610.91</f>
        <v>3.0111562333984621E-3</v>
      </c>
      <c r="K80" s="37">
        <f>'[37]Dosing overview'!$I$2/11</f>
        <v>0.46022727272727271</v>
      </c>
      <c r="L80" s="37">
        <f>'[37]Dosing overview'!$J$2/11</f>
        <v>0.21477272727272731</v>
      </c>
      <c r="M80" s="33" t="str">
        <f t="shared" si="45"/>
        <v>--</v>
      </c>
      <c r="N80" s="34"/>
      <c r="O80" s="33" t="str">
        <f t="shared" si="46"/>
        <v>--</v>
      </c>
      <c r="P80" s="34"/>
      <c r="Q80" s="33" t="str">
        <f t="shared" si="47"/>
        <v>--</v>
      </c>
      <c r="R80" s="34"/>
      <c r="S80" s="33" t="str">
        <f t="shared" si="48"/>
        <v>--</v>
      </c>
      <c r="T80" s="34"/>
      <c r="U80" s="42">
        <f t="shared" si="42"/>
        <v>2.8930225520497735E-6</v>
      </c>
      <c r="V80" s="34"/>
      <c r="W80" s="33">
        <f t="shared" si="43"/>
        <v>5.2797661574908376E-4</v>
      </c>
      <c r="X80" s="34"/>
      <c r="Y80" s="42">
        <f t="shared" si="49"/>
        <v>4.4217163636363637E-4</v>
      </c>
      <c r="Z80" s="34"/>
      <c r="AA80" s="33">
        <f t="shared" si="50"/>
        <v>8.0696323636363643E-2</v>
      </c>
      <c r="AB80" s="34"/>
      <c r="AC80" s="33">
        <f t="shared" si="51"/>
        <v>2.0634676363636366E-4</v>
      </c>
      <c r="AD80" s="34"/>
      <c r="AE80" s="33">
        <f t="shared" si="52"/>
        <v>3.7658284363636371E-2</v>
      </c>
      <c r="AF80" s="34"/>
    </row>
    <row r="81" spans="1:32" s="11" customFormat="1" ht="15" customHeight="1">
      <c r="A81" s="23" t="s">
        <v>91</v>
      </c>
      <c r="B81" s="24"/>
      <c r="C81" s="28">
        <f>_xlfn.XLOOKUP($A81,'Input_Cooling Towers'!$A$4:$A$95,'Input_Cooling Towers'!$G$4:$G$95)</f>
        <v>1E-3</v>
      </c>
      <c r="D81" s="28">
        <f>_xlfn.XLOOKUP($A81,'Input_Cooling Towers'!$A$4:$A$95,'Input_Cooling Towers'!$F$4:$F$95)</f>
        <v>8000</v>
      </c>
      <c r="E81" s="28">
        <f>_xlfn.XLOOKUP(A81,'Cooling Towers'!F:F,'Cooling Towers'!L:L)</f>
        <v>4000</v>
      </c>
      <c r="F81" s="38">
        <f t="shared" si="44"/>
        <v>960.76800000000003</v>
      </c>
      <c r="G81" s="28">
        <f t="shared" si="41"/>
        <v>175340.16</v>
      </c>
      <c r="H81" s="73" t="s">
        <v>135</v>
      </c>
      <c r="I81" s="73" t="s">
        <v>135</v>
      </c>
      <c r="J81" s="130">
        <f>'[37]Dosing overview'!$M$3/11*26.98/610.91</f>
        <v>3.0111562333984621E-3</v>
      </c>
      <c r="K81" s="37">
        <f>'[37]Dosing overview'!$I$2/11</f>
        <v>0.46022727272727271</v>
      </c>
      <c r="L81" s="37">
        <f>'[37]Dosing overview'!$J$2/11</f>
        <v>0.21477272727272731</v>
      </c>
      <c r="M81" s="33" t="str">
        <f t="shared" si="45"/>
        <v>--</v>
      </c>
      <c r="N81" s="34"/>
      <c r="O81" s="33" t="str">
        <f t="shared" si="46"/>
        <v>--</v>
      </c>
      <c r="P81" s="34"/>
      <c r="Q81" s="33" t="str">
        <f t="shared" si="47"/>
        <v>--</v>
      </c>
      <c r="R81" s="34"/>
      <c r="S81" s="33" t="str">
        <f t="shared" si="48"/>
        <v>--</v>
      </c>
      <c r="T81" s="34"/>
      <c r="U81" s="42">
        <f t="shared" si="42"/>
        <v>2.8930225520497735E-6</v>
      </c>
      <c r="V81" s="34"/>
      <c r="W81" s="33">
        <f t="shared" si="43"/>
        <v>5.2797661574908376E-4</v>
      </c>
      <c r="X81" s="34"/>
      <c r="Y81" s="42">
        <f t="shared" si="49"/>
        <v>4.4217163636363637E-4</v>
      </c>
      <c r="Z81" s="34"/>
      <c r="AA81" s="33">
        <f t="shared" si="50"/>
        <v>8.0696323636363643E-2</v>
      </c>
      <c r="AB81" s="34"/>
      <c r="AC81" s="33">
        <f t="shared" si="51"/>
        <v>2.0634676363636366E-4</v>
      </c>
      <c r="AD81" s="34"/>
      <c r="AE81" s="33">
        <f t="shared" si="52"/>
        <v>3.7658284363636371E-2</v>
      </c>
      <c r="AF81" s="34"/>
    </row>
    <row r="82" spans="1:32" s="11" customFormat="1" ht="15" customHeight="1">
      <c r="A82" s="23" t="s">
        <v>92</v>
      </c>
      <c r="B82" s="24"/>
      <c r="C82" s="28">
        <f>_xlfn.XLOOKUP($A82,'Input_Cooling Towers'!$A$4:$A$95,'Input_Cooling Towers'!$G$4:$G$95)</f>
        <v>1E-3</v>
      </c>
      <c r="D82" s="28">
        <f>_xlfn.XLOOKUP($A82,'Input_Cooling Towers'!$A$4:$A$95,'Input_Cooling Towers'!$F$4:$F$95)</f>
        <v>8000</v>
      </c>
      <c r="E82" s="28">
        <f>_xlfn.XLOOKUP(A82,'Cooling Towers'!F:F,'Cooling Towers'!L:L)</f>
        <v>4000</v>
      </c>
      <c r="F82" s="38">
        <f t="shared" si="44"/>
        <v>960.76800000000003</v>
      </c>
      <c r="G82" s="28">
        <f t="shared" si="41"/>
        <v>175340.16</v>
      </c>
      <c r="H82" s="73" t="s">
        <v>135</v>
      </c>
      <c r="I82" s="73" t="s">
        <v>135</v>
      </c>
      <c r="J82" s="130">
        <f>'[37]Dosing overview'!$M$3/11*26.98/610.91</f>
        <v>3.0111562333984621E-3</v>
      </c>
      <c r="K82" s="37">
        <f>'[37]Dosing overview'!$I$2/11</f>
        <v>0.46022727272727271</v>
      </c>
      <c r="L82" s="37">
        <f>'[37]Dosing overview'!$J$2/11</f>
        <v>0.21477272727272731</v>
      </c>
      <c r="M82" s="33" t="str">
        <f t="shared" si="45"/>
        <v>--</v>
      </c>
      <c r="N82" s="34"/>
      <c r="O82" s="33" t="str">
        <f t="shared" si="46"/>
        <v>--</v>
      </c>
      <c r="P82" s="34"/>
      <c r="Q82" s="33" t="str">
        <f t="shared" si="47"/>
        <v>--</v>
      </c>
      <c r="R82" s="34"/>
      <c r="S82" s="33" t="str">
        <f t="shared" si="48"/>
        <v>--</v>
      </c>
      <c r="T82" s="34"/>
      <c r="U82" s="42">
        <f t="shared" si="42"/>
        <v>2.8930225520497735E-6</v>
      </c>
      <c r="V82" s="34"/>
      <c r="W82" s="33">
        <f t="shared" si="43"/>
        <v>5.2797661574908376E-4</v>
      </c>
      <c r="X82" s="34"/>
      <c r="Y82" s="42">
        <f t="shared" si="49"/>
        <v>4.4217163636363637E-4</v>
      </c>
      <c r="Z82" s="34"/>
      <c r="AA82" s="33">
        <f t="shared" si="50"/>
        <v>8.0696323636363643E-2</v>
      </c>
      <c r="AB82" s="34"/>
      <c r="AC82" s="33">
        <f t="shared" si="51"/>
        <v>2.0634676363636366E-4</v>
      </c>
      <c r="AD82" s="34"/>
      <c r="AE82" s="33">
        <f t="shared" si="52"/>
        <v>3.7658284363636371E-2</v>
      </c>
      <c r="AF82" s="34"/>
    </row>
    <row r="83" spans="1:32" s="11" customFormat="1" ht="15" customHeight="1">
      <c r="A83" s="23" t="s">
        <v>93</v>
      </c>
      <c r="B83" s="24"/>
      <c r="C83" s="28">
        <f>_xlfn.XLOOKUP($A83,'Input_Cooling Towers'!$A$4:$A$95,'Input_Cooling Towers'!$G$4:$G$95)</f>
        <v>1E-3</v>
      </c>
      <c r="D83" s="28">
        <f>_xlfn.XLOOKUP($A83,'Input_Cooling Towers'!$A$4:$A$95,'Input_Cooling Towers'!$F$4:$F$95)</f>
        <v>10220</v>
      </c>
      <c r="E83" s="28">
        <f>_xlfn.XLOOKUP(A83,'Cooling Towers'!F:F,'Cooling Towers'!L:L)</f>
        <v>5110</v>
      </c>
      <c r="F83" s="38">
        <f t="shared" si="44"/>
        <v>1227.3811200000002</v>
      </c>
      <c r="G83" s="28">
        <f t="shared" si="41"/>
        <v>223997.05440000005</v>
      </c>
      <c r="H83" s="73" t="s">
        <v>135</v>
      </c>
      <c r="I83" s="73" t="s">
        <v>135</v>
      </c>
      <c r="J83" s="73" t="s">
        <v>135</v>
      </c>
      <c r="K83" s="37">
        <f>'[37]Dosing overview'!$I$28</f>
        <v>4.05</v>
      </c>
      <c r="L83" s="37">
        <f>'[37]Dosing overview'!$J$28</f>
        <v>4.05</v>
      </c>
      <c r="M83" s="33" t="str">
        <f t="shared" si="45"/>
        <v>--</v>
      </c>
      <c r="N83" s="34"/>
      <c r="O83" s="33" t="str">
        <f t="shared" si="46"/>
        <v>--</v>
      </c>
      <c r="P83" s="34"/>
      <c r="Q83" s="33" t="str">
        <f t="shared" si="47"/>
        <v>--</v>
      </c>
      <c r="R83" s="34"/>
      <c r="S83" s="33" t="str">
        <f t="shared" si="48"/>
        <v>--</v>
      </c>
      <c r="T83" s="34"/>
      <c r="U83" s="42" t="str">
        <f t="shared" si="42"/>
        <v>--</v>
      </c>
      <c r="V83" s="34"/>
      <c r="W83" s="33" t="str">
        <f t="shared" si="43"/>
        <v>--</v>
      </c>
      <c r="X83" s="34"/>
      <c r="Y83" s="42">
        <f>$F83*$K83/1000000</f>
        <v>4.9708935360000001E-3</v>
      </c>
      <c r="Z83" s="34"/>
      <c r="AA83" s="33">
        <f>$G83*$K83/1000000</f>
        <v>0.90718807032000015</v>
      </c>
      <c r="AB83" s="34"/>
      <c r="AC83" s="33">
        <f>$F83*$L83/1000000</f>
        <v>4.9708935360000001E-3</v>
      </c>
      <c r="AD83" s="34"/>
      <c r="AE83" s="33">
        <f>$G83*$L83/1000000</f>
        <v>0.90718807032000015</v>
      </c>
      <c r="AF83" s="34"/>
    </row>
    <row r="84" spans="1:32" s="11" customFormat="1" ht="15" customHeight="1">
      <c r="A84" s="23" t="s">
        <v>95</v>
      </c>
      <c r="B84" s="24"/>
      <c r="C84" s="28">
        <f>_xlfn.XLOOKUP($A84,'Input_Cooling Towers'!$A$4:$A$95,'Input_Cooling Towers'!$G$4:$G$95)</f>
        <v>1E-3</v>
      </c>
      <c r="D84" s="28">
        <f>_xlfn.XLOOKUP($A84,'Input_Cooling Towers'!$A$4:$A$95,'Input_Cooling Towers'!$F$4:$F$95)</f>
        <v>14090</v>
      </c>
      <c r="E84" s="28">
        <f>_xlfn.XLOOKUP(A84,'Cooling Towers'!F:F,'Cooling Towers'!L:L)</f>
        <v>7045</v>
      </c>
      <c r="F84" s="38">
        <f t="shared" si="44"/>
        <v>1692.15264</v>
      </c>
      <c r="G84" s="28">
        <f t="shared" si="41"/>
        <v>308817.85680000001</v>
      </c>
      <c r="H84" s="73" t="s">
        <v>135</v>
      </c>
      <c r="I84" s="73" t="s">
        <v>135</v>
      </c>
      <c r="J84" s="73" t="s">
        <v>135</v>
      </c>
      <c r="K84" s="37">
        <f>'[37]Dosing overview'!$I$29</f>
        <v>4.05</v>
      </c>
      <c r="L84" s="37">
        <f>'[37]Dosing overview'!$J$29</f>
        <v>4.05</v>
      </c>
      <c r="M84" s="33" t="str">
        <f t="shared" si="45"/>
        <v>--</v>
      </c>
      <c r="N84" s="34"/>
      <c r="O84" s="33" t="str">
        <f t="shared" si="46"/>
        <v>--</v>
      </c>
      <c r="P84" s="34"/>
      <c r="Q84" s="33" t="str">
        <f t="shared" si="47"/>
        <v>--</v>
      </c>
      <c r="R84" s="34"/>
      <c r="S84" s="33" t="str">
        <f t="shared" si="48"/>
        <v>--</v>
      </c>
      <c r="T84" s="34"/>
      <c r="U84" s="42" t="str">
        <f t="shared" si="42"/>
        <v>--</v>
      </c>
      <c r="V84" s="34"/>
      <c r="W84" s="33" t="str">
        <f t="shared" si="43"/>
        <v>--</v>
      </c>
      <c r="X84" s="34"/>
      <c r="Y84" s="42">
        <f t="shared" ref="Y84:Y85" si="53">$F84*$K84/1000000</f>
        <v>6.8532181919999996E-3</v>
      </c>
      <c r="Z84" s="34"/>
      <c r="AA84" s="33">
        <f t="shared" ref="AA84:AA85" si="54">$G84*$K84/1000000</f>
        <v>1.2507123200399999</v>
      </c>
      <c r="AB84" s="34"/>
      <c r="AC84" s="33">
        <f t="shared" ref="AC84:AC85" si="55">$F84*$L84/1000000</f>
        <v>6.8532181919999996E-3</v>
      </c>
      <c r="AD84" s="34"/>
      <c r="AE84" s="33">
        <f t="shared" ref="AE84:AE85" si="56">$G84*$L84/1000000</f>
        <v>1.2507123200399999</v>
      </c>
      <c r="AF84" s="34"/>
    </row>
    <row r="85" spans="1:32" s="11" customFormat="1" ht="15" customHeight="1">
      <c r="A85" s="23" t="s">
        <v>96</v>
      </c>
      <c r="B85" s="24"/>
      <c r="C85" s="28">
        <f>_xlfn.XLOOKUP($A85,'Input_Cooling Towers'!$A$4:$A$95,'Input_Cooling Towers'!$G$4:$G$95)</f>
        <v>1E-3</v>
      </c>
      <c r="D85" s="28">
        <f>_xlfn.XLOOKUP($A85,'Input_Cooling Towers'!$A$4:$A$95,'Input_Cooling Towers'!$F$4:$F$95)</f>
        <v>14090</v>
      </c>
      <c r="E85" s="28">
        <f>_xlfn.XLOOKUP(A85,'Cooling Towers'!F:F,'Cooling Towers'!L:L)</f>
        <v>7045</v>
      </c>
      <c r="F85" s="38">
        <f>$D85*$H$93*$C85/100*60*$H$94</f>
        <v>1692.15264</v>
      </c>
      <c r="G85" s="28">
        <f t="shared" si="41"/>
        <v>308817.85680000001</v>
      </c>
      <c r="H85" s="73" t="s">
        <v>135</v>
      </c>
      <c r="I85" s="73" t="s">
        <v>135</v>
      </c>
      <c r="J85" s="73" t="s">
        <v>135</v>
      </c>
      <c r="K85" s="37">
        <f>'[37]Dosing overview'!$I$31</f>
        <v>4.05</v>
      </c>
      <c r="L85" s="37">
        <f>'[37]Dosing overview'!$J$31</f>
        <v>4.05</v>
      </c>
      <c r="M85" s="33" t="str">
        <f t="shared" si="45"/>
        <v>--</v>
      </c>
      <c r="N85" s="34"/>
      <c r="O85" s="33" t="str">
        <f t="shared" si="46"/>
        <v>--</v>
      </c>
      <c r="P85" s="34"/>
      <c r="Q85" s="33" t="str">
        <f t="shared" si="47"/>
        <v>--</v>
      </c>
      <c r="R85" s="34"/>
      <c r="S85" s="33" t="str">
        <f t="shared" si="48"/>
        <v>--</v>
      </c>
      <c r="T85" s="34"/>
      <c r="U85" s="42" t="str">
        <f t="shared" si="42"/>
        <v>--</v>
      </c>
      <c r="V85" s="34"/>
      <c r="W85" s="33" t="str">
        <f t="shared" si="43"/>
        <v>--</v>
      </c>
      <c r="X85" s="34"/>
      <c r="Y85" s="42">
        <f t="shared" si="53"/>
        <v>6.8532181919999996E-3</v>
      </c>
      <c r="Z85" s="34"/>
      <c r="AA85" s="33">
        <f t="shared" si="54"/>
        <v>1.2507123200399999</v>
      </c>
      <c r="AB85" s="34"/>
      <c r="AC85" s="33">
        <f t="shared" si="55"/>
        <v>6.8532181919999996E-3</v>
      </c>
      <c r="AD85" s="34"/>
      <c r="AE85" s="33">
        <f t="shared" si="56"/>
        <v>1.2507123200399999</v>
      </c>
      <c r="AF85" s="34"/>
    </row>
    <row r="86" spans="1:32" s="11" customFormat="1" ht="15" customHeight="1">
      <c r="A86" s="23" t="s">
        <v>97</v>
      </c>
      <c r="B86" s="24"/>
      <c r="C86" s="28">
        <f>_xlfn.XLOOKUP($A86,'Input_Cooling Towers'!$A$4:$A$95,'Input_Cooling Towers'!$G$4:$G$95)</f>
        <v>1E-3</v>
      </c>
      <c r="D86" s="28">
        <f>_xlfn.XLOOKUP($A86,'Input_Cooling Towers'!$A$4:$A$95,'Input_Cooling Towers'!$F$4:$F$95)</f>
        <v>7700</v>
      </c>
      <c r="E86" s="28">
        <f>_xlfn.XLOOKUP(A86,'Cooling Towers'!F:F,'Cooling Towers'!L:L)</f>
        <v>3850</v>
      </c>
      <c r="F86" s="38">
        <f t="shared" si="44"/>
        <v>924.73920000000021</v>
      </c>
      <c r="G86" s="28">
        <f t="shared" si="41"/>
        <v>168764.90400000004</v>
      </c>
      <c r="H86" s="74">
        <f>'[37]Dosing overview'!$K$17/3</f>
        <v>25</v>
      </c>
      <c r="I86" s="37">
        <f>'[37]Dosing overview'!$L$17/3</f>
        <v>0.27500000000000002</v>
      </c>
      <c r="J86" s="131">
        <f>'[37]Dosing overview'!$M$18/3*26.98/610.91</f>
        <v>1.1040906189127696E-2</v>
      </c>
      <c r="K86" s="37">
        <f>'[37]Dosing overview'!$I$16/3</f>
        <v>1.6875</v>
      </c>
      <c r="L86" s="37">
        <f>'[37]Dosing overview'!$J$16/3</f>
        <v>0.78750000000000009</v>
      </c>
      <c r="M86" s="33">
        <f>$F86*$H86/1000000</f>
        <v>2.3118480000000007E-2</v>
      </c>
      <c r="N86" s="34"/>
      <c r="O86" s="33">
        <f>$G86*$H86/1000000</f>
        <v>4.2191226000000004</v>
      </c>
      <c r="P86" s="34"/>
      <c r="Q86" s="33">
        <f>$F86*$I86/1000000</f>
        <v>2.5430328000000007E-4</v>
      </c>
      <c r="R86" s="34"/>
      <c r="S86" s="33">
        <f>$G86*$I86/1000000</f>
        <v>4.6410348600000012E-2</v>
      </c>
      <c r="T86" s="34"/>
      <c r="U86" s="42">
        <f t="shared" si="42"/>
        <v>1.0209958756608996E-5</v>
      </c>
      <c r="V86" s="34"/>
      <c r="W86" s="33">
        <f t="shared" si="43"/>
        <v>1.8633174730811417E-3</v>
      </c>
      <c r="X86" s="34"/>
      <c r="Y86" s="42">
        <f>$F86*$K86/1000000</f>
        <v>1.5604974000000005E-3</v>
      </c>
      <c r="Z86" s="34"/>
      <c r="AA86" s="33">
        <f>$G86*$K86/1000000</f>
        <v>0.28479077550000004</v>
      </c>
      <c r="AB86" s="34"/>
      <c r="AC86" s="33">
        <f>$F86*$L86/1000000</f>
        <v>7.2823212000000027E-4</v>
      </c>
      <c r="AD86" s="34"/>
      <c r="AE86" s="33">
        <f>$G86*$L86/1000000</f>
        <v>0.13290236190000004</v>
      </c>
      <c r="AF86" s="34"/>
    </row>
    <row r="87" spans="1:32" s="11" customFormat="1" ht="15" customHeight="1">
      <c r="A87" s="23" t="s">
        <v>99</v>
      </c>
      <c r="B87" s="24"/>
      <c r="C87" s="28">
        <f>_xlfn.XLOOKUP($A87,'Input_Cooling Towers'!$A$4:$A$95,'Input_Cooling Towers'!$G$4:$G$95)</f>
        <v>1E-3</v>
      </c>
      <c r="D87" s="28">
        <f>_xlfn.XLOOKUP($A87,'Input_Cooling Towers'!$A$4:$A$95,'Input_Cooling Towers'!$F$4:$F$95)</f>
        <v>7700</v>
      </c>
      <c r="E87" s="28">
        <f>_xlfn.XLOOKUP(A87,'Cooling Towers'!F:F,'Cooling Towers'!L:L)</f>
        <v>3850</v>
      </c>
      <c r="F87" s="38">
        <f t="shared" si="44"/>
        <v>924.73920000000021</v>
      </c>
      <c r="G87" s="28">
        <f t="shared" si="41"/>
        <v>168764.90400000004</v>
      </c>
      <c r="H87" s="74">
        <f>'[37]Dosing overview'!$K$17/3</f>
        <v>25</v>
      </c>
      <c r="I87" s="37">
        <f>'[37]Dosing overview'!$L$17/3</f>
        <v>0.27500000000000002</v>
      </c>
      <c r="J87" s="131">
        <f>'[37]Dosing overview'!$M$18/3*26.98/610.91</f>
        <v>1.1040906189127696E-2</v>
      </c>
      <c r="K87" s="37">
        <f>'[37]Dosing overview'!$I$16/3</f>
        <v>1.6875</v>
      </c>
      <c r="L87" s="37">
        <f>'[37]Dosing overview'!$J$16/3</f>
        <v>0.78750000000000009</v>
      </c>
      <c r="M87" s="33">
        <f t="shared" ref="M87:M88" si="57">$F87*$H87/1000000</f>
        <v>2.3118480000000007E-2</v>
      </c>
      <c r="N87" s="34"/>
      <c r="O87" s="33">
        <f t="shared" ref="O87:O88" si="58">$G87*$H87/1000000</f>
        <v>4.2191226000000004</v>
      </c>
      <c r="P87" s="34"/>
      <c r="Q87" s="33">
        <f t="shared" ref="Q87:Q88" si="59">$F87*$I87/1000000</f>
        <v>2.5430328000000007E-4</v>
      </c>
      <c r="R87" s="34"/>
      <c r="S87" s="33">
        <f t="shared" ref="S87:S88" si="60">$G87*$I87/1000000</f>
        <v>4.6410348600000012E-2</v>
      </c>
      <c r="T87" s="34"/>
      <c r="U87" s="42">
        <f t="shared" si="42"/>
        <v>1.0209958756608996E-5</v>
      </c>
      <c r="V87" s="34"/>
      <c r="W87" s="33">
        <f t="shared" si="43"/>
        <v>1.8633174730811417E-3</v>
      </c>
      <c r="X87" s="34"/>
      <c r="Y87" s="42">
        <f t="shared" ref="Y87:Y88" si="61">$F87*$K87/1000000</f>
        <v>1.5604974000000005E-3</v>
      </c>
      <c r="Z87" s="34"/>
      <c r="AA87" s="33">
        <f t="shared" ref="AA87:AA88" si="62">$G87*$K87/1000000</f>
        <v>0.28479077550000004</v>
      </c>
      <c r="AB87" s="34"/>
      <c r="AC87" s="33">
        <f t="shared" ref="AC87:AC88" si="63">$F87*$L87/1000000</f>
        <v>7.2823212000000027E-4</v>
      </c>
      <c r="AD87" s="34"/>
      <c r="AE87" s="33">
        <f t="shared" ref="AE87:AE88" si="64">$G87*$L87/1000000</f>
        <v>0.13290236190000004</v>
      </c>
      <c r="AF87" s="34"/>
    </row>
    <row r="88" spans="1:32" s="11" customFormat="1" ht="15" customHeight="1">
      <c r="A88" s="23" t="s">
        <v>100</v>
      </c>
      <c r="B88" s="24"/>
      <c r="C88" s="28">
        <f>_xlfn.XLOOKUP($A88,'Input_Cooling Towers'!$A$4:$A$95,'Input_Cooling Towers'!$G$4:$G$95)</f>
        <v>1E-3</v>
      </c>
      <c r="D88" s="28">
        <f>_xlfn.XLOOKUP($A88,'Input_Cooling Towers'!$A$4:$A$95,'Input_Cooling Towers'!$F$4:$F$95)</f>
        <v>7700</v>
      </c>
      <c r="E88" s="28">
        <f>_xlfn.XLOOKUP(A88,'Cooling Towers'!F:F,'Cooling Towers'!L:L)</f>
        <v>3850</v>
      </c>
      <c r="F88" s="38">
        <f>$D88*$H$93*$C88/100*60*$H$94</f>
        <v>924.73920000000021</v>
      </c>
      <c r="G88" s="28">
        <f t="shared" si="41"/>
        <v>168764.90400000004</v>
      </c>
      <c r="H88" s="74">
        <f>'[37]Dosing overview'!$K$17/3</f>
        <v>25</v>
      </c>
      <c r="I88" s="37">
        <f>'[37]Dosing overview'!$L$17/3</f>
        <v>0.27500000000000002</v>
      </c>
      <c r="J88" s="131">
        <f>'[37]Dosing overview'!$M$18/3*26.98/610.91</f>
        <v>1.1040906189127696E-2</v>
      </c>
      <c r="K88" s="37">
        <f>'[37]Dosing overview'!$I$16/3</f>
        <v>1.6875</v>
      </c>
      <c r="L88" s="37">
        <f>'[37]Dosing overview'!$J$16/3</f>
        <v>0.78750000000000009</v>
      </c>
      <c r="M88" s="33">
        <f t="shared" si="57"/>
        <v>2.3118480000000007E-2</v>
      </c>
      <c r="N88" s="34"/>
      <c r="O88" s="33">
        <f t="shared" si="58"/>
        <v>4.2191226000000004</v>
      </c>
      <c r="P88" s="34"/>
      <c r="Q88" s="33">
        <f t="shared" si="59"/>
        <v>2.5430328000000007E-4</v>
      </c>
      <c r="R88" s="34"/>
      <c r="S88" s="33">
        <f t="shared" si="60"/>
        <v>4.6410348600000012E-2</v>
      </c>
      <c r="T88" s="34"/>
      <c r="U88" s="42">
        <f t="shared" si="42"/>
        <v>1.0209958756608996E-5</v>
      </c>
      <c r="V88" s="34"/>
      <c r="W88" s="33">
        <f t="shared" si="43"/>
        <v>1.8633174730811417E-3</v>
      </c>
      <c r="X88" s="34"/>
      <c r="Y88" s="42">
        <f t="shared" si="61"/>
        <v>1.5604974000000005E-3</v>
      </c>
      <c r="Z88" s="34"/>
      <c r="AA88" s="33">
        <f t="shared" si="62"/>
        <v>0.28479077550000004</v>
      </c>
      <c r="AB88" s="34"/>
      <c r="AC88" s="33">
        <f t="shared" si="63"/>
        <v>7.2823212000000027E-4</v>
      </c>
      <c r="AD88" s="34"/>
      <c r="AE88" s="33">
        <f t="shared" si="64"/>
        <v>0.13290236190000004</v>
      </c>
      <c r="AF88" s="34"/>
    </row>
    <row r="89" spans="1:32" s="10" customFormat="1" ht="15" customHeight="1">
      <c r="A89" s="12" t="s">
        <v>137</v>
      </c>
      <c r="B89" s="13"/>
      <c r="C89" s="17"/>
      <c r="D89" s="17"/>
      <c r="E89" s="17"/>
      <c r="F89" s="8"/>
      <c r="G89" s="8"/>
      <c r="H89" s="8"/>
      <c r="I89" s="8"/>
      <c r="J89" s="8"/>
      <c r="K89" s="8"/>
      <c r="L89" s="8"/>
      <c r="M89" s="35">
        <f>SUM(M5:M88)</f>
        <v>0.24809431679999999</v>
      </c>
      <c r="N89" s="36"/>
      <c r="O89" s="35">
        <f>SUM(O5:O88)</f>
        <v>45.277212815999995</v>
      </c>
      <c r="P89" s="36"/>
      <c r="Q89" s="35">
        <f>SUM(Q5:Q88)</f>
        <v>2.7290374848000006E-3</v>
      </c>
      <c r="R89" s="36"/>
      <c r="S89" s="35">
        <f>SUM(S5:S88)</f>
        <v>0.49804934097600018</v>
      </c>
      <c r="T89" s="35"/>
      <c r="U89" s="35">
        <f t="shared" ref="U89:W89" si="65">SUM(U5:U88)</f>
        <v>2.5732278391461902E-4</v>
      </c>
      <c r="V89" s="35"/>
      <c r="W89" s="35">
        <f t="shared" si="65"/>
        <v>4.6961408064417981E-2</v>
      </c>
      <c r="X89" s="35"/>
      <c r="Y89" s="35">
        <f>SUM(Y5:Y88)</f>
        <v>5.7523852295999989E-2</v>
      </c>
      <c r="Z89" s="36"/>
      <c r="AA89" s="35">
        <f>SUM(AA5:AA88)</f>
        <v>10.498103044019997</v>
      </c>
      <c r="AB89" s="36"/>
      <c r="AC89" s="35">
        <f>SUM(AC5:AC88)</f>
        <v>4.3501587451199968E-2</v>
      </c>
      <c r="AD89" s="36"/>
      <c r="AE89" s="35">
        <f>SUM(AE5:AE88)</f>
        <v>7.9390397098439998</v>
      </c>
      <c r="AF89" s="20"/>
    </row>
    <row r="90" spans="1:32" s="7" customFormat="1" ht="15" customHeight="1">
      <c r="A90" s="75" t="s">
        <v>138</v>
      </c>
      <c r="B90" s="76"/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  <c r="R90" s="77"/>
      <c r="S90" s="77"/>
      <c r="T90" s="77"/>
      <c r="U90" s="77"/>
      <c r="V90" s="77"/>
      <c r="W90" s="77"/>
      <c r="X90" s="77"/>
      <c r="Y90" s="77"/>
      <c r="Z90" s="77"/>
      <c r="AA90" s="77"/>
      <c r="AB90" s="77"/>
      <c r="AC90" s="77"/>
      <c r="AD90" s="77"/>
      <c r="AE90" s="77"/>
      <c r="AF90" s="77"/>
    </row>
    <row r="91" spans="1:32" s="7" customFormat="1" ht="15" customHeight="1">
      <c r="A91" s="78" t="s">
        <v>139</v>
      </c>
      <c r="B91" s="79"/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80"/>
      <c r="N91" s="81"/>
      <c r="O91" s="80"/>
      <c r="P91" s="81"/>
      <c r="Q91" s="80"/>
      <c r="R91" s="81"/>
      <c r="S91" s="80"/>
      <c r="T91" s="81"/>
      <c r="U91" s="81"/>
      <c r="V91" s="81"/>
      <c r="W91" s="81"/>
      <c r="X91" s="81"/>
      <c r="Y91" s="80"/>
      <c r="Z91" s="81"/>
      <c r="AA91" s="80"/>
      <c r="AB91" s="81"/>
      <c r="AC91" s="80"/>
      <c r="AD91" s="81"/>
      <c r="AE91" s="80"/>
      <c r="AF91" s="81"/>
    </row>
    <row r="92" spans="1:32" s="7" customFormat="1" ht="15" customHeight="1">
      <c r="A92" s="82" t="str">
        <f ca="1">"("&amp;CHAR((ROW()-MATCH("Notes",A:A,FALSE)-COUNTIF(INDIRECT(ADDRESS(MATCH("Notes",A:A,FALSE),COLUMN())):INDIRECT(ADDRESS(ROW()-1,COLUMN())),""))+95)&amp;")"</f>
        <v>(a)</v>
      </c>
      <c r="B92" s="83" t="s">
        <v>140</v>
      </c>
      <c r="C92" s="79"/>
      <c r="D92" s="84"/>
      <c r="E92" s="84"/>
      <c r="F92" s="84"/>
      <c r="G92" s="84"/>
      <c r="H92" s="79"/>
      <c r="I92" s="79"/>
      <c r="J92" s="79"/>
      <c r="K92" s="79"/>
      <c r="L92" s="79"/>
      <c r="M92" s="80"/>
      <c r="N92" s="81"/>
      <c r="O92" s="80"/>
      <c r="P92" s="81"/>
      <c r="Q92" s="80"/>
      <c r="R92" s="81"/>
      <c r="S92" s="80"/>
      <c r="T92" s="81"/>
      <c r="U92" s="81"/>
      <c r="V92" s="81"/>
      <c r="W92" s="81"/>
      <c r="X92" s="81"/>
      <c r="Y92" s="80"/>
      <c r="Z92" s="81"/>
      <c r="AA92" s="80"/>
      <c r="AB92" s="81"/>
      <c r="AC92" s="80"/>
      <c r="AD92" s="81"/>
      <c r="AE92" s="80"/>
      <c r="AF92" s="81"/>
    </row>
    <row r="93" spans="1:32" s="7" customFormat="1" ht="15" customHeight="1">
      <c r="A93" s="85"/>
      <c r="B93" s="79"/>
      <c r="C93" s="79"/>
      <c r="D93" s="84"/>
      <c r="E93" s="84"/>
      <c r="F93" s="77"/>
      <c r="G93" s="86" t="s">
        <v>141</v>
      </c>
      <c r="H93" s="84">
        <v>8.34</v>
      </c>
      <c r="I93" s="79"/>
      <c r="J93" s="79"/>
      <c r="K93" s="77"/>
      <c r="L93" s="77"/>
      <c r="M93" s="80"/>
      <c r="N93" s="81"/>
      <c r="O93" s="80"/>
      <c r="P93" s="81"/>
      <c r="Q93" s="80"/>
      <c r="R93" s="81"/>
      <c r="S93" s="80"/>
      <c r="T93" s="81"/>
      <c r="U93" s="81"/>
      <c r="V93" s="81"/>
      <c r="W93" s="81"/>
      <c r="X93" s="81"/>
      <c r="Y93" s="80"/>
      <c r="Z93" s="81"/>
      <c r="AA93" s="80"/>
      <c r="AB93" s="81"/>
      <c r="AC93" s="80"/>
      <c r="AD93" s="81"/>
      <c r="AE93" s="80"/>
      <c r="AF93" s="81"/>
    </row>
    <row r="94" spans="1:32" s="7" customFormat="1" ht="15" customHeight="1">
      <c r="A94" s="85"/>
      <c r="B94" s="79"/>
      <c r="C94" s="79"/>
      <c r="D94" s="79"/>
      <c r="E94" s="79"/>
      <c r="F94" s="77"/>
      <c r="G94" s="86" t="s">
        <v>142</v>
      </c>
      <c r="H94" s="84">
        <v>24</v>
      </c>
      <c r="I94" s="79" t="str">
        <f ca="1">$A$105</f>
        <v>(3)</v>
      </c>
      <c r="J94" s="79"/>
      <c r="K94" s="77"/>
      <c r="L94" s="77"/>
      <c r="M94" s="80"/>
      <c r="N94" s="81"/>
      <c r="O94" s="80"/>
      <c r="P94" s="81"/>
      <c r="Q94" s="80"/>
      <c r="R94" s="81"/>
      <c r="S94" s="80"/>
      <c r="T94" s="81"/>
      <c r="U94" s="81"/>
      <c r="V94" s="81"/>
      <c r="W94" s="81"/>
      <c r="X94" s="81"/>
      <c r="Y94" s="80"/>
      <c r="Z94" s="81"/>
      <c r="AA94" s="80"/>
      <c r="AB94" s="81"/>
      <c r="AC94" s="80"/>
      <c r="AD94" s="81"/>
      <c r="AE94" s="80"/>
      <c r="AF94" s="81"/>
    </row>
    <row r="95" spans="1:32" s="7" customFormat="1" ht="15" customHeight="1">
      <c r="A95" s="82" t="str">
        <f ca="1">"("&amp;CHAR((ROW()-MATCH("Notes",A:A,FALSE)-COUNTIF(INDIRECT(ADDRESS(MATCH("Notes",A:A,FALSE),COLUMN())):INDIRECT(ADDRESS(ROW()-1,COLUMN())),""))+95)&amp;")"</f>
        <v>(b)</v>
      </c>
      <c r="B95" s="83" t="s">
        <v>143</v>
      </c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80"/>
      <c r="N95" s="81"/>
      <c r="O95" s="80"/>
      <c r="P95" s="81"/>
      <c r="Q95" s="80"/>
      <c r="R95" s="81"/>
      <c r="S95" s="80"/>
      <c r="T95" s="81"/>
      <c r="U95" s="81"/>
      <c r="V95" s="81"/>
      <c r="W95" s="81"/>
      <c r="X95" s="81"/>
      <c r="Y95" s="80"/>
      <c r="Z95" s="81"/>
      <c r="AA95" s="80"/>
      <c r="AB95" s="81"/>
      <c r="AC95" s="80"/>
      <c r="AD95" s="81"/>
      <c r="AE95" s="80"/>
      <c r="AF95" s="81"/>
    </row>
    <row r="96" spans="1:32" s="7" customFormat="1" ht="15" customHeight="1">
      <c r="A96" s="85"/>
      <c r="B96" s="79"/>
      <c r="C96" s="79"/>
      <c r="D96" s="79"/>
      <c r="E96" s="79"/>
      <c r="F96" s="77"/>
      <c r="G96" s="86" t="s">
        <v>144</v>
      </c>
      <c r="H96" s="84">
        <v>365</v>
      </c>
      <c r="I96" s="79" t="str">
        <f ca="1">$A$105</f>
        <v>(3)</v>
      </c>
      <c r="J96" s="79"/>
      <c r="K96" s="77"/>
      <c r="L96" s="77"/>
      <c r="M96" s="80"/>
      <c r="N96" s="81"/>
      <c r="O96" s="80"/>
      <c r="P96" s="81"/>
      <c r="Q96" s="80"/>
      <c r="R96" s="81"/>
      <c r="S96" s="80"/>
      <c r="T96" s="81"/>
      <c r="U96" s="81"/>
      <c r="V96" s="81"/>
      <c r="W96" s="81"/>
      <c r="X96" s="81"/>
      <c r="Y96" s="80"/>
      <c r="Z96" s="81"/>
      <c r="AA96" s="80"/>
      <c r="AB96" s="81"/>
      <c r="AC96" s="80"/>
      <c r="AD96" s="81"/>
      <c r="AE96" s="80"/>
      <c r="AF96" s="81"/>
    </row>
    <row r="97" spans="1:32" s="7" customFormat="1" ht="15" customHeight="1">
      <c r="A97" s="82" t="str">
        <f ca="1">"("&amp;CHAR((ROW()-MATCH("Notes",A:A,FALSE)-COUNTIF(INDIRECT(ADDRESS(MATCH("Notes",A:A,FALSE),COLUMN())):INDIRECT(ADDRESS(ROW()-1,COLUMN())),""))+95)&amp;")"</f>
        <v>(c)</v>
      </c>
      <c r="B97" s="83" t="s">
        <v>145</v>
      </c>
      <c r="C97" s="79"/>
      <c r="D97" s="84"/>
      <c r="E97" s="84"/>
      <c r="F97" s="84"/>
      <c r="G97" s="84"/>
      <c r="H97" s="79"/>
      <c r="I97" s="79" t="str">
        <f ca="1">$A$106</f>
        <v>(4)</v>
      </c>
      <c r="J97" s="79"/>
      <c r="K97" s="79"/>
      <c r="L97" s="84"/>
      <c r="M97" s="80"/>
      <c r="N97" s="81"/>
      <c r="O97" s="80"/>
      <c r="P97" s="81"/>
      <c r="Q97" s="80"/>
      <c r="R97" s="81"/>
      <c r="S97" s="80"/>
      <c r="T97" s="81"/>
      <c r="U97" s="81"/>
      <c r="V97" s="81"/>
      <c r="W97" s="81"/>
      <c r="X97" s="81"/>
      <c r="Y97" s="80"/>
      <c r="Z97" s="81"/>
      <c r="AA97" s="80"/>
      <c r="AB97" s="81"/>
      <c r="AC97" s="80"/>
      <c r="AD97" s="81"/>
      <c r="AE97" s="80"/>
      <c r="AF97" s="81"/>
    </row>
    <row r="98" spans="1:32" s="7" customFormat="1" ht="15" customHeight="1">
      <c r="A98" s="82" t="str">
        <f ca="1">"("&amp;CHAR((ROW()-MATCH("Notes",A:A,FALSE)-COUNTIF(INDIRECT(ADDRESS(MATCH("Notes",A:A,FALSE),COLUMN())):INDIRECT(ADDRESS(ROW()-1,COLUMN())),""))+95)&amp;")"</f>
        <v>(d)</v>
      </c>
      <c r="B98" s="83" t="s">
        <v>146</v>
      </c>
      <c r="C98" s="79"/>
      <c r="D98" s="84"/>
      <c r="E98" s="84"/>
      <c r="F98" s="84"/>
      <c r="G98" s="84"/>
      <c r="H98" s="79"/>
      <c r="I98" s="79" t="str">
        <f ca="1">$A$106</f>
        <v>(4)</v>
      </c>
      <c r="J98" s="79"/>
      <c r="K98" s="79"/>
      <c r="L98" s="84"/>
      <c r="M98" s="80"/>
      <c r="N98" s="81"/>
      <c r="O98" s="80"/>
      <c r="P98" s="81"/>
      <c r="Q98" s="80"/>
      <c r="R98" s="81"/>
      <c r="S98" s="80"/>
      <c r="T98" s="81"/>
      <c r="U98" s="81"/>
      <c r="V98" s="81"/>
      <c r="W98" s="81"/>
      <c r="X98" s="81"/>
      <c r="Y98" s="80"/>
      <c r="Z98" s="81"/>
      <c r="AA98" s="80"/>
      <c r="AB98" s="81"/>
      <c r="AC98" s="80"/>
      <c r="AD98" s="81"/>
      <c r="AE98" s="80"/>
      <c r="AF98" s="81"/>
    </row>
    <row r="99" spans="1:32" s="7" customFormat="1" ht="15" customHeight="1">
      <c r="A99" s="82" t="str">
        <f ca="1">"("&amp;CHAR((ROW()-MATCH("Notes",A:A,FALSE)-COUNTIF(INDIRECT(ADDRESS(MATCH("Notes",A:A,FALSE),COLUMN())):INDIRECT(ADDRESS(ROW()-1,COLUMN())),""))+95)&amp;")"</f>
        <v>(e)</v>
      </c>
      <c r="B99" s="83" t="s">
        <v>305</v>
      </c>
      <c r="C99" s="79"/>
      <c r="D99" s="84"/>
      <c r="E99" s="84"/>
      <c r="F99" s="84"/>
      <c r="G99" s="84"/>
      <c r="H99" s="79"/>
      <c r="I99" s="79"/>
      <c r="J99" s="79"/>
      <c r="K99" s="79"/>
      <c r="L99" s="84"/>
      <c r="M99" s="80"/>
      <c r="N99" s="81"/>
      <c r="O99" s="80"/>
      <c r="P99" s="81"/>
      <c r="Q99" s="80"/>
      <c r="R99" s="81"/>
      <c r="S99" s="80"/>
      <c r="T99" s="81"/>
      <c r="U99" s="81"/>
      <c r="V99" s="81"/>
      <c r="W99" s="81"/>
      <c r="X99" s="81"/>
      <c r="Y99" s="80"/>
      <c r="Z99" s="81"/>
      <c r="AA99" s="80"/>
      <c r="AB99" s="81"/>
      <c r="AC99" s="80"/>
      <c r="AD99" s="81"/>
      <c r="AE99" s="80"/>
      <c r="AF99" s="81"/>
    </row>
    <row r="100" spans="1:32" s="7" customFormat="1" ht="15" customHeight="1">
      <c r="A100" s="82"/>
      <c r="B100" s="83"/>
      <c r="C100" s="79"/>
      <c r="D100" s="84"/>
      <c r="E100" s="84"/>
      <c r="F100" s="84"/>
      <c r="G100" s="86" t="s">
        <v>306</v>
      </c>
      <c r="H100" s="129">
        <v>26.98</v>
      </c>
      <c r="I100" s="79"/>
      <c r="J100" s="79"/>
      <c r="K100" s="79"/>
      <c r="L100" s="84"/>
      <c r="M100" s="80"/>
      <c r="N100" s="81"/>
      <c r="O100" s="80"/>
      <c r="P100" s="81"/>
      <c r="Q100" s="80"/>
      <c r="R100" s="81"/>
      <c r="S100" s="80"/>
      <c r="T100" s="81"/>
      <c r="U100" s="81"/>
      <c r="V100" s="81"/>
      <c r="W100" s="81"/>
      <c r="X100" s="81"/>
      <c r="Y100" s="80"/>
      <c r="Z100" s="81"/>
      <c r="AA100" s="80"/>
      <c r="AB100" s="81"/>
      <c r="AC100" s="80"/>
      <c r="AD100" s="81"/>
      <c r="AE100" s="80"/>
      <c r="AF100" s="81"/>
    </row>
    <row r="101" spans="1:32" s="7" customFormat="1" ht="15" customHeight="1">
      <c r="A101" s="82"/>
      <c r="B101" s="83"/>
      <c r="C101" s="79"/>
      <c r="D101" s="84"/>
      <c r="E101" s="84"/>
      <c r="F101" s="84"/>
      <c r="G101" s="86" t="s">
        <v>307</v>
      </c>
      <c r="H101" s="129">
        <v>610.91</v>
      </c>
      <c r="I101" s="79"/>
      <c r="J101" s="79"/>
      <c r="K101" s="79"/>
      <c r="L101" s="84"/>
      <c r="M101" s="80"/>
      <c r="N101" s="81"/>
      <c r="O101" s="80"/>
      <c r="P101" s="81"/>
      <c r="Q101" s="80"/>
      <c r="R101" s="81"/>
      <c r="S101" s="80"/>
      <c r="T101" s="81"/>
      <c r="U101" s="81"/>
      <c r="V101" s="81"/>
      <c r="W101" s="81"/>
      <c r="X101" s="81"/>
      <c r="Y101" s="80"/>
      <c r="Z101" s="81"/>
      <c r="AA101" s="80"/>
      <c r="AB101" s="81"/>
      <c r="AC101" s="80"/>
      <c r="AD101" s="81"/>
      <c r="AE101" s="80"/>
      <c r="AF101" s="81"/>
    </row>
    <row r="102" spans="1:32" s="11" customFormat="1" ht="15" customHeight="1">
      <c r="A102" s="75" t="s">
        <v>112</v>
      </c>
      <c r="B102" s="76"/>
      <c r="C102" s="77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88"/>
      <c r="Q102" s="77"/>
      <c r="R102" s="77"/>
      <c r="S102" s="77"/>
      <c r="T102" s="88"/>
      <c r="U102" s="88"/>
      <c r="V102" s="88"/>
      <c r="W102" s="88"/>
      <c r="X102" s="88"/>
      <c r="Y102" s="77"/>
      <c r="Z102" s="77"/>
      <c r="AA102" s="77"/>
      <c r="AB102" s="88"/>
      <c r="AC102" s="77"/>
      <c r="AD102" s="77"/>
      <c r="AE102" s="77"/>
      <c r="AF102" s="88"/>
    </row>
    <row r="103" spans="1:32" s="11" customFormat="1" ht="15" customHeight="1">
      <c r="A103" s="87" t="str">
        <f ca="1">"("&amp;(ROW()-MATCH("References",A:A,FALSE)-COUNTIF(INDIRECT(ADDRESS(MATCH("References",A:A,FALSE),COLUMN())):INDIRECT(ADDRESS(ROW()-1,COLUMN())),""))&amp;")"</f>
        <v>(1)</v>
      </c>
      <c r="B103" s="89" t="s">
        <v>303</v>
      </c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88"/>
      <c r="Q103" s="77"/>
      <c r="R103" s="77"/>
      <c r="S103" s="77"/>
      <c r="T103" s="88"/>
      <c r="U103" s="88"/>
      <c r="V103" s="88"/>
      <c r="W103" s="88"/>
      <c r="X103" s="88"/>
      <c r="Y103" s="77"/>
      <c r="Z103" s="77"/>
      <c r="AA103" s="77"/>
      <c r="AB103" s="88"/>
      <c r="AC103" s="77"/>
      <c r="AD103" s="77"/>
      <c r="AE103" s="77"/>
      <c r="AF103" s="88"/>
    </row>
    <row r="104" spans="1:32" s="11" customFormat="1" ht="15" customHeight="1">
      <c r="A104" s="87" t="str">
        <f ca="1">"("&amp;(ROW()-MATCH("References",A:A,FALSE)-COUNTIF(INDIRECT(ADDRESS(MATCH("References",A:A,FALSE),COLUMN())):INDIRECT(ADDRESS(ROW()-1,COLUMN())),""))&amp;")"</f>
        <v>(2)</v>
      </c>
      <c r="B104" s="89" t="s">
        <v>147</v>
      </c>
      <c r="C104" s="77"/>
      <c r="D104" s="77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88"/>
      <c r="Q104" s="77"/>
      <c r="R104" s="77"/>
      <c r="S104" s="77"/>
      <c r="T104" s="88"/>
      <c r="U104" s="88"/>
      <c r="V104" s="88"/>
      <c r="W104" s="88"/>
      <c r="X104" s="88"/>
      <c r="Y104" s="77"/>
      <c r="Z104" s="77"/>
      <c r="AA104" s="77"/>
      <c r="AB104" s="88"/>
      <c r="AC104" s="77"/>
      <c r="AD104" s="77"/>
      <c r="AE104" s="77"/>
      <c r="AF104" s="88"/>
    </row>
    <row r="105" spans="1:32" s="11" customFormat="1" ht="15" customHeight="1">
      <c r="A105" s="87" t="str">
        <f ca="1">"("&amp;(ROW()-MATCH("References",A:A,FALSE)-COUNTIF(INDIRECT(ADDRESS(MATCH("References",A:A,FALSE),COLUMN())):INDIRECT(ADDRESS(ROW()-1,COLUMN())),""))&amp;")"</f>
        <v>(3)</v>
      </c>
      <c r="B105" s="89" t="s">
        <v>148</v>
      </c>
      <c r="C105" s="77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88"/>
      <c r="Q105" s="77"/>
      <c r="R105" s="77"/>
      <c r="S105" s="77"/>
      <c r="T105" s="88"/>
      <c r="U105" s="88"/>
      <c r="V105" s="88"/>
      <c r="W105" s="88"/>
      <c r="X105" s="88"/>
      <c r="Y105" s="77"/>
      <c r="Z105" s="77"/>
      <c r="AA105" s="77"/>
      <c r="AB105" s="88"/>
      <c r="AC105" s="77"/>
      <c r="AD105" s="77"/>
      <c r="AE105" s="77"/>
      <c r="AF105" s="88"/>
    </row>
    <row r="106" spans="1:32" s="11" customFormat="1" ht="15" customHeight="1">
      <c r="A106" s="87" t="str">
        <f ca="1">"("&amp;(ROW()-MATCH("References",A:A,FALSE)-COUNTIF(INDIRECT(ADDRESS(MATCH("References",A:A,FALSE),COLUMN())):INDIRECT(ADDRESS(ROW()-1,COLUMN())),""))&amp;")"</f>
        <v>(4)</v>
      </c>
      <c r="B106" s="79" t="s">
        <v>149</v>
      </c>
      <c r="C106" s="77"/>
      <c r="D106" s="77"/>
      <c r="E106" s="77"/>
      <c r="F106" s="77"/>
      <c r="G106" s="77"/>
      <c r="H106" s="77"/>
      <c r="I106" s="77"/>
      <c r="J106" s="77"/>
      <c r="K106" s="77"/>
      <c r="L106" s="77"/>
      <c r="M106" s="77"/>
      <c r="N106" s="77"/>
      <c r="O106" s="77"/>
      <c r="P106" s="88"/>
      <c r="Q106" s="77"/>
      <c r="R106" s="77"/>
      <c r="S106" s="77"/>
      <c r="T106" s="88"/>
      <c r="U106" s="88"/>
      <c r="V106" s="88"/>
      <c r="W106" s="88"/>
      <c r="X106" s="88"/>
      <c r="Y106" s="77"/>
      <c r="Z106" s="77"/>
      <c r="AA106" s="77"/>
      <c r="AB106" s="88"/>
      <c r="AC106" s="77"/>
      <c r="AD106" s="77"/>
      <c r="AE106" s="77"/>
      <c r="AF106" s="88"/>
    </row>
    <row r="107" spans="1:32">
      <c r="A107" s="90" t="s">
        <v>150</v>
      </c>
      <c r="B107" s="89" t="s">
        <v>151</v>
      </c>
      <c r="C107" s="91"/>
      <c r="D107" s="91"/>
      <c r="E107" s="91"/>
      <c r="F107" s="91"/>
      <c r="G107" s="91"/>
      <c r="H107" s="91"/>
      <c r="I107" s="91"/>
      <c r="J107" s="91"/>
      <c r="K107" s="91"/>
      <c r="L107" s="91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92"/>
      <c r="Y107" s="92"/>
      <c r="Z107" s="92"/>
      <c r="AA107" s="92"/>
      <c r="AB107" s="92"/>
      <c r="AC107" s="92"/>
      <c r="AD107" s="92"/>
      <c r="AE107" s="92"/>
      <c r="AF107" s="93"/>
    </row>
    <row r="108" spans="1:32">
      <c r="A108" s="90" t="s">
        <v>136</v>
      </c>
      <c r="B108" s="89" t="s">
        <v>152</v>
      </c>
      <c r="C108" s="91"/>
      <c r="D108" s="91"/>
      <c r="E108" s="91"/>
      <c r="F108" s="91"/>
      <c r="G108" s="91"/>
      <c r="H108" s="91"/>
      <c r="I108" s="91"/>
      <c r="J108" s="91"/>
      <c r="K108" s="91"/>
      <c r="L108" s="91"/>
      <c r="M108" s="93"/>
      <c r="N108" s="93"/>
      <c r="O108" s="93"/>
      <c r="P108" s="93"/>
      <c r="Q108" s="93"/>
      <c r="R108" s="93"/>
      <c r="S108" s="93"/>
      <c r="T108" s="93"/>
      <c r="U108" s="93"/>
      <c r="V108" s="93"/>
      <c r="W108" s="93"/>
      <c r="X108" s="93"/>
      <c r="Y108" s="93"/>
      <c r="Z108" s="93"/>
      <c r="AA108" s="93"/>
      <c r="AB108" s="93"/>
      <c r="AC108" s="93"/>
      <c r="AD108" s="93"/>
      <c r="AE108" s="93"/>
      <c r="AF108" s="93"/>
    </row>
    <row r="109" spans="1:32">
      <c r="M109" s="39"/>
      <c r="N109" s="40"/>
      <c r="O109" s="41"/>
      <c r="P109" s="40"/>
      <c r="Q109" s="39"/>
      <c r="R109" s="40"/>
      <c r="S109" s="41"/>
      <c r="T109" s="40"/>
      <c r="U109" s="40"/>
      <c r="V109" s="40"/>
      <c r="W109" s="40"/>
      <c r="X109" s="40"/>
      <c r="Y109" s="39"/>
      <c r="Z109" s="40"/>
      <c r="AA109" s="41"/>
      <c r="AB109" s="40"/>
      <c r="AC109" s="39"/>
      <c r="AD109" s="40"/>
      <c r="AE109" s="41"/>
      <c r="AF109" s="15"/>
    </row>
  </sheetData>
  <mergeCells count="6">
    <mergeCell ref="H1:L3"/>
    <mergeCell ref="A1:B4"/>
    <mergeCell ref="D1:D4"/>
    <mergeCell ref="C1:C4"/>
    <mergeCell ref="F1:G3"/>
    <mergeCell ref="E1:E4"/>
  </mergeCells>
  <conditionalFormatting sqref="D5:E88">
    <cfRule type="cellIs" dxfId="44" priority="33" operator="greaterThanOrEqual">
      <formula>100</formula>
    </cfRule>
  </conditionalFormatting>
  <conditionalFormatting sqref="G5:G88">
    <cfRule type="cellIs" dxfId="43" priority="26" operator="greaterThanOrEqual">
      <formula>100</formula>
    </cfRule>
  </conditionalFormatting>
  <conditionalFormatting sqref="G100:G101">
    <cfRule type="cellIs" dxfId="42" priority="7" operator="equal">
      <formula>0</formula>
    </cfRule>
    <cfRule type="cellIs" dxfId="41" priority="8" operator="greaterThanOrEqual">
      <formula>100</formula>
    </cfRule>
    <cfRule type="cellIs" dxfId="40" priority="9" operator="between">
      <formula>10</formula>
      <formula>100</formula>
    </cfRule>
    <cfRule type="cellIs" dxfId="39" priority="10" operator="between">
      <formula>0.1</formula>
      <formula>10</formula>
    </cfRule>
    <cfRule type="cellIs" dxfId="38" priority="11" operator="between">
      <formula>0.01</formula>
      <formula>0.1</formula>
    </cfRule>
    <cfRule type="cellIs" dxfId="37" priority="12" operator="lessThan">
      <formula>0.01</formula>
    </cfRule>
  </conditionalFormatting>
  <conditionalFormatting sqref="H92 K92 G93:J94 L95 G96:J96 H97:L98 J99:L101">
    <cfRule type="cellIs" dxfId="36" priority="27" operator="equal">
      <formula>0</formula>
    </cfRule>
    <cfRule type="cellIs" dxfId="35" priority="28" operator="greaterThanOrEqual">
      <formula>100</formula>
    </cfRule>
    <cfRule type="cellIs" dxfId="34" priority="29" operator="between">
      <formula>10</formula>
      <formula>100</formula>
    </cfRule>
    <cfRule type="cellIs" dxfId="33" priority="30" operator="between">
      <formula>0.1</formula>
      <formula>10</formula>
    </cfRule>
    <cfRule type="cellIs" dxfId="32" priority="31" operator="between">
      <formula>0.01</formula>
      <formula>0.1</formula>
    </cfRule>
    <cfRule type="cellIs" dxfId="31" priority="32" operator="lessThan">
      <formula>0.01</formula>
    </cfRule>
  </conditionalFormatting>
  <conditionalFormatting sqref="H99:I99 I100:I101">
    <cfRule type="cellIs" dxfId="30" priority="13" operator="equal">
      <formula>0</formula>
    </cfRule>
    <cfRule type="cellIs" dxfId="29" priority="14" operator="greaterThanOrEqual">
      <formula>100</formula>
    </cfRule>
    <cfRule type="cellIs" dxfId="28" priority="15" operator="between">
      <formula>10</formula>
      <formula>100</formula>
    </cfRule>
    <cfRule type="cellIs" dxfId="27" priority="16" operator="between">
      <formula>0.1</formula>
      <formula>10</formula>
    </cfRule>
    <cfRule type="cellIs" dxfId="26" priority="17" operator="between">
      <formula>0.01</formula>
      <formula>0.1</formula>
    </cfRule>
    <cfRule type="cellIs" dxfId="25" priority="18" operator="lessThan">
      <formula>0.01</formula>
    </cfRule>
  </conditionalFormatting>
  <conditionalFormatting sqref="M5:AF89">
    <cfRule type="cellIs" dxfId="24" priority="2" operator="equal">
      <formula>0</formula>
    </cfRule>
    <cfRule type="cellIs" dxfId="23" priority="3" operator="lessThan">
      <formula>0.01</formula>
    </cfRule>
    <cfRule type="cellIs" dxfId="22" priority="4" operator="between">
      <formula>0.01</formula>
      <formula>0.1</formula>
    </cfRule>
    <cfRule type="cellIs" dxfId="21" priority="5" operator="between">
      <formula>0.1</formula>
      <formula>10</formula>
    </cfRule>
    <cfRule type="cellIs" dxfId="20" priority="6" operator="between">
      <formula>10</formula>
      <formula>100</formula>
    </cfRule>
  </conditionalFormatting>
  <conditionalFormatting sqref="M5:AF101">
    <cfRule type="cellIs" dxfId="19" priority="1" operator="greaterThan">
      <formula>100</formula>
    </cfRule>
  </conditionalFormatting>
  <conditionalFormatting sqref="M91:AF101">
    <cfRule type="cellIs" dxfId="18" priority="348" operator="equal">
      <formula>0</formula>
    </cfRule>
    <cfRule type="cellIs" dxfId="17" priority="349" operator="lessThan">
      <formula>0.01</formula>
    </cfRule>
    <cfRule type="cellIs" dxfId="16" priority="350" operator="between">
      <formula>0.01</formula>
      <formula>0.1</formula>
    </cfRule>
    <cfRule type="cellIs" dxfId="15" priority="351" operator="between">
      <formula>0.1</formula>
      <formula>10</formula>
    </cfRule>
    <cfRule type="cellIs" dxfId="14" priority="352" operator="between">
      <formula>10</formula>
      <formula>100</formula>
    </cfRule>
  </conditionalFormatting>
  <pageMargins left="0.7" right="0.7" top="0.75" bottom="0.75" header="0.3" footer="0.3"/>
  <pageSetup paperSize="256" scale="50" fitToHeight="3" orientation="landscape" r:id="rId1"/>
  <headerFooter>
    <oddFooter>&amp;R&amp;"Century Gothic,Regular"&amp;6&amp;P of &amp;N</oddFooter>
  </headerFooter>
  <rowBreaks count="2" manualBreakCount="2">
    <brk id="36" max="26" man="1"/>
    <brk id="89" max="26" man="1"/>
  </rowBreaks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6E1FE-9468-477A-A5A4-6217959E8B08}">
  <dimension ref="A1"/>
  <sheetViews>
    <sheetView workbookViewId="0">
      <selection activeCell="I77" sqref="I77"/>
    </sheetView>
  </sheetViews>
  <sheetFormatPr defaultRowHeight="14.4"/>
  <sheetData/>
  <pageMargins left="0.7" right="0.7" top="0.75" bottom="0.75" header="0.3" footer="0.3"/>
  <pageSetup paperSize="162" orientation="portrait" r:id="rId1"/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A2BEC-7378-4523-B8B0-F37D24A18D12}">
  <dimension ref="A1:U29"/>
  <sheetViews>
    <sheetView view="pageBreakPreview" zoomScale="145" zoomScaleNormal="100" zoomScaleSheetLayoutView="145" workbookViewId="0">
      <pane xSplit="2" ySplit="4" topLeftCell="C5" activePane="bottomRight" state="frozen"/>
      <selection activeCell="I77" sqref="I77"/>
      <selection pane="topRight" activeCell="I77" sqref="I77"/>
      <selection pane="bottomLeft" activeCell="I77" sqref="I77"/>
      <selection pane="bottomRight" activeCell="A29" sqref="A29"/>
    </sheetView>
  </sheetViews>
  <sheetFormatPr defaultRowHeight="14.4"/>
  <cols>
    <col min="1" max="1" width="3.21875" customWidth="1"/>
    <col min="2" max="2" width="18.44140625" customWidth="1"/>
    <col min="3" max="9" width="14.77734375" customWidth="1"/>
    <col min="10" max="10" width="10.77734375" customWidth="1"/>
    <col min="11" max="11" width="3.21875" customWidth="1"/>
    <col min="12" max="12" width="10.77734375" customWidth="1"/>
    <col min="13" max="13" width="3.21875" customWidth="1"/>
    <col min="14" max="14" width="10.77734375" customWidth="1"/>
    <col min="15" max="15" width="3.21875" customWidth="1"/>
    <col min="16" max="16" width="10.77734375" customWidth="1"/>
    <col min="17" max="17" width="3.21875" customWidth="1"/>
  </cols>
  <sheetData>
    <row r="1" spans="1:17" s="10" customFormat="1" ht="15" customHeight="1">
      <c r="A1" s="152" t="s">
        <v>153</v>
      </c>
      <c r="B1" s="152"/>
      <c r="C1" s="153" t="s">
        <v>117</v>
      </c>
      <c r="D1" s="153" t="s">
        <v>118</v>
      </c>
      <c r="E1" s="153" t="s">
        <v>119</v>
      </c>
      <c r="F1" s="143" t="s">
        <v>120</v>
      </c>
      <c r="G1" s="143"/>
      <c r="H1" s="162" t="s">
        <v>154</v>
      </c>
      <c r="I1" s="145"/>
      <c r="J1" s="14" t="s">
        <v>155</v>
      </c>
      <c r="K1" s="8"/>
      <c r="L1" s="8"/>
      <c r="M1" s="8"/>
      <c r="N1" s="8"/>
      <c r="O1" s="8"/>
      <c r="P1" s="8"/>
      <c r="Q1" s="8"/>
    </row>
    <row r="2" spans="1:17" s="10" customFormat="1" ht="15" customHeight="1">
      <c r="A2" s="152"/>
      <c r="B2" s="152"/>
      <c r="C2" s="153"/>
      <c r="D2" s="154"/>
      <c r="E2" s="154"/>
      <c r="F2" s="143"/>
      <c r="G2" s="143"/>
      <c r="H2" s="144"/>
      <c r="I2" s="145"/>
      <c r="J2" s="14" t="s">
        <v>125</v>
      </c>
      <c r="K2" s="8"/>
      <c r="L2" s="8"/>
      <c r="M2" s="8"/>
      <c r="N2" s="8" t="s">
        <v>126</v>
      </c>
      <c r="O2" s="8"/>
      <c r="P2" s="8"/>
      <c r="Q2" s="8"/>
    </row>
    <row r="3" spans="1:17" s="10" customFormat="1" ht="11.4">
      <c r="A3" s="152"/>
      <c r="B3" s="152"/>
      <c r="C3" s="153"/>
      <c r="D3" s="154"/>
      <c r="E3" s="154"/>
      <c r="F3" s="161"/>
      <c r="G3" s="161"/>
      <c r="H3" s="163"/>
      <c r="I3" s="164"/>
      <c r="J3" s="18" t="s">
        <v>129</v>
      </c>
      <c r="K3" s="8"/>
      <c r="L3" s="8"/>
      <c r="M3" s="8"/>
      <c r="N3" s="17" t="s">
        <v>130</v>
      </c>
      <c r="O3" s="8"/>
      <c r="P3" s="8"/>
      <c r="Q3" s="8"/>
    </row>
    <row r="4" spans="1:17" s="10" customFormat="1" ht="24.6">
      <c r="A4" s="152"/>
      <c r="B4" s="152"/>
      <c r="C4" s="153"/>
      <c r="D4" s="155"/>
      <c r="E4" s="155"/>
      <c r="F4" s="19" t="s">
        <v>131</v>
      </c>
      <c r="G4" s="9" t="s">
        <v>132</v>
      </c>
      <c r="H4" s="9" t="s">
        <v>125</v>
      </c>
      <c r="I4" s="8" t="s">
        <v>126</v>
      </c>
      <c r="J4" s="19" t="s">
        <v>133</v>
      </c>
      <c r="K4" s="8"/>
      <c r="L4" s="9" t="s">
        <v>134</v>
      </c>
      <c r="M4" s="8"/>
      <c r="N4" s="19" t="s">
        <v>133</v>
      </c>
      <c r="O4" s="8"/>
      <c r="P4" s="9" t="s">
        <v>134</v>
      </c>
      <c r="Q4" s="8"/>
    </row>
    <row r="5" spans="1:17" s="27" customFormat="1" ht="15" customHeight="1">
      <c r="A5" s="23" t="s">
        <v>101</v>
      </c>
      <c r="B5" s="24"/>
      <c r="C5" s="28">
        <f>_xlfn.XLOOKUP($A5,'Input_Cooling Towers'!$A$4:$A$95,'Input_Cooling Towers'!$G$4:$G$95)</f>
        <v>1E-3</v>
      </c>
      <c r="D5" s="28">
        <f>_xlfn.XLOOKUP($A5,'Cooling Towers'!F:F,'Cooling Towers'!J:J)</f>
        <v>1500</v>
      </c>
      <c r="E5" s="28">
        <f>_xlfn.XLOOKUP(A5,'Cooling Towers'!F:F,'Cooling Towers'!L:L)</f>
        <v>750</v>
      </c>
      <c r="F5" s="38">
        <f t="shared" ref="F5:F12" si="0">$D5*$H$17*$C5/100*60*$H$18</f>
        <v>180.14399999999998</v>
      </c>
      <c r="G5" s="28">
        <f t="shared" ref="G5:G12" si="1">$F5*$H$20</f>
        <v>65752.56</v>
      </c>
      <c r="H5" s="37">
        <f>'[37]Dosing overview'!$I$24/2</f>
        <v>2.53125</v>
      </c>
      <c r="I5" s="37">
        <f>'[37]Dosing overview'!$J$24/2</f>
        <v>1.1812500000000001</v>
      </c>
      <c r="J5" s="33">
        <f>$F5*$H5/1000000</f>
        <v>4.5598949999999997E-4</v>
      </c>
      <c r="K5" s="34"/>
      <c r="L5" s="33">
        <f t="shared" ref="L5:L12" si="2">IFERROR($G5*$H5/1000000,"--")</f>
        <v>0.16643616749999998</v>
      </c>
      <c r="M5" s="34"/>
      <c r="N5" s="33">
        <f t="shared" ref="N5:N12" si="3">IFERROR($F5*$I5/1000000,"--")</f>
        <v>2.1279509999999998E-4</v>
      </c>
      <c r="O5" s="34"/>
      <c r="P5" s="33">
        <f t="shared" ref="P5:P12" si="4">IFERROR($G5*$I5/1000000,"--")</f>
        <v>7.7670211500000003E-2</v>
      </c>
      <c r="Q5" s="34"/>
    </row>
    <row r="6" spans="1:17" s="27" customFormat="1" ht="15" customHeight="1">
      <c r="A6" s="23" t="s">
        <v>104</v>
      </c>
      <c r="B6" s="24"/>
      <c r="C6" s="28">
        <f>_xlfn.XLOOKUP($A6,'Input_Cooling Towers'!$A$4:$A$95,'Input_Cooling Towers'!$G$4:$G$95)</f>
        <v>1E-3</v>
      </c>
      <c r="D6" s="28">
        <f>_xlfn.XLOOKUP($A6,'Cooling Towers'!F:F,'Cooling Towers'!J:J)</f>
        <v>1500</v>
      </c>
      <c r="E6" s="28">
        <f>_xlfn.XLOOKUP(A6,'Cooling Towers'!F:F,'Cooling Towers'!L:L)</f>
        <v>750</v>
      </c>
      <c r="F6" s="38">
        <f t="shared" si="0"/>
        <v>180.14399999999998</v>
      </c>
      <c r="G6" s="28">
        <f t="shared" si="1"/>
        <v>65752.56</v>
      </c>
      <c r="H6" s="37">
        <f>'[37]Dosing overview'!$I$24/2</f>
        <v>2.53125</v>
      </c>
      <c r="I6" s="37">
        <f>'[37]Dosing overview'!$J$24/2</f>
        <v>1.1812500000000001</v>
      </c>
      <c r="J6" s="33">
        <f>$F6*$H6/1000000</f>
        <v>4.5598949999999997E-4</v>
      </c>
      <c r="K6" s="34"/>
      <c r="L6" s="33">
        <f t="shared" si="2"/>
        <v>0.16643616749999998</v>
      </c>
      <c r="M6" s="34"/>
      <c r="N6" s="33">
        <f t="shared" si="3"/>
        <v>2.1279509999999998E-4</v>
      </c>
      <c r="O6" s="34"/>
      <c r="P6" s="33">
        <f t="shared" si="4"/>
        <v>7.7670211500000003E-2</v>
      </c>
      <c r="Q6" s="34"/>
    </row>
    <row r="7" spans="1:17" s="27" customFormat="1" ht="15" customHeight="1">
      <c r="A7" s="23" t="s">
        <v>105</v>
      </c>
      <c r="B7" s="24"/>
      <c r="C7" s="28">
        <f>_xlfn.XLOOKUP($A7,'Input_Cooling Towers'!$A$4:$A$95,'Input_Cooling Towers'!$G$4:$G$95)</f>
        <v>1E-3</v>
      </c>
      <c r="D7" s="28">
        <f>_xlfn.XLOOKUP($A7,'Cooling Towers'!F:F,'Cooling Towers'!J:J)</f>
        <v>4680</v>
      </c>
      <c r="E7" s="28">
        <f>_xlfn.XLOOKUP(A7,'Cooling Towers'!F:F,'Cooling Towers'!L:L)</f>
        <v>2340</v>
      </c>
      <c r="F7" s="38">
        <f t="shared" si="0"/>
        <v>562.04927999999995</v>
      </c>
      <c r="G7" s="28">
        <f t="shared" si="1"/>
        <v>205147.98719999997</v>
      </c>
      <c r="H7" s="37">
        <f>'[37]Dosing overview'!$I$22/5</f>
        <v>1.0125</v>
      </c>
      <c r="I7" s="37">
        <f>'[37]Dosing overview'!$J$22/5</f>
        <v>0.47250000000000003</v>
      </c>
      <c r="J7" s="33">
        <f>$F7*$H7/1000000</f>
        <v>5.6907489599999992E-4</v>
      </c>
      <c r="K7" s="34"/>
      <c r="L7" s="33">
        <f t="shared" si="2"/>
        <v>0.20771233703999994</v>
      </c>
      <c r="M7" s="34"/>
      <c r="N7" s="33">
        <f t="shared" si="3"/>
        <v>2.6556828480000003E-4</v>
      </c>
      <c r="O7" s="34"/>
      <c r="P7" s="33">
        <f t="shared" si="4"/>
        <v>9.6932423951999996E-2</v>
      </c>
      <c r="Q7" s="34"/>
    </row>
    <row r="8" spans="1:17" s="27" customFormat="1" ht="15" customHeight="1">
      <c r="A8" s="23" t="s">
        <v>107</v>
      </c>
      <c r="B8" s="24"/>
      <c r="C8" s="28">
        <f>_xlfn.XLOOKUP($A8,'Input_Cooling Towers'!$A$4:$A$95,'Input_Cooling Towers'!$G$4:$G$95)</f>
        <v>1E-3</v>
      </c>
      <c r="D8" s="28">
        <f>_xlfn.XLOOKUP($A8,'Cooling Towers'!F:F,'Cooling Towers'!J:J)</f>
        <v>4680</v>
      </c>
      <c r="E8" s="28">
        <f>_xlfn.XLOOKUP(A8,'Cooling Towers'!F:F,'Cooling Towers'!L:L)</f>
        <v>2340</v>
      </c>
      <c r="F8" s="38">
        <f t="shared" si="0"/>
        <v>562.04927999999995</v>
      </c>
      <c r="G8" s="28">
        <f t="shared" si="1"/>
        <v>205147.98719999997</v>
      </c>
      <c r="H8" s="37">
        <f>'[37]Dosing overview'!$I$22/5</f>
        <v>1.0125</v>
      </c>
      <c r="I8" s="37">
        <f>'[37]Dosing overview'!$J$22/5</f>
        <v>0.47250000000000003</v>
      </c>
      <c r="J8" s="33">
        <f>$F8*$H8/1000000</f>
        <v>5.6907489599999992E-4</v>
      </c>
      <c r="K8" s="34"/>
      <c r="L8" s="33">
        <f t="shared" si="2"/>
        <v>0.20771233703999994</v>
      </c>
      <c r="M8" s="34"/>
      <c r="N8" s="33">
        <f t="shared" si="3"/>
        <v>2.6556828480000003E-4</v>
      </c>
      <c r="O8" s="34"/>
      <c r="P8" s="33">
        <f t="shared" si="4"/>
        <v>9.6932423951999996E-2</v>
      </c>
      <c r="Q8" s="34"/>
    </row>
    <row r="9" spans="1:17" s="27" customFormat="1" ht="15" customHeight="1">
      <c r="A9" s="23" t="s">
        <v>108</v>
      </c>
      <c r="B9" s="24"/>
      <c r="C9" s="28">
        <f>_xlfn.XLOOKUP($A9,'Input_Cooling Towers'!$A$4:$A$95,'Input_Cooling Towers'!$G$4:$G$95)</f>
        <v>1E-3</v>
      </c>
      <c r="D9" s="28">
        <f>_xlfn.XLOOKUP($A9,'Cooling Towers'!F:F,'Cooling Towers'!J:J)</f>
        <v>4680</v>
      </c>
      <c r="E9" s="28">
        <f>_xlfn.XLOOKUP(A9,'Cooling Towers'!F:F,'Cooling Towers'!L:L)</f>
        <v>2340</v>
      </c>
      <c r="F9" s="38">
        <f t="shared" si="0"/>
        <v>562.04927999999995</v>
      </c>
      <c r="G9" s="28">
        <f t="shared" si="1"/>
        <v>205147.98719999997</v>
      </c>
      <c r="H9" s="37">
        <f>'[37]Dosing overview'!$I$22/5</f>
        <v>1.0125</v>
      </c>
      <c r="I9" s="37">
        <f>'[37]Dosing overview'!$J$22/5</f>
        <v>0.47250000000000003</v>
      </c>
      <c r="J9" s="33">
        <f t="shared" ref="J9:J12" si="5">IFERROR($F9*$H9/1000000,"--")</f>
        <v>5.6907489599999992E-4</v>
      </c>
      <c r="K9" s="34"/>
      <c r="L9" s="33">
        <f t="shared" si="2"/>
        <v>0.20771233703999994</v>
      </c>
      <c r="M9" s="34"/>
      <c r="N9" s="33">
        <f t="shared" si="3"/>
        <v>2.6556828480000003E-4</v>
      </c>
      <c r="O9" s="34"/>
      <c r="P9" s="33">
        <f t="shared" si="4"/>
        <v>9.6932423951999996E-2</v>
      </c>
      <c r="Q9" s="34"/>
    </row>
    <row r="10" spans="1:17" s="27" customFormat="1" ht="15" customHeight="1">
      <c r="A10" s="23" t="s">
        <v>109</v>
      </c>
      <c r="B10" s="24"/>
      <c r="C10" s="28">
        <f>_xlfn.XLOOKUP($A10,'Input_Cooling Towers'!$A$4:$A$95,'Input_Cooling Towers'!$G$4:$G$95)</f>
        <v>1E-3</v>
      </c>
      <c r="D10" s="28">
        <f>_xlfn.XLOOKUP($A10,'Cooling Towers'!F:F,'Cooling Towers'!J:J)</f>
        <v>4680</v>
      </c>
      <c r="E10" s="28">
        <f>_xlfn.XLOOKUP(A10,'Cooling Towers'!F:F,'Cooling Towers'!L:L)</f>
        <v>2340</v>
      </c>
      <c r="F10" s="38">
        <f t="shared" si="0"/>
        <v>562.04927999999995</v>
      </c>
      <c r="G10" s="28">
        <f t="shared" si="1"/>
        <v>205147.98719999997</v>
      </c>
      <c r="H10" s="37">
        <f>'[37]Dosing overview'!$I$22/5</f>
        <v>1.0125</v>
      </c>
      <c r="I10" s="37">
        <f>'[37]Dosing overview'!$J$22/5</f>
        <v>0.47250000000000003</v>
      </c>
      <c r="J10" s="33">
        <f t="shared" si="5"/>
        <v>5.6907489599999992E-4</v>
      </c>
      <c r="K10" s="34"/>
      <c r="L10" s="33">
        <f t="shared" si="2"/>
        <v>0.20771233703999994</v>
      </c>
      <c r="M10" s="34"/>
      <c r="N10" s="33">
        <f t="shared" si="3"/>
        <v>2.6556828480000003E-4</v>
      </c>
      <c r="O10" s="34"/>
      <c r="P10" s="33">
        <f t="shared" si="4"/>
        <v>9.6932423951999996E-2</v>
      </c>
      <c r="Q10" s="34"/>
    </row>
    <row r="11" spans="1:17" s="27" customFormat="1" ht="15" customHeight="1">
      <c r="A11" s="23" t="s">
        <v>110</v>
      </c>
      <c r="B11" s="24"/>
      <c r="C11" s="28">
        <f>_xlfn.XLOOKUP($A11,'Input_Cooling Towers'!$A$4:$A$95,'Input_Cooling Towers'!$G$4:$G$95)</f>
        <v>1E-3</v>
      </c>
      <c r="D11" s="28">
        <f>_xlfn.XLOOKUP($A11,'Cooling Towers'!F:F,'Cooling Towers'!J:J)</f>
        <v>4680</v>
      </c>
      <c r="E11" s="28">
        <f>_xlfn.XLOOKUP(A11,'Cooling Towers'!F:F,'Cooling Towers'!L:L)</f>
        <v>2340</v>
      </c>
      <c r="F11" s="38">
        <f t="shared" si="0"/>
        <v>562.04927999999995</v>
      </c>
      <c r="G11" s="28">
        <f t="shared" si="1"/>
        <v>205147.98719999997</v>
      </c>
      <c r="H11" s="37">
        <f>'[37]Dosing overview'!$I$22/5</f>
        <v>1.0125</v>
      </c>
      <c r="I11" s="37">
        <f>'[37]Dosing overview'!$J$22/5</f>
        <v>0.47250000000000003</v>
      </c>
      <c r="J11" s="33">
        <f t="shared" si="5"/>
        <v>5.6907489599999992E-4</v>
      </c>
      <c r="K11" s="34"/>
      <c r="L11" s="33">
        <f t="shared" si="2"/>
        <v>0.20771233703999994</v>
      </c>
      <c r="M11" s="34"/>
      <c r="N11" s="33">
        <f t="shared" si="3"/>
        <v>2.6556828480000003E-4</v>
      </c>
      <c r="O11" s="34"/>
      <c r="P11" s="33">
        <f t="shared" si="4"/>
        <v>9.6932423951999996E-2</v>
      </c>
      <c r="Q11" s="34"/>
    </row>
    <row r="12" spans="1:17" s="27" customFormat="1" ht="15" customHeight="1">
      <c r="A12" s="23" t="s">
        <v>111</v>
      </c>
      <c r="B12" s="24"/>
      <c r="C12" s="28">
        <f>_xlfn.XLOOKUP($A12,'Input_Cooling Towers'!$A$4:$A$95,'Input_Cooling Towers'!$G$4:$G$95)</f>
        <v>1E-3</v>
      </c>
      <c r="D12" s="28">
        <f>_xlfn.XLOOKUP($A12,'Cooling Towers'!F:F,'Cooling Towers'!J:J)</f>
        <v>840</v>
      </c>
      <c r="E12" s="28">
        <f>_xlfn.XLOOKUP(A12,'Cooling Towers'!F:F,'Cooling Towers'!L:L)</f>
        <v>420</v>
      </c>
      <c r="F12" s="38">
        <f t="shared" si="0"/>
        <v>100.88064</v>
      </c>
      <c r="G12" s="28">
        <f t="shared" si="1"/>
        <v>36821.433599999997</v>
      </c>
      <c r="H12" s="37">
        <f>'[37]Dosing overview'!$I$26</f>
        <v>5.0625</v>
      </c>
      <c r="I12" s="37">
        <f>'[37]Dosing overview'!$J$26</f>
        <v>2.3625000000000003</v>
      </c>
      <c r="J12" s="33">
        <f t="shared" si="5"/>
        <v>5.1070824000000003E-4</v>
      </c>
      <c r="K12" s="34"/>
      <c r="L12" s="33">
        <f t="shared" si="2"/>
        <v>0.1864085076</v>
      </c>
      <c r="M12" s="34"/>
      <c r="N12" s="33">
        <f t="shared" si="3"/>
        <v>2.3833051200000002E-4</v>
      </c>
      <c r="O12" s="34"/>
      <c r="P12" s="33">
        <f t="shared" si="4"/>
        <v>8.699063688E-2</v>
      </c>
      <c r="Q12" s="34"/>
    </row>
    <row r="13" spans="1:17" s="10" customFormat="1" ht="15" customHeight="1">
      <c r="A13" s="101" t="s">
        <v>137</v>
      </c>
      <c r="B13" s="102"/>
      <c r="C13" s="103"/>
      <c r="D13" s="103"/>
      <c r="E13" s="103"/>
      <c r="F13" s="104"/>
      <c r="G13" s="104"/>
      <c r="H13" s="104"/>
      <c r="I13" s="104"/>
      <c r="J13" s="105">
        <f>SUM(J5:J12)</f>
        <v>4.2680617199999998E-3</v>
      </c>
      <c r="K13" s="106"/>
      <c r="L13" s="105">
        <f>SUM(L5:L12)</f>
        <v>1.5578425277999997</v>
      </c>
      <c r="M13" s="106"/>
      <c r="N13" s="105">
        <f>SUM(N5:N12)</f>
        <v>1.9917621360000001E-3</v>
      </c>
      <c r="O13" s="106"/>
      <c r="P13" s="105">
        <f>SUM(P5:P12)</f>
        <v>0.72699317963999988</v>
      </c>
      <c r="Q13" s="107"/>
    </row>
    <row r="14" spans="1:17" s="7" customFormat="1" ht="15" customHeight="1">
      <c r="A14" s="96" t="s">
        <v>138</v>
      </c>
      <c r="B14" s="97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</row>
    <row r="15" spans="1:17" s="7" customFormat="1" ht="15" customHeight="1">
      <c r="A15" s="78" t="s">
        <v>139</v>
      </c>
      <c r="B15" s="79"/>
      <c r="C15" s="77"/>
      <c r="D15" s="77"/>
      <c r="E15" s="77"/>
      <c r="F15" s="77"/>
      <c r="G15" s="77"/>
      <c r="H15" s="77"/>
      <c r="I15" s="77"/>
      <c r="J15" s="80"/>
      <c r="K15" s="81"/>
      <c r="L15" s="80"/>
      <c r="M15" s="81"/>
      <c r="N15" s="80"/>
      <c r="O15" s="81"/>
      <c r="P15" s="80"/>
      <c r="Q15" s="81"/>
    </row>
    <row r="16" spans="1:17" s="7" customFormat="1" ht="15" customHeight="1">
      <c r="A16" s="82" t="str">
        <f ca="1">"("&amp;CHAR((ROW()-MATCH("Notes",A:A,FALSE)-COUNTIF(INDIRECT(ADDRESS(MATCH("Notes",A:A,FALSE),COLUMN())):INDIRECT(ADDRESS(ROW()-1,COLUMN())),""))+95)&amp;")"</f>
        <v>(a)</v>
      </c>
      <c r="B16" s="83" t="s">
        <v>140</v>
      </c>
      <c r="C16" s="79"/>
      <c r="D16" s="84"/>
      <c r="E16" s="84"/>
      <c r="F16" s="84"/>
      <c r="G16" s="84"/>
      <c r="H16" s="79"/>
      <c r="I16" s="79"/>
      <c r="J16" s="80"/>
      <c r="K16" s="81"/>
      <c r="L16" s="80"/>
      <c r="M16" s="81"/>
      <c r="N16" s="80"/>
      <c r="O16" s="81"/>
      <c r="P16" s="80"/>
      <c r="Q16" s="81"/>
    </row>
    <row r="17" spans="1:21" s="7" customFormat="1" ht="15" customHeight="1">
      <c r="A17" s="85"/>
      <c r="B17" s="79"/>
      <c r="C17" s="79"/>
      <c r="D17" s="84"/>
      <c r="E17" s="84"/>
      <c r="F17" s="77"/>
      <c r="G17" s="86" t="s">
        <v>141</v>
      </c>
      <c r="H17" s="84">
        <v>8.34</v>
      </c>
      <c r="I17" s="79"/>
      <c r="J17" s="80"/>
      <c r="K17" s="81"/>
      <c r="L17" s="80"/>
      <c r="M17" s="81"/>
      <c r="N17" s="80"/>
      <c r="O17" s="81"/>
      <c r="P17" s="80"/>
      <c r="Q17" s="81"/>
    </row>
    <row r="18" spans="1:21" s="7" customFormat="1" ht="15" customHeight="1">
      <c r="A18" s="85"/>
      <c r="B18" s="79"/>
      <c r="C18" s="79"/>
      <c r="D18" s="79"/>
      <c r="E18" s="79"/>
      <c r="F18" s="77"/>
      <c r="G18" s="86" t="s">
        <v>142</v>
      </c>
      <c r="H18" s="84">
        <v>24</v>
      </c>
      <c r="I18" s="79" t="str">
        <f ca="1">$A$27</f>
        <v>(3)</v>
      </c>
      <c r="J18" s="80"/>
      <c r="K18" s="81"/>
      <c r="L18" s="80"/>
      <c r="M18" s="81"/>
      <c r="N18" s="80"/>
      <c r="O18" s="81"/>
      <c r="P18" s="80"/>
      <c r="Q18" s="81"/>
    </row>
    <row r="19" spans="1:21" s="7" customFormat="1" ht="15" customHeight="1">
      <c r="A19" s="82" t="str">
        <f ca="1">"("&amp;CHAR((ROW()-MATCH("Notes",A:A,FALSE)-COUNTIF(INDIRECT(ADDRESS(MATCH("Notes",A:A,FALSE),COLUMN())):INDIRECT(ADDRESS(ROW()-1,COLUMN())),""))+95)&amp;")"</f>
        <v>(b)</v>
      </c>
      <c r="B19" s="83" t="s">
        <v>143</v>
      </c>
      <c r="C19" s="79"/>
      <c r="D19" s="79"/>
      <c r="E19" s="79"/>
      <c r="F19" s="79"/>
      <c r="G19" s="79"/>
      <c r="H19" s="79"/>
      <c r="I19" s="79"/>
      <c r="J19" s="80"/>
      <c r="K19" s="81"/>
      <c r="L19" s="80"/>
      <c r="M19" s="81"/>
      <c r="N19" s="80"/>
      <c r="O19" s="81"/>
      <c r="P19" s="80"/>
      <c r="Q19" s="81"/>
    </row>
    <row r="20" spans="1:21" s="7" customFormat="1" ht="15" customHeight="1">
      <c r="A20" s="85"/>
      <c r="B20" s="79"/>
      <c r="C20" s="79"/>
      <c r="D20" s="79"/>
      <c r="E20" s="79"/>
      <c r="F20" s="77"/>
      <c r="G20" s="86" t="s">
        <v>144</v>
      </c>
      <c r="H20" s="84">
        <v>365</v>
      </c>
      <c r="I20" s="79" t="str">
        <f ca="1">$A$27</f>
        <v>(3)</v>
      </c>
      <c r="J20" s="80"/>
      <c r="K20" s="81"/>
      <c r="L20" s="80"/>
      <c r="M20" s="81"/>
      <c r="N20" s="80"/>
      <c r="O20" s="81"/>
      <c r="P20" s="80"/>
      <c r="Q20" s="81"/>
    </row>
    <row r="21" spans="1:21" s="7" customFormat="1" ht="15" customHeight="1">
      <c r="A21" s="82" t="str">
        <f ca="1">"("&amp;CHAR((ROW()-MATCH("Notes",A:A,FALSE)-COUNTIF(INDIRECT(ADDRESS(MATCH("Notes",A:A,FALSE),COLUMN())):INDIRECT(ADDRESS(ROW()-1,COLUMN())),""))+95)&amp;")"</f>
        <v>(c)</v>
      </c>
      <c r="B21" s="83" t="s">
        <v>145</v>
      </c>
      <c r="C21" s="79"/>
      <c r="D21" s="84"/>
      <c r="E21" s="84"/>
      <c r="F21" s="84"/>
      <c r="G21" s="84"/>
      <c r="H21" s="79"/>
      <c r="I21" s="79" t="str">
        <f ca="1">$A$28</f>
        <v>(4)</v>
      </c>
      <c r="J21" s="80"/>
      <c r="K21" s="81"/>
      <c r="L21" s="80"/>
      <c r="M21" s="81"/>
      <c r="N21" s="80"/>
      <c r="O21" s="81"/>
      <c r="P21" s="80"/>
      <c r="Q21" s="81"/>
    </row>
    <row r="22" spans="1:21" s="7" customFormat="1" ht="15" customHeight="1">
      <c r="A22" s="82" t="str">
        <f ca="1">"("&amp;CHAR((ROW()-MATCH("Notes",A:A,FALSE)-COUNTIF(INDIRECT(ADDRESS(MATCH("Notes",A:A,FALSE),COLUMN())):INDIRECT(ADDRESS(ROW()-1,COLUMN())),""))+95)&amp;")"</f>
        <v>(d)</v>
      </c>
      <c r="B22" s="83" t="s">
        <v>146</v>
      </c>
      <c r="C22" s="79"/>
      <c r="D22" s="84"/>
      <c r="E22" s="84"/>
      <c r="F22" s="84"/>
      <c r="G22" s="84"/>
      <c r="H22" s="79"/>
      <c r="I22" s="79" t="str">
        <f ca="1">$A$28</f>
        <v>(4)</v>
      </c>
      <c r="J22" s="80"/>
      <c r="K22" s="81"/>
      <c r="L22" s="80"/>
      <c r="M22" s="81"/>
      <c r="N22" s="80"/>
      <c r="O22" s="81"/>
      <c r="P22" s="80"/>
      <c r="Q22" s="81"/>
    </row>
    <row r="23" spans="1:21" s="7" customFormat="1" ht="15" customHeight="1">
      <c r="A23" s="87"/>
      <c r="B23" s="76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</row>
    <row r="24" spans="1:21" s="27" customFormat="1" ht="15" customHeight="1">
      <c r="A24" s="75" t="s">
        <v>112</v>
      </c>
      <c r="B24" s="76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88"/>
      <c r="N24" s="77"/>
      <c r="O24" s="77"/>
      <c r="P24" s="77"/>
      <c r="Q24" s="88"/>
    </row>
    <row r="25" spans="1:21" s="27" customFormat="1" ht="15" customHeight="1">
      <c r="A25" s="87" t="str">
        <f ca="1">"("&amp;(ROW()-MATCH("References",A:A,FALSE)-COUNTIF(INDIRECT(ADDRESS(MATCH("References",A:A,FALSE),COLUMN())):INDIRECT(ADDRESS(ROW()-1,COLUMN())),""))&amp;")"</f>
        <v>(1)</v>
      </c>
      <c r="B25" s="89" t="s">
        <v>303</v>
      </c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88"/>
      <c r="N25" s="77"/>
      <c r="O25" s="77"/>
      <c r="P25" s="77"/>
      <c r="Q25" s="88"/>
    </row>
    <row r="26" spans="1:21" s="27" customFormat="1" ht="15" customHeight="1">
      <c r="A26" s="87" t="str">
        <f ca="1">"("&amp;(ROW()-MATCH("References",A:A,FALSE)-COUNTIF(INDIRECT(ADDRESS(MATCH("References",A:A,FALSE),COLUMN())):INDIRECT(ADDRESS(ROW()-1,COLUMN())),""))&amp;")"</f>
        <v>(2)</v>
      </c>
      <c r="B26" s="89" t="s">
        <v>147</v>
      </c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88"/>
      <c r="P26" s="77"/>
      <c r="Q26" s="77"/>
      <c r="R26" s="7"/>
      <c r="S26" s="7"/>
      <c r="T26" s="7"/>
      <c r="U26" s="7"/>
    </row>
    <row r="27" spans="1:21" s="27" customFormat="1" ht="15" customHeight="1">
      <c r="A27" s="87" t="str">
        <f ca="1">"("&amp;(ROW()-MATCH("References",A:A,FALSE)-COUNTIF(INDIRECT(ADDRESS(MATCH("References",A:A,FALSE),COLUMN())):INDIRECT(ADDRESS(ROW()-1,COLUMN())),""))&amp;")"</f>
        <v>(3)</v>
      </c>
      <c r="B27" s="89" t="s">
        <v>148</v>
      </c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88"/>
      <c r="N27" s="77"/>
      <c r="O27" s="77"/>
      <c r="P27" s="77"/>
      <c r="Q27" s="88"/>
    </row>
    <row r="28" spans="1:21" s="27" customFormat="1" ht="15" customHeight="1">
      <c r="A28" s="87" t="str">
        <f ca="1">"("&amp;(ROW()-MATCH("References",A:A,FALSE)-COUNTIF(INDIRECT(ADDRESS(MATCH("References",A:A,FALSE),COLUMN())):INDIRECT(ADDRESS(ROW()-1,COLUMN())),""))&amp;")"</f>
        <v>(4)</v>
      </c>
      <c r="B28" s="79" t="s">
        <v>149</v>
      </c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88"/>
      <c r="N28" s="77"/>
      <c r="O28" s="77"/>
      <c r="P28" s="77"/>
      <c r="Q28" s="88"/>
    </row>
    <row r="29" spans="1:21">
      <c r="A29" s="90" t="s">
        <v>150</v>
      </c>
      <c r="B29" s="89" t="s">
        <v>151</v>
      </c>
      <c r="C29" s="91"/>
      <c r="D29" s="91"/>
      <c r="E29" s="91"/>
      <c r="F29" s="91"/>
      <c r="G29" s="91"/>
      <c r="H29" s="91"/>
      <c r="I29" s="91"/>
      <c r="J29" s="91"/>
      <c r="K29" s="91"/>
      <c r="L29" s="99"/>
      <c r="M29" s="100"/>
      <c r="N29" s="100"/>
      <c r="O29" s="100"/>
      <c r="P29" s="99"/>
      <c r="Q29" s="91"/>
    </row>
  </sheetData>
  <mergeCells count="6">
    <mergeCell ref="A1:B4"/>
    <mergeCell ref="C1:C4"/>
    <mergeCell ref="D1:D4"/>
    <mergeCell ref="F1:G3"/>
    <mergeCell ref="H1:I3"/>
    <mergeCell ref="E1:E4"/>
  </mergeCells>
  <conditionalFormatting sqref="D5:E12">
    <cfRule type="cellIs" dxfId="13" priority="21" operator="greaterThanOrEqual">
      <formula>100</formula>
    </cfRule>
  </conditionalFormatting>
  <conditionalFormatting sqref="G5:G12">
    <cfRule type="cellIs" dxfId="12" priority="14" operator="greaterThanOrEqual">
      <formula>100</formula>
    </cfRule>
  </conditionalFormatting>
  <conditionalFormatting sqref="H16 G17:I18 G20 H20:I22">
    <cfRule type="cellIs" dxfId="11" priority="15" operator="equal">
      <formula>0</formula>
    </cfRule>
    <cfRule type="cellIs" dxfId="10" priority="16" operator="greaterThanOrEqual">
      <formula>100</formula>
    </cfRule>
    <cfRule type="cellIs" dxfId="9" priority="17" operator="between">
      <formula>10</formula>
      <formula>100</formula>
    </cfRule>
    <cfRule type="cellIs" dxfId="8" priority="18" operator="between">
      <formula>0.1</formula>
      <formula>10</formula>
    </cfRule>
    <cfRule type="cellIs" dxfId="7" priority="19" operator="between">
      <formula>0.01</formula>
      <formula>0.1</formula>
    </cfRule>
    <cfRule type="cellIs" dxfId="6" priority="20" operator="lessThan">
      <formula>0.01</formula>
    </cfRule>
  </conditionalFormatting>
  <conditionalFormatting sqref="J5:Q13 J15:Q22">
    <cfRule type="cellIs" dxfId="5" priority="23" operator="equal">
      <formula>0</formula>
    </cfRule>
    <cfRule type="cellIs" dxfId="4" priority="24" operator="lessThan">
      <formula>0.01</formula>
    </cfRule>
    <cfRule type="cellIs" dxfId="3" priority="25" operator="between">
      <formula>0.01</formula>
      <formula>0.1</formula>
    </cfRule>
    <cfRule type="cellIs" dxfId="2" priority="26" operator="between">
      <formula>0.1</formula>
      <formula>10</formula>
    </cfRule>
    <cfRule type="cellIs" dxfId="1" priority="27" operator="between">
      <formula>10</formula>
      <formula>100</formula>
    </cfRule>
  </conditionalFormatting>
  <conditionalFormatting sqref="J5:Q22">
    <cfRule type="cellIs" dxfId="0" priority="22" operator="greaterThan">
      <formula>100</formula>
    </cfRule>
  </conditionalFormatting>
  <printOptions horizontalCentered="1"/>
  <pageMargins left="0.7" right="0.7" top="0.75" bottom="0.75" header="0.3" footer="0.3"/>
  <pageSetup paperSize="256" orientation="landscape" r:id="rId1"/>
  <headerFooter>
    <oddFooter>&amp;R&amp;"Century Gothic,Regular"&amp;6&amp;P of &amp;N</oddFooter>
  </headerFooter>
  <customProperties>
    <customPr name="_pios_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831D6-C20C-4E86-9A50-83D7C92A16AB}">
  <dimension ref="A1:P285"/>
  <sheetViews>
    <sheetView showOutlineSymbols="0" workbookViewId="0">
      <selection activeCell="C28" sqref="C28"/>
    </sheetView>
  </sheetViews>
  <sheetFormatPr defaultColWidth="9.21875" defaultRowHeight="13.8"/>
  <cols>
    <col min="1" max="1" width="4.44140625" style="52" customWidth="1"/>
    <col min="2" max="2" width="24.44140625" style="52" customWidth="1"/>
    <col min="3" max="3" width="17.44140625" style="52" customWidth="1"/>
    <col min="4" max="4" width="12.44140625" style="52" customWidth="1"/>
    <col min="5" max="5" width="17.77734375" style="52" customWidth="1"/>
    <col min="6" max="6" width="25.5546875" style="52" customWidth="1"/>
    <col min="7" max="7" width="17.5546875" style="69" customWidth="1"/>
    <col min="8" max="8" width="15" style="52" customWidth="1"/>
    <col min="9" max="9" width="11.5546875" style="52" customWidth="1"/>
    <col min="10" max="10" width="13.77734375" style="68" customWidth="1"/>
    <col min="11" max="13" width="13.77734375" style="52" customWidth="1"/>
    <col min="14" max="16" width="13.44140625" style="52" customWidth="1"/>
    <col min="17" max="17" width="11.21875" style="52" customWidth="1"/>
    <col min="18" max="16384" width="9.21875" style="52"/>
  </cols>
  <sheetData>
    <row r="1" spans="1:13" s="54" customFormat="1" ht="55.2">
      <c r="A1" s="53"/>
      <c r="B1" s="108" t="s">
        <v>156</v>
      </c>
      <c r="C1" s="109" t="s">
        <v>1</v>
      </c>
      <c r="D1" s="109" t="s">
        <v>2</v>
      </c>
      <c r="E1" s="109" t="s">
        <v>157</v>
      </c>
      <c r="F1" s="109" t="s">
        <v>158</v>
      </c>
      <c r="G1" s="109" t="s">
        <v>159</v>
      </c>
      <c r="H1" s="110" t="s">
        <v>160</v>
      </c>
      <c r="I1" s="109" t="s">
        <v>161</v>
      </c>
      <c r="J1" s="108" t="s">
        <v>162</v>
      </c>
      <c r="K1" s="109" t="s">
        <v>163</v>
      </c>
      <c r="L1" s="109" t="s">
        <v>164</v>
      </c>
      <c r="M1" s="111" t="s">
        <v>165</v>
      </c>
    </row>
    <row r="2" spans="1:13">
      <c r="A2" s="50"/>
      <c r="B2" s="55" t="s">
        <v>166</v>
      </c>
      <c r="C2" s="56" t="s">
        <v>6</v>
      </c>
      <c r="D2" s="56" t="s">
        <v>7</v>
      </c>
      <c r="E2" s="56" t="s">
        <v>167</v>
      </c>
      <c r="F2" s="56" t="s">
        <v>5</v>
      </c>
      <c r="G2" s="57" t="s">
        <v>168</v>
      </c>
      <c r="H2" s="58">
        <v>41456</v>
      </c>
      <c r="I2" s="59">
        <v>5.0000000000000004E-6</v>
      </c>
      <c r="J2" s="47">
        <f>L2*2</f>
        <v>10722</v>
      </c>
      <c r="K2" s="60">
        <v>3350</v>
      </c>
      <c r="L2" s="47">
        <v>5361</v>
      </c>
      <c r="M2" s="112">
        <v>1057.26</v>
      </c>
    </row>
    <row r="3" spans="1:13">
      <c r="A3" s="50"/>
      <c r="B3" s="55" t="s">
        <v>166</v>
      </c>
      <c r="C3" s="113" t="s">
        <v>6</v>
      </c>
      <c r="D3" s="113" t="s">
        <v>7</v>
      </c>
      <c r="E3" s="113" t="s">
        <v>167</v>
      </c>
      <c r="F3" s="113" t="s">
        <v>8</v>
      </c>
      <c r="G3" s="114" t="s">
        <v>169</v>
      </c>
      <c r="H3" s="115">
        <v>41456</v>
      </c>
      <c r="I3" s="61">
        <v>5.0000000000000004E-6</v>
      </c>
      <c r="J3" s="48">
        <f t="shared" ref="J3:J66" si="0">L3*2</f>
        <v>10722</v>
      </c>
      <c r="K3" s="116">
        <v>3350</v>
      </c>
      <c r="L3" s="48">
        <v>5361</v>
      </c>
      <c r="M3" s="117">
        <v>1057.26</v>
      </c>
    </row>
    <row r="4" spans="1:13">
      <c r="A4" s="50"/>
      <c r="B4" s="55" t="s">
        <v>166</v>
      </c>
      <c r="C4" s="113" t="s">
        <v>6</v>
      </c>
      <c r="D4" s="113" t="s">
        <v>7</v>
      </c>
      <c r="E4" s="113" t="s">
        <v>167</v>
      </c>
      <c r="F4" s="113" t="s">
        <v>9</v>
      </c>
      <c r="G4" s="114" t="s">
        <v>170</v>
      </c>
      <c r="H4" s="115">
        <v>41456</v>
      </c>
      <c r="I4" s="61">
        <v>5.0000000000000004E-6</v>
      </c>
      <c r="J4" s="48">
        <f t="shared" si="0"/>
        <v>10722</v>
      </c>
      <c r="K4" s="116">
        <v>3350</v>
      </c>
      <c r="L4" s="48">
        <v>5361</v>
      </c>
      <c r="M4" s="117">
        <v>1057.26</v>
      </c>
    </row>
    <row r="5" spans="1:13">
      <c r="A5" s="50"/>
      <c r="B5" s="55" t="s">
        <v>166</v>
      </c>
      <c r="C5" s="113" t="s">
        <v>6</v>
      </c>
      <c r="D5" s="113" t="s">
        <v>7</v>
      </c>
      <c r="E5" s="113" t="s">
        <v>167</v>
      </c>
      <c r="F5" s="113" t="s">
        <v>10</v>
      </c>
      <c r="G5" s="114" t="s">
        <v>171</v>
      </c>
      <c r="H5" s="115">
        <v>41456</v>
      </c>
      <c r="I5" s="61">
        <v>5.0000000000000004E-6</v>
      </c>
      <c r="J5" s="48">
        <f t="shared" si="0"/>
        <v>10722</v>
      </c>
      <c r="K5" s="116">
        <v>3350</v>
      </c>
      <c r="L5" s="48">
        <v>5361</v>
      </c>
      <c r="M5" s="117">
        <v>1057.26</v>
      </c>
    </row>
    <row r="6" spans="1:13">
      <c r="A6" s="50"/>
      <c r="B6" s="55" t="s">
        <v>166</v>
      </c>
      <c r="C6" s="113" t="s">
        <v>6</v>
      </c>
      <c r="D6" s="113" t="s">
        <v>7</v>
      </c>
      <c r="E6" s="113" t="s">
        <v>167</v>
      </c>
      <c r="F6" s="113" t="s">
        <v>11</v>
      </c>
      <c r="G6" s="114" t="s">
        <v>172</v>
      </c>
      <c r="H6" s="115">
        <v>41456</v>
      </c>
      <c r="I6" s="61">
        <v>5.0000000000000004E-6</v>
      </c>
      <c r="J6" s="48">
        <f t="shared" si="0"/>
        <v>10722</v>
      </c>
      <c r="K6" s="116">
        <v>3350</v>
      </c>
      <c r="L6" s="48">
        <v>5361</v>
      </c>
      <c r="M6" s="117">
        <v>1057.26</v>
      </c>
    </row>
    <row r="7" spans="1:13">
      <c r="A7" s="50"/>
      <c r="B7" s="55" t="s">
        <v>166</v>
      </c>
      <c r="C7" s="113" t="s">
        <v>6</v>
      </c>
      <c r="D7" s="113" t="s">
        <v>7</v>
      </c>
      <c r="E7" s="113" t="s">
        <v>167</v>
      </c>
      <c r="F7" s="113" t="s">
        <v>12</v>
      </c>
      <c r="G7" s="114" t="s">
        <v>173</v>
      </c>
      <c r="H7" s="115">
        <v>41456</v>
      </c>
      <c r="I7" s="61">
        <v>5.0000000000000004E-6</v>
      </c>
      <c r="J7" s="48">
        <f t="shared" si="0"/>
        <v>10722</v>
      </c>
      <c r="K7" s="116">
        <v>3350</v>
      </c>
      <c r="L7" s="48">
        <v>5361</v>
      </c>
      <c r="M7" s="117">
        <v>1057.26</v>
      </c>
    </row>
    <row r="8" spans="1:13">
      <c r="A8" s="50"/>
      <c r="B8" s="55" t="s">
        <v>166</v>
      </c>
      <c r="C8" s="113" t="s">
        <v>6</v>
      </c>
      <c r="D8" s="113" t="s">
        <v>7</v>
      </c>
      <c r="E8" s="113" t="s">
        <v>167</v>
      </c>
      <c r="F8" s="113" t="s">
        <v>13</v>
      </c>
      <c r="G8" s="114" t="s">
        <v>174</v>
      </c>
      <c r="H8" s="115">
        <v>41456</v>
      </c>
      <c r="I8" s="61">
        <v>5.0000000000000004E-6</v>
      </c>
      <c r="J8" s="48">
        <f t="shared" si="0"/>
        <v>10722</v>
      </c>
      <c r="K8" s="116">
        <v>3350</v>
      </c>
      <c r="L8" s="48">
        <v>5361</v>
      </c>
      <c r="M8" s="117">
        <v>1057.26</v>
      </c>
    </row>
    <row r="9" spans="1:13">
      <c r="A9" s="50"/>
      <c r="B9" s="55" t="s">
        <v>166</v>
      </c>
      <c r="C9" s="113" t="s">
        <v>6</v>
      </c>
      <c r="D9" s="113" t="s">
        <v>7</v>
      </c>
      <c r="E9" s="113" t="s">
        <v>167</v>
      </c>
      <c r="F9" s="113" t="s">
        <v>14</v>
      </c>
      <c r="G9" s="114" t="s">
        <v>175</v>
      </c>
      <c r="H9" s="115">
        <v>41456</v>
      </c>
      <c r="I9" s="61">
        <v>5.0000000000000004E-6</v>
      </c>
      <c r="J9" s="48">
        <f t="shared" si="0"/>
        <v>10722</v>
      </c>
      <c r="K9" s="116">
        <v>3350</v>
      </c>
      <c r="L9" s="48">
        <v>5361</v>
      </c>
      <c r="M9" s="117">
        <v>1057.26</v>
      </c>
    </row>
    <row r="10" spans="1:13">
      <c r="A10" s="50"/>
      <c r="B10" s="55" t="s">
        <v>166</v>
      </c>
      <c r="C10" s="113" t="s">
        <v>6</v>
      </c>
      <c r="D10" s="113" t="s">
        <v>7</v>
      </c>
      <c r="E10" s="113" t="s">
        <v>167</v>
      </c>
      <c r="F10" s="113" t="s">
        <v>15</v>
      </c>
      <c r="G10" s="118" t="s">
        <v>176</v>
      </c>
      <c r="H10" s="115">
        <v>41640</v>
      </c>
      <c r="I10" s="61">
        <v>5.0000000000000004E-6</v>
      </c>
      <c r="J10" s="48">
        <f t="shared" si="0"/>
        <v>10722</v>
      </c>
      <c r="K10" s="116">
        <v>3350</v>
      </c>
      <c r="L10" s="48">
        <v>5361</v>
      </c>
      <c r="M10" s="117">
        <v>1057.26</v>
      </c>
    </row>
    <row r="11" spans="1:13">
      <c r="A11" s="50"/>
      <c r="B11" s="55" t="s">
        <v>166</v>
      </c>
      <c r="C11" s="113" t="s">
        <v>6</v>
      </c>
      <c r="D11" s="113" t="s">
        <v>7</v>
      </c>
      <c r="E11" s="113" t="s">
        <v>167</v>
      </c>
      <c r="F11" s="113" t="s">
        <v>16</v>
      </c>
      <c r="G11" s="118" t="s">
        <v>177</v>
      </c>
      <c r="H11" s="115">
        <v>41640</v>
      </c>
      <c r="I11" s="61">
        <v>5.0000000000000004E-6</v>
      </c>
      <c r="J11" s="48">
        <f t="shared" si="0"/>
        <v>10722</v>
      </c>
      <c r="K11" s="116">
        <v>3350</v>
      </c>
      <c r="L11" s="48">
        <v>5361</v>
      </c>
      <c r="M11" s="117">
        <v>1057.26</v>
      </c>
    </row>
    <row r="12" spans="1:13">
      <c r="A12" s="50"/>
      <c r="B12" s="55" t="s">
        <v>166</v>
      </c>
      <c r="C12" s="113" t="s">
        <v>6</v>
      </c>
      <c r="D12" s="113" t="s">
        <v>7</v>
      </c>
      <c r="E12" s="113" t="s">
        <v>167</v>
      </c>
      <c r="F12" s="113" t="s">
        <v>17</v>
      </c>
      <c r="G12" s="118" t="s">
        <v>178</v>
      </c>
      <c r="H12" s="115">
        <v>41640</v>
      </c>
      <c r="I12" s="61">
        <v>5.0000000000000004E-6</v>
      </c>
      <c r="J12" s="48">
        <f t="shared" si="0"/>
        <v>10722</v>
      </c>
      <c r="K12" s="116">
        <v>3350</v>
      </c>
      <c r="L12" s="48">
        <v>5361</v>
      </c>
      <c r="M12" s="117">
        <v>1057.26</v>
      </c>
    </row>
    <row r="13" spans="1:13">
      <c r="A13" s="50"/>
      <c r="B13" s="55" t="s">
        <v>166</v>
      </c>
      <c r="C13" s="113" t="s">
        <v>6</v>
      </c>
      <c r="D13" s="113" t="s">
        <v>7</v>
      </c>
      <c r="E13" s="113" t="s">
        <v>167</v>
      </c>
      <c r="F13" s="113" t="s">
        <v>18</v>
      </c>
      <c r="G13" s="118" t="s">
        <v>179</v>
      </c>
      <c r="H13" s="115">
        <v>41640</v>
      </c>
      <c r="I13" s="61">
        <v>5.0000000000000004E-6</v>
      </c>
      <c r="J13" s="48">
        <f t="shared" si="0"/>
        <v>10722</v>
      </c>
      <c r="K13" s="116">
        <v>3350</v>
      </c>
      <c r="L13" s="48">
        <v>5361</v>
      </c>
      <c r="M13" s="117">
        <v>1057.26</v>
      </c>
    </row>
    <row r="14" spans="1:13">
      <c r="A14" s="50"/>
      <c r="B14" s="55" t="s">
        <v>166</v>
      </c>
      <c r="C14" s="119" t="s">
        <v>6</v>
      </c>
      <c r="D14" s="119" t="s">
        <v>7</v>
      </c>
      <c r="E14" s="119" t="s">
        <v>167</v>
      </c>
      <c r="F14" s="119" t="s">
        <v>19</v>
      </c>
      <c r="G14" s="118" t="s">
        <v>180</v>
      </c>
      <c r="H14" s="120">
        <v>44409</v>
      </c>
      <c r="I14" s="62">
        <v>5.0000000000000004E-6</v>
      </c>
      <c r="J14" s="48">
        <f t="shared" si="0"/>
        <v>10722</v>
      </c>
      <c r="K14" s="116">
        <v>3350</v>
      </c>
      <c r="L14" s="48">
        <v>5361</v>
      </c>
      <c r="M14" s="117">
        <v>1057.26</v>
      </c>
    </row>
    <row r="15" spans="1:13">
      <c r="A15" s="50"/>
      <c r="B15" s="55" t="s">
        <v>166</v>
      </c>
      <c r="C15" s="119" t="s">
        <v>6</v>
      </c>
      <c r="D15" s="119" t="s">
        <v>7</v>
      </c>
      <c r="E15" s="119" t="s">
        <v>167</v>
      </c>
      <c r="F15" s="119" t="s">
        <v>20</v>
      </c>
      <c r="G15" s="118" t="s">
        <v>181</v>
      </c>
      <c r="H15" s="120">
        <v>44774</v>
      </c>
      <c r="I15" s="62">
        <v>5.0000000000000004E-6</v>
      </c>
      <c r="J15" s="48">
        <f t="shared" si="0"/>
        <v>10722</v>
      </c>
      <c r="K15" s="116">
        <v>3350</v>
      </c>
      <c r="L15" s="48">
        <v>5361</v>
      </c>
      <c r="M15" s="117">
        <v>1057.26</v>
      </c>
    </row>
    <row r="16" spans="1:13">
      <c r="A16" s="50"/>
      <c r="B16" s="55" t="s">
        <v>166</v>
      </c>
      <c r="C16" s="119" t="s">
        <v>6</v>
      </c>
      <c r="D16" s="119" t="s">
        <v>7</v>
      </c>
      <c r="E16" s="119" t="s">
        <v>167</v>
      </c>
      <c r="F16" s="119" t="s">
        <v>21</v>
      </c>
      <c r="G16" s="118" t="s">
        <v>182</v>
      </c>
      <c r="H16" s="120">
        <v>45108</v>
      </c>
      <c r="I16" s="62">
        <v>5.0000000000000004E-6</v>
      </c>
      <c r="J16" s="48">
        <f t="shared" si="0"/>
        <v>10722</v>
      </c>
      <c r="K16" s="116">
        <v>3350</v>
      </c>
      <c r="L16" s="48">
        <v>5361</v>
      </c>
      <c r="M16" s="117">
        <v>1057.26</v>
      </c>
    </row>
    <row r="17" spans="1:13">
      <c r="A17" s="50"/>
      <c r="B17" s="63" t="s">
        <v>166</v>
      </c>
      <c r="C17" s="119" t="s">
        <v>6</v>
      </c>
      <c r="D17" s="119" t="s">
        <v>7</v>
      </c>
      <c r="E17" s="119" t="s">
        <v>167</v>
      </c>
      <c r="F17" s="119" t="s">
        <v>22</v>
      </c>
      <c r="G17" s="118" t="s">
        <v>183</v>
      </c>
      <c r="H17" s="120">
        <v>45474</v>
      </c>
      <c r="I17" s="62">
        <v>5.0000000000000004E-6</v>
      </c>
      <c r="J17" s="48">
        <f t="shared" si="0"/>
        <v>10722</v>
      </c>
      <c r="K17" s="116">
        <v>3350</v>
      </c>
      <c r="L17" s="48">
        <v>5361</v>
      </c>
      <c r="M17" s="117">
        <v>1057.26</v>
      </c>
    </row>
    <row r="18" spans="1:13">
      <c r="A18" s="50"/>
      <c r="B18" s="63" t="s">
        <v>166</v>
      </c>
      <c r="C18" s="119" t="s">
        <v>6</v>
      </c>
      <c r="D18" s="119" t="s">
        <v>24</v>
      </c>
      <c r="E18" s="119" t="s">
        <v>167</v>
      </c>
      <c r="F18" s="119" t="s">
        <v>23</v>
      </c>
      <c r="G18" s="118" t="s">
        <v>184</v>
      </c>
      <c r="H18" s="120">
        <v>47088</v>
      </c>
      <c r="I18" s="62">
        <v>5.0000000000000004E-6</v>
      </c>
      <c r="J18" s="48">
        <f t="shared" si="0"/>
        <v>10722</v>
      </c>
      <c r="K18" s="116">
        <v>3350</v>
      </c>
      <c r="L18" s="48">
        <v>5361</v>
      </c>
      <c r="M18" s="117">
        <v>1057.26</v>
      </c>
    </row>
    <row r="19" spans="1:13">
      <c r="A19" s="50"/>
      <c r="B19" s="63" t="s">
        <v>166</v>
      </c>
      <c r="C19" s="119" t="s">
        <v>6</v>
      </c>
      <c r="D19" s="119" t="s">
        <v>24</v>
      </c>
      <c r="E19" s="119" t="s">
        <v>167</v>
      </c>
      <c r="F19" s="119" t="s">
        <v>25</v>
      </c>
      <c r="G19" s="118" t="s">
        <v>185</v>
      </c>
      <c r="H19" s="120">
        <v>47088</v>
      </c>
      <c r="I19" s="62">
        <v>5.0000000000000004E-6</v>
      </c>
      <c r="J19" s="48">
        <f t="shared" si="0"/>
        <v>10722</v>
      </c>
      <c r="K19" s="116">
        <v>3350</v>
      </c>
      <c r="L19" s="48">
        <v>5361</v>
      </c>
      <c r="M19" s="117">
        <v>1057.26</v>
      </c>
    </row>
    <row r="20" spans="1:13">
      <c r="A20" s="50"/>
      <c r="B20" s="63" t="s">
        <v>166</v>
      </c>
      <c r="C20" s="119" t="s">
        <v>6</v>
      </c>
      <c r="D20" s="119" t="s">
        <v>24</v>
      </c>
      <c r="E20" s="119" t="s">
        <v>167</v>
      </c>
      <c r="F20" s="119" t="s">
        <v>26</v>
      </c>
      <c r="G20" s="118" t="s">
        <v>186</v>
      </c>
      <c r="H20" s="120">
        <v>47088</v>
      </c>
      <c r="I20" s="62">
        <v>5.0000000000000004E-6</v>
      </c>
      <c r="J20" s="48">
        <f t="shared" si="0"/>
        <v>10722</v>
      </c>
      <c r="K20" s="116">
        <v>3350</v>
      </c>
      <c r="L20" s="48">
        <v>5361</v>
      </c>
      <c r="M20" s="117">
        <v>1057.26</v>
      </c>
    </row>
    <row r="21" spans="1:13">
      <c r="A21" s="50"/>
      <c r="B21" s="63" t="s">
        <v>166</v>
      </c>
      <c r="C21" s="119" t="s">
        <v>6</v>
      </c>
      <c r="D21" s="119" t="s">
        <v>24</v>
      </c>
      <c r="E21" s="119" t="s">
        <v>167</v>
      </c>
      <c r="F21" s="119" t="s">
        <v>27</v>
      </c>
      <c r="G21" s="118" t="s">
        <v>187</v>
      </c>
      <c r="H21" s="120">
        <v>47088</v>
      </c>
      <c r="I21" s="62">
        <v>5.0000000000000004E-6</v>
      </c>
      <c r="J21" s="48">
        <f t="shared" si="0"/>
        <v>10722</v>
      </c>
      <c r="K21" s="116">
        <v>3350</v>
      </c>
      <c r="L21" s="48">
        <v>5361</v>
      </c>
      <c r="M21" s="117">
        <v>1057.26</v>
      </c>
    </row>
    <row r="22" spans="1:13">
      <c r="A22" s="50"/>
      <c r="B22" s="64" t="s">
        <v>166</v>
      </c>
      <c r="C22" s="119" t="s">
        <v>6</v>
      </c>
      <c r="D22" s="119" t="s">
        <v>29</v>
      </c>
      <c r="E22" s="119" t="s">
        <v>167</v>
      </c>
      <c r="F22" s="119" t="s">
        <v>28</v>
      </c>
      <c r="G22" s="118" t="s">
        <v>188</v>
      </c>
      <c r="H22" s="120">
        <v>44287</v>
      </c>
      <c r="I22" s="62">
        <v>5.0000000000000004E-6</v>
      </c>
      <c r="J22" s="48">
        <f t="shared" si="0"/>
        <v>10722</v>
      </c>
      <c r="K22" s="116">
        <v>3350</v>
      </c>
      <c r="L22" s="48">
        <v>5361</v>
      </c>
      <c r="M22" s="117">
        <v>1057.26</v>
      </c>
    </row>
    <row r="23" spans="1:13">
      <c r="A23" s="50"/>
      <c r="B23" s="55" t="s">
        <v>166</v>
      </c>
      <c r="C23" s="113" t="s">
        <v>6</v>
      </c>
      <c r="D23" s="113" t="s">
        <v>29</v>
      </c>
      <c r="E23" s="113" t="s">
        <v>167</v>
      </c>
      <c r="F23" s="113" t="s">
        <v>30</v>
      </c>
      <c r="G23" s="118" t="s">
        <v>189</v>
      </c>
      <c r="H23" s="120">
        <v>44288</v>
      </c>
      <c r="I23" s="62">
        <v>5.0000000000000004E-6</v>
      </c>
      <c r="J23" s="48">
        <f t="shared" si="0"/>
        <v>10722</v>
      </c>
      <c r="K23" s="116">
        <v>3350</v>
      </c>
      <c r="L23" s="48">
        <v>5361</v>
      </c>
      <c r="M23" s="117">
        <v>1057.26</v>
      </c>
    </row>
    <row r="24" spans="1:13">
      <c r="A24" s="50"/>
      <c r="B24" s="55" t="s">
        <v>166</v>
      </c>
      <c r="C24" s="113" t="s">
        <v>6</v>
      </c>
      <c r="D24" s="113" t="s">
        <v>29</v>
      </c>
      <c r="E24" s="113" t="s">
        <v>167</v>
      </c>
      <c r="F24" s="113" t="s">
        <v>31</v>
      </c>
      <c r="G24" s="118" t="s">
        <v>190</v>
      </c>
      <c r="H24" s="120">
        <v>44289</v>
      </c>
      <c r="I24" s="62">
        <v>5.0000000000000004E-6</v>
      </c>
      <c r="J24" s="48">
        <f t="shared" si="0"/>
        <v>10722</v>
      </c>
      <c r="K24" s="116">
        <v>3350</v>
      </c>
      <c r="L24" s="48">
        <v>5361</v>
      </c>
      <c r="M24" s="117">
        <v>1057.26</v>
      </c>
    </row>
    <row r="25" spans="1:13">
      <c r="A25" s="50"/>
      <c r="B25" s="55" t="s">
        <v>166</v>
      </c>
      <c r="C25" s="113" t="s">
        <v>6</v>
      </c>
      <c r="D25" s="113" t="s">
        <v>29</v>
      </c>
      <c r="E25" s="113" t="s">
        <v>167</v>
      </c>
      <c r="F25" s="113" t="s">
        <v>32</v>
      </c>
      <c r="G25" s="118" t="s">
        <v>191</v>
      </c>
      <c r="H25" s="120">
        <v>44290</v>
      </c>
      <c r="I25" s="62">
        <v>5.0000000000000004E-6</v>
      </c>
      <c r="J25" s="48">
        <f t="shared" si="0"/>
        <v>10722</v>
      </c>
      <c r="K25" s="116">
        <v>3350</v>
      </c>
      <c r="L25" s="48">
        <v>5361</v>
      </c>
      <c r="M25" s="117">
        <v>1057.26</v>
      </c>
    </row>
    <row r="26" spans="1:13">
      <c r="A26" s="50"/>
      <c r="B26" s="55" t="s">
        <v>166</v>
      </c>
      <c r="C26" s="113" t="s">
        <v>6</v>
      </c>
      <c r="D26" s="113" t="s">
        <v>29</v>
      </c>
      <c r="E26" s="113" t="s">
        <v>167</v>
      </c>
      <c r="F26" s="113" t="s">
        <v>33</v>
      </c>
      <c r="G26" s="118" t="s">
        <v>192</v>
      </c>
      <c r="H26" s="120">
        <v>44291</v>
      </c>
      <c r="I26" s="62">
        <v>5.0000000000000004E-6</v>
      </c>
      <c r="J26" s="48">
        <f t="shared" si="0"/>
        <v>10722</v>
      </c>
      <c r="K26" s="116">
        <v>3350</v>
      </c>
      <c r="L26" s="48">
        <v>5361</v>
      </c>
      <c r="M26" s="117">
        <v>1057.26</v>
      </c>
    </row>
    <row r="27" spans="1:13">
      <c r="A27" s="50"/>
      <c r="B27" s="55" t="s">
        <v>166</v>
      </c>
      <c r="C27" s="113" t="s">
        <v>6</v>
      </c>
      <c r="D27" s="113" t="s">
        <v>29</v>
      </c>
      <c r="E27" s="113" t="s">
        <v>167</v>
      </c>
      <c r="F27" s="113" t="s">
        <v>34</v>
      </c>
      <c r="G27" s="118" t="s">
        <v>193</v>
      </c>
      <c r="H27" s="120">
        <v>44292</v>
      </c>
      <c r="I27" s="62">
        <v>5.0000000000000004E-6</v>
      </c>
      <c r="J27" s="48">
        <f t="shared" si="0"/>
        <v>10722</v>
      </c>
      <c r="K27" s="116">
        <v>3350</v>
      </c>
      <c r="L27" s="48">
        <v>5361</v>
      </c>
      <c r="M27" s="117">
        <v>1057.26</v>
      </c>
    </row>
    <row r="28" spans="1:13">
      <c r="A28" s="50"/>
      <c r="B28" s="55" t="s">
        <v>166</v>
      </c>
      <c r="C28" s="113" t="s">
        <v>6</v>
      </c>
      <c r="D28" s="113" t="s">
        <v>29</v>
      </c>
      <c r="E28" s="113" t="s">
        <v>167</v>
      </c>
      <c r="F28" s="113" t="s">
        <v>35</v>
      </c>
      <c r="G28" s="118" t="s">
        <v>194</v>
      </c>
      <c r="H28" s="120">
        <v>44293</v>
      </c>
      <c r="I28" s="62">
        <v>5.0000000000000004E-6</v>
      </c>
      <c r="J28" s="48">
        <f t="shared" si="0"/>
        <v>10722</v>
      </c>
      <c r="K28" s="116">
        <v>3350</v>
      </c>
      <c r="L28" s="48">
        <v>5361</v>
      </c>
      <c r="M28" s="117">
        <v>1057.26</v>
      </c>
    </row>
    <row r="29" spans="1:13">
      <c r="A29" s="50"/>
      <c r="B29" s="55" t="s">
        <v>166</v>
      </c>
      <c r="C29" s="113" t="s">
        <v>6</v>
      </c>
      <c r="D29" s="113" t="s">
        <v>29</v>
      </c>
      <c r="E29" s="113" t="s">
        <v>167</v>
      </c>
      <c r="F29" s="113" t="s">
        <v>36</v>
      </c>
      <c r="G29" s="118" t="s">
        <v>195</v>
      </c>
      <c r="H29" s="120">
        <v>44294</v>
      </c>
      <c r="I29" s="62">
        <v>5.0000000000000004E-6</v>
      </c>
      <c r="J29" s="48">
        <f t="shared" si="0"/>
        <v>10722</v>
      </c>
      <c r="K29" s="116">
        <v>3350</v>
      </c>
      <c r="L29" s="48">
        <v>5361</v>
      </c>
      <c r="M29" s="117">
        <v>1057.26</v>
      </c>
    </row>
    <row r="30" spans="1:13">
      <c r="A30" s="50"/>
      <c r="B30" s="55" t="s">
        <v>166</v>
      </c>
      <c r="C30" s="113" t="s">
        <v>6</v>
      </c>
      <c r="D30" s="113" t="s">
        <v>29</v>
      </c>
      <c r="E30" s="113" t="s">
        <v>167</v>
      </c>
      <c r="F30" s="113" t="s">
        <v>39</v>
      </c>
      <c r="G30" s="118" t="s">
        <v>196</v>
      </c>
      <c r="H30" s="121" t="s">
        <v>197</v>
      </c>
      <c r="I30" s="62">
        <v>5.0000000000000004E-6</v>
      </c>
      <c r="J30" s="48">
        <f t="shared" si="0"/>
        <v>10722</v>
      </c>
      <c r="K30" s="116">
        <v>3350</v>
      </c>
      <c r="L30" s="48">
        <v>5361</v>
      </c>
      <c r="M30" s="117">
        <v>1057.26</v>
      </c>
    </row>
    <row r="31" spans="1:13">
      <c r="A31" s="50"/>
      <c r="B31" s="55" t="s">
        <v>166</v>
      </c>
      <c r="C31" s="113" t="s">
        <v>6</v>
      </c>
      <c r="D31" s="113" t="s">
        <v>29</v>
      </c>
      <c r="E31" s="113" t="s">
        <v>167</v>
      </c>
      <c r="F31" s="113" t="s">
        <v>40</v>
      </c>
      <c r="G31" s="118" t="s">
        <v>198</v>
      </c>
      <c r="H31" s="121" t="s">
        <v>197</v>
      </c>
      <c r="I31" s="62">
        <v>5.0000000000000004E-6</v>
      </c>
      <c r="J31" s="48">
        <f t="shared" si="0"/>
        <v>10722</v>
      </c>
      <c r="K31" s="116">
        <v>3350</v>
      </c>
      <c r="L31" s="48">
        <v>5361</v>
      </c>
      <c r="M31" s="117">
        <v>1057.26</v>
      </c>
    </row>
    <row r="32" spans="1:13">
      <c r="A32" s="50"/>
      <c r="B32" s="55" t="s">
        <v>166</v>
      </c>
      <c r="C32" s="113" t="s">
        <v>6</v>
      </c>
      <c r="D32" s="113" t="s">
        <v>29</v>
      </c>
      <c r="E32" s="113" t="s">
        <v>167</v>
      </c>
      <c r="F32" s="113" t="s">
        <v>41</v>
      </c>
      <c r="G32" s="118" t="s">
        <v>199</v>
      </c>
      <c r="H32" s="121" t="s">
        <v>197</v>
      </c>
      <c r="I32" s="62">
        <v>5.0000000000000004E-6</v>
      </c>
      <c r="J32" s="48">
        <f t="shared" si="0"/>
        <v>10722</v>
      </c>
      <c r="K32" s="116">
        <v>3350</v>
      </c>
      <c r="L32" s="48">
        <v>5361</v>
      </c>
      <c r="M32" s="117">
        <v>1057.26</v>
      </c>
    </row>
    <row r="33" spans="1:13">
      <c r="A33" s="50"/>
      <c r="B33" s="65" t="s">
        <v>166</v>
      </c>
      <c r="C33" s="113" t="s">
        <v>6</v>
      </c>
      <c r="D33" s="113" t="s">
        <v>29</v>
      </c>
      <c r="E33" s="113" t="s">
        <v>167</v>
      </c>
      <c r="F33" s="113" t="s">
        <v>42</v>
      </c>
      <c r="G33" s="118" t="s">
        <v>200</v>
      </c>
      <c r="H33" s="121" t="s">
        <v>197</v>
      </c>
      <c r="I33" s="62">
        <v>5.0000000000000004E-6</v>
      </c>
      <c r="J33" s="48">
        <f t="shared" si="0"/>
        <v>10722</v>
      </c>
      <c r="K33" s="116">
        <v>3350</v>
      </c>
      <c r="L33" s="48">
        <v>5361</v>
      </c>
      <c r="M33" s="117">
        <v>1057.26</v>
      </c>
    </row>
    <row r="34" spans="1:13">
      <c r="A34" s="50"/>
      <c r="B34" s="55" t="s">
        <v>166</v>
      </c>
      <c r="C34" s="113" t="s">
        <v>6</v>
      </c>
      <c r="D34" s="113" t="s">
        <v>29</v>
      </c>
      <c r="E34" s="113" t="s">
        <v>167</v>
      </c>
      <c r="F34" s="113" t="s">
        <v>43</v>
      </c>
      <c r="G34" s="118" t="s">
        <v>201</v>
      </c>
      <c r="H34" s="121" t="s">
        <v>197</v>
      </c>
      <c r="I34" s="62">
        <v>5.0000000000000004E-6</v>
      </c>
      <c r="J34" s="48">
        <f t="shared" si="0"/>
        <v>10722</v>
      </c>
      <c r="K34" s="116">
        <v>3350</v>
      </c>
      <c r="L34" s="48">
        <v>5361</v>
      </c>
      <c r="M34" s="117">
        <v>1057.26</v>
      </c>
    </row>
    <row r="35" spans="1:13">
      <c r="A35" s="50"/>
      <c r="B35" s="55" t="s">
        <v>166</v>
      </c>
      <c r="C35" s="113" t="s">
        <v>6</v>
      </c>
      <c r="D35" s="113" t="s">
        <v>29</v>
      </c>
      <c r="E35" s="113" t="s">
        <v>167</v>
      </c>
      <c r="F35" s="113" t="s">
        <v>44</v>
      </c>
      <c r="G35" s="118" t="s">
        <v>202</v>
      </c>
      <c r="H35" s="121" t="s">
        <v>197</v>
      </c>
      <c r="I35" s="62">
        <v>5.0000000000000004E-6</v>
      </c>
      <c r="J35" s="48">
        <f t="shared" si="0"/>
        <v>10722</v>
      </c>
      <c r="K35" s="116">
        <v>3350</v>
      </c>
      <c r="L35" s="48">
        <v>5361</v>
      </c>
      <c r="M35" s="117">
        <v>1057.26</v>
      </c>
    </row>
    <row r="36" spans="1:13">
      <c r="A36" s="50"/>
      <c r="B36" s="55" t="s">
        <v>166</v>
      </c>
      <c r="C36" s="113" t="s">
        <v>6</v>
      </c>
      <c r="D36" s="113" t="s">
        <v>29</v>
      </c>
      <c r="E36" s="113" t="s">
        <v>167</v>
      </c>
      <c r="F36" s="113" t="s">
        <v>45</v>
      </c>
      <c r="G36" s="118" t="s">
        <v>203</v>
      </c>
      <c r="H36" s="121" t="s">
        <v>197</v>
      </c>
      <c r="I36" s="62">
        <v>5.0000000000000004E-6</v>
      </c>
      <c r="J36" s="48">
        <f t="shared" si="0"/>
        <v>10722</v>
      </c>
      <c r="K36" s="116">
        <v>3350</v>
      </c>
      <c r="L36" s="48">
        <v>5361</v>
      </c>
      <c r="M36" s="117">
        <v>1057.26</v>
      </c>
    </row>
    <row r="37" spans="1:13" ht="13.95" customHeight="1">
      <c r="A37" s="50"/>
      <c r="B37" s="55" t="s">
        <v>166</v>
      </c>
      <c r="C37" s="113" t="s">
        <v>6</v>
      </c>
      <c r="D37" s="113" t="s">
        <v>29</v>
      </c>
      <c r="E37" s="113" t="s">
        <v>167</v>
      </c>
      <c r="F37" s="113" t="s">
        <v>46</v>
      </c>
      <c r="G37" s="118" t="s">
        <v>204</v>
      </c>
      <c r="H37" s="121" t="s">
        <v>197</v>
      </c>
      <c r="I37" s="62">
        <v>5.0000000000000004E-6</v>
      </c>
      <c r="J37" s="48">
        <f t="shared" si="0"/>
        <v>10722</v>
      </c>
      <c r="K37" s="116">
        <v>3350</v>
      </c>
      <c r="L37" s="48">
        <v>5361</v>
      </c>
      <c r="M37" s="117">
        <v>1057.26</v>
      </c>
    </row>
    <row r="38" spans="1:13">
      <c r="A38" s="50"/>
      <c r="B38" s="55" t="s">
        <v>166</v>
      </c>
      <c r="C38" s="113" t="s">
        <v>6</v>
      </c>
      <c r="D38" s="113" t="s">
        <v>29</v>
      </c>
      <c r="E38" s="113" t="s">
        <v>167</v>
      </c>
      <c r="F38" s="113" t="s">
        <v>47</v>
      </c>
      <c r="G38" s="118" t="s">
        <v>205</v>
      </c>
      <c r="H38" s="121" t="s">
        <v>197</v>
      </c>
      <c r="I38" s="62">
        <v>5.0000000000000004E-6</v>
      </c>
      <c r="J38" s="48">
        <f t="shared" si="0"/>
        <v>10722</v>
      </c>
      <c r="K38" s="116">
        <v>3350</v>
      </c>
      <c r="L38" s="48">
        <v>5361</v>
      </c>
      <c r="M38" s="117">
        <v>1057.26</v>
      </c>
    </row>
    <row r="39" spans="1:13">
      <c r="A39" s="50"/>
      <c r="B39" s="55" t="s">
        <v>166</v>
      </c>
      <c r="C39" s="113" t="s">
        <v>6</v>
      </c>
      <c r="D39" s="113" t="s">
        <v>49</v>
      </c>
      <c r="E39" s="113" t="s">
        <v>167</v>
      </c>
      <c r="F39" s="114" t="s">
        <v>48</v>
      </c>
      <c r="G39" s="114" t="s">
        <v>206</v>
      </c>
      <c r="H39" s="115">
        <v>37012</v>
      </c>
      <c r="I39" s="61">
        <v>1.0000000000000001E-5</v>
      </c>
      <c r="J39" s="48">
        <f t="shared" si="0"/>
        <v>7700</v>
      </c>
      <c r="K39" s="116">
        <v>3350</v>
      </c>
      <c r="L39" s="48">
        <v>3850</v>
      </c>
      <c r="M39" s="117">
        <v>1057.26</v>
      </c>
    </row>
    <row r="40" spans="1:13">
      <c r="A40" s="50"/>
      <c r="B40" s="55" t="s">
        <v>166</v>
      </c>
      <c r="C40" s="113" t="s">
        <v>6</v>
      </c>
      <c r="D40" s="113" t="s">
        <v>49</v>
      </c>
      <c r="E40" s="113" t="s">
        <v>167</v>
      </c>
      <c r="F40" s="114" t="s">
        <v>50</v>
      </c>
      <c r="G40" s="114" t="s">
        <v>207</v>
      </c>
      <c r="H40" s="115">
        <v>37012</v>
      </c>
      <c r="I40" s="61">
        <v>1.0000000000000001E-5</v>
      </c>
      <c r="J40" s="48">
        <f t="shared" si="0"/>
        <v>7700</v>
      </c>
      <c r="K40" s="116">
        <v>3350</v>
      </c>
      <c r="L40" s="48">
        <v>3850</v>
      </c>
      <c r="M40" s="117">
        <v>1057.26</v>
      </c>
    </row>
    <row r="41" spans="1:13">
      <c r="A41" s="50"/>
      <c r="B41" s="66" t="s">
        <v>166</v>
      </c>
      <c r="C41" s="113" t="s">
        <v>6</v>
      </c>
      <c r="D41" s="113" t="s">
        <v>49</v>
      </c>
      <c r="E41" s="113" t="s">
        <v>167</v>
      </c>
      <c r="F41" s="114" t="s">
        <v>51</v>
      </c>
      <c r="G41" s="114" t="s">
        <v>208</v>
      </c>
      <c r="H41" s="115">
        <v>37012</v>
      </c>
      <c r="I41" s="61">
        <v>1.0000000000000001E-5</v>
      </c>
      <c r="J41" s="48">
        <f t="shared" si="0"/>
        <v>7700</v>
      </c>
      <c r="K41" s="116">
        <v>3350</v>
      </c>
      <c r="L41" s="48">
        <v>3850</v>
      </c>
      <c r="M41" s="117">
        <v>1057.26</v>
      </c>
    </row>
    <row r="42" spans="1:13">
      <c r="A42" s="50"/>
      <c r="B42" s="55" t="s">
        <v>166</v>
      </c>
      <c r="C42" s="113" t="s">
        <v>6</v>
      </c>
      <c r="D42" s="113" t="s">
        <v>49</v>
      </c>
      <c r="E42" s="113" t="s">
        <v>167</v>
      </c>
      <c r="F42" s="114" t="s">
        <v>52</v>
      </c>
      <c r="G42" s="114" t="s">
        <v>209</v>
      </c>
      <c r="H42" s="115">
        <v>37012</v>
      </c>
      <c r="I42" s="61">
        <v>1.0000000000000001E-5</v>
      </c>
      <c r="J42" s="48">
        <f t="shared" si="0"/>
        <v>7700</v>
      </c>
      <c r="K42" s="116">
        <v>3350</v>
      </c>
      <c r="L42" s="48">
        <v>3850</v>
      </c>
      <c r="M42" s="117">
        <v>1057.26</v>
      </c>
    </row>
    <row r="43" spans="1:13">
      <c r="A43" s="50"/>
      <c r="B43" s="55" t="s">
        <v>166</v>
      </c>
      <c r="C43" s="113" t="s">
        <v>6</v>
      </c>
      <c r="D43" s="113" t="s">
        <v>49</v>
      </c>
      <c r="E43" s="113" t="s">
        <v>167</v>
      </c>
      <c r="F43" s="114" t="s">
        <v>53</v>
      </c>
      <c r="G43" s="114" t="s">
        <v>210</v>
      </c>
      <c r="H43" s="115">
        <v>37012</v>
      </c>
      <c r="I43" s="62">
        <v>1.0000000000000001E-5</v>
      </c>
      <c r="J43" s="48">
        <f t="shared" si="0"/>
        <v>7700</v>
      </c>
      <c r="K43" s="122">
        <v>3350</v>
      </c>
      <c r="L43" s="49">
        <v>3850</v>
      </c>
      <c r="M43" s="123">
        <v>1057.26</v>
      </c>
    </row>
    <row r="44" spans="1:13" s="67" customFormat="1">
      <c r="A44" s="51"/>
      <c r="B44" s="55" t="s">
        <v>166</v>
      </c>
      <c r="C44" s="113" t="s">
        <v>6</v>
      </c>
      <c r="D44" s="119" t="s">
        <v>55</v>
      </c>
      <c r="E44" s="113" t="s">
        <v>167</v>
      </c>
      <c r="F44" s="118" t="s">
        <v>54</v>
      </c>
      <c r="G44" s="124" t="s">
        <v>211</v>
      </c>
      <c r="H44" s="120">
        <v>43221</v>
      </c>
      <c r="I44" s="62">
        <v>1.0000000000000001E-5</v>
      </c>
      <c r="J44" s="48">
        <f t="shared" si="0"/>
        <v>7700</v>
      </c>
      <c r="K44" s="122">
        <v>3350</v>
      </c>
      <c r="L44" s="49">
        <v>3850</v>
      </c>
      <c r="M44" s="123">
        <v>1057.26</v>
      </c>
    </row>
    <row r="45" spans="1:13" s="67" customFormat="1">
      <c r="A45" s="51"/>
      <c r="B45" s="55" t="s">
        <v>166</v>
      </c>
      <c r="C45" s="113" t="s">
        <v>6</v>
      </c>
      <c r="D45" s="119" t="s">
        <v>55</v>
      </c>
      <c r="E45" s="113" t="s">
        <v>167</v>
      </c>
      <c r="F45" s="118" t="s">
        <v>56</v>
      </c>
      <c r="G45" s="124" t="s">
        <v>212</v>
      </c>
      <c r="H45" s="120">
        <v>43222</v>
      </c>
      <c r="I45" s="62">
        <v>1.0000000000000001E-5</v>
      </c>
      <c r="J45" s="48">
        <f t="shared" si="0"/>
        <v>7700</v>
      </c>
      <c r="K45" s="122">
        <v>3350</v>
      </c>
      <c r="L45" s="49">
        <v>3850</v>
      </c>
      <c r="M45" s="123">
        <v>1057.26</v>
      </c>
    </row>
    <row r="46" spans="1:13" s="67" customFormat="1">
      <c r="A46" s="51"/>
      <c r="B46" s="55" t="s">
        <v>166</v>
      </c>
      <c r="C46" s="113" t="s">
        <v>6</v>
      </c>
      <c r="D46" s="119" t="s">
        <v>55</v>
      </c>
      <c r="E46" s="113" t="s">
        <v>167</v>
      </c>
      <c r="F46" s="118" t="s">
        <v>57</v>
      </c>
      <c r="G46" s="124" t="s">
        <v>213</v>
      </c>
      <c r="H46" s="120">
        <v>43223</v>
      </c>
      <c r="I46" s="62">
        <v>1.0000000000000001E-5</v>
      </c>
      <c r="J46" s="48">
        <f t="shared" si="0"/>
        <v>7700</v>
      </c>
      <c r="K46" s="122">
        <v>3350</v>
      </c>
      <c r="L46" s="49">
        <v>3850</v>
      </c>
      <c r="M46" s="123">
        <v>1057.26</v>
      </c>
    </row>
    <row r="47" spans="1:13" s="67" customFormat="1">
      <c r="A47" s="51"/>
      <c r="B47" s="55" t="s">
        <v>166</v>
      </c>
      <c r="C47" s="113" t="s">
        <v>6</v>
      </c>
      <c r="D47" s="119" t="s">
        <v>55</v>
      </c>
      <c r="E47" s="113" t="s">
        <v>167</v>
      </c>
      <c r="F47" s="118" t="s">
        <v>58</v>
      </c>
      <c r="G47" s="124" t="s">
        <v>214</v>
      </c>
      <c r="H47" s="120">
        <v>43224</v>
      </c>
      <c r="I47" s="62">
        <v>1.0000000000000001E-5</v>
      </c>
      <c r="J47" s="48">
        <f t="shared" si="0"/>
        <v>7700</v>
      </c>
      <c r="K47" s="122">
        <v>3350</v>
      </c>
      <c r="L47" s="49">
        <v>3850</v>
      </c>
      <c r="M47" s="123">
        <v>1057.26</v>
      </c>
    </row>
    <row r="48" spans="1:13" s="67" customFormat="1">
      <c r="A48" s="51"/>
      <c r="B48" s="55" t="s">
        <v>166</v>
      </c>
      <c r="C48" s="113" t="s">
        <v>6</v>
      </c>
      <c r="D48" s="119" t="s">
        <v>55</v>
      </c>
      <c r="E48" s="113" t="s">
        <v>167</v>
      </c>
      <c r="F48" s="118" t="s">
        <v>59</v>
      </c>
      <c r="G48" s="118" t="s">
        <v>215</v>
      </c>
      <c r="H48" s="120">
        <v>43225</v>
      </c>
      <c r="I48" s="62">
        <v>1.0000000000000001E-5</v>
      </c>
      <c r="J48" s="48">
        <f t="shared" si="0"/>
        <v>7700</v>
      </c>
      <c r="K48" s="122">
        <v>3350</v>
      </c>
      <c r="L48" s="49">
        <v>3850</v>
      </c>
      <c r="M48" s="123">
        <v>1057.26</v>
      </c>
    </row>
    <row r="49" spans="1:13" s="67" customFormat="1">
      <c r="A49" s="51"/>
      <c r="B49" s="55" t="s">
        <v>166</v>
      </c>
      <c r="C49" s="113" t="s">
        <v>6</v>
      </c>
      <c r="D49" s="119" t="s">
        <v>55</v>
      </c>
      <c r="E49" s="113" t="s">
        <v>167</v>
      </c>
      <c r="F49" s="118" t="s">
        <v>60</v>
      </c>
      <c r="G49" s="118" t="s">
        <v>216</v>
      </c>
      <c r="H49" s="120">
        <v>43226</v>
      </c>
      <c r="I49" s="62">
        <v>1.0000000000000001E-5</v>
      </c>
      <c r="J49" s="48">
        <f t="shared" si="0"/>
        <v>7700</v>
      </c>
      <c r="K49" s="122">
        <v>3350</v>
      </c>
      <c r="L49" s="49">
        <v>3850</v>
      </c>
      <c r="M49" s="123">
        <v>1057.26</v>
      </c>
    </row>
    <row r="50" spans="1:13">
      <c r="A50" s="50"/>
      <c r="B50" s="55" t="s">
        <v>166</v>
      </c>
      <c r="C50" s="113" t="s">
        <v>6</v>
      </c>
      <c r="D50" s="113" t="s">
        <v>62</v>
      </c>
      <c r="E50" s="113" t="s">
        <v>167</v>
      </c>
      <c r="F50" s="113" t="s">
        <v>61</v>
      </c>
      <c r="G50" s="114" t="s">
        <v>217</v>
      </c>
      <c r="H50" s="115">
        <v>37773</v>
      </c>
      <c r="I50" s="61">
        <v>1.0000000000000001E-5</v>
      </c>
      <c r="J50" s="48">
        <f t="shared" si="0"/>
        <v>3844</v>
      </c>
      <c r="K50" s="116">
        <v>3350</v>
      </c>
      <c r="L50" s="48">
        <v>1922</v>
      </c>
      <c r="M50" s="117">
        <v>1057.26</v>
      </c>
    </row>
    <row r="51" spans="1:13">
      <c r="A51" s="50"/>
      <c r="B51" s="55" t="s">
        <v>166</v>
      </c>
      <c r="C51" s="113" t="s">
        <v>6</v>
      </c>
      <c r="D51" s="113" t="s">
        <v>62</v>
      </c>
      <c r="E51" s="113" t="s">
        <v>167</v>
      </c>
      <c r="F51" s="113" t="s">
        <v>63</v>
      </c>
      <c r="G51" s="114" t="s">
        <v>218</v>
      </c>
      <c r="H51" s="115">
        <v>37012</v>
      </c>
      <c r="I51" s="61">
        <v>1.0000000000000001E-5</v>
      </c>
      <c r="J51" s="48">
        <f t="shared" si="0"/>
        <v>3844</v>
      </c>
      <c r="K51" s="116">
        <v>3350</v>
      </c>
      <c r="L51" s="48">
        <v>1922</v>
      </c>
      <c r="M51" s="117">
        <v>1057.26</v>
      </c>
    </row>
    <row r="52" spans="1:13">
      <c r="A52" s="50"/>
      <c r="B52" s="55" t="s">
        <v>166</v>
      </c>
      <c r="C52" s="113" t="s">
        <v>6</v>
      </c>
      <c r="D52" s="113" t="s">
        <v>62</v>
      </c>
      <c r="E52" s="113" t="s">
        <v>167</v>
      </c>
      <c r="F52" s="113" t="s">
        <v>64</v>
      </c>
      <c r="G52" s="114" t="s">
        <v>219</v>
      </c>
      <c r="H52" s="121" t="s">
        <v>197</v>
      </c>
      <c r="I52" s="61">
        <v>1.0000000000000001E-5</v>
      </c>
      <c r="J52" s="48">
        <f t="shared" si="0"/>
        <v>3844</v>
      </c>
      <c r="K52" s="116">
        <v>3350</v>
      </c>
      <c r="L52" s="48">
        <v>1922</v>
      </c>
      <c r="M52" s="117">
        <v>1057.26</v>
      </c>
    </row>
    <row r="53" spans="1:13">
      <c r="A53" s="50"/>
      <c r="B53" s="55" t="s">
        <v>166</v>
      </c>
      <c r="C53" s="113" t="s">
        <v>6</v>
      </c>
      <c r="D53" s="113" t="s">
        <v>220</v>
      </c>
      <c r="E53" s="113" t="s">
        <v>167</v>
      </c>
      <c r="F53" s="113" t="s">
        <v>221</v>
      </c>
      <c r="G53" s="118" t="s">
        <v>222</v>
      </c>
      <c r="H53" s="115">
        <v>41821</v>
      </c>
      <c r="I53" s="61">
        <v>1.0000000000000001E-5</v>
      </c>
      <c r="J53" s="48">
        <f t="shared" si="0"/>
        <v>5600</v>
      </c>
      <c r="K53" s="116">
        <v>3350</v>
      </c>
      <c r="L53" s="48">
        <v>2800</v>
      </c>
      <c r="M53" s="117">
        <v>1057.26</v>
      </c>
    </row>
    <row r="54" spans="1:13">
      <c r="A54" s="50"/>
      <c r="B54" s="55" t="s">
        <v>166</v>
      </c>
      <c r="C54" s="113" t="s">
        <v>6</v>
      </c>
      <c r="D54" s="113" t="s">
        <v>220</v>
      </c>
      <c r="E54" s="113" t="s">
        <v>167</v>
      </c>
      <c r="F54" s="113" t="s">
        <v>223</v>
      </c>
      <c r="G54" s="118" t="s">
        <v>224</v>
      </c>
      <c r="H54" s="115">
        <v>42370</v>
      </c>
      <c r="I54" s="61">
        <v>1.0000000000000001E-5</v>
      </c>
      <c r="J54" s="48">
        <f t="shared" si="0"/>
        <v>5600</v>
      </c>
      <c r="K54" s="116">
        <v>3350</v>
      </c>
      <c r="L54" s="48">
        <v>2800</v>
      </c>
      <c r="M54" s="117">
        <v>1057.26</v>
      </c>
    </row>
    <row r="55" spans="1:13">
      <c r="A55" s="50"/>
      <c r="B55" s="55" t="s">
        <v>166</v>
      </c>
      <c r="C55" s="113" t="s">
        <v>6</v>
      </c>
      <c r="D55" s="113" t="s">
        <v>220</v>
      </c>
      <c r="E55" s="113" t="s">
        <v>167</v>
      </c>
      <c r="F55" s="113" t="s">
        <v>225</v>
      </c>
      <c r="G55" s="118" t="s">
        <v>226</v>
      </c>
      <c r="H55" s="115">
        <v>42370</v>
      </c>
      <c r="I55" s="61">
        <v>1.0000000000000001E-5</v>
      </c>
      <c r="J55" s="48">
        <f t="shared" si="0"/>
        <v>5600</v>
      </c>
      <c r="K55" s="116">
        <v>3350</v>
      </c>
      <c r="L55" s="48">
        <v>2800</v>
      </c>
      <c r="M55" s="117">
        <v>1057.26</v>
      </c>
    </row>
    <row r="56" spans="1:13">
      <c r="A56" s="50"/>
      <c r="B56" s="55" t="s">
        <v>166</v>
      </c>
      <c r="C56" s="113" t="s">
        <v>6</v>
      </c>
      <c r="D56" s="113" t="s">
        <v>220</v>
      </c>
      <c r="E56" s="113" t="s">
        <v>167</v>
      </c>
      <c r="F56" s="113" t="s">
        <v>227</v>
      </c>
      <c r="G56" s="118" t="s">
        <v>228</v>
      </c>
      <c r="H56" s="121" t="s">
        <v>197</v>
      </c>
      <c r="I56" s="61">
        <v>1.0000000000000001E-5</v>
      </c>
      <c r="J56" s="48">
        <f t="shared" si="0"/>
        <v>5600</v>
      </c>
      <c r="K56" s="116">
        <v>3350</v>
      </c>
      <c r="L56" s="48">
        <v>2800</v>
      </c>
      <c r="M56" s="117">
        <v>1057.26</v>
      </c>
    </row>
    <row r="57" spans="1:13">
      <c r="A57" s="50"/>
      <c r="B57" s="55" t="s">
        <v>166</v>
      </c>
      <c r="C57" s="113" t="s">
        <v>6</v>
      </c>
      <c r="D57" s="113" t="s">
        <v>220</v>
      </c>
      <c r="E57" s="113" t="s">
        <v>167</v>
      </c>
      <c r="F57" s="113" t="s">
        <v>229</v>
      </c>
      <c r="G57" s="118" t="s">
        <v>230</v>
      </c>
      <c r="H57" s="121" t="s">
        <v>197</v>
      </c>
      <c r="I57" s="61">
        <v>1.0000000000000001E-5</v>
      </c>
      <c r="J57" s="48">
        <f t="shared" si="0"/>
        <v>5600</v>
      </c>
      <c r="K57" s="116">
        <v>3350</v>
      </c>
      <c r="L57" s="48">
        <v>2800</v>
      </c>
      <c r="M57" s="117">
        <v>1057.26</v>
      </c>
    </row>
    <row r="58" spans="1:13">
      <c r="A58" s="50"/>
      <c r="B58" s="55" t="s">
        <v>166</v>
      </c>
      <c r="C58" s="113" t="s">
        <v>6</v>
      </c>
      <c r="D58" s="113" t="s">
        <v>220</v>
      </c>
      <c r="E58" s="113" t="s">
        <v>167</v>
      </c>
      <c r="F58" s="113" t="s">
        <v>231</v>
      </c>
      <c r="G58" s="118" t="s">
        <v>232</v>
      </c>
      <c r="H58" s="121" t="s">
        <v>197</v>
      </c>
      <c r="I58" s="61">
        <v>1.0000000000000001E-5</v>
      </c>
      <c r="J58" s="48">
        <f t="shared" si="0"/>
        <v>5600</v>
      </c>
      <c r="K58" s="116">
        <v>3350</v>
      </c>
      <c r="L58" s="48">
        <v>2800</v>
      </c>
      <c r="M58" s="117">
        <v>1057.26</v>
      </c>
    </row>
    <row r="59" spans="1:13">
      <c r="A59" s="50"/>
      <c r="B59" s="55" t="s">
        <v>166</v>
      </c>
      <c r="C59" s="113" t="s">
        <v>6</v>
      </c>
      <c r="D59" s="113" t="s">
        <v>233</v>
      </c>
      <c r="E59" s="113" t="s">
        <v>167</v>
      </c>
      <c r="F59" s="113" t="s">
        <v>37</v>
      </c>
      <c r="G59" s="118" t="s">
        <v>234</v>
      </c>
      <c r="H59" s="115" t="s">
        <v>197</v>
      </c>
      <c r="I59" s="61">
        <v>1.0000000000000001E-5</v>
      </c>
      <c r="J59" s="48">
        <f t="shared" si="0"/>
        <v>10722</v>
      </c>
      <c r="K59" s="116">
        <v>3350</v>
      </c>
      <c r="L59" s="48">
        <v>5361</v>
      </c>
      <c r="M59" s="117">
        <v>1057.26</v>
      </c>
    </row>
    <row r="60" spans="1:13">
      <c r="A60" s="50"/>
      <c r="B60" s="55" t="s">
        <v>166</v>
      </c>
      <c r="C60" s="113" t="s">
        <v>6</v>
      </c>
      <c r="D60" s="113" t="s">
        <v>235</v>
      </c>
      <c r="E60" s="113" t="s">
        <v>167</v>
      </c>
      <c r="F60" s="113" t="s">
        <v>38</v>
      </c>
      <c r="G60" s="118" t="s">
        <v>236</v>
      </c>
      <c r="H60" s="115" t="s">
        <v>197</v>
      </c>
      <c r="I60" s="61">
        <v>1.0000000000000001E-5</v>
      </c>
      <c r="J60" s="48">
        <f t="shared" si="0"/>
        <v>10722</v>
      </c>
      <c r="K60" s="116">
        <v>3350</v>
      </c>
      <c r="L60" s="48">
        <v>5361</v>
      </c>
      <c r="M60" s="117">
        <v>1057.26</v>
      </c>
    </row>
    <row r="61" spans="1:13">
      <c r="A61" s="50"/>
      <c r="B61" s="55" t="s">
        <v>166</v>
      </c>
      <c r="C61" s="113" t="s">
        <v>6</v>
      </c>
      <c r="D61" s="113" t="s">
        <v>66</v>
      </c>
      <c r="E61" s="113" t="s">
        <v>167</v>
      </c>
      <c r="F61" s="113" t="s">
        <v>65</v>
      </c>
      <c r="G61" s="114" t="s">
        <v>237</v>
      </c>
      <c r="H61" s="115">
        <v>35916</v>
      </c>
      <c r="I61" s="61">
        <v>1.0000000000000001E-5</v>
      </c>
      <c r="J61" s="48">
        <f t="shared" si="0"/>
        <v>8000</v>
      </c>
      <c r="K61" s="116">
        <v>3350</v>
      </c>
      <c r="L61" s="48">
        <v>4000</v>
      </c>
      <c r="M61" s="117">
        <v>1057.26</v>
      </c>
    </row>
    <row r="62" spans="1:13">
      <c r="A62" s="50"/>
      <c r="B62" s="55" t="s">
        <v>166</v>
      </c>
      <c r="C62" s="113" t="s">
        <v>6</v>
      </c>
      <c r="D62" s="113" t="s">
        <v>66</v>
      </c>
      <c r="E62" s="113" t="s">
        <v>167</v>
      </c>
      <c r="F62" s="113" t="s">
        <v>67</v>
      </c>
      <c r="G62" s="114" t="s">
        <v>238</v>
      </c>
      <c r="H62" s="115">
        <v>35916</v>
      </c>
      <c r="I62" s="61">
        <v>1.0000000000000001E-5</v>
      </c>
      <c r="J62" s="48">
        <f t="shared" si="0"/>
        <v>8000</v>
      </c>
      <c r="K62" s="116">
        <v>3350</v>
      </c>
      <c r="L62" s="48">
        <v>4000</v>
      </c>
      <c r="M62" s="117">
        <v>1057.26</v>
      </c>
    </row>
    <row r="63" spans="1:13">
      <c r="A63" s="50"/>
      <c r="B63" s="55" t="s">
        <v>166</v>
      </c>
      <c r="C63" s="113" t="s">
        <v>6</v>
      </c>
      <c r="D63" s="113" t="s">
        <v>66</v>
      </c>
      <c r="E63" s="113" t="s">
        <v>167</v>
      </c>
      <c r="F63" s="113" t="s">
        <v>68</v>
      </c>
      <c r="G63" s="114" t="s">
        <v>239</v>
      </c>
      <c r="H63" s="115">
        <v>35916</v>
      </c>
      <c r="I63" s="61">
        <v>1.0000000000000001E-5</v>
      </c>
      <c r="J63" s="48">
        <f t="shared" si="0"/>
        <v>8000</v>
      </c>
      <c r="K63" s="116">
        <v>3350</v>
      </c>
      <c r="L63" s="48">
        <v>4000</v>
      </c>
      <c r="M63" s="117">
        <v>1057.26</v>
      </c>
    </row>
    <row r="64" spans="1:13">
      <c r="A64" s="50"/>
      <c r="B64" s="55" t="s">
        <v>166</v>
      </c>
      <c r="C64" s="113" t="s">
        <v>6</v>
      </c>
      <c r="D64" s="113" t="s">
        <v>66</v>
      </c>
      <c r="E64" s="113" t="s">
        <v>167</v>
      </c>
      <c r="F64" s="113" t="s">
        <v>69</v>
      </c>
      <c r="G64" s="114" t="s">
        <v>240</v>
      </c>
      <c r="H64" s="115">
        <v>35916</v>
      </c>
      <c r="I64" s="61">
        <v>1.0000000000000001E-5</v>
      </c>
      <c r="J64" s="48">
        <f t="shared" si="0"/>
        <v>8000</v>
      </c>
      <c r="K64" s="116">
        <v>3350</v>
      </c>
      <c r="L64" s="48">
        <v>4000</v>
      </c>
      <c r="M64" s="117">
        <v>1057.26</v>
      </c>
    </row>
    <row r="65" spans="1:13">
      <c r="A65" s="50"/>
      <c r="B65" s="55" t="s">
        <v>166</v>
      </c>
      <c r="C65" s="113" t="s">
        <v>6</v>
      </c>
      <c r="D65" s="113" t="s">
        <v>66</v>
      </c>
      <c r="E65" s="113" t="s">
        <v>167</v>
      </c>
      <c r="F65" s="113" t="s">
        <v>70</v>
      </c>
      <c r="G65" s="114" t="s">
        <v>241</v>
      </c>
      <c r="H65" s="115">
        <v>35916</v>
      </c>
      <c r="I65" s="61">
        <v>1.0000000000000001E-5</v>
      </c>
      <c r="J65" s="48">
        <f t="shared" si="0"/>
        <v>8000</v>
      </c>
      <c r="K65" s="116">
        <v>3350</v>
      </c>
      <c r="L65" s="48">
        <v>4000</v>
      </c>
      <c r="M65" s="117">
        <v>1057.26</v>
      </c>
    </row>
    <row r="66" spans="1:13">
      <c r="A66" s="50"/>
      <c r="B66" s="55" t="s">
        <v>166</v>
      </c>
      <c r="C66" s="113" t="s">
        <v>6</v>
      </c>
      <c r="D66" s="113" t="s">
        <v>66</v>
      </c>
      <c r="E66" s="113" t="s">
        <v>167</v>
      </c>
      <c r="F66" s="113" t="s">
        <v>71</v>
      </c>
      <c r="G66" s="114" t="s">
        <v>242</v>
      </c>
      <c r="H66" s="115">
        <v>35916</v>
      </c>
      <c r="I66" s="61">
        <v>1.0000000000000001E-5</v>
      </c>
      <c r="J66" s="48">
        <f t="shared" si="0"/>
        <v>8000</v>
      </c>
      <c r="K66" s="116">
        <v>3350</v>
      </c>
      <c r="L66" s="48">
        <v>4000</v>
      </c>
      <c r="M66" s="117">
        <v>1057.26</v>
      </c>
    </row>
    <row r="67" spans="1:13">
      <c r="A67" s="50"/>
      <c r="B67" s="55" t="s">
        <v>166</v>
      </c>
      <c r="C67" s="113" t="s">
        <v>6</v>
      </c>
      <c r="D67" s="113" t="s">
        <v>66</v>
      </c>
      <c r="E67" s="113" t="s">
        <v>167</v>
      </c>
      <c r="F67" s="113" t="s">
        <v>72</v>
      </c>
      <c r="G67" s="114" t="s">
        <v>243</v>
      </c>
      <c r="H67" s="115">
        <v>36678</v>
      </c>
      <c r="I67" s="61">
        <v>1.0000000000000001E-5</v>
      </c>
      <c r="J67" s="48">
        <f t="shared" ref="J67:J111" si="1">L67*2</f>
        <v>8000</v>
      </c>
      <c r="K67" s="116">
        <v>3350</v>
      </c>
      <c r="L67" s="48">
        <v>4000</v>
      </c>
      <c r="M67" s="117">
        <v>1057.26</v>
      </c>
    </row>
    <row r="68" spans="1:13">
      <c r="A68" s="50"/>
      <c r="B68" s="55" t="s">
        <v>166</v>
      </c>
      <c r="C68" s="113" t="s">
        <v>6</v>
      </c>
      <c r="D68" s="113" t="s">
        <v>66</v>
      </c>
      <c r="E68" s="113" t="s">
        <v>167</v>
      </c>
      <c r="F68" s="113" t="s">
        <v>73</v>
      </c>
      <c r="G68" s="114" t="s">
        <v>244</v>
      </c>
      <c r="H68" s="115">
        <v>36678</v>
      </c>
      <c r="I68" s="61">
        <v>1.0000000000000001E-5</v>
      </c>
      <c r="J68" s="48">
        <f t="shared" si="1"/>
        <v>8000</v>
      </c>
      <c r="K68" s="116">
        <v>3350</v>
      </c>
      <c r="L68" s="48">
        <v>4000</v>
      </c>
      <c r="M68" s="117">
        <v>1057.26</v>
      </c>
    </row>
    <row r="69" spans="1:13">
      <c r="A69" s="50"/>
      <c r="B69" s="55" t="s">
        <v>166</v>
      </c>
      <c r="C69" s="113" t="s">
        <v>6</v>
      </c>
      <c r="D69" s="113" t="s">
        <v>66</v>
      </c>
      <c r="E69" s="113" t="s">
        <v>167</v>
      </c>
      <c r="F69" s="113" t="s">
        <v>74</v>
      </c>
      <c r="G69" s="114" t="s">
        <v>245</v>
      </c>
      <c r="H69" s="115">
        <v>36678</v>
      </c>
      <c r="I69" s="61">
        <v>1.0000000000000001E-5</v>
      </c>
      <c r="J69" s="48">
        <f t="shared" si="1"/>
        <v>8000</v>
      </c>
      <c r="K69" s="116">
        <v>3350</v>
      </c>
      <c r="L69" s="48">
        <v>4000</v>
      </c>
      <c r="M69" s="117">
        <v>1057.26</v>
      </c>
    </row>
    <row r="70" spans="1:13">
      <c r="A70" s="50"/>
      <c r="B70" s="55" t="s">
        <v>166</v>
      </c>
      <c r="C70" s="113" t="s">
        <v>6</v>
      </c>
      <c r="D70" s="113" t="s">
        <v>66</v>
      </c>
      <c r="E70" s="113" t="s">
        <v>167</v>
      </c>
      <c r="F70" s="113" t="s">
        <v>75</v>
      </c>
      <c r="G70" s="118" t="s">
        <v>246</v>
      </c>
      <c r="H70" s="121" t="s">
        <v>197</v>
      </c>
      <c r="I70" s="61">
        <v>1.0000000000000001E-5</v>
      </c>
      <c r="J70" s="48">
        <f t="shared" si="1"/>
        <v>8000</v>
      </c>
      <c r="K70" s="116">
        <v>3350</v>
      </c>
      <c r="L70" s="48">
        <v>4000</v>
      </c>
      <c r="M70" s="117">
        <v>1057.26</v>
      </c>
    </row>
    <row r="71" spans="1:13" s="67" customFormat="1">
      <c r="A71" s="51"/>
      <c r="B71" s="55" t="s">
        <v>166</v>
      </c>
      <c r="C71" s="119" t="s">
        <v>6</v>
      </c>
      <c r="D71" s="119" t="s">
        <v>77</v>
      </c>
      <c r="E71" s="119" t="s">
        <v>167</v>
      </c>
      <c r="F71" s="119" t="s">
        <v>76</v>
      </c>
      <c r="G71" s="118" t="s">
        <v>247</v>
      </c>
      <c r="H71" s="120">
        <v>41091</v>
      </c>
      <c r="I71" s="62">
        <v>1.0000000000000001E-5</v>
      </c>
      <c r="J71" s="48">
        <f t="shared" si="1"/>
        <v>8000</v>
      </c>
      <c r="K71" s="122">
        <v>3350</v>
      </c>
      <c r="L71" s="49">
        <v>4000</v>
      </c>
      <c r="M71" s="123">
        <v>1057.26</v>
      </c>
    </row>
    <row r="72" spans="1:13" s="67" customFormat="1">
      <c r="A72" s="51"/>
      <c r="B72" s="55" t="s">
        <v>166</v>
      </c>
      <c r="C72" s="119" t="s">
        <v>6</v>
      </c>
      <c r="D72" s="119" t="s">
        <v>77</v>
      </c>
      <c r="E72" s="119" t="s">
        <v>167</v>
      </c>
      <c r="F72" s="119" t="s">
        <v>78</v>
      </c>
      <c r="G72" s="118" t="s">
        <v>248</v>
      </c>
      <c r="H72" s="120">
        <v>41091</v>
      </c>
      <c r="I72" s="62">
        <v>1.0000000000000001E-5</v>
      </c>
      <c r="J72" s="48">
        <f t="shared" si="1"/>
        <v>8000</v>
      </c>
      <c r="K72" s="122">
        <v>3350</v>
      </c>
      <c r="L72" s="49">
        <v>4000</v>
      </c>
      <c r="M72" s="123">
        <v>1057.26</v>
      </c>
    </row>
    <row r="73" spans="1:13" s="67" customFormat="1">
      <c r="A73" s="51"/>
      <c r="B73" s="55" t="s">
        <v>166</v>
      </c>
      <c r="C73" s="119" t="s">
        <v>6</v>
      </c>
      <c r="D73" s="119" t="s">
        <v>77</v>
      </c>
      <c r="E73" s="119" t="s">
        <v>167</v>
      </c>
      <c r="F73" s="119" t="s">
        <v>79</v>
      </c>
      <c r="G73" s="118" t="s">
        <v>249</v>
      </c>
      <c r="H73" s="120">
        <v>42736</v>
      </c>
      <c r="I73" s="62">
        <v>1.0000000000000001E-5</v>
      </c>
      <c r="J73" s="48">
        <f t="shared" si="1"/>
        <v>8000</v>
      </c>
      <c r="K73" s="122">
        <v>3350</v>
      </c>
      <c r="L73" s="49">
        <v>4000</v>
      </c>
      <c r="M73" s="123">
        <v>1057.26</v>
      </c>
    </row>
    <row r="74" spans="1:13" s="67" customFormat="1">
      <c r="A74" s="51"/>
      <c r="B74" s="55" t="s">
        <v>166</v>
      </c>
      <c r="C74" s="119" t="s">
        <v>6</v>
      </c>
      <c r="D74" s="119" t="s">
        <v>77</v>
      </c>
      <c r="E74" s="119" t="s">
        <v>167</v>
      </c>
      <c r="F74" s="119" t="s">
        <v>80</v>
      </c>
      <c r="G74" s="118" t="s">
        <v>250</v>
      </c>
      <c r="H74" s="121" t="s">
        <v>197</v>
      </c>
      <c r="I74" s="62">
        <v>1.0000000000000001E-5</v>
      </c>
      <c r="J74" s="48">
        <f t="shared" si="1"/>
        <v>8000</v>
      </c>
      <c r="K74" s="122">
        <v>3350</v>
      </c>
      <c r="L74" s="49">
        <v>4000</v>
      </c>
      <c r="M74" s="123">
        <v>1057.26</v>
      </c>
    </row>
    <row r="75" spans="1:13">
      <c r="A75" s="50"/>
      <c r="B75" s="55" t="s">
        <v>166</v>
      </c>
      <c r="C75" s="113" t="s">
        <v>6</v>
      </c>
      <c r="D75" s="113" t="s">
        <v>82</v>
      </c>
      <c r="E75" s="113" t="s">
        <v>167</v>
      </c>
      <c r="F75" s="113" t="s">
        <v>81</v>
      </c>
      <c r="G75" s="114" t="s">
        <v>251</v>
      </c>
      <c r="H75" s="115" t="s">
        <v>252</v>
      </c>
      <c r="I75" s="61">
        <v>1.0000000000000001E-5</v>
      </c>
      <c r="J75" s="48">
        <f t="shared" si="1"/>
        <v>8000</v>
      </c>
      <c r="K75" s="116">
        <v>3350</v>
      </c>
      <c r="L75" s="48">
        <v>4000</v>
      </c>
      <c r="M75" s="117">
        <v>1057.26</v>
      </c>
    </row>
    <row r="76" spans="1:13">
      <c r="A76" s="50"/>
      <c r="B76" s="55" t="s">
        <v>166</v>
      </c>
      <c r="C76" s="113" t="s">
        <v>6</v>
      </c>
      <c r="D76" s="113" t="s">
        <v>82</v>
      </c>
      <c r="E76" s="113" t="s">
        <v>167</v>
      </c>
      <c r="F76" s="113" t="s">
        <v>83</v>
      </c>
      <c r="G76" s="114" t="s">
        <v>253</v>
      </c>
      <c r="H76" s="115" t="s">
        <v>252</v>
      </c>
      <c r="I76" s="61">
        <v>1.0000000000000001E-5</v>
      </c>
      <c r="J76" s="48">
        <f t="shared" si="1"/>
        <v>8000</v>
      </c>
      <c r="K76" s="116">
        <v>3350</v>
      </c>
      <c r="L76" s="48">
        <v>4000</v>
      </c>
      <c r="M76" s="117">
        <v>1057.26</v>
      </c>
    </row>
    <row r="77" spans="1:13">
      <c r="A77" s="50"/>
      <c r="B77" s="55" t="s">
        <v>166</v>
      </c>
      <c r="C77" s="113" t="s">
        <v>6</v>
      </c>
      <c r="D77" s="113" t="s">
        <v>82</v>
      </c>
      <c r="E77" s="113" t="s">
        <v>167</v>
      </c>
      <c r="F77" s="113" t="s">
        <v>84</v>
      </c>
      <c r="G77" s="114" t="s">
        <v>254</v>
      </c>
      <c r="H77" s="115" t="s">
        <v>252</v>
      </c>
      <c r="I77" s="61">
        <v>1.0000000000000001E-5</v>
      </c>
      <c r="J77" s="48">
        <f t="shared" si="1"/>
        <v>8000</v>
      </c>
      <c r="K77" s="116">
        <v>3350</v>
      </c>
      <c r="L77" s="48">
        <v>4000</v>
      </c>
      <c r="M77" s="117">
        <v>1057.26</v>
      </c>
    </row>
    <row r="78" spans="1:13">
      <c r="A78" s="50"/>
      <c r="B78" s="55" t="s">
        <v>166</v>
      </c>
      <c r="C78" s="113" t="s">
        <v>6</v>
      </c>
      <c r="D78" s="113" t="s">
        <v>82</v>
      </c>
      <c r="E78" s="113" t="s">
        <v>167</v>
      </c>
      <c r="F78" s="113" t="s">
        <v>85</v>
      </c>
      <c r="G78" s="114" t="s">
        <v>255</v>
      </c>
      <c r="H78" s="115" t="s">
        <v>252</v>
      </c>
      <c r="I78" s="61">
        <v>1.0000000000000001E-5</v>
      </c>
      <c r="J78" s="48">
        <f t="shared" si="1"/>
        <v>8000</v>
      </c>
      <c r="K78" s="116">
        <v>3350</v>
      </c>
      <c r="L78" s="48">
        <v>4000</v>
      </c>
      <c r="M78" s="117">
        <v>1057.26</v>
      </c>
    </row>
    <row r="79" spans="1:13">
      <c r="A79" s="50"/>
      <c r="B79" s="55" t="s">
        <v>166</v>
      </c>
      <c r="C79" s="113" t="s">
        <v>6</v>
      </c>
      <c r="D79" s="113" t="s">
        <v>82</v>
      </c>
      <c r="E79" s="113" t="s">
        <v>167</v>
      </c>
      <c r="F79" s="113" t="s">
        <v>86</v>
      </c>
      <c r="G79" s="114" t="s">
        <v>256</v>
      </c>
      <c r="H79" s="115" t="s">
        <v>252</v>
      </c>
      <c r="I79" s="61">
        <v>1.0000000000000001E-5</v>
      </c>
      <c r="J79" s="48">
        <f t="shared" si="1"/>
        <v>8000</v>
      </c>
      <c r="K79" s="116">
        <v>3350</v>
      </c>
      <c r="L79" s="48">
        <v>4000</v>
      </c>
      <c r="M79" s="117">
        <v>1057.26</v>
      </c>
    </row>
    <row r="80" spans="1:13">
      <c r="A80" s="50"/>
      <c r="B80" s="55" t="s">
        <v>166</v>
      </c>
      <c r="C80" s="113" t="s">
        <v>6</v>
      </c>
      <c r="D80" s="113" t="s">
        <v>82</v>
      </c>
      <c r="E80" s="113" t="s">
        <v>167</v>
      </c>
      <c r="F80" s="113" t="s">
        <v>87</v>
      </c>
      <c r="G80" s="114" t="s">
        <v>257</v>
      </c>
      <c r="H80" s="115" t="s">
        <v>252</v>
      </c>
      <c r="I80" s="61">
        <v>1.0000000000000001E-5</v>
      </c>
      <c r="J80" s="48">
        <f t="shared" si="1"/>
        <v>8000</v>
      </c>
      <c r="K80" s="116">
        <v>3350</v>
      </c>
      <c r="L80" s="48">
        <v>4000</v>
      </c>
      <c r="M80" s="117">
        <v>1057.26</v>
      </c>
    </row>
    <row r="81" spans="1:13">
      <c r="A81" s="50"/>
      <c r="B81" s="55" t="s">
        <v>166</v>
      </c>
      <c r="C81" s="113" t="s">
        <v>6</v>
      </c>
      <c r="D81" s="113" t="s">
        <v>82</v>
      </c>
      <c r="E81" s="113" t="s">
        <v>167</v>
      </c>
      <c r="F81" s="113" t="s">
        <v>88</v>
      </c>
      <c r="G81" s="114" t="s">
        <v>258</v>
      </c>
      <c r="H81" s="115" t="s">
        <v>252</v>
      </c>
      <c r="I81" s="61">
        <v>1.0000000000000001E-5</v>
      </c>
      <c r="J81" s="48">
        <f t="shared" si="1"/>
        <v>8000</v>
      </c>
      <c r="K81" s="116">
        <v>3350</v>
      </c>
      <c r="L81" s="48">
        <v>4000</v>
      </c>
      <c r="M81" s="117">
        <v>1057.26</v>
      </c>
    </row>
    <row r="82" spans="1:13">
      <c r="A82" s="50"/>
      <c r="B82" s="55" t="s">
        <v>166</v>
      </c>
      <c r="C82" s="113" t="s">
        <v>6</v>
      </c>
      <c r="D82" s="113" t="s">
        <v>82</v>
      </c>
      <c r="E82" s="113" t="s">
        <v>167</v>
      </c>
      <c r="F82" s="113" t="s">
        <v>89</v>
      </c>
      <c r="G82" s="114" t="s">
        <v>259</v>
      </c>
      <c r="H82" s="115" t="s">
        <v>252</v>
      </c>
      <c r="I82" s="61">
        <v>1.0000000000000001E-5</v>
      </c>
      <c r="J82" s="48">
        <f t="shared" si="1"/>
        <v>8000</v>
      </c>
      <c r="K82" s="116">
        <v>3350</v>
      </c>
      <c r="L82" s="48">
        <v>4000</v>
      </c>
      <c r="M82" s="117">
        <v>1057.26</v>
      </c>
    </row>
    <row r="83" spans="1:13">
      <c r="A83" s="50"/>
      <c r="B83" s="55" t="s">
        <v>166</v>
      </c>
      <c r="C83" s="113" t="s">
        <v>6</v>
      </c>
      <c r="D83" s="113" t="s">
        <v>82</v>
      </c>
      <c r="E83" s="113" t="s">
        <v>167</v>
      </c>
      <c r="F83" s="113" t="s">
        <v>90</v>
      </c>
      <c r="G83" s="114" t="s">
        <v>260</v>
      </c>
      <c r="H83" s="115" t="s">
        <v>252</v>
      </c>
      <c r="I83" s="61">
        <v>1.0000000000000001E-5</v>
      </c>
      <c r="J83" s="48">
        <f t="shared" si="1"/>
        <v>8000</v>
      </c>
      <c r="K83" s="116">
        <v>3350</v>
      </c>
      <c r="L83" s="48">
        <v>4000</v>
      </c>
      <c r="M83" s="117">
        <v>1057.26</v>
      </c>
    </row>
    <row r="84" spans="1:13">
      <c r="A84" s="50"/>
      <c r="B84" s="55" t="s">
        <v>166</v>
      </c>
      <c r="C84" s="113" t="s">
        <v>6</v>
      </c>
      <c r="D84" s="113" t="s">
        <v>82</v>
      </c>
      <c r="E84" s="113" t="s">
        <v>167</v>
      </c>
      <c r="F84" s="113" t="s">
        <v>91</v>
      </c>
      <c r="G84" s="118" t="s">
        <v>261</v>
      </c>
      <c r="H84" s="121" t="s">
        <v>197</v>
      </c>
      <c r="I84" s="61">
        <v>1.0000000000000001E-5</v>
      </c>
      <c r="J84" s="48">
        <f t="shared" si="1"/>
        <v>8000</v>
      </c>
      <c r="K84" s="116">
        <v>3350</v>
      </c>
      <c r="L84" s="48">
        <v>4000</v>
      </c>
      <c r="M84" s="117">
        <v>1057.26</v>
      </c>
    </row>
    <row r="85" spans="1:13">
      <c r="A85" s="50"/>
      <c r="B85" s="55" t="s">
        <v>166</v>
      </c>
      <c r="C85" s="113" t="s">
        <v>6</v>
      </c>
      <c r="D85" s="113" t="s">
        <v>82</v>
      </c>
      <c r="E85" s="113" t="s">
        <v>167</v>
      </c>
      <c r="F85" s="113" t="s">
        <v>92</v>
      </c>
      <c r="G85" s="118" t="s">
        <v>262</v>
      </c>
      <c r="H85" s="121" t="s">
        <v>197</v>
      </c>
      <c r="I85" s="61">
        <v>1.0000000000000001E-5</v>
      </c>
      <c r="J85" s="48">
        <f t="shared" si="1"/>
        <v>8000</v>
      </c>
      <c r="K85" s="116">
        <v>3350</v>
      </c>
      <c r="L85" s="48">
        <v>4000</v>
      </c>
      <c r="M85" s="117">
        <v>1057.26</v>
      </c>
    </row>
    <row r="86" spans="1:13">
      <c r="A86" s="50"/>
      <c r="B86" s="55" t="s">
        <v>166</v>
      </c>
      <c r="C86" s="113" t="s">
        <v>6</v>
      </c>
      <c r="D86" s="113" t="s">
        <v>94</v>
      </c>
      <c r="E86" s="113" t="s">
        <v>167</v>
      </c>
      <c r="F86" s="113" t="s">
        <v>93</v>
      </c>
      <c r="G86" s="113" t="s">
        <v>263</v>
      </c>
      <c r="H86" s="115" t="s">
        <v>264</v>
      </c>
      <c r="I86" s="61">
        <v>1.0000000000000001E-5</v>
      </c>
      <c r="J86" s="48">
        <f t="shared" si="1"/>
        <v>10220</v>
      </c>
      <c r="K86" s="116">
        <v>3350</v>
      </c>
      <c r="L86" s="49">
        <v>5110</v>
      </c>
      <c r="M86" s="117">
        <v>1057.26</v>
      </c>
    </row>
    <row r="87" spans="1:13">
      <c r="A87" s="50"/>
      <c r="B87" s="55" t="s">
        <v>166</v>
      </c>
      <c r="C87" s="113" t="s">
        <v>6</v>
      </c>
      <c r="D87" s="113" t="s">
        <v>94</v>
      </c>
      <c r="E87" s="113" t="s">
        <v>167</v>
      </c>
      <c r="F87" s="113" t="s">
        <v>95</v>
      </c>
      <c r="G87" s="113" t="s">
        <v>265</v>
      </c>
      <c r="H87" s="115">
        <v>42370</v>
      </c>
      <c r="I87" s="61">
        <v>1.0000000000000001E-5</v>
      </c>
      <c r="J87" s="48">
        <f t="shared" si="1"/>
        <v>14090</v>
      </c>
      <c r="K87" s="116">
        <v>3350</v>
      </c>
      <c r="L87" s="49">
        <v>7045</v>
      </c>
      <c r="M87" s="117">
        <v>1057.26</v>
      </c>
    </row>
    <row r="88" spans="1:13">
      <c r="A88" s="50"/>
      <c r="B88" s="55" t="s">
        <v>166</v>
      </c>
      <c r="C88" s="113" t="s">
        <v>6</v>
      </c>
      <c r="D88" s="113" t="s">
        <v>94</v>
      </c>
      <c r="E88" s="113" t="s">
        <v>167</v>
      </c>
      <c r="F88" s="113" t="s">
        <v>96</v>
      </c>
      <c r="G88" s="113" t="s">
        <v>266</v>
      </c>
      <c r="H88" s="121" t="s">
        <v>197</v>
      </c>
      <c r="I88" s="61">
        <v>1.0000000000000001E-5</v>
      </c>
      <c r="J88" s="48">
        <f t="shared" si="1"/>
        <v>14090</v>
      </c>
      <c r="K88" s="116">
        <v>3350</v>
      </c>
      <c r="L88" s="49">
        <v>7045</v>
      </c>
      <c r="M88" s="117">
        <v>1057.26</v>
      </c>
    </row>
    <row r="89" spans="1:13">
      <c r="A89" s="50"/>
      <c r="B89" s="55" t="s">
        <v>166</v>
      </c>
      <c r="C89" s="113" t="s">
        <v>6</v>
      </c>
      <c r="D89" s="113" t="s">
        <v>98</v>
      </c>
      <c r="E89" s="113" t="s">
        <v>167</v>
      </c>
      <c r="F89" s="113" t="s">
        <v>97</v>
      </c>
      <c r="G89" s="113" t="s">
        <v>267</v>
      </c>
      <c r="H89" s="115">
        <v>42552</v>
      </c>
      <c r="I89" s="61">
        <v>1.0000000000000001E-5</v>
      </c>
      <c r="J89" s="48">
        <f t="shared" si="1"/>
        <v>7700</v>
      </c>
      <c r="K89" s="116">
        <v>3350</v>
      </c>
      <c r="L89" s="48">
        <v>3850</v>
      </c>
      <c r="M89" s="117">
        <v>1057.26</v>
      </c>
    </row>
    <row r="90" spans="1:13">
      <c r="A90" s="50"/>
      <c r="B90" s="55" t="s">
        <v>166</v>
      </c>
      <c r="C90" s="113" t="s">
        <v>6</v>
      </c>
      <c r="D90" s="113" t="s">
        <v>98</v>
      </c>
      <c r="E90" s="113" t="s">
        <v>167</v>
      </c>
      <c r="F90" s="113" t="s">
        <v>99</v>
      </c>
      <c r="G90" s="113" t="s">
        <v>268</v>
      </c>
      <c r="H90" s="115">
        <v>42552</v>
      </c>
      <c r="I90" s="61">
        <v>1.0000000000000001E-5</v>
      </c>
      <c r="J90" s="48">
        <f t="shared" si="1"/>
        <v>7700</v>
      </c>
      <c r="K90" s="116">
        <v>3350</v>
      </c>
      <c r="L90" s="48">
        <v>3850</v>
      </c>
      <c r="M90" s="117">
        <v>1057.26</v>
      </c>
    </row>
    <row r="91" spans="1:13">
      <c r="A91" s="50"/>
      <c r="B91" s="55" t="s">
        <v>166</v>
      </c>
      <c r="C91" s="113" t="s">
        <v>6</v>
      </c>
      <c r="D91" s="113" t="s">
        <v>98</v>
      </c>
      <c r="E91" s="113" t="s">
        <v>167</v>
      </c>
      <c r="F91" s="113" t="s">
        <v>100</v>
      </c>
      <c r="G91" s="113" t="s">
        <v>269</v>
      </c>
      <c r="H91" s="115">
        <v>43556</v>
      </c>
      <c r="I91" s="61">
        <v>1.0000000000000001E-5</v>
      </c>
      <c r="J91" s="48">
        <f t="shared" si="1"/>
        <v>7700</v>
      </c>
      <c r="K91" s="116">
        <v>3350</v>
      </c>
      <c r="L91" s="48">
        <v>3850</v>
      </c>
      <c r="M91" s="117">
        <v>1057.26</v>
      </c>
    </row>
    <row r="92" spans="1:13">
      <c r="A92" s="50"/>
      <c r="B92" s="55" t="s">
        <v>166</v>
      </c>
      <c r="C92" s="113" t="s">
        <v>6</v>
      </c>
      <c r="D92" s="113" t="s">
        <v>270</v>
      </c>
      <c r="E92" s="113" t="s">
        <v>167</v>
      </c>
      <c r="F92" s="113" t="s">
        <v>271</v>
      </c>
      <c r="G92" s="113" t="s">
        <v>272</v>
      </c>
      <c r="H92" s="115">
        <v>43556</v>
      </c>
      <c r="I92" s="61">
        <v>1.0000000000000001E-5</v>
      </c>
      <c r="J92" s="48">
        <f t="shared" si="1"/>
        <v>10722</v>
      </c>
      <c r="K92" s="116">
        <v>3350</v>
      </c>
      <c r="L92" s="48">
        <v>5361</v>
      </c>
      <c r="M92" s="117">
        <v>1057.26</v>
      </c>
    </row>
    <row r="93" spans="1:13">
      <c r="A93" s="50"/>
      <c r="B93" s="55" t="s">
        <v>166</v>
      </c>
      <c r="C93" s="113" t="s">
        <v>6</v>
      </c>
      <c r="D93" s="113" t="s">
        <v>270</v>
      </c>
      <c r="E93" s="113" t="s">
        <v>167</v>
      </c>
      <c r="F93" s="113" t="s">
        <v>273</v>
      </c>
      <c r="G93" s="113" t="s">
        <v>274</v>
      </c>
      <c r="H93" s="115">
        <v>43556</v>
      </c>
      <c r="I93" s="61">
        <v>1.0000000000000001E-5</v>
      </c>
      <c r="J93" s="48">
        <f t="shared" si="1"/>
        <v>10722</v>
      </c>
      <c r="K93" s="116">
        <v>3350</v>
      </c>
      <c r="L93" s="48">
        <v>5361</v>
      </c>
      <c r="M93" s="117">
        <v>1057.26</v>
      </c>
    </row>
    <row r="94" spans="1:13">
      <c r="A94" s="50"/>
      <c r="B94" s="55" t="s">
        <v>166</v>
      </c>
      <c r="C94" s="113" t="s">
        <v>6</v>
      </c>
      <c r="D94" s="113" t="s">
        <v>270</v>
      </c>
      <c r="E94" s="113" t="s">
        <v>167</v>
      </c>
      <c r="F94" s="113" t="s">
        <v>275</v>
      </c>
      <c r="G94" s="113" t="s">
        <v>276</v>
      </c>
      <c r="H94" s="115">
        <v>43556</v>
      </c>
      <c r="I94" s="61">
        <v>1.0000000000000001E-5</v>
      </c>
      <c r="J94" s="48">
        <f t="shared" si="1"/>
        <v>10722</v>
      </c>
      <c r="K94" s="116">
        <v>3350</v>
      </c>
      <c r="L94" s="48">
        <v>5361</v>
      </c>
      <c r="M94" s="117">
        <v>1057.26</v>
      </c>
    </row>
    <row r="95" spans="1:13">
      <c r="A95" s="50"/>
      <c r="B95" s="55" t="s">
        <v>166</v>
      </c>
      <c r="C95" s="113" t="s">
        <v>6</v>
      </c>
      <c r="D95" s="113" t="s">
        <v>270</v>
      </c>
      <c r="E95" s="113" t="s">
        <v>167</v>
      </c>
      <c r="F95" s="113" t="s">
        <v>277</v>
      </c>
      <c r="G95" s="113" t="s">
        <v>278</v>
      </c>
      <c r="H95" s="115">
        <v>43556</v>
      </c>
      <c r="I95" s="61">
        <v>1.0000000000000001E-5</v>
      </c>
      <c r="J95" s="48">
        <f t="shared" si="1"/>
        <v>10722</v>
      </c>
      <c r="K95" s="116">
        <v>3350</v>
      </c>
      <c r="L95" s="48">
        <v>5361</v>
      </c>
      <c r="M95" s="117">
        <v>1057.26</v>
      </c>
    </row>
    <row r="96" spans="1:13">
      <c r="A96" s="50"/>
      <c r="B96" s="55" t="s">
        <v>166</v>
      </c>
      <c r="C96" s="113" t="s">
        <v>6</v>
      </c>
      <c r="D96" s="113" t="s">
        <v>270</v>
      </c>
      <c r="E96" s="113" t="s">
        <v>167</v>
      </c>
      <c r="F96" s="113" t="s">
        <v>279</v>
      </c>
      <c r="G96" s="113" t="s">
        <v>280</v>
      </c>
      <c r="H96" s="115">
        <v>43556</v>
      </c>
      <c r="I96" s="61">
        <v>1.0000000000000001E-5</v>
      </c>
      <c r="J96" s="48">
        <f t="shared" si="1"/>
        <v>10722</v>
      </c>
      <c r="K96" s="116">
        <v>3350</v>
      </c>
      <c r="L96" s="48">
        <v>5361</v>
      </c>
      <c r="M96" s="117">
        <v>1057.26</v>
      </c>
    </row>
    <row r="97" spans="1:13">
      <c r="A97" s="50"/>
      <c r="B97" s="55" t="s">
        <v>166</v>
      </c>
      <c r="C97" s="113" t="s">
        <v>6</v>
      </c>
      <c r="D97" s="113" t="s">
        <v>270</v>
      </c>
      <c r="E97" s="113" t="s">
        <v>167</v>
      </c>
      <c r="F97" s="113" t="s">
        <v>281</v>
      </c>
      <c r="G97" s="113" t="s">
        <v>282</v>
      </c>
      <c r="H97" s="115">
        <v>43556</v>
      </c>
      <c r="I97" s="61">
        <v>1.0000000000000001E-5</v>
      </c>
      <c r="J97" s="48">
        <f t="shared" si="1"/>
        <v>10722</v>
      </c>
      <c r="K97" s="116">
        <v>3350</v>
      </c>
      <c r="L97" s="48">
        <v>5361</v>
      </c>
      <c r="M97" s="117">
        <v>1057.26</v>
      </c>
    </row>
    <row r="98" spans="1:13">
      <c r="A98" s="50"/>
      <c r="B98" s="55" t="s">
        <v>166</v>
      </c>
      <c r="C98" s="113" t="s">
        <v>6</v>
      </c>
      <c r="D98" s="113" t="s">
        <v>270</v>
      </c>
      <c r="E98" s="113" t="s">
        <v>167</v>
      </c>
      <c r="F98" s="113" t="s">
        <v>283</v>
      </c>
      <c r="G98" s="113" t="s">
        <v>284</v>
      </c>
      <c r="H98" s="115">
        <v>43556</v>
      </c>
      <c r="I98" s="61">
        <v>1.0000000000000001E-5</v>
      </c>
      <c r="J98" s="48">
        <f t="shared" si="1"/>
        <v>10722</v>
      </c>
      <c r="K98" s="116">
        <v>3350</v>
      </c>
      <c r="L98" s="48">
        <v>5361</v>
      </c>
      <c r="M98" s="117">
        <v>1057.26</v>
      </c>
    </row>
    <row r="99" spans="1:13">
      <c r="A99" s="50"/>
      <c r="B99" s="55" t="s">
        <v>166</v>
      </c>
      <c r="C99" s="113" t="s">
        <v>6</v>
      </c>
      <c r="D99" s="113" t="s">
        <v>270</v>
      </c>
      <c r="E99" s="113" t="s">
        <v>167</v>
      </c>
      <c r="F99" s="113" t="s">
        <v>285</v>
      </c>
      <c r="G99" s="113" t="s">
        <v>286</v>
      </c>
      <c r="H99" s="115">
        <v>43556</v>
      </c>
      <c r="I99" s="61">
        <v>1.0000000000000001E-5</v>
      </c>
      <c r="J99" s="48">
        <f t="shared" si="1"/>
        <v>10722</v>
      </c>
      <c r="K99" s="116">
        <v>3350</v>
      </c>
      <c r="L99" s="48">
        <v>5361</v>
      </c>
      <c r="M99" s="117">
        <v>1057.26</v>
      </c>
    </row>
    <row r="100" spans="1:13">
      <c r="A100" s="50"/>
      <c r="B100" s="55" t="s">
        <v>166</v>
      </c>
      <c r="C100" s="113" t="s">
        <v>6</v>
      </c>
      <c r="D100" s="113" t="s">
        <v>270</v>
      </c>
      <c r="E100" s="113" t="s">
        <v>167</v>
      </c>
      <c r="F100" s="113" t="s">
        <v>287</v>
      </c>
      <c r="G100" s="113" t="s">
        <v>288</v>
      </c>
      <c r="H100" s="121" t="s">
        <v>197</v>
      </c>
      <c r="I100" s="61">
        <v>1.0000000000000001E-5</v>
      </c>
      <c r="J100" s="48">
        <f t="shared" si="1"/>
        <v>10722</v>
      </c>
      <c r="K100" s="116">
        <v>3350</v>
      </c>
      <c r="L100" s="48">
        <v>5361</v>
      </c>
      <c r="M100" s="117">
        <v>1057.26</v>
      </c>
    </row>
    <row r="101" spans="1:13">
      <c r="A101" s="50"/>
      <c r="B101" s="55" t="s">
        <v>166</v>
      </c>
      <c r="C101" s="113" t="s">
        <v>6</v>
      </c>
      <c r="D101" s="113" t="s">
        <v>270</v>
      </c>
      <c r="E101" s="113" t="s">
        <v>167</v>
      </c>
      <c r="F101" s="113" t="s">
        <v>289</v>
      </c>
      <c r="G101" s="113" t="s">
        <v>290</v>
      </c>
      <c r="H101" s="121" t="s">
        <v>197</v>
      </c>
      <c r="I101" s="61">
        <v>1.0000000000000001E-5</v>
      </c>
      <c r="J101" s="48">
        <f t="shared" si="1"/>
        <v>10722</v>
      </c>
      <c r="K101" s="116">
        <v>3350</v>
      </c>
      <c r="L101" s="48">
        <v>5361</v>
      </c>
      <c r="M101" s="117">
        <v>1057.26</v>
      </c>
    </row>
    <row r="102" spans="1:13">
      <c r="A102" s="50"/>
      <c r="B102" s="55" t="s">
        <v>166</v>
      </c>
      <c r="C102" s="113" t="s">
        <v>6</v>
      </c>
      <c r="D102" s="113" t="s">
        <v>270</v>
      </c>
      <c r="E102" s="113" t="s">
        <v>167</v>
      </c>
      <c r="F102" s="113" t="s">
        <v>291</v>
      </c>
      <c r="G102" s="113" t="s">
        <v>292</v>
      </c>
      <c r="H102" s="121" t="s">
        <v>197</v>
      </c>
      <c r="I102" s="61">
        <v>1.0000000000000001E-5</v>
      </c>
      <c r="J102" s="48">
        <f t="shared" si="1"/>
        <v>10722</v>
      </c>
      <c r="K102" s="116">
        <v>3350</v>
      </c>
      <c r="L102" s="48">
        <v>5361</v>
      </c>
      <c r="M102" s="117">
        <v>1057.26</v>
      </c>
    </row>
    <row r="103" spans="1:13">
      <c r="A103" s="50"/>
      <c r="B103" s="55" t="s">
        <v>166</v>
      </c>
      <c r="C103" s="113" t="s">
        <v>6</v>
      </c>
      <c r="D103" s="113" t="s">
        <v>270</v>
      </c>
      <c r="E103" s="113" t="s">
        <v>167</v>
      </c>
      <c r="F103" s="113" t="s">
        <v>293</v>
      </c>
      <c r="G103" s="113" t="s">
        <v>294</v>
      </c>
      <c r="H103" s="121" t="s">
        <v>197</v>
      </c>
      <c r="I103" s="61">
        <v>1.0000000000000001E-5</v>
      </c>
      <c r="J103" s="48">
        <f t="shared" si="1"/>
        <v>10722</v>
      </c>
      <c r="K103" s="116">
        <v>3350</v>
      </c>
      <c r="L103" s="48">
        <v>5361</v>
      </c>
      <c r="M103" s="117">
        <v>1057.26</v>
      </c>
    </row>
    <row r="104" spans="1:13">
      <c r="A104" s="50"/>
      <c r="B104" s="55" t="s">
        <v>166</v>
      </c>
      <c r="C104" s="113" t="s">
        <v>102</v>
      </c>
      <c r="D104" s="113" t="s">
        <v>103</v>
      </c>
      <c r="E104" s="113" t="s">
        <v>167</v>
      </c>
      <c r="F104" s="125" t="s">
        <v>101</v>
      </c>
      <c r="G104" s="113" t="s">
        <v>295</v>
      </c>
      <c r="H104" s="126">
        <v>33270</v>
      </c>
      <c r="I104" s="61">
        <v>1.0000000000000001E-5</v>
      </c>
      <c r="J104" s="48">
        <f t="shared" si="1"/>
        <v>1500</v>
      </c>
      <c r="K104" s="116">
        <v>3350</v>
      </c>
      <c r="L104" s="48">
        <v>750</v>
      </c>
      <c r="M104" s="117">
        <v>1057.26</v>
      </c>
    </row>
    <row r="105" spans="1:13">
      <c r="A105" s="50"/>
      <c r="B105" s="55" t="s">
        <v>166</v>
      </c>
      <c r="C105" s="113" t="s">
        <v>102</v>
      </c>
      <c r="D105" s="113" t="s">
        <v>103</v>
      </c>
      <c r="E105" s="113" t="s">
        <v>167</v>
      </c>
      <c r="F105" s="125" t="s">
        <v>104</v>
      </c>
      <c r="G105" s="113" t="s">
        <v>296</v>
      </c>
      <c r="H105" s="126">
        <v>33270</v>
      </c>
      <c r="I105" s="61">
        <v>1.0000000000000001E-5</v>
      </c>
      <c r="J105" s="48">
        <f t="shared" si="1"/>
        <v>1500</v>
      </c>
      <c r="K105" s="116">
        <v>3350</v>
      </c>
      <c r="L105" s="48">
        <v>750</v>
      </c>
      <c r="M105" s="117">
        <v>1057.26</v>
      </c>
    </row>
    <row r="106" spans="1:13">
      <c r="A106" s="50"/>
      <c r="B106" s="55" t="s">
        <v>166</v>
      </c>
      <c r="C106" s="113" t="s">
        <v>102</v>
      </c>
      <c r="D106" s="113" t="s">
        <v>106</v>
      </c>
      <c r="E106" s="113" t="s">
        <v>167</v>
      </c>
      <c r="F106" s="113" t="s">
        <v>105</v>
      </c>
      <c r="G106" s="113" t="s">
        <v>297</v>
      </c>
      <c r="H106" s="115">
        <v>33604</v>
      </c>
      <c r="I106" s="61">
        <v>1.0000000000000001E-5</v>
      </c>
      <c r="J106" s="48">
        <f t="shared" si="1"/>
        <v>4680</v>
      </c>
      <c r="K106" s="116">
        <v>3350</v>
      </c>
      <c r="L106" s="48">
        <v>2340</v>
      </c>
      <c r="M106" s="117">
        <v>1057.26</v>
      </c>
    </row>
    <row r="107" spans="1:13">
      <c r="A107" s="50"/>
      <c r="B107" s="55" t="s">
        <v>166</v>
      </c>
      <c r="C107" s="113" t="s">
        <v>102</v>
      </c>
      <c r="D107" s="113" t="s">
        <v>106</v>
      </c>
      <c r="E107" s="113" t="s">
        <v>167</v>
      </c>
      <c r="F107" s="113" t="s">
        <v>107</v>
      </c>
      <c r="G107" s="113" t="s">
        <v>298</v>
      </c>
      <c r="H107" s="115">
        <v>33604</v>
      </c>
      <c r="I107" s="61">
        <v>1.0000000000000001E-5</v>
      </c>
      <c r="J107" s="48">
        <f t="shared" si="1"/>
        <v>4680</v>
      </c>
      <c r="K107" s="116">
        <v>3350</v>
      </c>
      <c r="L107" s="48">
        <v>2340</v>
      </c>
      <c r="M107" s="117">
        <v>1057.26</v>
      </c>
    </row>
    <row r="108" spans="1:13">
      <c r="A108" s="50"/>
      <c r="B108" s="55" t="s">
        <v>166</v>
      </c>
      <c r="C108" s="113" t="s">
        <v>102</v>
      </c>
      <c r="D108" s="113" t="s">
        <v>106</v>
      </c>
      <c r="E108" s="113" t="s">
        <v>167</v>
      </c>
      <c r="F108" s="113" t="s">
        <v>108</v>
      </c>
      <c r="G108" s="113" t="s">
        <v>299</v>
      </c>
      <c r="H108" s="115">
        <v>33604</v>
      </c>
      <c r="I108" s="61">
        <v>1.0000000000000001E-5</v>
      </c>
      <c r="J108" s="48">
        <f t="shared" si="1"/>
        <v>4680</v>
      </c>
      <c r="K108" s="116">
        <v>3350</v>
      </c>
      <c r="L108" s="48">
        <v>2340</v>
      </c>
      <c r="M108" s="117">
        <v>1057.26</v>
      </c>
    </row>
    <row r="109" spans="1:13">
      <c r="A109" s="50"/>
      <c r="B109" s="55" t="s">
        <v>166</v>
      </c>
      <c r="C109" s="113" t="s">
        <v>102</v>
      </c>
      <c r="D109" s="113" t="s">
        <v>106</v>
      </c>
      <c r="E109" s="113" t="s">
        <v>167</v>
      </c>
      <c r="F109" s="113" t="s">
        <v>109</v>
      </c>
      <c r="G109" s="113" t="s">
        <v>300</v>
      </c>
      <c r="H109" s="115">
        <v>33604</v>
      </c>
      <c r="I109" s="61">
        <v>1.0000000000000001E-5</v>
      </c>
      <c r="J109" s="48">
        <f t="shared" si="1"/>
        <v>4680</v>
      </c>
      <c r="K109" s="116">
        <v>3350</v>
      </c>
      <c r="L109" s="48">
        <v>2340</v>
      </c>
      <c r="M109" s="117">
        <v>1057.26</v>
      </c>
    </row>
    <row r="110" spans="1:13">
      <c r="A110" s="50"/>
      <c r="B110" s="55" t="s">
        <v>166</v>
      </c>
      <c r="C110" s="113" t="s">
        <v>102</v>
      </c>
      <c r="D110" s="113" t="s">
        <v>106</v>
      </c>
      <c r="E110" s="113" t="s">
        <v>167</v>
      </c>
      <c r="F110" s="113" t="s">
        <v>110</v>
      </c>
      <c r="G110" s="113" t="s">
        <v>301</v>
      </c>
      <c r="H110" s="115">
        <v>33604</v>
      </c>
      <c r="I110" s="61">
        <v>1.0000000000000001E-5</v>
      </c>
      <c r="J110" s="48">
        <f t="shared" si="1"/>
        <v>4680</v>
      </c>
      <c r="K110" s="116">
        <v>3350</v>
      </c>
      <c r="L110" s="48">
        <v>2340</v>
      </c>
      <c r="M110" s="117">
        <v>1057.26</v>
      </c>
    </row>
    <row r="111" spans="1:13">
      <c r="A111" s="50"/>
      <c r="B111" s="55" t="s">
        <v>166</v>
      </c>
      <c r="C111" s="113" t="s">
        <v>102</v>
      </c>
      <c r="D111" s="113" t="s">
        <v>106</v>
      </c>
      <c r="E111" s="113" t="s">
        <v>167</v>
      </c>
      <c r="F111" s="113" t="s">
        <v>111</v>
      </c>
      <c r="G111" s="113" t="s">
        <v>302</v>
      </c>
      <c r="H111" s="115">
        <v>42156</v>
      </c>
      <c r="I111" s="61">
        <v>1.0000000000000001E-5</v>
      </c>
      <c r="J111" s="48">
        <f t="shared" si="1"/>
        <v>840</v>
      </c>
      <c r="K111" s="116">
        <v>3350</v>
      </c>
      <c r="L111" s="48">
        <v>420</v>
      </c>
      <c r="M111" s="117">
        <v>1057.26</v>
      </c>
    </row>
    <row r="112" spans="1:13">
      <c r="A112" s="50"/>
      <c r="B112" s="127"/>
      <c r="C112" s="56"/>
      <c r="D112" s="56"/>
      <c r="E112" s="56"/>
      <c r="F112" s="128"/>
      <c r="G112" s="127"/>
      <c r="H112" s="59"/>
      <c r="I112" s="56"/>
      <c r="J112" s="56"/>
      <c r="K112" s="56"/>
      <c r="L112" s="56"/>
      <c r="M112" s="56"/>
    </row>
    <row r="113" spans="3:16">
      <c r="C113" s="68"/>
      <c r="D113" s="68"/>
      <c r="E113" s="68"/>
      <c r="F113" s="68"/>
      <c r="L113" s="68"/>
      <c r="M113" s="68"/>
      <c r="N113" s="71"/>
      <c r="O113" s="72"/>
      <c r="P113" s="70"/>
    </row>
    <row r="114" spans="3:16">
      <c r="C114" s="68"/>
      <c r="D114" s="68"/>
      <c r="E114" s="68"/>
      <c r="F114" s="68"/>
      <c r="L114" s="68"/>
      <c r="M114" s="68"/>
      <c r="N114" s="71"/>
      <c r="O114" s="72"/>
      <c r="P114" s="70"/>
    </row>
    <row r="115" spans="3:16">
      <c r="C115" s="68"/>
      <c r="D115" s="68"/>
      <c r="E115" s="68"/>
      <c r="F115" s="68"/>
      <c r="L115" s="68"/>
      <c r="M115" s="68"/>
      <c r="N115" s="71"/>
      <c r="O115" s="72"/>
      <c r="P115" s="70"/>
    </row>
    <row r="116" spans="3:16">
      <c r="C116" s="68"/>
      <c r="D116" s="68"/>
      <c r="E116" s="68"/>
      <c r="F116" s="68"/>
      <c r="L116" s="68"/>
      <c r="M116" s="68"/>
      <c r="N116" s="71"/>
      <c r="O116" s="72"/>
      <c r="P116" s="70"/>
    </row>
    <row r="117" spans="3:16">
      <c r="C117" s="68"/>
      <c r="D117" s="68"/>
      <c r="E117" s="68"/>
      <c r="F117" s="68"/>
      <c r="L117" s="68"/>
      <c r="M117" s="68"/>
      <c r="N117" s="71"/>
      <c r="O117" s="72"/>
      <c r="P117" s="70"/>
    </row>
    <row r="118" spans="3:16">
      <c r="C118" s="68"/>
      <c r="D118" s="68"/>
      <c r="E118" s="68"/>
      <c r="F118" s="68"/>
      <c r="L118" s="68"/>
      <c r="M118" s="68"/>
      <c r="N118" s="71"/>
      <c r="O118" s="72"/>
      <c r="P118" s="70"/>
    </row>
    <row r="119" spans="3:16">
      <c r="C119" s="68"/>
      <c r="D119" s="68"/>
      <c r="E119" s="68"/>
      <c r="F119" s="68"/>
      <c r="L119" s="68"/>
      <c r="M119" s="68"/>
      <c r="N119" s="71"/>
      <c r="O119" s="72"/>
      <c r="P119" s="70"/>
    </row>
    <row r="120" spans="3:16">
      <c r="C120" s="68"/>
      <c r="D120" s="68"/>
      <c r="E120" s="68"/>
      <c r="F120" s="68"/>
      <c r="L120" s="68"/>
      <c r="M120" s="68"/>
      <c r="N120" s="71"/>
      <c r="O120" s="72"/>
      <c r="P120" s="70"/>
    </row>
    <row r="121" spans="3:16">
      <c r="C121" s="68"/>
      <c r="D121" s="68"/>
      <c r="E121" s="68"/>
      <c r="F121" s="68"/>
      <c r="L121" s="68"/>
      <c r="M121" s="68"/>
      <c r="N121" s="71"/>
      <c r="O121" s="72"/>
      <c r="P121" s="70"/>
    </row>
    <row r="122" spans="3:16">
      <c r="C122" s="68"/>
      <c r="D122" s="68"/>
      <c r="E122" s="68"/>
      <c r="F122" s="68"/>
      <c r="L122" s="68"/>
      <c r="M122" s="68"/>
      <c r="N122" s="71"/>
      <c r="O122" s="72"/>
      <c r="P122" s="70"/>
    </row>
    <row r="123" spans="3:16">
      <c r="C123" s="68"/>
      <c r="D123" s="68"/>
      <c r="E123" s="68"/>
      <c r="F123" s="68"/>
      <c r="L123" s="68"/>
      <c r="M123" s="68"/>
      <c r="N123" s="71"/>
      <c r="O123" s="72"/>
      <c r="P123" s="70"/>
    </row>
    <row r="124" spans="3:16">
      <c r="C124" s="68"/>
      <c r="D124" s="68"/>
      <c r="E124" s="68"/>
      <c r="F124" s="68"/>
      <c r="L124" s="68"/>
      <c r="M124" s="68"/>
      <c r="N124" s="71"/>
      <c r="O124" s="72"/>
      <c r="P124" s="70"/>
    </row>
    <row r="125" spans="3:16">
      <c r="C125" s="68"/>
      <c r="D125" s="68"/>
      <c r="E125" s="68"/>
      <c r="F125" s="68"/>
      <c r="L125" s="68"/>
      <c r="M125" s="68"/>
      <c r="N125" s="71"/>
      <c r="O125" s="72"/>
      <c r="P125" s="70"/>
    </row>
    <row r="126" spans="3:16">
      <c r="C126" s="68"/>
      <c r="D126" s="68"/>
      <c r="E126" s="68"/>
      <c r="F126" s="68"/>
      <c r="L126" s="68"/>
      <c r="M126" s="68"/>
      <c r="N126" s="71"/>
      <c r="O126" s="72"/>
      <c r="P126" s="70"/>
    </row>
    <row r="127" spans="3:16">
      <c r="C127" s="68"/>
      <c r="D127" s="68"/>
      <c r="E127" s="68"/>
      <c r="F127" s="68"/>
      <c r="L127" s="68"/>
      <c r="M127" s="68"/>
      <c r="N127" s="71"/>
      <c r="O127" s="72"/>
      <c r="P127" s="70"/>
    </row>
    <row r="128" spans="3:16">
      <c r="C128" s="68"/>
      <c r="D128" s="68"/>
      <c r="E128" s="68"/>
      <c r="F128" s="68"/>
    </row>
    <row r="129" spans="3:6">
      <c r="C129" s="68"/>
      <c r="D129" s="68"/>
      <c r="E129" s="68"/>
      <c r="F129" s="68"/>
    </row>
    <row r="130" spans="3:6">
      <c r="C130" s="68"/>
      <c r="D130" s="68"/>
      <c r="E130" s="68"/>
      <c r="F130" s="68"/>
    </row>
    <row r="131" spans="3:6">
      <c r="C131" s="68"/>
      <c r="D131" s="68"/>
      <c r="E131" s="68"/>
      <c r="F131" s="68"/>
    </row>
    <row r="132" spans="3:6">
      <c r="C132" s="68"/>
      <c r="D132" s="68"/>
      <c r="E132" s="68"/>
      <c r="F132" s="68"/>
    </row>
    <row r="133" spans="3:6">
      <c r="C133" s="68"/>
      <c r="D133" s="68"/>
      <c r="E133" s="68"/>
      <c r="F133" s="68"/>
    </row>
    <row r="134" spans="3:6">
      <c r="C134" s="68"/>
      <c r="D134" s="68"/>
      <c r="E134" s="68"/>
      <c r="F134" s="68"/>
    </row>
    <row r="135" spans="3:6">
      <c r="C135" s="68"/>
      <c r="D135" s="68"/>
      <c r="E135" s="68"/>
      <c r="F135" s="68"/>
    </row>
    <row r="136" spans="3:6">
      <c r="C136" s="68"/>
      <c r="D136" s="68"/>
      <c r="E136" s="68"/>
      <c r="F136" s="68"/>
    </row>
    <row r="137" spans="3:6">
      <c r="C137" s="68"/>
      <c r="D137" s="68"/>
      <c r="E137" s="68"/>
      <c r="F137" s="68"/>
    </row>
    <row r="138" spans="3:6">
      <c r="C138" s="68"/>
      <c r="D138" s="68"/>
      <c r="E138" s="68"/>
      <c r="F138" s="68"/>
    </row>
    <row r="139" spans="3:6">
      <c r="C139" s="68"/>
      <c r="D139" s="68"/>
      <c r="E139" s="68"/>
      <c r="F139" s="68"/>
    </row>
    <row r="140" spans="3:6">
      <c r="C140" s="68"/>
      <c r="D140" s="68"/>
      <c r="E140" s="68"/>
      <c r="F140" s="68"/>
    </row>
    <row r="141" spans="3:6">
      <c r="C141" s="68"/>
      <c r="D141" s="68"/>
      <c r="E141" s="68"/>
      <c r="F141" s="68"/>
    </row>
    <row r="142" spans="3:6">
      <c r="C142" s="68"/>
      <c r="D142" s="68"/>
      <c r="E142" s="68"/>
      <c r="F142" s="68"/>
    </row>
    <row r="143" spans="3:6">
      <c r="C143" s="68"/>
      <c r="D143" s="68"/>
      <c r="E143" s="68"/>
      <c r="F143" s="68"/>
    </row>
    <row r="144" spans="3:6">
      <c r="C144" s="68"/>
      <c r="D144" s="68"/>
      <c r="E144" s="68"/>
      <c r="F144" s="68"/>
    </row>
    <row r="145" spans="3:6">
      <c r="C145" s="68"/>
      <c r="D145" s="68"/>
      <c r="E145" s="68"/>
      <c r="F145" s="68"/>
    </row>
    <row r="146" spans="3:6">
      <c r="C146" s="68"/>
      <c r="D146" s="68"/>
      <c r="E146" s="68"/>
      <c r="F146" s="68"/>
    </row>
    <row r="147" spans="3:6">
      <c r="C147" s="68"/>
      <c r="D147" s="68"/>
      <c r="E147" s="68"/>
      <c r="F147" s="68"/>
    </row>
    <row r="148" spans="3:6">
      <c r="C148" s="68"/>
      <c r="D148" s="68"/>
      <c r="E148" s="68"/>
      <c r="F148" s="68"/>
    </row>
    <row r="149" spans="3:6">
      <c r="C149" s="68"/>
      <c r="D149" s="68"/>
      <c r="E149" s="68"/>
      <c r="F149" s="68"/>
    </row>
    <row r="150" spans="3:6">
      <c r="C150" s="68"/>
      <c r="D150" s="68"/>
      <c r="E150" s="68"/>
      <c r="F150" s="68"/>
    </row>
    <row r="151" spans="3:6">
      <c r="C151" s="68"/>
      <c r="D151" s="68"/>
      <c r="E151" s="68"/>
      <c r="F151" s="68"/>
    </row>
    <row r="152" spans="3:6">
      <c r="C152" s="68"/>
      <c r="D152" s="68"/>
      <c r="E152" s="68"/>
      <c r="F152" s="68"/>
    </row>
    <row r="153" spans="3:6">
      <c r="C153" s="68"/>
      <c r="D153" s="68"/>
      <c r="E153" s="68"/>
      <c r="F153" s="68"/>
    </row>
    <row r="154" spans="3:6">
      <c r="C154" s="68"/>
      <c r="D154" s="68"/>
      <c r="E154" s="68"/>
      <c r="F154" s="68"/>
    </row>
    <row r="155" spans="3:6">
      <c r="C155" s="68"/>
      <c r="D155" s="68"/>
      <c r="E155" s="68"/>
      <c r="F155" s="68"/>
    </row>
    <row r="156" spans="3:6">
      <c r="C156" s="68"/>
      <c r="D156" s="68"/>
      <c r="E156" s="68"/>
      <c r="F156" s="68"/>
    </row>
    <row r="157" spans="3:6">
      <c r="C157" s="68"/>
      <c r="D157" s="68"/>
      <c r="E157" s="68"/>
      <c r="F157" s="68"/>
    </row>
    <row r="158" spans="3:6">
      <c r="C158" s="68"/>
      <c r="D158" s="68"/>
      <c r="E158" s="68"/>
      <c r="F158" s="68"/>
    </row>
    <row r="159" spans="3:6">
      <c r="C159" s="68"/>
      <c r="D159" s="68"/>
      <c r="E159" s="68"/>
      <c r="F159" s="68"/>
    </row>
    <row r="160" spans="3:6">
      <c r="C160" s="68"/>
      <c r="D160" s="68"/>
      <c r="E160" s="68"/>
      <c r="F160" s="68"/>
    </row>
    <row r="161" spans="3:6">
      <c r="C161" s="68"/>
      <c r="D161" s="68"/>
      <c r="E161" s="68"/>
      <c r="F161" s="68"/>
    </row>
    <row r="162" spans="3:6">
      <c r="C162" s="68"/>
      <c r="D162" s="68"/>
      <c r="E162" s="68"/>
      <c r="F162" s="68"/>
    </row>
    <row r="163" spans="3:6">
      <c r="C163" s="68"/>
      <c r="D163" s="68"/>
      <c r="E163" s="68"/>
      <c r="F163" s="68"/>
    </row>
    <row r="164" spans="3:6">
      <c r="C164" s="68"/>
      <c r="D164" s="68"/>
      <c r="E164" s="68"/>
      <c r="F164" s="68"/>
    </row>
    <row r="165" spans="3:6">
      <c r="C165" s="68"/>
      <c r="D165" s="68"/>
      <c r="E165" s="68"/>
      <c r="F165" s="68"/>
    </row>
    <row r="166" spans="3:6">
      <c r="C166" s="68"/>
      <c r="D166" s="68"/>
      <c r="E166" s="68"/>
      <c r="F166" s="68"/>
    </row>
    <row r="167" spans="3:6">
      <c r="C167" s="68"/>
      <c r="D167" s="68"/>
      <c r="E167" s="68"/>
      <c r="F167" s="68"/>
    </row>
    <row r="168" spans="3:6">
      <c r="C168" s="68"/>
      <c r="D168" s="68"/>
      <c r="E168" s="68"/>
      <c r="F168" s="68"/>
    </row>
    <row r="169" spans="3:6">
      <c r="C169" s="68"/>
      <c r="D169" s="68"/>
      <c r="E169" s="68"/>
      <c r="F169" s="68"/>
    </row>
    <row r="170" spans="3:6">
      <c r="C170" s="68"/>
      <c r="D170" s="68"/>
      <c r="E170" s="68"/>
      <c r="F170" s="68"/>
    </row>
    <row r="171" spans="3:6">
      <c r="C171" s="68"/>
      <c r="D171" s="68"/>
      <c r="E171" s="68"/>
      <c r="F171" s="68"/>
    </row>
    <row r="172" spans="3:6">
      <c r="C172" s="68"/>
      <c r="D172" s="68"/>
      <c r="E172" s="68"/>
      <c r="F172" s="68"/>
    </row>
    <row r="173" spans="3:6">
      <c r="C173" s="68"/>
      <c r="D173" s="68"/>
      <c r="E173" s="68"/>
      <c r="F173" s="68"/>
    </row>
    <row r="174" spans="3:6">
      <c r="C174" s="68"/>
      <c r="D174" s="68"/>
      <c r="E174" s="68"/>
      <c r="F174" s="68"/>
    </row>
    <row r="175" spans="3:6">
      <c r="C175" s="68"/>
      <c r="D175" s="68"/>
      <c r="E175" s="68"/>
      <c r="F175" s="68"/>
    </row>
    <row r="176" spans="3:6">
      <c r="C176" s="68"/>
      <c r="D176" s="68"/>
      <c r="E176" s="68"/>
      <c r="F176" s="68"/>
    </row>
    <row r="177" spans="5:6">
      <c r="E177" s="68"/>
      <c r="F177" s="68"/>
    </row>
    <row r="178" spans="5:6">
      <c r="E178" s="68"/>
      <c r="F178" s="68"/>
    </row>
    <row r="179" spans="5:6">
      <c r="E179" s="68"/>
      <c r="F179" s="68"/>
    </row>
    <row r="180" spans="5:6">
      <c r="E180" s="68"/>
      <c r="F180" s="68"/>
    </row>
    <row r="181" spans="5:6">
      <c r="E181" s="68"/>
      <c r="F181" s="68"/>
    </row>
    <row r="182" spans="5:6">
      <c r="E182" s="68"/>
      <c r="F182" s="68"/>
    </row>
    <row r="183" spans="5:6">
      <c r="E183" s="68"/>
      <c r="F183" s="68"/>
    </row>
    <row r="184" spans="5:6">
      <c r="E184" s="68"/>
      <c r="F184" s="68"/>
    </row>
    <row r="185" spans="5:6">
      <c r="E185" s="68"/>
      <c r="F185" s="68"/>
    </row>
    <row r="186" spans="5:6">
      <c r="E186" s="68"/>
      <c r="F186" s="68"/>
    </row>
    <row r="187" spans="5:6">
      <c r="E187" s="68"/>
      <c r="F187" s="68"/>
    </row>
    <row r="188" spans="5:6">
      <c r="E188" s="68"/>
      <c r="F188" s="68"/>
    </row>
    <row r="189" spans="5:6">
      <c r="E189" s="68"/>
      <c r="F189" s="68"/>
    </row>
    <row r="190" spans="5:6">
      <c r="E190" s="68"/>
      <c r="F190" s="68"/>
    </row>
    <row r="191" spans="5:6">
      <c r="E191" s="68"/>
      <c r="F191" s="68"/>
    </row>
    <row r="192" spans="5:6">
      <c r="E192" s="68"/>
      <c r="F192" s="68"/>
    </row>
    <row r="193" spans="5:6">
      <c r="E193" s="68"/>
      <c r="F193" s="68"/>
    </row>
    <row r="194" spans="5:6">
      <c r="E194" s="68"/>
      <c r="F194" s="68"/>
    </row>
    <row r="195" spans="5:6">
      <c r="E195" s="68"/>
      <c r="F195" s="68"/>
    </row>
    <row r="196" spans="5:6">
      <c r="E196" s="68"/>
      <c r="F196" s="68"/>
    </row>
    <row r="197" spans="5:6">
      <c r="E197" s="68"/>
      <c r="F197" s="68"/>
    </row>
    <row r="198" spans="5:6">
      <c r="E198" s="68"/>
      <c r="F198" s="68"/>
    </row>
    <row r="199" spans="5:6">
      <c r="E199" s="68"/>
      <c r="F199" s="68"/>
    </row>
    <row r="200" spans="5:6">
      <c r="E200" s="68"/>
      <c r="F200" s="68"/>
    </row>
    <row r="201" spans="5:6">
      <c r="E201" s="68"/>
      <c r="F201" s="68"/>
    </row>
    <row r="202" spans="5:6">
      <c r="E202" s="68"/>
      <c r="F202" s="68"/>
    </row>
    <row r="203" spans="5:6">
      <c r="E203" s="68"/>
      <c r="F203" s="68"/>
    </row>
    <row r="204" spans="5:6">
      <c r="E204" s="68"/>
      <c r="F204" s="68"/>
    </row>
    <row r="205" spans="5:6">
      <c r="E205" s="68"/>
      <c r="F205" s="68"/>
    </row>
    <row r="206" spans="5:6">
      <c r="E206" s="68"/>
      <c r="F206" s="68"/>
    </row>
    <row r="207" spans="5:6">
      <c r="E207" s="68"/>
      <c r="F207" s="68"/>
    </row>
    <row r="208" spans="5:6">
      <c r="E208" s="68"/>
      <c r="F208" s="68"/>
    </row>
    <row r="209" spans="5:6">
      <c r="E209" s="68"/>
      <c r="F209" s="68"/>
    </row>
    <row r="210" spans="5:6">
      <c r="E210" s="68"/>
      <c r="F210" s="68"/>
    </row>
    <row r="211" spans="5:6">
      <c r="E211" s="68"/>
      <c r="F211" s="68"/>
    </row>
    <row r="212" spans="5:6">
      <c r="E212" s="68"/>
      <c r="F212" s="68"/>
    </row>
    <row r="213" spans="5:6">
      <c r="E213" s="68"/>
      <c r="F213" s="68"/>
    </row>
    <row r="214" spans="5:6">
      <c r="E214" s="68"/>
      <c r="F214" s="68"/>
    </row>
    <row r="215" spans="5:6">
      <c r="E215" s="68"/>
      <c r="F215" s="68"/>
    </row>
    <row r="216" spans="5:6">
      <c r="E216" s="68"/>
      <c r="F216" s="68"/>
    </row>
    <row r="217" spans="5:6">
      <c r="E217" s="68"/>
      <c r="F217" s="68"/>
    </row>
    <row r="218" spans="5:6">
      <c r="E218" s="68"/>
      <c r="F218" s="68"/>
    </row>
    <row r="219" spans="5:6">
      <c r="E219" s="68"/>
      <c r="F219" s="68"/>
    </row>
    <row r="220" spans="5:6">
      <c r="E220" s="68"/>
      <c r="F220" s="68"/>
    </row>
    <row r="221" spans="5:6">
      <c r="E221" s="68"/>
      <c r="F221" s="68"/>
    </row>
    <row r="222" spans="5:6">
      <c r="E222" s="68"/>
      <c r="F222" s="68"/>
    </row>
    <row r="223" spans="5:6">
      <c r="E223" s="68"/>
      <c r="F223" s="68"/>
    </row>
    <row r="224" spans="5:6">
      <c r="E224" s="68"/>
      <c r="F224" s="68"/>
    </row>
    <row r="225" spans="5:6">
      <c r="E225" s="68"/>
      <c r="F225" s="68"/>
    </row>
    <row r="226" spans="5:6">
      <c r="E226" s="68"/>
      <c r="F226" s="68"/>
    </row>
    <row r="227" spans="5:6">
      <c r="E227" s="68"/>
      <c r="F227" s="68"/>
    </row>
    <row r="228" spans="5:6">
      <c r="E228" s="68"/>
      <c r="F228" s="68"/>
    </row>
    <row r="229" spans="5:6">
      <c r="E229" s="68"/>
      <c r="F229" s="68"/>
    </row>
    <row r="230" spans="5:6">
      <c r="E230" s="68"/>
      <c r="F230" s="68"/>
    </row>
    <row r="231" spans="5:6">
      <c r="E231" s="68"/>
      <c r="F231" s="68"/>
    </row>
    <row r="232" spans="5:6">
      <c r="E232" s="68"/>
      <c r="F232" s="68"/>
    </row>
    <row r="233" spans="5:6">
      <c r="E233" s="68"/>
      <c r="F233" s="68"/>
    </row>
    <row r="234" spans="5:6">
      <c r="E234" s="68"/>
      <c r="F234" s="68"/>
    </row>
    <row r="235" spans="5:6">
      <c r="E235" s="68"/>
      <c r="F235" s="68"/>
    </row>
    <row r="236" spans="5:6">
      <c r="E236" s="68"/>
      <c r="F236" s="68"/>
    </row>
    <row r="237" spans="5:6">
      <c r="E237" s="68"/>
      <c r="F237" s="68"/>
    </row>
    <row r="238" spans="5:6">
      <c r="E238" s="68"/>
      <c r="F238" s="68"/>
    </row>
    <row r="239" spans="5:6">
      <c r="E239" s="68"/>
      <c r="F239" s="68"/>
    </row>
    <row r="240" spans="5:6">
      <c r="E240" s="68"/>
      <c r="F240" s="68"/>
    </row>
    <row r="241" spans="5:6">
      <c r="E241" s="68"/>
      <c r="F241" s="68"/>
    </row>
    <row r="242" spans="5:6">
      <c r="E242" s="68"/>
      <c r="F242" s="68"/>
    </row>
    <row r="243" spans="5:6">
      <c r="E243" s="68"/>
      <c r="F243" s="68"/>
    </row>
    <row r="244" spans="5:6">
      <c r="E244" s="68"/>
      <c r="F244" s="68"/>
    </row>
    <row r="245" spans="5:6">
      <c r="E245" s="68"/>
      <c r="F245" s="68"/>
    </row>
    <row r="246" spans="5:6">
      <c r="E246" s="68"/>
      <c r="F246" s="68"/>
    </row>
    <row r="247" spans="5:6">
      <c r="E247" s="68"/>
      <c r="F247" s="68"/>
    </row>
    <row r="248" spans="5:6">
      <c r="E248" s="68"/>
      <c r="F248" s="68"/>
    </row>
    <row r="249" spans="5:6">
      <c r="E249" s="68"/>
      <c r="F249" s="68"/>
    </row>
    <row r="250" spans="5:6">
      <c r="E250" s="68"/>
      <c r="F250" s="68"/>
    </row>
    <row r="251" spans="5:6">
      <c r="E251" s="68"/>
      <c r="F251" s="68"/>
    </row>
    <row r="252" spans="5:6">
      <c r="E252" s="68"/>
      <c r="F252" s="68"/>
    </row>
    <row r="253" spans="5:6">
      <c r="E253" s="68"/>
      <c r="F253" s="68"/>
    </row>
    <row r="254" spans="5:6">
      <c r="E254" s="68"/>
      <c r="F254" s="68"/>
    </row>
    <row r="255" spans="5:6">
      <c r="E255" s="68"/>
      <c r="F255" s="68"/>
    </row>
    <row r="256" spans="5:6">
      <c r="E256" s="68"/>
      <c r="F256" s="68"/>
    </row>
    <row r="257" spans="5:6">
      <c r="E257" s="68"/>
      <c r="F257" s="68"/>
    </row>
    <row r="258" spans="5:6">
      <c r="E258" s="68"/>
      <c r="F258" s="68"/>
    </row>
    <row r="259" spans="5:6">
      <c r="E259" s="68"/>
      <c r="F259" s="68"/>
    </row>
    <row r="260" spans="5:6">
      <c r="E260" s="68"/>
      <c r="F260" s="68"/>
    </row>
    <row r="261" spans="5:6">
      <c r="E261" s="68"/>
      <c r="F261" s="68"/>
    </row>
    <row r="262" spans="5:6">
      <c r="E262" s="68"/>
      <c r="F262" s="68"/>
    </row>
    <row r="263" spans="5:6">
      <c r="E263" s="68"/>
      <c r="F263" s="68"/>
    </row>
    <row r="264" spans="5:6">
      <c r="E264" s="68"/>
      <c r="F264" s="68"/>
    </row>
    <row r="265" spans="5:6">
      <c r="E265" s="68"/>
      <c r="F265" s="68"/>
    </row>
    <row r="266" spans="5:6">
      <c r="E266" s="68"/>
      <c r="F266" s="68"/>
    </row>
    <row r="267" spans="5:6">
      <c r="E267" s="68"/>
      <c r="F267" s="68"/>
    </row>
    <row r="268" spans="5:6">
      <c r="E268" s="68"/>
      <c r="F268" s="68"/>
    </row>
    <row r="269" spans="5:6">
      <c r="E269" s="68"/>
      <c r="F269" s="68"/>
    </row>
    <row r="270" spans="5:6">
      <c r="E270" s="68"/>
      <c r="F270" s="68"/>
    </row>
    <row r="271" spans="5:6">
      <c r="E271" s="68"/>
      <c r="F271" s="68"/>
    </row>
    <row r="272" spans="5:6">
      <c r="E272" s="68"/>
      <c r="F272" s="68"/>
    </row>
    <row r="273" spans="5:6">
      <c r="E273" s="68"/>
      <c r="F273" s="68"/>
    </row>
    <row r="274" spans="5:6">
      <c r="E274" s="68"/>
      <c r="F274" s="68"/>
    </row>
    <row r="275" spans="5:6">
      <c r="E275" s="68"/>
      <c r="F275" s="68"/>
    </row>
    <row r="276" spans="5:6">
      <c r="E276" s="68"/>
      <c r="F276" s="68"/>
    </row>
    <row r="277" spans="5:6">
      <c r="E277" s="68"/>
      <c r="F277" s="68"/>
    </row>
    <row r="278" spans="5:6">
      <c r="E278" s="68"/>
      <c r="F278" s="68"/>
    </row>
    <row r="279" spans="5:6">
      <c r="E279" s="68"/>
      <c r="F279" s="68"/>
    </row>
    <row r="280" spans="5:6">
      <c r="E280" s="68"/>
      <c r="F280" s="68"/>
    </row>
    <row r="281" spans="5:6">
      <c r="E281" s="68"/>
      <c r="F281" s="68"/>
    </row>
    <row r="282" spans="5:6">
      <c r="E282" s="68"/>
      <c r="F282" s="68"/>
    </row>
    <row r="283" spans="5:6">
      <c r="E283" s="68"/>
      <c r="F283" s="68"/>
    </row>
    <row r="284" spans="5:6">
      <c r="E284" s="68"/>
      <c r="F284" s="68"/>
    </row>
    <row r="285" spans="5:6">
      <c r="E285" s="68"/>
      <c r="F285" s="68"/>
    </row>
  </sheetData>
  <pageMargins left="0.25" right="0.25" top="0.75" bottom="0.75" header="0.3" footer="0.3"/>
  <pageSetup paperSize="3" orientation="landscape" r:id="rId1"/>
  <customProperties>
    <customPr name="_pios_id" r:id="rId2"/>
  </customProperties>
  <ignoredErrors>
    <ignoredError sqref="H8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OProjectManager xmlns="6076d197-b432-4a89-8b9d-b97676e775aa">
      <UserInfo>
        <DisplayName/>
        <AccountId xsi:nil="true"/>
        <AccountType/>
      </UserInfo>
    </CAOProjectManager>
    <TaxCatchAll xmlns="3f71e46e-dbdb-4936-a808-49fb891fc3e2" xsi:nil="true"/>
    <lcf76f155ced4ddcb4097134ff3c332f xmlns="6076d197-b432-4a89-8b9d-b97676e775a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0178CB431FBB44BA390DFB7A67DCC0" ma:contentTypeVersion="16" ma:contentTypeDescription="Create a new document." ma:contentTypeScope="" ma:versionID="cf280a4bc12a5bbeea6c142ee8a532dc">
  <xsd:schema xmlns:xsd="http://www.w3.org/2001/XMLSchema" xmlns:xs="http://www.w3.org/2001/XMLSchema" xmlns:p="http://schemas.microsoft.com/office/2006/metadata/properties" xmlns:ns2="6076d197-b432-4a89-8b9d-b97676e775aa" xmlns:ns3="3f71e46e-dbdb-4936-a808-49fb891fc3e2" targetNamespace="http://schemas.microsoft.com/office/2006/metadata/properties" ma:root="true" ma:fieldsID="6d6c697508c4af6479fdf8947031f386" ns2:_="" ns3:_="">
    <xsd:import namespace="6076d197-b432-4a89-8b9d-b97676e775aa"/>
    <xsd:import namespace="3f71e46e-dbdb-4936-a808-49fb891fc3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ServiceLocation" minOccurs="0"/>
                <xsd:element ref="ns2:MediaLengthInSeconds" minOccurs="0"/>
                <xsd:element ref="ns2:CAOProjectManag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76d197-b432-4a89-8b9d-b97676e775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3bc13bb2-4050-4808-9050-3ebd68b2d7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CAOProjectManager" ma:index="23" nillable="true" ma:displayName="CAO Project Manager" ma:format="Dropdown" ma:list="UserInfo" ma:SharePointGroup="0" ma:internalName="CAOProjectManag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71e46e-dbdb-4936-a808-49fb891fc3e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0e011eb3-e583-4599-8d5f-56a0dc63b001}" ma:internalName="TaxCatchAll" ma:showField="CatchAllData" ma:web="3f71e46e-dbdb-4936-a808-49fb891fc3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1F2C46-2E4D-491E-AA47-19D7F00FAB24}">
  <ds:schemaRefs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elements/1.1/"/>
    <ds:schemaRef ds:uri="864fcd12-b8b5-4d06-98e9-aee517b6ddd3"/>
    <ds:schemaRef ds:uri="http://purl.org/dc/dcmitype/"/>
    <ds:schemaRef ds:uri="6076d197-b432-4a89-8b9d-b97676e775aa"/>
    <ds:schemaRef ds:uri="3f71e46e-dbdb-4936-a808-49fb891fc3e2"/>
  </ds:schemaRefs>
</ds:datastoreItem>
</file>

<file path=customXml/itemProps2.xml><?xml version="1.0" encoding="utf-8"?>
<ds:datastoreItem xmlns:ds="http://schemas.openxmlformats.org/officeDocument/2006/customXml" ds:itemID="{9D5D967A-9ED4-4AD2-BB7D-DF01F38091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76d197-b432-4a89-8b9d-b97676e775aa"/>
    <ds:schemaRef ds:uri="3f71e46e-dbdb-4936-a808-49fb891fc3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8C947F-8D9D-4E1D-A5A6-E95FBB534B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46c98d88-e344-4ed4-8496-4ed7712e255d}" enabled="0" method="" siteId="{46c98d88-e344-4ed4-8496-4ed7712e255d}" removed="1"/>
  <clbl:label id="{db79d039-fcd0-4045-9c78-4cfb2eba0904}" enabled="1" method="Privileged" siteId="{aa3f6932-fa7c-47b4-a0ce-a598cad161c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Input_Cooling Towers</vt:lpstr>
      <vt:lpstr>RONLER&gt;&gt;</vt:lpstr>
      <vt:lpstr>COOL_Ronler</vt:lpstr>
      <vt:lpstr>ALOHA &gt;&gt;</vt:lpstr>
      <vt:lpstr>COOL_Aloha</vt:lpstr>
      <vt:lpstr>Cooling Towers</vt:lpstr>
      <vt:lpstr>COOL_Aloha!Print_Area</vt:lpstr>
      <vt:lpstr>COOL_Ronler!Print_Area</vt:lpstr>
      <vt:lpstr>'Cooling Towers'!Print_Area</vt:lpstr>
      <vt:lpstr>'Input_Cooling Towers'!Print_Area</vt:lpstr>
      <vt:lpstr>COOL_Ronler!Print_Titles</vt:lpstr>
      <vt:lpstr>'Input_Cooling Towers'!Print_Titles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Leslie Riley</dc:creator>
  <cp:keywords/>
  <dc:description/>
  <cp:lastModifiedBy>CORKILL Dana * DEQ</cp:lastModifiedBy>
  <cp:revision/>
  <cp:lastPrinted>2026-01-15T15:35:55Z</cp:lastPrinted>
  <dcterms:created xsi:type="dcterms:W3CDTF">2023-08-01T18:56:43Z</dcterms:created>
  <dcterms:modified xsi:type="dcterms:W3CDTF">2026-02-11T23:22:19Z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0x010100D20178CB431FBB44BA390DFB7A67DCC0</vt:lpwstr>
  </property>
  <property fmtid="{D5CDD505-2E9C-101B-9397-08002B2CF9AE}" pid="3" name="Order">
    <vt:r8>1800</vt:r8>
  </property>
  <property fmtid="{D5CDD505-2E9C-101B-9397-08002B2CF9AE}" pid="4" name="_dlc_DocIdItemGuid">
    <vt:lpwstr>c19a91dc-50fd-4754-ba1a-cc16f078335e</vt:lpwstr>
  </property>
  <property fmtid="{D5CDD505-2E9C-101B-9397-08002B2CF9AE}" pid="5" name="MediaServiceImageTags">
    <vt:lpwstr/>
  </property>
</Properties>
</file>