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codeName="ThisWorkbook"/>
  <mc:AlternateContent xmlns:mc="http://schemas.openxmlformats.org/markup-compatibility/2006">
    <mc:Choice Requires="x15">
      <x15ac:absPath xmlns:x15ac="http://schemas.microsoft.com/office/spreadsheetml/2010/11/ac" url="https://tciusa.sharepoint.com/sites/ATIExternal/Shared Documents/OR Millersburg/07 EI/AQ520/AQ520 Submittal 2/"/>
    </mc:Choice>
  </mc:AlternateContent>
  <xr:revisionPtr revIDLastSave="18" documentId="8_{7D5CA231-452E-4D8B-9CF4-318CAB471162}" xr6:coauthVersionLast="47" xr6:coauthVersionMax="47" xr10:uidLastSave="{D23EC6F1-5B6E-45C0-8B4B-E414F3BFD955}"/>
  <bookViews>
    <workbookView xWindow="28680" yWindow="-150" windowWidth="29040" windowHeight="15720" firstSheet="9" activeTab="9" xr2:uid="{80C72A92-5464-4E9C-8C0D-158C238BA810}"/>
    <workbookView xWindow="-120" yWindow="-120" windowWidth="29040" windowHeight="15720" firstSheet="9" activeTab="1" xr2:uid="{BBA2880F-AF6A-4439-80E5-74C66ED64E44}"/>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04_Blasting" sheetId="27" r:id="rId7"/>
    <sheet name="09_Boilers_Furnaces" sheetId="22" r:id="rId8"/>
    <sheet name="EG_Gens" sheetId="23" r:id="rId9"/>
    <sheet name="12_Acid Cleaning_Pickling" sheetId="28" r:id="rId10"/>
    <sheet name="REF--&gt;" sheetId="29" r:id="rId11"/>
    <sheet name="Diesel Int Comb" sheetId="24" r:id="rId12"/>
    <sheet name="NG Engine" sheetId="25" r:id="rId13"/>
    <sheet name="NG Ext Comb" sheetId="26" r:id="rId14"/>
    <sheet name="RevHistory" sheetId="13"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s>
  <definedNames>
    <definedName name="\L">#REF!</definedName>
    <definedName name="\L2">#REF!</definedName>
    <definedName name="\P">#REF!</definedName>
    <definedName name="\q">#REF!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API2">#REF!</definedName>
    <definedName name="______key2" hidden="1">#REF!</definedName>
    <definedName name="______MW2">#REF!</definedName>
    <definedName name="______new1">'[1]x-Vasquez-Beggs Equation (VBE)'!$F$8</definedName>
    <definedName name="______new2">'[1]x-MACRO1'!$C$1</definedName>
    <definedName name="______new3">'[1]x-MACRO1'!$C$1</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G2">#REF!</definedName>
    <definedName name="______SGi2">#REF!</definedName>
    <definedName name="______SGx2">#REF!</definedName>
    <definedName name="______so2">#REF!</definedName>
    <definedName name="______THC2">#REF!</definedName>
    <definedName name="______Ti2">#REF!</definedName>
    <definedName name="______VOC2">'[1]Vasquez-Beggs Equation (VBE)'!#REF!</definedName>
    <definedName name="_____API2">#REF!</definedName>
    <definedName name="_____DAT1">'[2]PF Washwater Data'!#REF!</definedName>
    <definedName name="_____DAT13">'[2]PF Washwater Data'!#REF!</definedName>
    <definedName name="_____DAT16">'[2]PF Washwater Data'!#REF!</definedName>
    <definedName name="_____DAT17">'[2]PF Washwater Data'!#REF!</definedName>
    <definedName name="_____DAT2">'[2]PF Washwater Data'!#REF!</definedName>
    <definedName name="_____DAT3">'[2]PF Washwater Data'!#REF!</definedName>
    <definedName name="_____DAT4">'[2]PF Washwater Data'!#REF!</definedName>
    <definedName name="_____DAT5">'[2]PF Washwater Data'!#REF!</definedName>
    <definedName name="_____DAT6">'[2]PF Washwater Data'!#REF!</definedName>
    <definedName name="_____DAT7">'[2]PF Washwater Data'!#REF!</definedName>
    <definedName name="_____DAT8">'[2]PF Washwater Data'!#REF!</definedName>
    <definedName name="_____key2" hidden="1">#REF!</definedName>
    <definedName name="_____MW2">#REF!</definedName>
    <definedName name="_____new1">'[1]x-Vasquez-Beggs Equation (VBE)'!$F$8</definedName>
    <definedName name="_____new2">'[1]x-MACRO1'!$C$1</definedName>
    <definedName name="_____new3">'[1]x-MACRO1'!$C$1</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G2">#REF!</definedName>
    <definedName name="_____SGi2">#REF!</definedName>
    <definedName name="_____SGx2">#REF!</definedName>
    <definedName name="_____so2">#REF!</definedName>
    <definedName name="_____THC2">#REF!</definedName>
    <definedName name="_____Ti2">#REF!</definedName>
    <definedName name="_____VOC2">'[1]Vasquez-Beggs Equation (VBE)'!#REF!</definedName>
    <definedName name="____API2">#REF!</definedName>
    <definedName name="____DAT1">'[2]PF Washwater Data'!#REF!</definedName>
    <definedName name="____DAT13">'[2]PF Washwater Data'!#REF!</definedName>
    <definedName name="____DAT16">'[2]PF Washwater Data'!#REF!</definedName>
    <definedName name="____DAT17">'[2]PF Washwater Data'!#REF!</definedName>
    <definedName name="____DAT2">'[2]PF Washwater Data'!#REF!</definedName>
    <definedName name="____DAT3">'[2]PF Washwater Data'!#REF!</definedName>
    <definedName name="____DAT4">'[2]PF Washwater Data'!#REF!</definedName>
    <definedName name="____DAT5">'[2]PF Washwater Data'!#REF!</definedName>
    <definedName name="____DAT6">'[2]PF Washwater Data'!#REF!</definedName>
    <definedName name="____DAT7">'[2]PF Washwater Data'!#REF!</definedName>
    <definedName name="____DAT8">'[2]PF Washwater Data'!#REF!</definedName>
    <definedName name="____key2" hidden="1">#REF!</definedName>
    <definedName name="____MW2">#REF!</definedName>
    <definedName name="____new1">'[1]x-Vasquez-Beggs Equation (VBE)'!$F$8</definedName>
    <definedName name="____new2">'[1]x-MACRO1'!$C$1</definedName>
    <definedName name="____new3">'[1]x-MACRO1'!$C$1</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G2">#REF!</definedName>
    <definedName name="____SGi2">#REF!</definedName>
    <definedName name="____SGx2">#REF!</definedName>
    <definedName name="____so2">#REF!</definedName>
    <definedName name="____THC2">#REF!</definedName>
    <definedName name="____Ti2">#REF!</definedName>
    <definedName name="____VOC2">'[1]Vasquez-Beggs Equation (VBE)'!#REF!</definedName>
    <definedName name="___API2">#REF!</definedName>
    <definedName name="___DAT1">'[2]PF Washwater Data'!#REF!</definedName>
    <definedName name="___DAT13">'[2]PF Washwater Data'!#REF!</definedName>
    <definedName name="___DAT16">'[2]PF Washwater Data'!#REF!</definedName>
    <definedName name="___DAT17">'[2]PF Washwater Data'!#REF!</definedName>
    <definedName name="___DAT2">'[2]PF Washwater Data'!#REF!</definedName>
    <definedName name="___DAT3">'[2]PF Washwater Data'!#REF!</definedName>
    <definedName name="___DAT4">'[2]PF Washwater Data'!#REF!</definedName>
    <definedName name="___DAT5">'[2]PF Washwater Data'!#REF!</definedName>
    <definedName name="___DAT6">'[2]PF Washwater Data'!#REF!</definedName>
    <definedName name="___DAT7">'[2]PF Washwater Data'!#REF!</definedName>
    <definedName name="___DAT8">'[2]PF Washwater Data'!#REF!</definedName>
    <definedName name="___key2" hidden="1">#REF!</definedName>
    <definedName name="___MW2">#REF!</definedName>
    <definedName name="___new1">'[1]x-Vasquez-Beggs Equation (VBE)'!$F$8</definedName>
    <definedName name="___new2">'[1]x-MACRO1'!$C$1</definedName>
    <definedName name="___new3">'[1]x-MACRO1'!$C$1</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G2">#REF!</definedName>
    <definedName name="___SGi2">#REF!</definedName>
    <definedName name="___SGx2">#REF!</definedName>
    <definedName name="___so2">#REF!</definedName>
    <definedName name="___THC2">#REF!</definedName>
    <definedName name="___Ti2">#REF!</definedName>
    <definedName name="___VOC2">'[1]Vasquez-Beggs Equation (VBE)'!#REF!</definedName>
    <definedName name="__123Graph_X" hidden="1">'[3]Capital Costs'!#REF!</definedName>
    <definedName name="__1S" hidden="1">[4]LOAD!#REF!</definedName>
    <definedName name="__261_3000TV">#REF!</definedName>
    <definedName name="__261_5100TV">#REF!</definedName>
    <definedName name="__API2">#REF!</definedName>
    <definedName name="__DAT1">'[5]PF Washwater Data'!#REF!</definedName>
    <definedName name="__DAT13">'[5]PF Washwater Data'!#REF!</definedName>
    <definedName name="__DAT16">'[5]PF Washwater Data'!#REF!</definedName>
    <definedName name="__DAT17">'[5]PF Washwater Data'!#REF!</definedName>
    <definedName name="__DAT2">'[5]PF Washwater Data'!#REF!</definedName>
    <definedName name="__DAT3">'[5]PF Washwater Data'!#REF!</definedName>
    <definedName name="__DAT4">'[5]PF Washwater Data'!#REF!</definedName>
    <definedName name="__DAT5">'[5]PF Washwater Data'!#REF!</definedName>
    <definedName name="__DAT6">'[5]PF Washwater Data'!#REF!</definedName>
    <definedName name="__DAT7">'[5]PF Washwater Data'!#REF!</definedName>
    <definedName name="__DAT8">'[5]PF Washwater Data'!#REF!</definedName>
    <definedName name="__key2" hidden="1">#REF!</definedName>
    <definedName name="__MW2">#REF!</definedName>
    <definedName name="__new1">'[1]x-Vasquez-Beggs Equation (VBE)'!$F$8</definedName>
    <definedName name="__new2">'[1]x-MACRO1'!$C$1</definedName>
    <definedName name="__new3">'[1]x-MACRO1'!$C$1</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G2">#REF!</definedName>
    <definedName name="__SGi2">#REF!</definedName>
    <definedName name="__SGx2">#REF!</definedName>
    <definedName name="__so2">#REF!</definedName>
    <definedName name="__THC2">#REF!</definedName>
    <definedName name="__Ti2">#REF!</definedName>
    <definedName name="__VOC2">'[1]Vasquez-Beggs Equation (VBE)'!#REF!</definedName>
    <definedName name="_01_Apr_00_00_00">'[6]Table 3-1'!#REF!</definedName>
    <definedName name="_01_Apr_01_00_00">'[6]Table 3-1'!#REF!</definedName>
    <definedName name="_01_Apr_99_00_00">'[6]Table 3-1'!#REF!</definedName>
    <definedName name="_01_Aug_00_00_00">'[6]Table 3-1'!#REF!</definedName>
    <definedName name="_01_Aug_01_00_00">'[6]Table 3-1'!#REF!</definedName>
    <definedName name="_01_Aug_98_00_00">'[6]Table 3-1'!#REF!</definedName>
    <definedName name="_01_Aug_99_00_00">'[6]Table 3-1'!#REF!</definedName>
    <definedName name="_01_Dec_00_00_00">'[6]Table 3-1'!#REF!</definedName>
    <definedName name="_01_Dec_98_00_00">'[6]Table 3-1'!#REF!</definedName>
    <definedName name="_01_Dec_99_00_00">'[6]Table 3-1'!#REF!</definedName>
    <definedName name="_01_Feb_00_00_00">'[6]Table 3-1'!#REF!</definedName>
    <definedName name="_01_Feb_01_00_00">'[6]Table 3-1'!#REF!</definedName>
    <definedName name="_01_Feb_99_00_00">'[6]Table 3-1'!#REF!</definedName>
    <definedName name="_01_Jan_00_00_00">'[6]Table 3-1'!#REF!</definedName>
    <definedName name="_01_Jan_01_00_00">'[6]Table 3-1'!#REF!</definedName>
    <definedName name="_01_Jan_99_00_00">'[6]Table 3-1'!#REF!</definedName>
    <definedName name="_01_Jul_00_00_00">'[6]Table 3-1'!#REF!</definedName>
    <definedName name="_01_Jul_01_00_00">'[6]Table 3-1'!#REF!</definedName>
    <definedName name="_01_Jul_99_00_00">'[6]Table 3-1'!#REF!</definedName>
    <definedName name="_01_Jun_00_00_00">'[6]Table 3-1'!#REF!</definedName>
    <definedName name="_01_Jun_01_00_00">'[6]Table 3-1'!#REF!</definedName>
    <definedName name="_01_Jun_99_00_00">'[6]Table 3-1'!#REF!</definedName>
    <definedName name="_01_Mar_00_00_00">'[6]Table 3-1'!#REF!</definedName>
    <definedName name="_01_Mar_01_00_00">'[6]Table 3-1'!#REF!</definedName>
    <definedName name="_01_Mar_99_00_00">'[6]Table 3-1'!#REF!</definedName>
    <definedName name="_01_May_00_00_00">'[6]Table 3-1'!#REF!</definedName>
    <definedName name="_01_May_01_00_00">'[6]Table 3-1'!#REF!</definedName>
    <definedName name="_01_May_99_00_00">'[6]Table 3-1'!#REF!</definedName>
    <definedName name="_01_Nov_00_00_00">'[6]Table 3-1'!#REF!</definedName>
    <definedName name="_01_Nov_98_00_00">'[6]Table 3-1'!#REF!</definedName>
    <definedName name="_01_Nov_99_00_00">'[6]Table 3-1'!#REF!</definedName>
    <definedName name="_01_Oct_00_00_00">'[6]Table 3-1'!#REF!</definedName>
    <definedName name="_01_Oct_98_00_00">'[6]Table 3-1'!#REF!</definedName>
    <definedName name="_01_Oct_99_00_00">'[6]Table 3-1'!#REF!</definedName>
    <definedName name="_01_Sep_00_00_00">'[6]Table 3-1'!#REF!</definedName>
    <definedName name="_01_Sep_98_00_00">'[6]Table 3-1'!#REF!</definedName>
    <definedName name="_01_Sep_99_00_00">'[6]Table 3-1'!#REF!</definedName>
    <definedName name="_1__123Graph_AHC_COMP" hidden="1">[7]DATA!$L$407:$S$407</definedName>
    <definedName name="_1_0_S" hidden="1">[4]LOAD!#REF!</definedName>
    <definedName name="_12_0_S" hidden="1">[4]LOAD!#REF!</definedName>
    <definedName name="_1S" hidden="1">[4]LOAD!#REF!</definedName>
    <definedName name="_2__123Graph_AHEAT_VALUE" hidden="1">[7]DATA!$W$5:$W$369</definedName>
    <definedName name="_2_0_S" hidden="1">[4]LOAD!#REF!</definedName>
    <definedName name="_24hrEF">#REF!</definedName>
    <definedName name="_261_3000TV">#REF!</definedName>
    <definedName name="_261_5100TV">#REF!</definedName>
    <definedName name="_3__123Graph_ALBS_DAY" hidden="1">[7]DATA!$AA$395:$AA$406</definedName>
    <definedName name="_3_0_S" hidden="1">[4]LOAD!#REF!</definedName>
    <definedName name="_3S" hidden="1">[4]LOAD!#REF!</definedName>
    <definedName name="_4__123Graph_BLBS_DAY" hidden="1">[7]DATA!$Z$395:$Z$406</definedName>
    <definedName name="_4S" hidden="1">[4]LOAD!#REF!</definedName>
    <definedName name="_5__123Graph_CLBS_DAY" hidden="1">[7]DATA!$Y$395:$Y$406</definedName>
    <definedName name="_6__123Graph_XCOMP_COST" hidden="1">[7]DATA!$F$394:$S$394</definedName>
    <definedName name="_6_0_S" hidden="1">[4]LOAD!#REF!</definedName>
    <definedName name="_6_9_94">'[8]Raw Material Database'!#REF!</definedName>
    <definedName name="_7__123Graph_XHC_COMP" hidden="1">[7]DATA!$L$394:$S$394</definedName>
    <definedName name="_8__123Graph_XHEAT_VALUE" hidden="1">[7]DATA!$A$5:$A$369</definedName>
    <definedName name="_9__123Graph_XLBS_DAY" hidden="1">[7]DATA!$A$395:$A$406</definedName>
    <definedName name="_AFU1">[9]BOIL4FO!#REF!</definedName>
    <definedName name="_AOR1">[9]BOIL4FO!#REF!</definedName>
    <definedName name="_AP42">'[10]Speciation (Kelloggs)'!#REF!</definedName>
    <definedName name="_API2">#REF!</definedName>
    <definedName name="_DAT10">#REF!</definedName>
    <definedName name="_DAT11">#REF!</definedName>
    <definedName name="_DAT12">#REF!</definedName>
    <definedName name="_DAT15">#REF!</definedName>
    <definedName name="_DAT16">'[2]PF Washwater Data'!#REF!</definedName>
    <definedName name="_DAT17">'[2]PF Washwater Data'!#REF!</definedName>
    <definedName name="_DAT18">#REF!</definedName>
    <definedName name="_DAT19">#REF!</definedName>
    <definedName name="_DAT9">#REF!</definedName>
    <definedName name="_Fill" hidden="1">#REF!</definedName>
    <definedName name="_xlnm._FilterDatabase" localSheetId="1" hidden="1">'2. TEUs &amp; Activities - EF'!$A$8:$N$8</definedName>
    <definedName name="_xlnm._FilterDatabase" localSheetId="2" hidden="1">'3. Pollutant Emissions - EF'!$A$8:$T$642</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Key1" hidden="1">[11]Sheet1!#REF!</definedName>
    <definedName name="_Key2" hidden="1">#REF!</definedName>
    <definedName name="_MFU1">[9]BOIL4FO!#REF!</definedName>
    <definedName name="_MOR1">[9]BOIL4FO!#REF!</definedName>
    <definedName name="_MW2">#REF!</definedName>
    <definedName name="_new1">'[1]x-Vasquez-Beggs Equation (VBE)'!$F$8</definedName>
    <definedName name="_new2">'[1]x-MACRO1'!$C$1</definedName>
    <definedName name="_new3">'[1]x-MACRO1'!$C$1</definedName>
    <definedName name="_NUM2">[9]BOIL4FO!#REF!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6" hidden="1">0</definedName>
    <definedName name="_Order1" localSheetId="7" hidden="1">0</definedName>
    <definedName name="_Order1" localSheetId="9" hidden="1">0</definedName>
    <definedName name="_Order1" localSheetId="11" hidden="1">255</definedName>
    <definedName name="_Order1" localSheetId="8" hidden="1">0</definedName>
    <definedName name="_Order1" localSheetId="12" hidden="1">255</definedName>
    <definedName name="_Order1" localSheetId="13" hidden="1">255</definedName>
    <definedName name="_Order1" hidden="1">255</definedName>
    <definedName name="_Order2" localSheetId="6" hidden="1">0</definedName>
    <definedName name="_Order2" localSheetId="7" hidden="1">0</definedName>
    <definedName name="_Order2" localSheetId="9" hidden="1">0</definedName>
    <definedName name="_Order2" localSheetId="11" hidden="1">255</definedName>
    <definedName name="_Order2" localSheetId="8" hidden="1">0</definedName>
    <definedName name="_Order2" localSheetId="12" hidden="1">255</definedName>
    <definedName name="_Order2" localSheetId="13" hidden="1">255</definedName>
    <definedName name="_Order2" hidden="1">255</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rk1">[12]Rank!$B$6</definedName>
    <definedName name="_rk2">[12]Rank!$F$6</definedName>
    <definedName name="_rk3">[12]Rank!$J$6</definedName>
    <definedName name="_rk4">[12]Rank!$N$6</definedName>
    <definedName name="_rk6">[12]Rank!$V$6</definedName>
    <definedName name="_rk7">[12]Rank!$Z$6</definedName>
    <definedName name="_SG2">#REF!</definedName>
    <definedName name="_SGi2">#REF!</definedName>
    <definedName name="_SGx2">#REF!</definedName>
    <definedName name="_so2">#REF!</definedName>
    <definedName name="_Sort" hidden="1">[13]LOAD!#REF!</definedName>
    <definedName name="_SP_GR_">'[14]PAOH Run'!#REF!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_THC2">#REF!</definedName>
    <definedName name="_Ti2">#REF!</definedName>
    <definedName name="_VOC2">'[1]Vasquez-Beggs Equation (VBE)'!#REF!</definedName>
    <definedName name="a" localSheetId="6" hidden="1">{#N/A,#N/A,FALSE,"Annual Summary";#N/A,#N/A,FALSE,"Hourly Summary";#N/A,#N/A,FALSE,"Flare Combustion";#N/A,#N/A,FALSE,"Shipping";#N/A,#N/A,FALSE,"Process Turnaround";#N/A,#N/A,FALSE,"Lab Samples";#N/A,#N/A,FALSE,"Product Cycles 5-4";#N/A,#N/A,FALSE,"5-4.1";#N/A,#N/A,FALSE,"5-4.2";#N/A,#N/A,FALSE,"Physical Prop Data"}</definedName>
    <definedName name="a" localSheetId="9" hidden="1">{#N/A,#N/A,FALSE,"Annual Summary";#N/A,#N/A,FALSE,"Hourly Summary";#N/A,#N/A,FALSE,"Flare Combustion";#N/A,#N/A,FALSE,"Shipping";#N/A,#N/A,FALSE,"Process Turnaround";#N/A,#N/A,FALSE,"Lab Samples";#N/A,#N/A,FALSE,"Product Cycles 5-4";#N/A,#N/A,FALSE,"5-4.1";#N/A,#N/A,FALSE,"5-4.2";#N/A,#N/A,FALSE,"Physical Prop Data"}</definedName>
    <definedName name="a" localSheetId="11" hidden="1">{#N/A,#N/A,FALSE,"Annual Summary";#N/A,#N/A,FALSE,"Hourly Summary";#N/A,#N/A,FALSE,"Flare Combustion";#N/A,#N/A,FALSE,"Shipping";#N/A,#N/A,FALSE,"Process Turnaround";#N/A,#N/A,FALSE,"Lab Samples";#N/A,#N/A,FALSE,"Product Cycles 5-4";#N/A,#N/A,FALSE,"5-4.1";#N/A,#N/A,FALSE,"5-4.2";#N/A,#N/A,FALSE,"Physical Prop Data"}</definedName>
    <definedName name="a" localSheetId="8" hidden="1">{#N/A,#N/A,FALSE,"Annual Summary";#N/A,#N/A,FALSE,"Hourly Summary";#N/A,#N/A,FALSE,"Flare Combustion";#N/A,#N/A,FALSE,"Shipping";#N/A,#N/A,FALSE,"Process Turnaround";#N/A,#N/A,FALSE,"Lab Samples";#N/A,#N/A,FALSE,"Product Cycles 5-4";#N/A,#N/A,FALSE,"5-4.1";#N/A,#N/A,FALSE,"5-4.2";#N/A,#N/A,FALSE,"Physical Prop Data"}</definedName>
    <definedName name="a" localSheetId="12" hidden="1">{#N/A,#N/A,FALSE,"Annual Summary";#N/A,#N/A,FALSE,"Hourly Summary";#N/A,#N/A,FALSE,"Flare Combustion";#N/A,#N/A,FALSE,"Shipping";#N/A,#N/A,FALSE,"Process Turnaround";#N/A,#N/A,FALSE,"Lab Samples";#N/A,#N/A,FALSE,"Product Cycles 5-4";#N/A,#N/A,FALSE,"5-4.1";#N/A,#N/A,FALSE,"5-4.2";#N/A,#N/A,FALSE,"Physical Prop Data"}</definedName>
    <definedName name="a" localSheetId="13"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1"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3"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6" hidden="1">{#N/A,#N/A,FALSE,"Annual Summary";#N/A,#N/A,FALSE,"Hourly Summary";#N/A,#N/A,FALSE,"Flare Combustion";#N/A,#N/A,FALSE,"Shipping";#N/A,#N/A,FALSE,"Process Turnaround";#N/A,#N/A,FALSE,"Lab Samples";#N/A,#N/A,FALSE,"Product Cycles 5-4";#N/A,#N/A,FALSE,"5-4.1";#N/A,#N/A,FALSE,"5-4.2";#N/A,#N/A,FALSE,"Physical Prop Data"}</definedName>
    <definedName name="aabbcc" localSheetId="9" hidden="1">{#N/A,#N/A,FALSE,"Annual Summary";#N/A,#N/A,FALSE,"Hourly Summary";#N/A,#N/A,FALSE,"Flare Combustion";#N/A,#N/A,FALSE,"Shipping";#N/A,#N/A,FALSE,"Process Turnaround";#N/A,#N/A,FALSE,"Lab Samples";#N/A,#N/A,FALSE,"Product Cycles 5-4";#N/A,#N/A,FALSE,"5-4.1";#N/A,#N/A,FALSE,"5-4.2";#N/A,#N/A,FALSE,"Physical Prop Data"}</definedName>
    <definedName name="aabbcc" localSheetId="11" hidden="1">{#N/A,#N/A,FALSE,"Annual Summary";#N/A,#N/A,FALSE,"Hourly Summary";#N/A,#N/A,FALSE,"Flare Combustion";#N/A,#N/A,FALSE,"Shipping";#N/A,#N/A,FALSE,"Process Turnaround";#N/A,#N/A,FALSE,"Lab Samples";#N/A,#N/A,FALSE,"Product Cycles 5-4";#N/A,#N/A,FALSE,"5-4.1";#N/A,#N/A,FALSE,"5-4.2";#N/A,#N/A,FALSE,"Physical Prop Data"}</definedName>
    <definedName name="aabbcc" localSheetId="8" hidden="1">{#N/A,#N/A,FALSE,"Annual Summary";#N/A,#N/A,FALSE,"Hourly Summary";#N/A,#N/A,FALSE,"Flare Combustion";#N/A,#N/A,FALSE,"Shipping";#N/A,#N/A,FALSE,"Process Turnaround";#N/A,#N/A,FALSE,"Lab Samples";#N/A,#N/A,FALSE,"Product Cycles 5-4";#N/A,#N/A,FALSE,"5-4.1";#N/A,#N/A,FALSE,"5-4.2";#N/A,#N/A,FALSE,"Physical Prop Data"}</definedName>
    <definedName name="aabbcc" localSheetId="12" hidden="1">{#N/A,#N/A,FALSE,"Annual Summary";#N/A,#N/A,FALSE,"Hourly Summary";#N/A,#N/A,FALSE,"Flare Combustion";#N/A,#N/A,FALSE,"Shipping";#N/A,#N/A,FALSE,"Process Turnaround";#N/A,#N/A,FALSE,"Lab Samples";#N/A,#N/A,FALSE,"Product Cycles 5-4";#N/A,#N/A,FALSE,"5-4.1";#N/A,#N/A,FALSE,"5-4.2";#N/A,#N/A,FALSE,"Physical Prop Data"}</definedName>
    <definedName name="aabbcc" localSheetId="13"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6" hidden="1">{#N/A,#N/A,FALSE,"Annual Summary";#N/A,#N/A,FALSE,"Hourly Summary";#N/A,#N/A,FALSE,"Flare Combustion";#N/A,#N/A,FALSE,"Shipping";#N/A,#N/A,FALSE,"Process Turnaround";#N/A,#N/A,FALSE,"Lab Samples";#N/A,#N/A,FALSE,"Product Cycles 5-4";#N/A,#N/A,FALSE,"5-4.1";#N/A,#N/A,FALSE,"5-4.2";#N/A,#N/A,FALSE,"Physical Prop Data"}</definedName>
    <definedName name="aappii" localSheetId="9" hidden="1">{#N/A,#N/A,FALSE,"Annual Summary";#N/A,#N/A,FALSE,"Hourly Summary";#N/A,#N/A,FALSE,"Flare Combustion";#N/A,#N/A,FALSE,"Shipping";#N/A,#N/A,FALSE,"Process Turnaround";#N/A,#N/A,FALSE,"Lab Samples";#N/A,#N/A,FALSE,"Product Cycles 5-4";#N/A,#N/A,FALSE,"5-4.1";#N/A,#N/A,FALSE,"5-4.2";#N/A,#N/A,FALSE,"Physical Prop Data"}</definedName>
    <definedName name="aappii" localSheetId="11" hidden="1">{#N/A,#N/A,FALSE,"Annual Summary";#N/A,#N/A,FALSE,"Hourly Summary";#N/A,#N/A,FALSE,"Flare Combustion";#N/A,#N/A,FALSE,"Shipping";#N/A,#N/A,FALSE,"Process Turnaround";#N/A,#N/A,FALSE,"Lab Samples";#N/A,#N/A,FALSE,"Product Cycles 5-4";#N/A,#N/A,FALSE,"5-4.1";#N/A,#N/A,FALSE,"5-4.2";#N/A,#N/A,FALSE,"Physical Prop Data"}</definedName>
    <definedName name="aappii" localSheetId="8" hidden="1">{#N/A,#N/A,FALSE,"Annual Summary";#N/A,#N/A,FALSE,"Hourly Summary";#N/A,#N/A,FALSE,"Flare Combustion";#N/A,#N/A,FALSE,"Shipping";#N/A,#N/A,FALSE,"Process Turnaround";#N/A,#N/A,FALSE,"Lab Samples";#N/A,#N/A,FALSE,"Product Cycles 5-4";#N/A,#N/A,FALSE,"5-4.1";#N/A,#N/A,FALSE,"5-4.2";#N/A,#N/A,FALSE,"Physical Prop Data"}</definedName>
    <definedName name="aappii" localSheetId="12" hidden="1">{#N/A,#N/A,FALSE,"Annual Summary";#N/A,#N/A,FALSE,"Hourly Summary";#N/A,#N/A,FALSE,"Flare Combustion";#N/A,#N/A,FALSE,"Shipping";#N/A,#N/A,FALSE,"Process Turnaround";#N/A,#N/A,FALSE,"Lab Samples";#N/A,#N/A,FALSE,"Product Cycles 5-4";#N/A,#N/A,FALSE,"5-4.1";#N/A,#N/A,FALSE,"5-4.2";#N/A,#N/A,FALSE,"Physical Prop Data"}</definedName>
    <definedName name="aappii" localSheetId="13"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6" hidden="1">{#N/A,#N/A,FALSE,"Annual Summary";#N/A,#N/A,FALSE,"Hourly Summary";#N/A,#N/A,FALSE,"Flare Combustion";#N/A,#N/A,FALSE,"Shipping";#N/A,#N/A,FALSE,"Process Turnaround";#N/A,#N/A,FALSE,"Lab Samples";#N/A,#N/A,FALSE,"Product Cycles 5-4";#N/A,#N/A,FALSE,"5-4.1";#N/A,#N/A,FALSE,"5-4.2";#N/A,#N/A,FALSE,"Physical Prop Data"}</definedName>
    <definedName name="abc" localSheetId="9" hidden="1">{#N/A,#N/A,FALSE,"Annual Summary";#N/A,#N/A,FALSE,"Hourly Summary";#N/A,#N/A,FALSE,"Flare Combustion";#N/A,#N/A,FALSE,"Shipping";#N/A,#N/A,FALSE,"Process Turnaround";#N/A,#N/A,FALSE,"Lab Samples";#N/A,#N/A,FALSE,"Product Cycles 5-4";#N/A,#N/A,FALSE,"5-4.1";#N/A,#N/A,FALSE,"5-4.2";#N/A,#N/A,FALSE,"Physical Prop Data"}</definedName>
    <definedName name="abc" localSheetId="11" hidden="1">{#N/A,#N/A,FALSE,"Annual Summary";#N/A,#N/A,FALSE,"Hourly Summary";#N/A,#N/A,FALSE,"Flare Combustion";#N/A,#N/A,FALSE,"Shipping";#N/A,#N/A,FALSE,"Process Turnaround";#N/A,#N/A,FALSE,"Lab Samples";#N/A,#N/A,FALSE,"Product Cycles 5-4";#N/A,#N/A,FALSE,"5-4.1";#N/A,#N/A,FALSE,"5-4.2";#N/A,#N/A,FALSE,"Physical Prop Data"}</definedName>
    <definedName name="abc" localSheetId="8" hidden="1">{#N/A,#N/A,FALSE,"Annual Summary";#N/A,#N/A,FALSE,"Hourly Summary";#N/A,#N/A,FALSE,"Flare Combustion";#N/A,#N/A,FALSE,"Shipping";#N/A,#N/A,FALSE,"Process Turnaround";#N/A,#N/A,FALSE,"Lab Samples";#N/A,#N/A,FALSE,"Product Cycles 5-4";#N/A,#N/A,FALSE,"5-4.1";#N/A,#N/A,FALSE,"5-4.2";#N/A,#N/A,FALSE,"Physical Prop Data"}</definedName>
    <definedName name="abc" localSheetId="12" hidden="1">{#N/A,#N/A,FALSE,"Annual Summary";#N/A,#N/A,FALSE,"Hourly Summary";#N/A,#N/A,FALSE,"Flare Combustion";#N/A,#N/A,FALSE,"Shipping";#N/A,#N/A,FALSE,"Process Turnaround";#N/A,#N/A,FALSE,"Lab Samples";#N/A,#N/A,FALSE,"Product Cycles 5-4";#N/A,#N/A,FALSE,"5-4.1";#N/A,#N/A,FALSE,"5-4.2";#N/A,#N/A,FALSE,"Physical Prop Data"}</definedName>
    <definedName name="abc" localSheetId="13"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DU">'[15]Drop-Down Box Data'!$B$45:$B$48</definedName>
    <definedName name="ACT_FUEL_USE">#REF!</definedName>
    <definedName name="ActualAnnualPlywoodProduction">[16]EU!#REF!</definedName>
    <definedName name="ActualDryerProduction">[16]EU!#REF!</definedName>
    <definedName name="ACwvu.Detailed." hidden="1">[17]RBLRDEHY1!#REF!</definedName>
    <definedName name="ACwvu.Detailed._.and._.Summary." hidden="1">[17]RBLRDEHY1!#REF!</definedName>
    <definedName name="ACwvu.Summary." hidden="1">[17]RBLRDEHY1!#REF!</definedName>
    <definedName name="ad" localSheetId="6" hidden="1">{#N/A,#N/A,FALSE,"Annual Summary";#N/A,#N/A,FALSE,"Hourly Summary";#N/A,#N/A,FALSE,"Flare Combustion";#N/A,#N/A,FALSE,"Shipping";#N/A,#N/A,FALSE,"Process Turnaround";#N/A,#N/A,FALSE,"Lab Samples";#N/A,#N/A,FALSE,"Product Cycles 5-4";#N/A,#N/A,FALSE,"5-4.1";#N/A,#N/A,FALSE,"5-4.2";#N/A,#N/A,FALSE,"Physical Prop Data"}</definedName>
    <definedName name="ad" localSheetId="9" hidden="1">{#N/A,#N/A,FALSE,"Annual Summary";#N/A,#N/A,FALSE,"Hourly Summary";#N/A,#N/A,FALSE,"Flare Combustion";#N/A,#N/A,FALSE,"Shipping";#N/A,#N/A,FALSE,"Process Turnaround";#N/A,#N/A,FALSE,"Lab Samples";#N/A,#N/A,FALSE,"Product Cycles 5-4";#N/A,#N/A,FALSE,"5-4.1";#N/A,#N/A,FALSE,"5-4.2";#N/A,#N/A,FALSE,"Physical Prop Data"}</definedName>
    <definedName name="ad" localSheetId="11" hidden="1">{#N/A,#N/A,FALSE,"Annual Summary";#N/A,#N/A,FALSE,"Hourly Summary";#N/A,#N/A,FALSE,"Flare Combustion";#N/A,#N/A,FALSE,"Shipping";#N/A,#N/A,FALSE,"Process Turnaround";#N/A,#N/A,FALSE,"Lab Samples";#N/A,#N/A,FALSE,"Product Cycles 5-4";#N/A,#N/A,FALSE,"5-4.1";#N/A,#N/A,FALSE,"5-4.2";#N/A,#N/A,FALSE,"Physical Prop Data"}</definedName>
    <definedName name="ad" localSheetId="8" hidden="1">{#N/A,#N/A,FALSE,"Annual Summary";#N/A,#N/A,FALSE,"Hourly Summary";#N/A,#N/A,FALSE,"Flare Combustion";#N/A,#N/A,FALSE,"Shipping";#N/A,#N/A,FALSE,"Process Turnaround";#N/A,#N/A,FALSE,"Lab Samples";#N/A,#N/A,FALSE,"Product Cycles 5-4";#N/A,#N/A,FALSE,"5-4.1";#N/A,#N/A,FALSE,"5-4.2";#N/A,#N/A,FALSE,"Physical Prop Data"}</definedName>
    <definedName name="ad" localSheetId="12" hidden="1">{#N/A,#N/A,FALSE,"Annual Summary";#N/A,#N/A,FALSE,"Hourly Summary";#N/A,#N/A,FALSE,"Flare Combustion";#N/A,#N/A,FALSE,"Shipping";#N/A,#N/A,FALSE,"Process Turnaround";#N/A,#N/A,FALSE,"Lab Samples";#N/A,#N/A,FALSE,"Product Cycles 5-4";#N/A,#N/A,FALSE,"5-4.1";#N/A,#N/A,FALSE,"5-4.2";#N/A,#N/A,FALSE,"Physical Prop Data"}</definedName>
    <definedName name="ad" localSheetId="13"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'[18]#REF'!$C$22</definedName>
    <definedName name="Additional1">"Edit Box 20"</definedName>
    <definedName name="Additional2">"Edit Box 22"</definedName>
    <definedName name="Additional3">"Edit Box 24"</definedName>
    <definedName name="aerated_emissions">[19]Non_Electo_Tanks!$E$14:$E$51</definedName>
    <definedName name="Aerated_tank_lb_hr">[19]Non_Electo_Tanks!$Q$14:$Q$51</definedName>
    <definedName name="AFU">[9]BOIL4FO!#REF!</definedName>
    <definedName name="AFUDC">#REF!</definedName>
    <definedName name="AH_InletT">#REF!</definedName>
    <definedName name="AH_Leak">#REF!</definedName>
    <definedName name="ahafd">#REF!</definedName>
    <definedName name="Air_Mst">#REF!</definedName>
    <definedName name="Air2FD">#REF!</definedName>
    <definedName name="Air2PA">#REF!</definedName>
    <definedName name="Air2SA">#REF!</definedName>
    <definedName name="Airlbf">#REF!</definedName>
    <definedName name="AirMoist">#REF!</definedName>
    <definedName name="AirMstLoss">#REF!</definedName>
    <definedName name="all_fuels">'[20]Fuel Lookup'!$B$5:$B$35</definedName>
    <definedName name="All_PM10">#REF!</definedName>
    <definedName name="All_PM10_and_TSPbl">#REF!</definedName>
    <definedName name="Allowance">#REF!</definedName>
    <definedName name="alpha">#REF!</definedName>
    <definedName name="amt">#REF!</definedName>
    <definedName name="AnnEF">#REF!</definedName>
    <definedName name="Annual_Spec">'[21]Storage Tank Speciation'!$A$1829:$BQ$2724</definedName>
    <definedName name="Annual2005">#REF!</definedName>
    <definedName name="AnnualSummary" localSheetId="6" hidden="1">{#N/A,#N/A,FALSE,"Annual Summary";#N/A,#N/A,FALSE,"Hourly Summary";#N/A,#N/A,FALSE,"Flare Combustion";#N/A,#N/A,FALSE,"Shipping";#N/A,#N/A,FALSE,"Process Turnaround";#N/A,#N/A,FALSE,"Lab Samples";#N/A,#N/A,FALSE,"Product Cycles 5-4";#N/A,#N/A,FALSE,"5-4.1";#N/A,#N/A,FALSE,"5-4.2";#N/A,#N/A,FALSE,"Physical Prop Data"}</definedName>
    <definedName name="AnnualSummary" localSheetId="9" hidden="1">{#N/A,#N/A,FALSE,"Annual Summary";#N/A,#N/A,FALSE,"Hourly Summary";#N/A,#N/A,FALSE,"Flare Combustion";#N/A,#N/A,FALSE,"Shipping";#N/A,#N/A,FALSE,"Process Turnaround";#N/A,#N/A,FALSE,"Lab Samples";#N/A,#N/A,FALSE,"Product Cycles 5-4";#N/A,#N/A,FALSE,"5-4.1";#N/A,#N/A,FALSE,"5-4.2";#N/A,#N/A,FALSE,"Physical Prop Data"}</definedName>
    <definedName name="AnnualSummary" localSheetId="11" hidden="1">{#N/A,#N/A,FALSE,"Annual Summary";#N/A,#N/A,FALSE,"Hourly Summary";#N/A,#N/A,FALSE,"Flare Combustion";#N/A,#N/A,FALSE,"Shipping";#N/A,#N/A,FALSE,"Process Turnaround";#N/A,#N/A,FALSE,"Lab Samples";#N/A,#N/A,FALSE,"Product Cycles 5-4";#N/A,#N/A,FALSE,"5-4.1";#N/A,#N/A,FALSE,"5-4.2";#N/A,#N/A,FALSE,"Physical Prop Data"}</definedName>
    <definedName name="AnnualSummary" localSheetId="8" hidden="1">{#N/A,#N/A,FALSE,"Annual Summary";#N/A,#N/A,FALSE,"Hourly Summary";#N/A,#N/A,FALSE,"Flare Combustion";#N/A,#N/A,FALSE,"Shipping";#N/A,#N/A,FALSE,"Process Turnaround";#N/A,#N/A,FALSE,"Lab Samples";#N/A,#N/A,FALSE,"Product Cycles 5-4";#N/A,#N/A,FALSE,"5-4.1";#N/A,#N/A,FALSE,"5-4.2";#N/A,#N/A,FALSE,"Physical Prop Data"}</definedName>
    <definedName name="AnnualSummary" localSheetId="12" hidden="1">{#N/A,#N/A,FALSE,"Annual Summary";#N/A,#N/A,FALSE,"Hourly Summary";#N/A,#N/A,FALSE,"Flare Combustion";#N/A,#N/A,FALSE,"Shipping";#N/A,#N/A,FALSE,"Process Turnaround";#N/A,#N/A,FALSE,"Lab Samples";#N/A,#N/A,FALSE,"Product Cycles 5-4";#N/A,#N/A,FALSE,"5-4.1";#N/A,#N/A,FALSE,"5-4.2";#N/A,#N/A,FALSE,"Physical Prop Data"}</definedName>
    <definedName name="AnnualSummary" localSheetId="13"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NT">#REF!</definedName>
    <definedName name="ap">#REF!</definedName>
    <definedName name="AP_EF_UNITS">'[22]EGEN EF Ref2'!$D$97</definedName>
    <definedName name="AP_LgGen_CO_EF">'[22]EGEN EF Ref2'!$C$102</definedName>
    <definedName name="AP_LgGen_LowNOX_EF">'[22]EGEN EF Ref2'!$C$100</definedName>
    <definedName name="AP_LgGen_NOX_EF">'[22]EGEN EF Ref2'!$C$99</definedName>
    <definedName name="AP_LgGen_PM_EF">'[22]EGEN EF Ref2'!$C$97</definedName>
    <definedName name="AP_LgGen_SO2_EF">'[22]EGEN EF Ref2'!$C$98</definedName>
    <definedName name="AP_LgGen_VOC_EF">'[22]EGEN EF Ref2'!$C$103</definedName>
    <definedName name="AP_SmGen_CO_EF">'[22]EGEN EF Ref2'!$C$93</definedName>
    <definedName name="AP_SmGen_NOX_EF">'[22]EGEN EF Ref2'!$C$92</definedName>
    <definedName name="AP_SmGen_PM_EF">'[22]EGEN EF Ref2'!$C$90</definedName>
    <definedName name="AP_SmGen_SO2_EF">'[22]EGEN EF Ref2'!$C$91</definedName>
    <definedName name="AP_SmGen_VOC_EF">'[22]EGEN EF Ref2'!$C$94</definedName>
    <definedName name="AP42btu">#REF!</definedName>
    <definedName name="APD">#REF!</definedName>
    <definedName name="api" localSheetId="6" hidden="1">{#N/A,#N/A,FALSE,"Annual Summary";#N/A,#N/A,FALSE,"Hourly Summary";#N/A,#N/A,FALSE,"Flare Combustion";#N/A,#N/A,FALSE,"Shipping";#N/A,#N/A,FALSE,"Process Turnaround";#N/A,#N/A,FALSE,"Lab Samples";#N/A,#N/A,FALSE,"Product Cycles 5-4";#N/A,#N/A,FALSE,"5-4.1";#N/A,#N/A,FALSE,"5-4.2";#N/A,#N/A,FALSE,"Physical Prop Data"}</definedName>
    <definedName name="api" localSheetId="9" hidden="1">{#N/A,#N/A,FALSE,"Annual Summary";#N/A,#N/A,FALSE,"Hourly Summary";#N/A,#N/A,FALSE,"Flare Combustion";#N/A,#N/A,FALSE,"Shipping";#N/A,#N/A,FALSE,"Process Turnaround";#N/A,#N/A,FALSE,"Lab Samples";#N/A,#N/A,FALSE,"Product Cycles 5-4";#N/A,#N/A,FALSE,"5-4.1";#N/A,#N/A,FALSE,"5-4.2";#N/A,#N/A,FALSE,"Physical Prop Data"}</definedName>
    <definedName name="api" localSheetId="11" hidden="1">{#N/A,#N/A,FALSE,"Annual Summary";#N/A,#N/A,FALSE,"Hourly Summary";#N/A,#N/A,FALSE,"Flare Combustion";#N/A,#N/A,FALSE,"Shipping";#N/A,#N/A,FALSE,"Process Turnaround";#N/A,#N/A,FALSE,"Lab Samples";#N/A,#N/A,FALSE,"Product Cycles 5-4";#N/A,#N/A,FALSE,"5-4.1";#N/A,#N/A,FALSE,"5-4.2";#N/A,#N/A,FALSE,"Physical Prop Data"}</definedName>
    <definedName name="api" localSheetId="8" hidden="1">{#N/A,#N/A,FALSE,"Annual Summary";#N/A,#N/A,FALSE,"Hourly Summary";#N/A,#N/A,FALSE,"Flare Combustion";#N/A,#N/A,FALSE,"Shipping";#N/A,#N/A,FALSE,"Process Turnaround";#N/A,#N/A,FALSE,"Lab Samples";#N/A,#N/A,FALSE,"Product Cycles 5-4";#N/A,#N/A,FALSE,"5-4.1";#N/A,#N/A,FALSE,"5-4.2";#N/A,#N/A,FALSE,"Physical Prop Data"}</definedName>
    <definedName name="api" localSheetId="12" hidden="1">{#N/A,#N/A,FALSE,"Annual Summary";#N/A,#N/A,FALSE,"Hourly Summary";#N/A,#N/A,FALSE,"Flare Combustion";#N/A,#N/A,FALSE,"Shipping";#N/A,#N/A,FALSE,"Process Turnaround";#N/A,#N/A,FALSE,"Lab Samples";#N/A,#N/A,FALSE,"Product Cycles 5-4";#N/A,#N/A,FALSE,"5-4.1";#N/A,#N/A,FALSE,"5-4.2";#N/A,#N/A,FALSE,"Physical Prop Data"}</definedName>
    <definedName name="api" localSheetId="13"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[23]LOAD!#REF!</definedName>
    <definedName name="asdf" localSheetId="6" hidden="1">{#N/A,#N/A,FALSE,"Annual Summary";#N/A,#N/A,FALSE,"Hourly Summary";#N/A,#N/A,FALSE,"Flare Combustion";#N/A,#N/A,FALSE,"Shipping";#N/A,#N/A,FALSE,"Process Turnaround";#N/A,#N/A,FALSE,"Lab Samples";#N/A,#N/A,FALSE,"Product Cycles 5-4";#N/A,#N/A,FALSE,"5-4.1";#N/A,#N/A,FALSE,"5-4.2";#N/A,#N/A,FALSE,"Physical Prop Data"}</definedName>
    <definedName name="asdf" localSheetId="9" hidden="1">{#N/A,#N/A,FALSE,"Annual Summary";#N/A,#N/A,FALSE,"Hourly Summary";#N/A,#N/A,FALSE,"Flare Combustion";#N/A,#N/A,FALSE,"Shipping";#N/A,#N/A,FALSE,"Process Turnaround";#N/A,#N/A,FALSE,"Lab Samples";#N/A,#N/A,FALSE,"Product Cycles 5-4";#N/A,#N/A,FALSE,"5-4.1";#N/A,#N/A,FALSE,"5-4.2";#N/A,#N/A,FALSE,"Physical Prop Data"}</definedName>
    <definedName name="asdf" localSheetId="11" hidden="1">{#N/A,#N/A,FALSE,"Annual Summary";#N/A,#N/A,FALSE,"Hourly Summary";#N/A,#N/A,FALSE,"Flare Combustion";#N/A,#N/A,FALSE,"Shipping";#N/A,#N/A,FALSE,"Process Turnaround";#N/A,#N/A,FALSE,"Lab Samples";#N/A,#N/A,FALSE,"Product Cycles 5-4";#N/A,#N/A,FALSE,"5-4.1";#N/A,#N/A,FALSE,"5-4.2";#N/A,#N/A,FALSE,"Physical Prop Data"}</definedName>
    <definedName name="asdf" localSheetId="8" hidden="1">{#N/A,#N/A,FALSE,"Annual Summary";#N/A,#N/A,FALSE,"Hourly Summary";#N/A,#N/A,FALSE,"Flare Combustion";#N/A,#N/A,FALSE,"Shipping";#N/A,#N/A,FALSE,"Process Turnaround";#N/A,#N/A,FALSE,"Lab Samples";#N/A,#N/A,FALSE,"Product Cycles 5-4";#N/A,#N/A,FALSE,"5-4.1";#N/A,#N/A,FALSE,"5-4.2";#N/A,#N/A,FALSE,"Physical Prop Data"}</definedName>
    <definedName name="asdf" localSheetId="12" hidden="1">{#N/A,#N/A,FALSE,"Annual Summary";#N/A,#N/A,FALSE,"Hourly Summary";#N/A,#N/A,FALSE,"Flare Combustion";#N/A,#N/A,FALSE,"Shipping";#N/A,#N/A,FALSE,"Process Turnaround";#N/A,#N/A,FALSE,"Lab Samples";#N/A,#N/A,FALSE,"Product Cycles 5-4";#N/A,#N/A,FALSE,"5-4.1";#N/A,#N/A,FALSE,"5-4.2";#N/A,#N/A,FALSE,"Physical Prop Data"}</definedName>
    <definedName name="asdf" localSheetId="13"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sh_lbf">#REF!</definedName>
    <definedName name="AT_List">[24]!Table13[[CAS Code]:[Pollutant Common Name]]</definedName>
    <definedName name="AT_List_Number">[24]!Table13[[CAS Code]:[Pollutant Common Name]]</definedName>
    <definedName name="Auto_Filter">#REF!</definedName>
    <definedName name="AuxBoiler">#REF!</definedName>
    <definedName name="AuxPMW">#REF!</definedName>
    <definedName name="Average_CO">'[25]L1 CO CEM (LB-HR)'!#REF!</definedName>
    <definedName name="Average_NOx">'[25]L1 NOx CEM (LB-HR)'!#REF!</definedName>
    <definedName name="Average_SOx">'[25]L1 SOx CEM (LB-HR)'!#REF!</definedName>
    <definedName name="avgdpw">#REF!</definedName>
    <definedName name="avgfuel">#REF!</definedName>
    <definedName name="avgfuelperhour1">[9]BOIL4FO!#REF!</definedName>
    <definedName name="avgfuelperhour2">[9]BOIL4FO!#REF!</definedName>
    <definedName name="avghour">#REF!</definedName>
    <definedName name="avghourperyear1">[9]BOIL4FO!#REF!</definedName>
    <definedName name="avghourperyear2">[9]BOIL4FO!#REF!</definedName>
    <definedName name="avghourperyr1">[9]BOIL4FO!#REF!</definedName>
    <definedName name="avghpd">#REF!</definedName>
    <definedName name="avgrate">#REF!</definedName>
    <definedName name="avgwpy">#REF!</definedName>
    <definedName name="B" localSheetId="6" hidden="1">{#N/A,#N/A,FALSE,"Annual Summary";#N/A,#N/A,FALSE,"Hourly Summary";#N/A,#N/A,FALSE,"Flare Combustion";#N/A,#N/A,FALSE,"Shipping";#N/A,#N/A,FALSE,"Process Turnaround";#N/A,#N/A,FALSE,"Lab Samples";#N/A,#N/A,FALSE,"Product Cycles 5-4";#N/A,#N/A,FALSE,"5-4.1";#N/A,#N/A,FALSE,"5-4.2";#N/A,#N/A,FALSE,"Physical Prop Data"}</definedName>
    <definedName name="B" localSheetId="9" hidden="1">{#N/A,#N/A,FALSE,"Annual Summary";#N/A,#N/A,FALSE,"Hourly Summary";#N/A,#N/A,FALSE,"Flare Combustion";#N/A,#N/A,FALSE,"Shipping";#N/A,#N/A,FALSE,"Process Turnaround";#N/A,#N/A,FALSE,"Lab Samples";#N/A,#N/A,FALSE,"Product Cycles 5-4";#N/A,#N/A,FALSE,"5-4.1";#N/A,#N/A,FALSE,"5-4.2";#N/A,#N/A,FALSE,"Physical Prop Data"}</definedName>
    <definedName name="B" localSheetId="11" hidden="1">{#N/A,#N/A,FALSE,"Annual Summary";#N/A,#N/A,FALSE,"Hourly Summary";#N/A,#N/A,FALSE,"Flare Combustion";#N/A,#N/A,FALSE,"Shipping";#N/A,#N/A,FALSE,"Process Turnaround";#N/A,#N/A,FALSE,"Lab Samples";#N/A,#N/A,FALSE,"Product Cycles 5-4";#N/A,#N/A,FALSE,"5-4.1";#N/A,#N/A,FALSE,"5-4.2";#N/A,#N/A,FALSE,"Physical Prop Data"}</definedName>
    <definedName name="B" localSheetId="8" hidden="1">{#N/A,#N/A,FALSE,"Annual Summary";#N/A,#N/A,FALSE,"Hourly Summary";#N/A,#N/A,FALSE,"Flare Combustion";#N/A,#N/A,FALSE,"Shipping";#N/A,#N/A,FALSE,"Process Turnaround";#N/A,#N/A,FALSE,"Lab Samples";#N/A,#N/A,FALSE,"Product Cycles 5-4";#N/A,#N/A,FALSE,"5-4.1";#N/A,#N/A,FALSE,"5-4.2";#N/A,#N/A,FALSE,"Physical Prop Data"}</definedName>
    <definedName name="B" localSheetId="12" hidden="1">{#N/A,#N/A,FALSE,"Annual Summary";#N/A,#N/A,FALSE,"Hourly Summary";#N/A,#N/A,FALSE,"Flare Combustion";#N/A,#N/A,FALSE,"Shipping";#N/A,#N/A,FALSE,"Process Turnaround";#N/A,#N/A,FALSE,"Lab Samples";#N/A,#N/A,FALSE,"Product Cycles 5-4";#N/A,#N/A,FALSE,"5-4.1";#N/A,#N/A,FALSE,"5-4.2";#N/A,#N/A,FALSE,"Physical Prop Data"}</definedName>
    <definedName name="B" localSheetId="13"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'[26]Operational Basis'!$C$170</definedName>
    <definedName name="B1010btu">'[26]Operational Basis'!$C$171</definedName>
    <definedName name="B1011btu">'[26]Operational Basis'!$C$172</definedName>
    <definedName name="B1btu">'[26]Operational Basis'!$C$187</definedName>
    <definedName name="B3btu">'[26]Operational Basis'!$C$189</definedName>
    <definedName name="Bad_Signal">[27]Controls!$B$41</definedName>
    <definedName name="Bank">#REF!</definedName>
    <definedName name="base_avg">'[28]Batch Stripper'!#REF!</definedName>
    <definedName name="base_peak">'[29]PC-14 Batch Stripping'!#REF!</definedName>
    <definedName name="BEGIN">'[30]Main Flare'!#REF!</definedName>
    <definedName name="BFPT_Exh_h">#REF!</definedName>
    <definedName name="BFPT_Flow">#REF!</definedName>
    <definedName name="BFPT_Heat_R">#REF!</definedName>
    <definedName name="BLC">'[14]PAOH Run'!#REF!</definedName>
    <definedName name="BLD">'[14]PAOH Run'!#REF!</definedName>
    <definedName name="BlrLoss">#REF!</definedName>
    <definedName name="BOIL_SIZE_TYPE">#REF!</definedName>
    <definedName name="Boiler_Efficiency">#REF!</definedName>
    <definedName name="BoilerHAPs">'[31]2-3 Boiler-TACs'!$C$9:$H$78</definedName>
    <definedName name="BotAsh_lbMW">#REF!</definedName>
    <definedName name="BotAsh_pph">#REF!</definedName>
    <definedName name="BTUval">#REF!</definedName>
    <definedName name="BTUwT_25K_Munter">'[32]NG Usage vs Oxidizer Temp'!$C$19</definedName>
    <definedName name="BTUwT_44K_Munter">'[32]NG Usage vs Oxidizer Temp'!$H$19</definedName>
    <definedName name="BTUwT_90K_Anguil">'[32]NG Usage vs Oxidizer Temp'!$V$4</definedName>
    <definedName name="C_Cost__kw">#REF!</definedName>
    <definedName name="C_Cost_dkw">#REF!</definedName>
    <definedName name="C_Loss">#REF!</definedName>
    <definedName name="CA_Flow">#REF!</definedName>
    <definedName name="CABANA1">#REF!</definedName>
    <definedName name="CABANA2">#REF!</definedName>
    <definedName name="CABANA3">#REF!</definedName>
    <definedName name="CABANA4">#REF!</definedName>
    <definedName name="CALC_FUEL_USE">#REF!</definedName>
    <definedName name="CaLoss">#REF!</definedName>
    <definedName name="Carbons">[33]B3808F1!#REF!</definedName>
    <definedName name="CAS_numbers" localSheetId="11">'[34]DEQ Pollutant List'!$B$3:$B$608</definedName>
    <definedName name="CAS_numbers" localSheetId="12">'[34]DEQ Pollutant List'!$B$3:$B$608</definedName>
    <definedName name="CAS_numbers" localSheetId="13">'[34]DEQ Pollutant List'!$B$3:$B$608</definedName>
    <definedName name="CAS_numbers">'[35]DEQ Pollutant List'!$B$3:$B$607</definedName>
    <definedName name="CASEFILENAME">#REF!</definedName>
    <definedName name="CASR">#REF!</definedName>
    <definedName name="CC_esc">#REF!</definedName>
    <definedName name="CD">'[36]Chemical Database'!$A$4:$IU$1938</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[37]Controls!$B$42</definedName>
    <definedName name="CF">#REF!</definedName>
    <definedName name="CFBLIGNITEHAP">#REF!</definedName>
    <definedName name="CFBNATURALGASHAP">#REF!</definedName>
    <definedName name="Cg">'[38]PTE F1-HCHO'!$C$13</definedName>
    <definedName name="ChemData">#REF!</definedName>
    <definedName name="chemical">'[39]GWGs Summary'!#REF!</definedName>
    <definedName name="Chemical_Emission_Rate_lb_yr_crit">[19]Summary_Criteria!$E$11:$E$32</definedName>
    <definedName name="chemical_names" localSheetId="11">'[34]DEQ Pollutant List'!$C$3:$C$608</definedName>
    <definedName name="chemical_names" localSheetId="12">'[34]DEQ Pollutant List'!$C$3:$C$608</definedName>
    <definedName name="chemical_names" localSheetId="13">'[34]DEQ Pollutant List'!$C$3:$C$608</definedName>
    <definedName name="chemical_names">'[35]DEQ Pollutant List'!$C$3:$C$607</definedName>
    <definedName name="chems">[40]KEY!$A$2:$H$119</definedName>
    <definedName name="Choice">'[15]Drop-Down Box Data'!$A$4:$A$5</definedName>
    <definedName name="Chronic">[41]Chronic!$C$18:$L$285</definedName>
    <definedName name="Clay_max">[42]Master!$Q$129</definedName>
    <definedName name="Clay_percent">[43]Master!#REF!</definedName>
    <definedName name="cleanup">'[44]Cleanup Data'!$C$68:$F$131</definedName>
    <definedName name="Clinker_Limit">[45]Controls!$E$57</definedName>
    <definedName name="CMP">'[15]Drop-Down Box Data'!$B$159:$B$161</definedName>
    <definedName name="Cn">'[38]PTE F1-HCHO'!$C$12</definedName>
    <definedName name="co">#REF!</definedName>
    <definedName name="CO_Downtime">[37]Controls!$C$67</definedName>
    <definedName name="CO_EPA_K_Factor">[37]Controls!$B$56</definedName>
    <definedName name="CO_Molecular_Weight">[37]Controls!$B$50</definedName>
    <definedName name="CO_POU_tpy_scrubber">'[22]14_Manufacturing - Scrubbers'!$BO$85:$BO$192</definedName>
    <definedName name="CO_ppm_Range_Max">[37]Controls!$D$94</definedName>
    <definedName name="CO_ppm_Range_Min">[37]Controls!$D$93</definedName>
    <definedName name="CO_ppm_Table">[37]Collect_CO_ppm!$A$7:$D$774</definedName>
    <definedName name="CO_ResultTable">#REF!</definedName>
    <definedName name="CO_Tons">'[46]L1 CO CEM (LB-HR)'!#REF!</definedName>
    <definedName name="CO_tpy_boilers">'[22]1_Boilers'!$AB$35:$AB$101</definedName>
    <definedName name="CO_tpy_BSSW">'[22]3_BSSW'!$R$20:$R$23</definedName>
    <definedName name="CO_tpy_EGens">'[22]4_ EGENs Fire Pumps'!$AH$22:$AH$91</definedName>
    <definedName name="CO_tpy_Heaters">'[22]5_Heaters'!$AA$28:$AA$101</definedName>
    <definedName name="CO_tpy_RCTO">'[22]2_ RCTOs - Combustion'!$X$32:$X$72</definedName>
    <definedName name="CO_tpy_scrubber">'[22]14_Manufacturing - Scrubbers'!$AS$85:$AS$192</definedName>
    <definedName name="CO_tpy_TXMW">'[22]6_TMXW'!$Z$31:$Z$39</definedName>
    <definedName name="CO2_pph">#REF!</definedName>
    <definedName name="CO2vpct">#REF!</definedName>
    <definedName name="Coal">#REF!</definedName>
    <definedName name="CoalMax">[43]Master!#REF!</definedName>
    <definedName name="COBbtu">'[47]Operational Basis'!#REF!</definedName>
    <definedName name="coce">'[48]Process Heaters'!#REF!</definedName>
    <definedName name="coce1">[9]BOIL4FO!#REF!</definedName>
    <definedName name="coce2">[9]BOIL4FO!#REF!</definedName>
    <definedName name="COD">#REF!</definedName>
    <definedName name="Code" hidden="1">#REF!</definedName>
    <definedName name="COEF">#REF!</definedName>
    <definedName name="COfactor">#REF!</definedName>
    <definedName name="Combined" localSheetId="6">SUMMARY,Detailed</definedName>
    <definedName name="Combined" localSheetId="9">SUMMARY,Detailed</definedName>
    <definedName name="Combined" localSheetId="11">SUMMARY,Detailed</definedName>
    <definedName name="Combined" localSheetId="8">SUMMARY,Detailed</definedName>
    <definedName name="Combined" localSheetId="12">SUMMARY,Detailed</definedName>
    <definedName name="Combined" localSheetId="13">SUMMARY,Detailed</definedName>
    <definedName name="Combined">SUMMARY,Detailed</definedName>
    <definedName name="CombProd">#REF!</definedName>
    <definedName name="COMP">#REF!</definedName>
    <definedName name="CompName">[33]B3808F1!#REF!</definedName>
    <definedName name="Cond_h">#REF!</definedName>
    <definedName name="config">[9]BOIL4FO!$C$9</definedName>
    <definedName name="Contam">'[49]Comtam Codes'!$A$1:$D$1895</definedName>
    <definedName name="ContinuousCompliance">'[15]Drop-Down Box Data'!$B$50:$B$54</definedName>
    <definedName name="control">#REF!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[43]Master!#REF!</definedName>
    <definedName name="csr" localSheetId="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9"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1"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8"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3"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AIR_LBwtr">#REF!</definedName>
    <definedName name="CT_AIRcfm">#REF!</definedName>
    <definedName name="CT_Aux_Loss">#REF!</definedName>
    <definedName name="CT_EF">'[50]PM Emission Calc''s'!#REF!</definedName>
    <definedName name="CT_ER">#REF!</definedName>
    <definedName name="ctrlname">#REF!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CW_Flow">#REF!</definedName>
    <definedName name="CW_T_Rise">#REF!</definedName>
    <definedName name="D">'[38]PTE F1-HCHO'!$C$10</definedName>
    <definedName name="Data">#REF!</definedName>
    <definedName name="data1" hidden="1">#REF!</definedName>
    <definedName name="data2" hidden="1">#REF!</definedName>
    <definedName name="data3" hidden="1">#REF!</definedName>
    <definedName name="_xlnm.Database">#REF!</definedName>
    <definedName name="DateTime">'[6]Table 3-1'!#REF!</definedName>
    <definedName name="Datum">'[15]Drop-Down Box Data'!$C$1:$C$4</definedName>
    <definedName name="Day">'[15]Drop-Down Box Data'!$A$23:$A$53</definedName>
    <definedName name="Days">[33]B3808F1!#REF!</definedName>
    <definedName name="Days_in_Report">#REF!</definedName>
    <definedName name="dd" localSheetId="6" hidden="1">{#N/A,#N/A,FALSE,"Rates";#N/A,#N/A,FALSE,"Summary";#N/A,#N/A,FALSE,"Boilers";#N/A,#N/A,FALSE,"Cyclones";#N/A,#N/A,FALSE,"Saws";#N/A,#N/A,FALSE,"Drops";#N/A,#N/A,FALSE,"Piles";#N/A,#N/A,FALSE,"Roads";#N/A,#N/A,FALSE,"Tanks";#N/A,#N/A,FALSE,"Kilns";#N/A,#N/A,FALSE,"Model"}</definedName>
    <definedName name="dd" localSheetId="9" hidden="1">{#N/A,#N/A,FALSE,"Rates";#N/A,#N/A,FALSE,"Summary";#N/A,#N/A,FALSE,"Boilers";#N/A,#N/A,FALSE,"Cyclones";#N/A,#N/A,FALSE,"Saws";#N/A,#N/A,FALSE,"Drops";#N/A,#N/A,FALSE,"Piles";#N/A,#N/A,FALSE,"Roads";#N/A,#N/A,FALSE,"Tanks";#N/A,#N/A,FALSE,"Kilns";#N/A,#N/A,FALSE,"Model"}</definedName>
    <definedName name="dd" localSheetId="11" hidden="1">{#N/A,#N/A,FALSE,"Rates";#N/A,#N/A,FALSE,"Summary";#N/A,#N/A,FALSE,"Boilers";#N/A,#N/A,FALSE,"Cyclones";#N/A,#N/A,FALSE,"Saws";#N/A,#N/A,FALSE,"Drops";#N/A,#N/A,FALSE,"Piles";#N/A,#N/A,FALSE,"Roads";#N/A,#N/A,FALSE,"Tanks";#N/A,#N/A,FALSE,"Kilns";#N/A,#N/A,FALSE,"Model"}</definedName>
    <definedName name="dd" localSheetId="8" hidden="1">{#N/A,#N/A,FALSE,"Rates";#N/A,#N/A,FALSE,"Summary";#N/A,#N/A,FALSE,"Boilers";#N/A,#N/A,FALSE,"Cyclones";#N/A,#N/A,FALSE,"Saws";#N/A,#N/A,FALSE,"Drops";#N/A,#N/A,FALSE,"Piles";#N/A,#N/A,FALSE,"Roads";#N/A,#N/A,FALSE,"Tanks";#N/A,#N/A,FALSE,"Kilns";#N/A,#N/A,FALSE,"Model"}</definedName>
    <definedName name="dd" localSheetId="12" hidden="1">{#N/A,#N/A,FALSE,"Rates";#N/A,#N/A,FALSE,"Summary";#N/A,#N/A,FALSE,"Boilers";#N/A,#N/A,FALSE,"Cyclones";#N/A,#N/A,FALSE,"Saws";#N/A,#N/A,FALSE,"Drops";#N/A,#N/A,FALSE,"Piles";#N/A,#N/A,FALSE,"Roads";#N/A,#N/A,FALSE,"Tanks";#N/A,#N/A,FALSE,"Kilns";#N/A,#N/A,FALSE,"Model"}</definedName>
    <definedName name="dd" localSheetId="13"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6" hidden="1">{#N/A,#N/A,FALSE,"Rates";#N/A,#N/A,FALSE,"Summary";#N/A,#N/A,FALSE,"Boilers";#N/A,#N/A,FALSE,"Cyclones";#N/A,#N/A,FALSE,"Saws";#N/A,#N/A,FALSE,"Drops";#N/A,#N/A,FALSE,"Piles";#N/A,#N/A,FALSE,"Roads";#N/A,#N/A,FALSE,"Tanks";#N/A,#N/A,FALSE,"Kilns";#N/A,#N/A,FALSE,"Model"}</definedName>
    <definedName name="ddd" localSheetId="9" hidden="1">{#N/A,#N/A,FALSE,"Rates";#N/A,#N/A,FALSE,"Summary";#N/A,#N/A,FALSE,"Boilers";#N/A,#N/A,FALSE,"Cyclones";#N/A,#N/A,FALSE,"Saws";#N/A,#N/A,FALSE,"Drops";#N/A,#N/A,FALSE,"Piles";#N/A,#N/A,FALSE,"Roads";#N/A,#N/A,FALSE,"Tanks";#N/A,#N/A,FALSE,"Kilns";#N/A,#N/A,FALSE,"Model"}</definedName>
    <definedName name="ddd" localSheetId="11" hidden="1">{#N/A,#N/A,FALSE,"Rates";#N/A,#N/A,FALSE,"Summary";#N/A,#N/A,FALSE,"Boilers";#N/A,#N/A,FALSE,"Cyclones";#N/A,#N/A,FALSE,"Saws";#N/A,#N/A,FALSE,"Drops";#N/A,#N/A,FALSE,"Piles";#N/A,#N/A,FALSE,"Roads";#N/A,#N/A,FALSE,"Tanks";#N/A,#N/A,FALSE,"Kilns";#N/A,#N/A,FALSE,"Model"}</definedName>
    <definedName name="ddd" localSheetId="8" hidden="1">{#N/A,#N/A,FALSE,"Rates";#N/A,#N/A,FALSE,"Summary";#N/A,#N/A,FALSE,"Boilers";#N/A,#N/A,FALSE,"Cyclones";#N/A,#N/A,FALSE,"Saws";#N/A,#N/A,FALSE,"Drops";#N/A,#N/A,FALSE,"Piles";#N/A,#N/A,FALSE,"Roads";#N/A,#N/A,FALSE,"Tanks";#N/A,#N/A,FALSE,"Kilns";#N/A,#N/A,FALSE,"Model"}</definedName>
    <definedName name="ddd" localSheetId="12" hidden="1">{#N/A,#N/A,FALSE,"Rates";#N/A,#N/A,FALSE,"Summary";#N/A,#N/A,FALSE,"Boilers";#N/A,#N/A,FALSE,"Cyclones";#N/A,#N/A,FALSE,"Saws";#N/A,#N/A,FALSE,"Drops";#N/A,#N/A,FALSE,"Piles";#N/A,#N/A,FALSE,"Roads";#N/A,#N/A,FALSE,"Tanks";#N/A,#N/A,FALSE,"Kilns";#N/A,#N/A,FALSE,"Model"}</definedName>
    <definedName name="ddd" localSheetId="13"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'[38]PTE F1-HCHO'!$C$42</definedName>
    <definedName name="Decrepitation_Kiln">#REF!</definedName>
    <definedName name="delimiter">[34]constants!$A$3</definedName>
    <definedName name="Density">#REF!</definedName>
    <definedName name="df" localSheetId="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1"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3"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1"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3"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hk">#REF!</definedName>
    <definedName name="Di">'[38]PTE F1-HCHO'!$C$9</definedName>
    <definedName name="Dibasic_Acid_pph">#REF!</definedName>
    <definedName name="Dibasic_C">#REF!</definedName>
    <definedName name="Diesel">#REF!</definedName>
    <definedName name="Discount" hidden="1">#REF!</definedName>
    <definedName name="display_area_2" hidden="1">#REF!</definedName>
    <definedName name="Disposal">#REF!</definedName>
    <definedName name="Dist_Units">[51]Resources!$F$2:$F$3</definedName>
    <definedName name="DISTILLATE">#REF!</definedName>
    <definedName name="Dome">#REF!</definedName>
    <definedName name="DPb">'[38]PTE F1-HCHO'!$C$40</definedName>
    <definedName name="DPv">'[38]PTE F1-HCHO'!$C$37</definedName>
    <definedName name="Dry_Air">#REF!</definedName>
    <definedName name="DryAir">#REF!</definedName>
    <definedName name="dryerft">[9]BOIL4FO!#REF!</definedName>
    <definedName name="DRYGAS">#REF!</definedName>
    <definedName name="dsah">#REF!</definedName>
    <definedName name="DTv">'[38]PTE F1-HCHO'!$C$27</definedName>
    <definedName name="E">#REF!</definedName>
    <definedName name="E_Tank_Emissions">'[19]Electrolytic Tank Emissions'!$E$7:$E$14</definedName>
    <definedName name="E_Tank_lb_hr">'[19]Electrolytic Tank Emissions'!$O$7:$O$14</definedName>
    <definedName name="e147\">[52]Pipe!#REF!</definedName>
    <definedName name="EAF">#REF!</definedName>
    <definedName name="ee" localSheetId="6" hidden="1">{#N/A,#N/A,FALSE,"Rates";#N/A,#N/A,FALSE,"Summary";#N/A,#N/A,FALSE,"Boilers";#N/A,#N/A,FALSE,"Cyclones";#N/A,#N/A,FALSE,"Saws";#N/A,#N/A,FALSE,"Drops";#N/A,#N/A,FALSE,"Piles";#N/A,#N/A,FALSE,"Roads";#N/A,#N/A,FALSE,"Tanks";#N/A,#N/A,FALSE,"Kilns";#N/A,#N/A,FALSE,"Model"}</definedName>
    <definedName name="ee" localSheetId="9" hidden="1">{#N/A,#N/A,FALSE,"Rates";#N/A,#N/A,FALSE,"Summary";#N/A,#N/A,FALSE,"Boilers";#N/A,#N/A,FALSE,"Cyclones";#N/A,#N/A,FALSE,"Saws";#N/A,#N/A,FALSE,"Drops";#N/A,#N/A,FALSE,"Piles";#N/A,#N/A,FALSE,"Roads";#N/A,#N/A,FALSE,"Tanks";#N/A,#N/A,FALSE,"Kilns";#N/A,#N/A,FALSE,"Model"}</definedName>
    <definedName name="ee" localSheetId="11" hidden="1">{#N/A,#N/A,FALSE,"Rates";#N/A,#N/A,FALSE,"Summary";#N/A,#N/A,FALSE,"Boilers";#N/A,#N/A,FALSE,"Cyclones";#N/A,#N/A,FALSE,"Saws";#N/A,#N/A,FALSE,"Drops";#N/A,#N/A,FALSE,"Piles";#N/A,#N/A,FALSE,"Roads";#N/A,#N/A,FALSE,"Tanks";#N/A,#N/A,FALSE,"Kilns";#N/A,#N/A,FALSE,"Model"}</definedName>
    <definedName name="ee" localSheetId="8" hidden="1">{#N/A,#N/A,FALSE,"Rates";#N/A,#N/A,FALSE,"Summary";#N/A,#N/A,FALSE,"Boilers";#N/A,#N/A,FALSE,"Cyclones";#N/A,#N/A,FALSE,"Saws";#N/A,#N/A,FALSE,"Drops";#N/A,#N/A,FALSE,"Piles";#N/A,#N/A,FALSE,"Roads";#N/A,#N/A,FALSE,"Tanks";#N/A,#N/A,FALSE,"Kilns";#N/A,#N/A,FALSE,"Model"}</definedName>
    <definedName name="ee" localSheetId="12" hidden="1">{#N/A,#N/A,FALSE,"Rates";#N/A,#N/A,FALSE,"Summary";#N/A,#N/A,FALSE,"Boilers";#N/A,#N/A,FALSE,"Cyclones";#N/A,#N/A,FALSE,"Saws";#N/A,#N/A,FALSE,"Drops";#N/A,#N/A,FALSE,"Piles";#N/A,#N/A,FALSE,"Roads";#N/A,#N/A,FALSE,"Tanks";#N/A,#N/A,FALSE,"Kilns";#N/A,#N/A,FALSE,"Model"}</definedName>
    <definedName name="ee" localSheetId="13"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[53]Model!$E$1</definedName>
    <definedName name="EFCO_VOC_D1B">'[32]Emission Factors'!$E$8</definedName>
    <definedName name="EFCO_VOC_D1C">'[32]Emission Factors'!$E$9</definedName>
    <definedName name="EFCO_VOC_D1D">'[32]Emission Factors'!$E$10</definedName>
    <definedName name="EFCO_VOC_D1X">'[32]Emission Factors'!$E$11</definedName>
    <definedName name="EFCO_VOC_F15">'[32]Emission Factors'!$E$4</definedName>
    <definedName name="Eff">[33]B3808F1!#REF!</definedName>
    <definedName name="efficiency">#REF!</definedName>
    <definedName name="EFNOX_VOC_D1B">'[32]Emission Factors'!$F$8</definedName>
    <definedName name="EFNOX_VOC_D1C">'[32]Emission Factors'!$F$9</definedName>
    <definedName name="EFNOX_VOC_D1D">'[32]Emission Factors'!$F$10</definedName>
    <definedName name="EFNOX_VOC_D1X">'[32]Emission Factors'!$F$11</definedName>
    <definedName name="EFNOx_VOC_F15">'[32]Emission Factors'!$F$4</definedName>
    <definedName name="egwgws">'[39]GWGs Summary'!#REF!</definedName>
    <definedName name="EHSData1">#REF!</definedName>
    <definedName name="EHSData13">#REF!</definedName>
    <definedName name="EHSTitle1">#REF!</definedName>
    <definedName name="EHSTitle13">#REF!</definedName>
    <definedName name="EHSTitle5" xml:space="preserve">  '[54]Master Worksheet (6)'!$G$1:$CC$1</definedName>
    <definedName name="EIyear">'[55]Annual Data Input'!$E$1</definedName>
    <definedName name="Emiss_Info">#REF!</definedName>
    <definedName name="emission">#REF!</definedName>
    <definedName name="emission_">#REF!</definedName>
    <definedName name="Emission_Unit_Ozone">#REF!</definedName>
    <definedName name="emission1">#REF!</definedName>
    <definedName name="emission2">#REF!</definedName>
    <definedName name="Emissions_by_OPN_Freeport">#REF!</definedName>
    <definedName name="Emissions_Unit_boilers">'[22]1_Boilers'!$A$35:$A$101</definedName>
    <definedName name="Emissions_Unit_BSSW">'[22]3_BSSW'!$A$20:$A$23</definedName>
    <definedName name="Emissions_Unit_EGens">'[22]4_ EGENs Fire Pumps'!$A$22:$A$91</definedName>
    <definedName name="Emissions_Unit_Heaters">'[22]5_Heaters'!$A$28:$A$101</definedName>
    <definedName name="Emissions_Unit_RCTO">'[22]2_ RCTOs - Combustion'!$A$32:$A$72</definedName>
    <definedName name="Emissions_Unit_Scrubber">'[22]14_Manufacturing - Scrubbers'!$A$85:$A$192</definedName>
    <definedName name="Emissions_Unit_TXMW">'[22]6_TMXW'!$A$31:$A$39</definedName>
    <definedName name="Emissions_Units_CTs">'[22]7_Cooling Towers'!$A$24:$A$105</definedName>
    <definedName name="End_Date">[56]Controls!$B$37</definedName>
    <definedName name="End_of_Month">[56]Controls!$B$36</definedName>
    <definedName name="endrep">#REF!</definedName>
    <definedName name="ENGINE_CALCULATIONS__Unspecified_Engine">'[57]ENG-1'!$A$44:$K$75,'[57]ENG-1'!$A$83:$K$297,'[57]ENG-1'!$A$305:$K$350,'[57]ENG-1'!$A$412:$K$470</definedName>
    <definedName name="EngineType">#REF!</definedName>
    <definedName name="Enter_Start_Date">[56]Controls!$B$34</definedName>
    <definedName name="EPA">#REF!</definedName>
    <definedName name="Equipment">[58]Equipment!$B$5:$G$50</definedName>
    <definedName name="ESL_LT">[59]R6!$A$87:$J$1007</definedName>
    <definedName name="ESL_ST">[59]R6!$L$12:$V$77</definedName>
    <definedName name="ess" localSheetId="6">'04_Blasting'!ess</definedName>
    <definedName name="ess" localSheetId="9">'12_Acid Cleaning_Pickling'!ess</definedName>
    <definedName name="ess" localSheetId="11">'Diesel Int Comb'!ess</definedName>
    <definedName name="ess" localSheetId="8">EG_Gens!ess</definedName>
    <definedName name="ess" localSheetId="12">'NG Engine'!ess</definedName>
    <definedName name="ess" localSheetId="13">'NG Ext Comb'!ess</definedName>
    <definedName name="ess">[0]!ess</definedName>
    <definedName name="EssAliasTable">"Default"</definedName>
    <definedName name="EssOptions">"110000000013010_0"</definedName>
    <definedName name="ethers" localSheetId="6">'[60]SARA 313'!$F$1:$F$2033</definedName>
    <definedName name="ethers" localSheetId="9">'[60]SARA 313'!$F$1:$F$2033</definedName>
    <definedName name="ethers">'[61]SARA 313'!$F$1:$F$2033</definedName>
    <definedName name="EU_SCC">'[31]EU_SCC_App Regs'!$A$5:$N$129</definedName>
    <definedName name="EUIndex">[62]EUIndexMaster!$A$3:$I$97</definedName>
    <definedName name="EUIndexColumns">[62]EUIndexMaster!$A$1:$I$2</definedName>
    <definedName name="Ex_GasT">#REF!</definedName>
    <definedName name="Exh_E">#REF!</definedName>
    <definedName name="Exit_FG_T">#REF!</definedName>
    <definedName name="EXOP1">#REF!</definedName>
    <definedName name="EXOP2">#REF!</definedName>
    <definedName name="EXOPNM1">#REF!</definedName>
    <definedName name="EXOPNM2">#REF!</definedName>
    <definedName name="Ext_esc">#REF!</definedName>
    <definedName name="_xlnm.Extract">#REF!</definedName>
    <definedName name="f" localSheetId="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1"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3"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_Lime_C">#REF!</definedName>
    <definedName name="F1602btu">'[63]Operational Basis'!$C$174</definedName>
    <definedName name="F2201btu">'[63]Operational Basis'!$C$182</definedName>
    <definedName name="F3804btu">'[63]Operational Basis'!$C$183</definedName>
    <definedName name="F3901btu">'[63]Operational Basis'!$C$181</definedName>
    <definedName name="F4131btu">'[63]Operational Basis'!$C$175</definedName>
    <definedName name="F4150btu">'[63]Operational Basis'!$C$177</definedName>
    <definedName name="F4160btu">'[63]Operational Basis'!$C$178</definedName>
    <definedName name="F4170btu">'[63]Operational Basis'!$C$179</definedName>
    <definedName name="F4180btu">'[63]Operational Basis'!$C$180</definedName>
    <definedName name="Factors_Gas">#REF!</definedName>
    <definedName name="FC_esc">#REF!</definedName>
    <definedName name="FCCUFeedbtu">'[63]Operational Basis'!$C$200</definedName>
    <definedName name="FCode" hidden="1">#REF!</definedName>
    <definedName name="FD_P_Rise">#REF!</definedName>
    <definedName name="FGasMst">#REF!</definedName>
    <definedName name="FGDWst_pph">#REF!</definedName>
    <definedName name="FGMW">#REF!</definedName>
    <definedName name="FinHrs">[43]Master!#REF!</definedName>
    <definedName name="FinMax">[43]Master!#REF!</definedName>
    <definedName name="FIRING_METHOD">#REF!</definedName>
    <definedName name="first">#REF!</definedName>
    <definedName name="firsthc">#REF!</definedName>
    <definedName name="firsttotil">#REF!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areFlows">[64]FlareBckup!$B$10:$G$26</definedName>
    <definedName name="FlareLHV">[64]FlareBckup!$B$37:$J$71</definedName>
    <definedName name="FLARES">#REF!</definedName>
    <definedName name="Flow_Range_Max">[56]Controls!$D$82</definedName>
    <definedName name="Flow_Range_Min">[56]Controls!$D$81</definedName>
    <definedName name="flowsheet_rate">'[28]Batch Stripper'!#REF!</definedName>
    <definedName name="flowsheet_vent">'[28]Batch Stripper'!#REF!</definedName>
    <definedName name="FlueGas_cfm">#REF!</definedName>
    <definedName name="FlueGas_T">#REF!</definedName>
    <definedName name="Fluoride_tpy_scrubber">'[22]14_Manufacturing - Scrubbers'!$AI$85:$AI$192</definedName>
    <definedName name="FlyAsh_pph">#REF!</definedName>
    <definedName name="FMstLoss">#REF!</definedName>
    <definedName name="fndSigFig">[65]!fndSigFig</definedName>
    <definedName name="fnsSigFig">[65]!fnsSigFig</definedName>
    <definedName name="Form">[66]MACRO1!$C$1</definedName>
    <definedName name="Form2">#REF!</definedName>
    <definedName name="FOTYPE">[9]BOIL4FO!$C$13</definedName>
    <definedName name="four">#REF!</definedName>
    <definedName name="FourCLB">#REF!</definedName>
    <definedName name="FourCRB">#REF!</definedName>
    <definedName name="FREQUENCY">#REF!</definedName>
    <definedName name="Fu_Ash">#REF!</definedName>
    <definedName name="Fu_C">#REF!</definedName>
    <definedName name="Fu_H2">#REF!</definedName>
    <definedName name="Fu_H2O">#REF!</definedName>
    <definedName name="FU_N">#REF!</definedName>
    <definedName name="Fu_O2">#REF!</definedName>
    <definedName name="Fu_S">#REF!</definedName>
    <definedName name="FUEL">'[67]FUEL USE &amp; HOURS CY'!#REF!</definedName>
    <definedName name="Fuel_C">#REF!</definedName>
    <definedName name="Fuel_Cton">#REF!</definedName>
    <definedName name="FUEL_OIL_TYPE">#REF!</definedName>
    <definedName name="Fuel_pph">#REF!</definedName>
    <definedName name="Fuel_Type">[51]Resources!$C$2:$C$14</definedName>
    <definedName name="Fuel_Usage">[51]Resources!$E$2:$E$3</definedName>
    <definedName name="Fuel1">#REF!</definedName>
    <definedName name="Fuel2_pph">#REF!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rnacesI">#REF!</definedName>
    <definedName name="FurnacesT">#REF!</definedName>
    <definedName name="future_avg">'[29]PC-14 Batch Stripping'!#REF!</definedName>
    <definedName name="Future_OnOff">[32]Assumptions!$B$18</definedName>
    <definedName name="future_peak">#REF!</definedName>
    <definedName name="FWPbtu">'[68]Operational Basis'!$C$128</definedName>
    <definedName name="Gals">#REF!</definedName>
    <definedName name="gas">#REF!</definedName>
    <definedName name="GasFlow_lbf">#REF!</definedName>
    <definedName name="GasLoss">#REF!</definedName>
    <definedName name="GF_Furn">#REF!</definedName>
    <definedName name="ggo">#REF!</definedName>
    <definedName name="gh" localSheetId="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1"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3"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6">SUMMARY,Detailed</definedName>
    <definedName name="ghg" localSheetId="9">SUMMARY,Detailed</definedName>
    <definedName name="ghg" localSheetId="11">SUMMARY,Detailed</definedName>
    <definedName name="ghg" localSheetId="8">SUMMARY,Detailed</definedName>
    <definedName name="ghg" localSheetId="12">SUMMARY,Detailed</definedName>
    <definedName name="ghg" localSheetId="13">SUMMARY,Detailed</definedName>
    <definedName name="ghg">SUMMARY,Detailed</definedName>
    <definedName name="GHV">#REF!</definedName>
    <definedName name="GO_T0_18">'[69]EPN 1 Fugitives'!#REF!</definedName>
    <definedName name="GO_TO_1">'[69]EPN 1 Fugitives'!#REF!</definedName>
    <definedName name="GO_TO_10">'[69]EPN 1 Fugitives'!#REF!</definedName>
    <definedName name="GO_TO_11">'[69]EPN 1 Fugitives'!#REF!</definedName>
    <definedName name="GO_TO_12">'[69]EPN 1 Fugitives'!#REF!</definedName>
    <definedName name="GO_TO_13">'[69]EPN 1 Fugitives'!#REF!</definedName>
    <definedName name="GO_TO_14">'[69]EPN 1 Fugitives'!#REF!</definedName>
    <definedName name="GO_TO_15">'[69]EPN 1 Fugitives'!#REF!</definedName>
    <definedName name="GO_TO_16">'[69]EPN 1 Fugitives'!#REF!</definedName>
    <definedName name="GO_TO_17">'[69]EPN 1 Fugitives'!#REF!</definedName>
    <definedName name="GO_TO_19">'[69]EPN 1 Fugitives'!#REF!</definedName>
    <definedName name="GO_TO_2">'[69]EPN 1 Fugitives'!#REF!</definedName>
    <definedName name="GO_TO_20">'[69]EPN 1 Fugitives'!#REF!</definedName>
    <definedName name="GO_TO_3">'[69]EPN 1 Fugitives'!#REF!</definedName>
    <definedName name="GO_TO_4">'[69]EPN 1 Fugitives'!#REF!</definedName>
    <definedName name="GO_TO_5">'[69]EPN 1 Fugitives'!#REF!</definedName>
    <definedName name="GO_TO_6">'[69]EPN 1 Fugitives'!#REF!</definedName>
    <definedName name="GO_TO_7">'[69]EPN 1 Fugitives'!#REF!</definedName>
    <definedName name="GO_TO_8">'[69]EPN 1 Fugitives'!#REF!</definedName>
    <definedName name="GO_TO_9">'[69]EPN 1 Fugitives'!#REF!</definedName>
    <definedName name="GOR_Data">[70]GOR!#REF!</definedName>
    <definedName name="GOTO1">'[71]EPN 1 Fugitives'!#REF!</definedName>
    <definedName name="GotoMainMenu" localSheetId="6">'04_Blasting'!GotoMainMenu</definedName>
    <definedName name="GotoMainMenu" localSheetId="9">'12_Acid Cleaning_Pickling'!GotoMainMenu</definedName>
    <definedName name="GotoMainMenu" localSheetId="11">'Diesel Int Comb'!GotoMainMenu</definedName>
    <definedName name="GotoMainMenu" localSheetId="8">EG_Gens!GotoMainMenu</definedName>
    <definedName name="GotoMainMenu" localSheetId="12">'NG Engine'!GotoMainMenu</definedName>
    <definedName name="GotoMainMenu" localSheetId="13">'NG Ext Comb'!GotoMainMenu</definedName>
    <definedName name="GotoMainMenu">[0]!GotoMainMenu</definedName>
    <definedName name="GotoPrintMenu" localSheetId="6">'04_Blasting'!GotoPrintMenu</definedName>
    <definedName name="GotoPrintMenu" localSheetId="9">'12_Acid Cleaning_Pickling'!GotoPrintMenu</definedName>
    <definedName name="GotoPrintMenu" localSheetId="11">'Diesel Int Comb'!GotoPrintMenu</definedName>
    <definedName name="GotoPrintMenu" localSheetId="8">EG_Gens!GotoPrintMenu</definedName>
    <definedName name="GotoPrintMenu" localSheetId="12">'NG Engine'!GotoPrintMenu</definedName>
    <definedName name="GotoPrintMenu" localSheetId="13">'NG Ext Comb'!GotoPrintMenu</definedName>
    <definedName name="GotoPrintMenu">[0]!GotoPrintMenu</definedName>
    <definedName name="GotoPrintViewMenu" localSheetId="6">'04_Blasting'!GotoPrintViewMenu</definedName>
    <definedName name="GotoPrintViewMenu" localSheetId="9">'12_Acid Cleaning_Pickling'!GotoPrintViewMenu</definedName>
    <definedName name="GotoPrintViewMenu" localSheetId="11">'Diesel Int Comb'!GotoPrintViewMenu</definedName>
    <definedName name="GotoPrintViewMenu" localSheetId="8">EG_Gens!GotoPrintViewMenu</definedName>
    <definedName name="GotoPrintViewMenu" localSheetId="12">'NG Engine'!GotoPrintViewMenu</definedName>
    <definedName name="GotoPrintViewMenu" localSheetId="13">'NG Ext Comb'!GotoPrintViewMenu</definedName>
    <definedName name="GotoPrintViewMenu">[0]!GotoPrintViewMenu</definedName>
    <definedName name="GotoUtilityMenu" localSheetId="6">'04_Blasting'!GotoUtilityMenu</definedName>
    <definedName name="GotoUtilityMenu" localSheetId="9">'12_Acid Cleaning_Pickling'!GotoUtilityMenu</definedName>
    <definedName name="GotoUtilityMenu" localSheetId="11">'Diesel Int Comb'!GotoUtilityMenu</definedName>
    <definedName name="GotoUtilityMenu" localSheetId="8">EG_Gens!GotoUtilityMenu</definedName>
    <definedName name="GotoUtilityMenu" localSheetId="12">'NG Engine'!GotoUtilityMenu</definedName>
    <definedName name="GotoUtilityMenu" localSheetId="13">'NG Ext Comb'!GotoUtilityMenu</definedName>
    <definedName name="GotoUtilityMenu">[0]!GotoUtilityMenu</definedName>
    <definedName name="gotovard" localSheetId="6">'04_Blasting'!gotovard</definedName>
    <definedName name="gotovard" localSheetId="9">'12_Acid Cleaning_Pickling'!gotovard</definedName>
    <definedName name="gotovard" localSheetId="11">'Diesel Int Comb'!gotovard</definedName>
    <definedName name="gotovard" localSheetId="8">EG_Gens!gotovard</definedName>
    <definedName name="gotovard" localSheetId="12">'NG Engine'!gotovard</definedName>
    <definedName name="gotovard" localSheetId="13">'NG Ext Comb'!gotovard</definedName>
    <definedName name="gotovard">[0]!gotovard</definedName>
    <definedName name="Gotovaru" localSheetId="6">'04_Blasting'!Gotovaru</definedName>
    <definedName name="Gotovaru" localSheetId="9">'12_Acid Cleaning_Pickling'!Gotovaru</definedName>
    <definedName name="Gotovaru" localSheetId="11">'Diesel Int Comb'!Gotovaru</definedName>
    <definedName name="Gotovaru" localSheetId="8">EG_Gens!Gotovaru</definedName>
    <definedName name="Gotovaru" localSheetId="12">'NG Engine'!Gotovaru</definedName>
    <definedName name="Gotovaru" localSheetId="13">'NG Ext Comb'!Gotovaru</definedName>
    <definedName name="Gotovaru">[0]!Gotovaru</definedName>
    <definedName name="GPHR">#REF!</definedName>
    <definedName name="GRAVIMETRIC">#REF!</definedName>
    <definedName name="GT_CompE">#REF!</definedName>
    <definedName name="GT_ExhGas">#REF!</definedName>
    <definedName name="GT_Net_out">#REF!</definedName>
    <definedName name="GTout">#REF!</definedName>
    <definedName name="Gyp_percent">[43]Master!#REF!</definedName>
    <definedName name="H_2">#REF!</definedName>
    <definedName name="H101Ebtu">'[63]Operational Basis'!$C$191</definedName>
    <definedName name="H102btu">'[63]Operational Basis'!$C$192</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'[63]Operational Basis'!$C$195</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'[63]Operational Basis'!$C$194</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7651_CV">'[6]Table 3-1'!#REF!</definedName>
    <definedName name="H2C8">#REF!</definedName>
    <definedName name="H2C9">#REF!</definedName>
    <definedName name="H2Loss">#REF!</definedName>
    <definedName name="H2O_gpm">#REF!</definedName>
    <definedName name="h2olbgal">'[72]Input Data'!#REF!</definedName>
    <definedName name="H2Ovpct">#REF!</definedName>
    <definedName name="H2ventedoutFlare">[73]Input!$I$76</definedName>
    <definedName name="H3505btu">'[26]Operational Basis'!$C$196</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'[63]Operational Basis'!$C$197</definedName>
    <definedName name="H402btu">'[63]Operational Basis'!$C$198</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ir">#REF!</definedName>
    <definedName name="HAPs">#REF!</definedName>
    <definedName name="HAsh">#REF!</definedName>
    <definedName name="HC_soil_HC_content">[43]Master!#REF!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2Cond">#REF!</definedName>
    <definedName name="Heater">#REF!</definedName>
    <definedName name="HeaterBoilerRating">'[70]Heaters-Boilers'!$P$12:$P$19</definedName>
    <definedName name="HeatInput">#REF!</definedName>
    <definedName name="Help">#REF!</definedName>
    <definedName name="help2" localSheetId="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9"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1"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8"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3"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F_tpy_scrubber">'[22]14_Manufacturing - Scrubbers'!$AK$85:$AK$192</definedName>
    <definedName name="HGI">#REF!</definedName>
    <definedName name="HGTin">#REF!</definedName>
    <definedName name="HGTout">#REF!</definedName>
    <definedName name="hh">#REF!</definedName>
    <definedName name="HHRSGout">#REF!</definedName>
    <definedName name="HHV">#REF!</definedName>
    <definedName name="hhvgas">'[74]Standard Values'!$B$2</definedName>
    <definedName name="HI">#REF!</definedName>
    <definedName name="HiddenRows" hidden="1">#REF!</definedName>
    <definedName name="Hl">'[38]PTE F1-HCHO'!$C$15</definedName>
    <definedName name="Hlx">'[38]PTE F1-HCHO'!$C$16</definedName>
    <definedName name="HOC">[33]B3808F1!#REF!</definedName>
    <definedName name="Home">'[75]Scrubber Report'!$A$3</definedName>
    <definedName name="HomeChemList">#REF!</definedName>
    <definedName name="HOT_OIL_HEATER">#REF!</definedName>
    <definedName name="HOUR_PER_YEAR">#REF!</definedName>
    <definedName name="Hourly_Spec">'[21]Storage Tank Speciation'!$A$927:$BQ$1822</definedName>
    <definedName name="Hours">#REF!</definedName>
    <definedName name="Hrd">'[38]PTE F1-HCHO'!$C$20</definedName>
    <definedName name="Hro">'[38]PTE F1-HCHO'!$C$21</definedName>
    <definedName name="Hroc">#REF!</definedName>
    <definedName name="Hrod">#REF!</definedName>
    <definedName name="Hs">'[38]PTE F1-HCHO'!$C$11</definedName>
    <definedName name="HSorb">#REF!</definedName>
    <definedName name="Hvo">'[38]PTE F1-HCHO'!$C$22</definedName>
    <definedName name="I">#REF!</definedName>
    <definedName name="ID_P_Rise">#REF!</definedName>
    <definedName name="Ifurn">#REF!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filt">#REF!</definedName>
    <definedName name="Input">#REF!</definedName>
    <definedName name="Input1">[76]Input!$A$1:$F$13</definedName>
    <definedName name="InputData">'[77]Input 2'!$A$2:$M$137</definedName>
    <definedName name="INPUTS">[78]A!$A$22:$AL$46</definedName>
    <definedName name="Inputs_are_shaded_gray_throughout">#REF!</definedName>
    <definedName name="Inservice">#REF!</definedName>
    <definedName name="Int">'[58]Intermediates Properties'!$B$4:$AK$1959</definedName>
    <definedName name="inter1">'[75]Scrubber Report'!$E$95</definedName>
    <definedName name="inter2">'[75]Scrubber Report'!$G$95</definedName>
    <definedName name="inter3">'[75]Scrubber Report'!$I$95</definedName>
    <definedName name="inter4">'[75]Scrubber Report'!$K$95</definedName>
    <definedName name="inter5">'[75]Scrubber Report'!$M$95</definedName>
    <definedName name="interest">'[79]BACT Data'!$B$13:$AK$33</definedName>
    <definedName name="Isobutyl">'[80]TANKS 4.09b Report'!#REF!</definedName>
    <definedName name="isopropyl">#REF!</definedName>
    <definedName name="jj" hidden="1">#REF!</definedName>
    <definedName name="jk" hidden="1">#REF!</definedName>
    <definedName name="Julie">[81]MACRO1!$C$1</definedName>
    <definedName name="k">#REF!</definedName>
    <definedName name="Ke">'[38]PTE F1-HCHO'!$C$42</definedName>
    <definedName name="Kerosene">#REF!</definedName>
    <definedName name="Kiln_Down_Display">[56]Controls!$B$43</definedName>
    <definedName name="Kiln_Feed_Tag">[56]Controls!$D$79</definedName>
    <definedName name="Kiln_O2">[56]Controls!$D$97</definedName>
    <definedName name="KilnHrs">[43]Master!#REF!</definedName>
    <definedName name="KilnMinFeed">[56]Controls!$B$45</definedName>
    <definedName name="KilnText">[45]Controls!$D$31</definedName>
    <definedName name="kk" localSheetId="6" hidden="1">{#N/A,#N/A,FALSE,"Annual Summary";#N/A,#N/A,FALSE,"Hourly Summary";#N/A,#N/A,FALSE,"Flare Combustion";#N/A,#N/A,FALSE,"Shipping";#N/A,#N/A,FALSE,"Process Turnaround";#N/A,#N/A,FALSE,"Lab Samples";#N/A,#N/A,FALSE,"Product Cycles 5-4";#N/A,#N/A,FALSE,"5-4.1";#N/A,#N/A,FALSE,"5-4.2";#N/A,#N/A,FALSE,"Physical Prop Data"}</definedName>
    <definedName name="kk" localSheetId="9" hidden="1">{#N/A,#N/A,FALSE,"Annual Summary";#N/A,#N/A,FALSE,"Hourly Summary";#N/A,#N/A,FALSE,"Flare Combustion";#N/A,#N/A,FALSE,"Shipping";#N/A,#N/A,FALSE,"Process Turnaround";#N/A,#N/A,FALSE,"Lab Samples";#N/A,#N/A,FALSE,"Product Cycles 5-4";#N/A,#N/A,FALSE,"5-4.1";#N/A,#N/A,FALSE,"5-4.2";#N/A,#N/A,FALSE,"Physical Prop Data"}</definedName>
    <definedName name="kk" localSheetId="11" hidden="1">{#N/A,#N/A,FALSE,"Annual Summary";#N/A,#N/A,FALSE,"Hourly Summary";#N/A,#N/A,FALSE,"Flare Combustion";#N/A,#N/A,FALSE,"Shipping";#N/A,#N/A,FALSE,"Process Turnaround";#N/A,#N/A,FALSE,"Lab Samples";#N/A,#N/A,FALSE,"Product Cycles 5-4";#N/A,#N/A,FALSE,"5-4.1";#N/A,#N/A,FALSE,"5-4.2";#N/A,#N/A,FALSE,"Physical Prop Data"}</definedName>
    <definedName name="kk" localSheetId="8" hidden="1">{#N/A,#N/A,FALSE,"Annual Summary";#N/A,#N/A,FALSE,"Hourly Summary";#N/A,#N/A,FALSE,"Flare Combustion";#N/A,#N/A,FALSE,"Shipping";#N/A,#N/A,FALSE,"Process Turnaround";#N/A,#N/A,FALSE,"Lab Samples";#N/A,#N/A,FALSE,"Product Cycles 5-4";#N/A,#N/A,FALSE,"5-4.1";#N/A,#N/A,FALSE,"5-4.2";#N/A,#N/A,FALSE,"Physical Prop Data"}</definedName>
    <definedName name="kk" localSheetId="12" hidden="1">{#N/A,#N/A,FALSE,"Annual Summary";#N/A,#N/A,FALSE,"Hourly Summary";#N/A,#N/A,FALSE,"Flare Combustion";#N/A,#N/A,FALSE,"Shipping";#N/A,#N/A,FALSE,"Process Turnaround";#N/A,#N/A,FALSE,"Lab Samples";#N/A,#N/A,FALSE,"Product Cycles 5-4";#N/A,#N/A,FALSE,"5-4.1";#N/A,#N/A,FALSE,"5-4.2";#N/A,#N/A,FALSE,"Physical Prop Data"}</definedName>
    <definedName name="kk" localSheetId="13"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[43]Master!#REF!</definedName>
    <definedName name="Kn">'[38]PTE F1-HCHO'!$C$45</definedName>
    <definedName name="Kp">'[38]PTE F1-HCHO'!$C$46</definedName>
    <definedName name="Ks">'[38]PTE F1-HCHO'!$C$43</definedName>
    <definedName name="L1_CO_Downtime">[56]Controls!$C$67</definedName>
    <definedName name="L1_NOx_Downtime">[56]Controls!$C$69</definedName>
    <definedName name="L1_Opacity_Downtime">[56]Controls!$C$71</definedName>
    <definedName name="L1_SOx_Downtime">[56]Controls!$C$69</definedName>
    <definedName name="L1_SOx_Prior_Downtime">[56]Controls!$C$70</definedName>
    <definedName name="L2_KF_Recirculation_Gate">[56]Controls!$D$75</definedName>
    <definedName name="last">#REF!</definedName>
    <definedName name="lasthc">#REF!</definedName>
    <definedName name="lbhr2gs">'[82]MOD Parameters &amp; Emissions'!$AN$2</definedName>
    <definedName name="Lbs_Hr_EPA_conversion_factor">[56]Controls!$B$52</definedName>
    <definedName name="Lbs_Per_Day">#REF!</definedName>
    <definedName name="LD_data">[83]LD!$A$8:$G$118</definedName>
    <definedName name="LDA_Dry_Annual">'[84]2007 Input'!#REF!</definedName>
    <definedName name="LDA_Dry_Aug">'[84]2007 Input'!#REF!</definedName>
    <definedName name="LDA_Dry_Jul">'[84]2007 Input'!#REF!</definedName>
    <definedName name="LDA_Dry_Jun">'[84]2007 Input'!#REF!</definedName>
    <definedName name="Lead_tpy_boilers">'[22]1_Boilers'!$AJ$35:$AJ$101</definedName>
    <definedName name="Lead_tpy_BSSW">'[22]3_BSSW'!$AB$20:$AB$23</definedName>
    <definedName name="Lead_tpy_Heaters">'[22]5_Heaters'!$AK$28:$AK$101</definedName>
    <definedName name="Lead_tpy_RCTO">'[22]2_ RCTOs - Combustion'!$AO$32:$AO$72</definedName>
    <definedName name="Lead_tpy_scrubbers">'[22]14_Manufacturing - Scrubbers'!$BN$85:$BN$192</definedName>
    <definedName name="Lead_tpy_TMXW">'[22]6_TMXW'!$AJ$31:$AJ$39</definedName>
    <definedName name="leah" localSheetId="6" hidden="1">{#N/A,#N/A,FALSE,"Annual Summary";#N/A,#N/A,FALSE,"Hourly Summary";#N/A,#N/A,FALSE,"Flare Combustion";#N/A,#N/A,FALSE,"Shipping";#N/A,#N/A,FALSE,"Process Turnaround";#N/A,#N/A,FALSE,"Lab Samples";#N/A,#N/A,FALSE,"Product Cycles 5-4";#N/A,#N/A,FALSE,"5-4.1";#N/A,#N/A,FALSE,"5-4.2";#N/A,#N/A,FALSE,"Physical Prop Data"}</definedName>
    <definedName name="leah" localSheetId="9" hidden="1">{#N/A,#N/A,FALSE,"Annual Summary";#N/A,#N/A,FALSE,"Hourly Summary";#N/A,#N/A,FALSE,"Flare Combustion";#N/A,#N/A,FALSE,"Shipping";#N/A,#N/A,FALSE,"Process Turnaround";#N/A,#N/A,FALSE,"Lab Samples";#N/A,#N/A,FALSE,"Product Cycles 5-4";#N/A,#N/A,FALSE,"5-4.1";#N/A,#N/A,FALSE,"5-4.2";#N/A,#N/A,FALSE,"Physical Prop Data"}</definedName>
    <definedName name="leah" localSheetId="11" hidden="1">{#N/A,#N/A,FALSE,"Annual Summary";#N/A,#N/A,FALSE,"Hourly Summary";#N/A,#N/A,FALSE,"Flare Combustion";#N/A,#N/A,FALSE,"Shipping";#N/A,#N/A,FALSE,"Process Turnaround";#N/A,#N/A,FALSE,"Lab Samples";#N/A,#N/A,FALSE,"Product Cycles 5-4";#N/A,#N/A,FALSE,"5-4.1";#N/A,#N/A,FALSE,"5-4.2";#N/A,#N/A,FALSE,"Physical Prop Data"}</definedName>
    <definedName name="leah" localSheetId="8" hidden="1">{#N/A,#N/A,FALSE,"Annual Summary";#N/A,#N/A,FALSE,"Hourly Summary";#N/A,#N/A,FALSE,"Flare Combustion";#N/A,#N/A,FALSE,"Shipping";#N/A,#N/A,FALSE,"Process Turnaround";#N/A,#N/A,FALSE,"Lab Samples";#N/A,#N/A,FALSE,"Product Cycles 5-4";#N/A,#N/A,FALSE,"5-4.1";#N/A,#N/A,FALSE,"5-4.2";#N/A,#N/A,FALSE,"Physical Prop Data"}</definedName>
    <definedName name="leah" localSheetId="12" hidden="1">{#N/A,#N/A,FALSE,"Annual Summary";#N/A,#N/A,FALSE,"Hourly Summary";#N/A,#N/A,FALSE,"Flare Combustion";#N/A,#N/A,FALSE,"Shipping";#N/A,#N/A,FALSE,"Process Turnaround";#N/A,#N/A,FALSE,"Lab Samples";#N/A,#N/A,FALSE,"Product Cycles 5-4";#N/A,#N/A,FALSE,"5-4.1";#N/A,#N/A,FALSE,"5-4.2";#N/A,#N/A,FALSE,"Physical Prop Data"}</definedName>
    <definedName name="leah" localSheetId="13"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FCR">#REF!</definedName>
    <definedName name="Life">#REF!</definedName>
    <definedName name="Lime_C">#REF!</definedName>
    <definedName name="liqheight">[85]tanks!$E$1502:$R$1668</definedName>
    <definedName name="liquid">#REF!</definedName>
    <definedName name="Literal_Month">[56]Controls!$D$38</definedName>
    <definedName name="Load">#REF!</definedName>
    <definedName name="Load_Emission_btm">#REF!</definedName>
    <definedName name="Load_HomeChemList">#REF!</definedName>
    <definedName name="LOAD_LOSS_">'[14]PAOH Run'!#REF!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'[86]Process Heaters'!#REF!</definedName>
    <definedName name="LP_Turb_E">#REF!</definedName>
    <definedName name="LPT_Heat_R">#REF!</definedName>
    <definedName name="Ls">'[38]PTE F1-HCHO'!$C$47</definedName>
    <definedName name="LTAP_Standards">#REF!</definedName>
    <definedName name="Lw">'[38]PTE F1-HCHO'!$C$48</definedName>
    <definedName name="m">#REF!</definedName>
    <definedName name="Main">#REF!</definedName>
    <definedName name="ManualXAxis">"Check Box 12"</definedName>
    <definedName name="ManualYAxis">"Check Box 17"</definedName>
    <definedName name="match">#REF!</definedName>
    <definedName name="Max">'[87]EMISSION FACTORS'!$C$1</definedName>
    <definedName name="Max_Ann_Avg_FG">#REF!</definedName>
    <definedName name="Max_HC_soil_HC_content">[43]Master!#REF!</definedName>
    <definedName name="MAX_HEAT_INPUT">#REF!</definedName>
    <definedName name="MaxAnnHrs">'[88]Operational Basis'!$C$10</definedName>
    <definedName name="MAXCOLBHOUR">'[86]Process Heaters'!#REF!</definedName>
    <definedName name="maxdpw">#REF!</definedName>
    <definedName name="maxfuel">#REF!</definedName>
    <definedName name="maxfuelperhour1">[9]BOIL4FO!#REF!</definedName>
    <definedName name="maxfuelperhour2">[9]BOIL4FO!#REF!</definedName>
    <definedName name="maxhour">#REF!</definedName>
    <definedName name="maxhourperyear1">[9]BOIL4FO!#REF!</definedName>
    <definedName name="maxhourperyear2">[9]BOIL4FO!#REF!</definedName>
    <definedName name="maxhpd">#REF!</definedName>
    <definedName name="MaximumDryerProduction">[16]EU!#REF!</definedName>
    <definedName name="maxlbphr">[9]BOIL4FO!#REF!</definedName>
    <definedName name="MAXNOXLBHOUR">'[86]Process Heaters'!#REF!</definedName>
    <definedName name="maxrate">#REF!</definedName>
    <definedName name="maxwpy">#REF!</definedName>
    <definedName name="MaxXAxis">"Edit Box 14"</definedName>
    <definedName name="MaxYAxis">"Edit Box 19"</definedName>
    <definedName name="MethaneUse">[73]Input!$I$74</definedName>
    <definedName name="Method">'[15]Drop-Down Box Data'!$B$1:$B$39</definedName>
    <definedName name="Mfg_mrgn">#REF!</definedName>
    <definedName name="MgLoss">#REF!</definedName>
    <definedName name="Mineral_Oil">#REF!</definedName>
    <definedName name="minWindSpd">[89]Introduction!$T$17</definedName>
    <definedName name="MinXAxis">"Edit Box 13"</definedName>
    <definedName name="MinYAxis">"Edit Box 18"</definedName>
    <definedName name="MITI" localSheetId="6">'04_Blasting'!MITI</definedName>
    <definedName name="MITI" localSheetId="9">'12_Acid Cleaning_Pickling'!MITI</definedName>
    <definedName name="MITI" localSheetId="11">'Diesel Int Comb'!MITI</definedName>
    <definedName name="MITI" localSheetId="8">EG_Gens!MITI</definedName>
    <definedName name="MITI" localSheetId="12">'NG Engine'!MITI</definedName>
    <definedName name="MITI" localSheetId="13">'NG Ext Comb'!MITI</definedName>
    <definedName name="MITI">[0]!MITI</definedName>
    <definedName name="mjk">'[1]Vasquez-Beggs Equation (VBE)'!#REF!</definedName>
    <definedName name="MODINPUT_H2SO4" localSheetId="6" hidden="1">{"Detailed",#N/A,FALSE,"GAS-COMB";"Summary",#N/A,FALSE,"GAS-COMB"}</definedName>
    <definedName name="MODINPUT_H2SO4" localSheetId="9" hidden="1">{"Detailed",#N/A,FALSE,"GAS-COMB";"Summary",#N/A,FALSE,"GAS-COMB"}</definedName>
    <definedName name="MODINPUT_H2SO4" localSheetId="11" hidden="1">{"Detailed",#N/A,FALSE,"GAS-COMB";"Summary",#N/A,FALSE,"GAS-COMB"}</definedName>
    <definedName name="MODINPUT_H2SO4" localSheetId="8" hidden="1">{"Detailed",#N/A,FALSE,"GAS-COMB";"Summary",#N/A,FALSE,"GAS-COMB"}</definedName>
    <definedName name="MODINPUT_H2SO4" localSheetId="12" hidden="1">{"Detailed",#N/A,FALSE,"GAS-COMB";"Summary",#N/A,FALSE,"GAS-COMB"}</definedName>
    <definedName name="MODINPUT_H2SO4" localSheetId="13" hidden="1">{"Detailed",#N/A,FALSE,"GAS-COMB";"Summary",#N/A,FALSE,"GAS-COMB"}</definedName>
    <definedName name="MODINPUT_H2SO4" hidden="1">{"Detailed",#N/A,FALSE,"GAS-COMB";"Summary",#N/A,FALSE,"GAS-COMB"}</definedName>
    <definedName name="Moisture">#REF!</definedName>
    <definedName name="MolarVolume">#REF!</definedName>
    <definedName name="MolWt">#REF!</definedName>
    <definedName name="Month">"SRU"</definedName>
    <definedName name="Month_Has_29?">[56]Calc_Timekeys!$B$37</definedName>
    <definedName name="Month_Has_30?">[56]Calc_Timekeys!$B$38</definedName>
    <definedName name="Month_Has_31?">[56]Calc_Timekeys!$B$39</definedName>
    <definedName name="Month_of_Interest">[56]Calc_Timekeys!$B$36</definedName>
    <definedName name="mqy">'[90]Wafer Starts'!$AC$25</definedName>
    <definedName name="MS_Flow">#REF!</definedName>
    <definedName name="msw" localSheetId="6" hidden="1">{#N/A,#N/A,FALSE,"Rates";#N/A,#N/A,FALSE,"Summary";#N/A,#N/A,FALSE,"Boilers";#N/A,#N/A,FALSE,"Cyclones";#N/A,#N/A,FALSE,"Saws";#N/A,#N/A,FALSE,"Drops";#N/A,#N/A,FALSE,"Piles";#N/A,#N/A,FALSE,"Roads";#N/A,#N/A,FALSE,"Tanks";#N/A,#N/A,FALSE,"Kilns";#N/A,#N/A,FALSE,"Model"}</definedName>
    <definedName name="msw" localSheetId="9" hidden="1">{#N/A,#N/A,FALSE,"Rates";#N/A,#N/A,FALSE,"Summary";#N/A,#N/A,FALSE,"Boilers";#N/A,#N/A,FALSE,"Cyclones";#N/A,#N/A,FALSE,"Saws";#N/A,#N/A,FALSE,"Drops";#N/A,#N/A,FALSE,"Piles";#N/A,#N/A,FALSE,"Roads";#N/A,#N/A,FALSE,"Tanks";#N/A,#N/A,FALSE,"Kilns";#N/A,#N/A,FALSE,"Model"}</definedName>
    <definedName name="msw" localSheetId="11" hidden="1">{#N/A,#N/A,FALSE,"Rates";#N/A,#N/A,FALSE,"Summary";#N/A,#N/A,FALSE,"Boilers";#N/A,#N/A,FALSE,"Cyclones";#N/A,#N/A,FALSE,"Saws";#N/A,#N/A,FALSE,"Drops";#N/A,#N/A,FALSE,"Piles";#N/A,#N/A,FALSE,"Roads";#N/A,#N/A,FALSE,"Tanks";#N/A,#N/A,FALSE,"Kilns";#N/A,#N/A,FALSE,"Model"}</definedName>
    <definedName name="msw" localSheetId="8" hidden="1">{#N/A,#N/A,FALSE,"Rates";#N/A,#N/A,FALSE,"Summary";#N/A,#N/A,FALSE,"Boilers";#N/A,#N/A,FALSE,"Cyclones";#N/A,#N/A,FALSE,"Saws";#N/A,#N/A,FALSE,"Drops";#N/A,#N/A,FALSE,"Piles";#N/A,#N/A,FALSE,"Roads";#N/A,#N/A,FALSE,"Tanks";#N/A,#N/A,FALSE,"Kilns";#N/A,#N/A,FALSE,"Model"}</definedName>
    <definedName name="msw" localSheetId="12" hidden="1">{#N/A,#N/A,FALSE,"Rates";#N/A,#N/A,FALSE,"Summary";#N/A,#N/A,FALSE,"Boilers";#N/A,#N/A,FALSE,"Cyclones";#N/A,#N/A,FALSE,"Saws";#N/A,#N/A,FALSE,"Drops";#N/A,#N/A,FALSE,"Piles";#N/A,#N/A,FALSE,"Roads";#N/A,#N/A,FALSE,"Tanks";#N/A,#N/A,FALSE,"Kilns";#N/A,#N/A,FALSE,"Model"}</definedName>
    <definedName name="msw" localSheetId="13"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'[38]PTE F1-HCHO'!$C$32</definedName>
    <definedName name="mw">'[86]Process Heaters'!#REF!</definedName>
    <definedName name="MW_67">#REF!</definedName>
    <definedName name="MW_data">[83]MW!$A$8:$B$118</definedName>
    <definedName name="MW_HCN">#REF!</definedName>
    <definedName name="mwC">#REF!</definedName>
    <definedName name="MWCO2">#REF!</definedName>
    <definedName name="MWt">#REF!</definedName>
    <definedName name="N">'[38]PTE F1-HCHO'!$C$44</definedName>
    <definedName name="N0_GT">#REF!</definedName>
    <definedName name="N2vpct">#REF!</definedName>
    <definedName name="Name">"Aromatics and Dienes"</definedName>
    <definedName name="nametable">#REF!</definedName>
    <definedName name="nametable1">#REF!</definedName>
    <definedName name="NatFactor">#REF!</definedName>
    <definedName name="NATGASSUM">[91]NATGAS!$D$35</definedName>
    <definedName name="Natural_Gas">#REF!</definedName>
    <definedName name="NetHOC">#REF!</definedName>
    <definedName name="new">'[1]x-Vasquez-Beggs Equation (VBE)'!$F$8</definedName>
    <definedName name="New.Allowables">'[92]New Allowables'!$A$4:$N$103</definedName>
    <definedName name="NG_heatcontent">[32]Assumptions1!$P$17</definedName>
    <definedName name="NG_HV">[93]Combustion!$G$15</definedName>
    <definedName name="ngheatcontent">#REF!</definedName>
    <definedName name="NGO">#REF!</definedName>
    <definedName name="NH3_conc">'[28]Batch Stripper'!#REF!</definedName>
    <definedName name="NH3_pph">#REF!</definedName>
    <definedName name="NH3NO2_Molar">#REF!</definedName>
    <definedName name="No_6">#REF!</definedName>
    <definedName name="No_SG">#REF!</definedName>
    <definedName name="No_ST">#REF!</definedName>
    <definedName name="No_Stacks">#REF!</definedName>
    <definedName name="NoData">[56]Controls!$B$40</definedName>
    <definedName name="NormalPrintRange">#REF!</definedName>
    <definedName name="nox">#REF!</definedName>
    <definedName name="NOx_Downtime">[56]Controls!$C$69</definedName>
    <definedName name="NOx_EPA_K_Factor">[56]Controls!$B$55</definedName>
    <definedName name="NOx_MBtu">#REF!</definedName>
    <definedName name="NOx_Molecular_Weight">[56]Controls!$B$49</definedName>
    <definedName name="NOx_POU_tpy_scrubber">'[22]14_Manufacturing - Scrubbers'!$BP$85:$BP$192</definedName>
    <definedName name="NOx_pph">#REF!</definedName>
    <definedName name="NOx_ppm_Range_Max">[56]Controls!$D$90</definedName>
    <definedName name="NOx_ppm_Range_Min">[56]Controls!$D$89</definedName>
    <definedName name="NOx_ppm_Table">[56]Collect_NOx_ppm!$A$7:$D$774</definedName>
    <definedName name="NOX_Removal">#REF!</definedName>
    <definedName name="NOx_ResultTable">#REF!</definedName>
    <definedName name="NOx_Tons">'[94]L1 NOx CEM (LB-HR)'!#REF!</definedName>
    <definedName name="NOx_tpy_boilers">'[22]1_Boilers'!$Y$35:$Y$101</definedName>
    <definedName name="NOx_tpy_BSSW">'[22]3_BSSW'!$T$20:$T$23</definedName>
    <definedName name="NOx_tpy_EGens">'[22]4_ EGENs Fire Pumps'!$AA$22:$AA$91</definedName>
    <definedName name="NOx_tpy_Heaters">'[22]5_Heaters'!$AC$28:$AC$101</definedName>
    <definedName name="NOx_tpy_RCTO">'[22]2_ RCTOs - Combustion'!$U$32:$U$72</definedName>
    <definedName name="NOx_tpy_scrubber">'[22]14_Manufacturing - Scrubbers'!$AU$85:$AU$192</definedName>
    <definedName name="NOx_tpy_TXMW">'[22]6_TMXW'!$AB$31:$AB$39</definedName>
    <definedName name="noxce">#REF!</definedName>
    <definedName name="noxce1">[9]BOIL4FO!#REF!</definedName>
    <definedName name="noxce2">[9]BOIL4FO!#REF!</definedName>
    <definedName name="NOXEF">#REF!</definedName>
    <definedName name="NOxFactor">#REF!</definedName>
    <definedName name="NOxpMB">#REF!</definedName>
    <definedName name="noxrate">#REF!</definedName>
    <definedName name="NPHR">#REF!</definedName>
    <definedName name="NSRUIncin">'[63]Operational Basis'!$C$184</definedName>
    <definedName name="NT">#REF!</definedName>
    <definedName name="NTHR">#REF!</definedName>
    <definedName name="num">'[86]Process Heaters'!#REF!</definedName>
    <definedName name="O_M">#REF!</definedName>
    <definedName name="O_M2">#REF!</definedName>
    <definedName name="O2_Table">[56]Collect_Kiln_O2!$A$7:$D$774</definedName>
    <definedName name="O2pct">#REF!</definedName>
    <definedName name="Old">#REF!</definedName>
    <definedName name="OM_esc">#REF!</definedName>
    <definedName name="one">#REF!</definedName>
    <definedName name="One_Hour">[56]Controls!$B$61</definedName>
    <definedName name="OneHour_CO">[56]Controls!$E$54</definedName>
    <definedName name="OneHour_NOx">[56]Controls!$E$56</definedName>
    <definedName name="OneHour_SOx">[56]Controls!$E$58</definedName>
    <definedName name="Opacity_Downtime">[56]Controls!$C$71</definedName>
    <definedName name="Operating_Days">#REF!</definedName>
    <definedName name="OperatingSchedule">#REF!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OUTPUTS">[78]B!$A$10:$AB$34</definedName>
    <definedName name="Ovpct">#REF!</definedName>
    <definedName name="Ozone_tpy_Ozone">#REF!</definedName>
    <definedName name="OzonefactorB">#REF!</definedName>
    <definedName name="OzonefactorG">#REF!</definedName>
    <definedName name="OzonefactorH">#REF!</definedName>
    <definedName name="p">#REF!</definedName>
    <definedName name="Pa">'[38]PTE F1-HCHO'!$C$41</definedName>
    <definedName name="PA_P_Rise">#REF!</definedName>
    <definedName name="partef">[9]BOIL4FO!$N$40</definedName>
    <definedName name="Partic_Eff">#REF!</definedName>
    <definedName name="Partic_pph">#REF!</definedName>
    <definedName name="Pbp">'[38]PTE F1-HCHO'!$C$38</definedName>
    <definedName name="PBR" localSheetId="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1"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3"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'[38]PTE F1-HCHO'!$C$39</definedName>
    <definedName name="PD_25_hours">#REF!</definedName>
    <definedName name="PermitCaseMultiplier">#REF!</definedName>
    <definedName name="Phase">#REF!</definedName>
    <definedName name="Physprops">[95]Physprops!$A$5:$M$10</definedName>
    <definedName name="Plantware_Annual">#REF!</definedName>
    <definedName name="Plantware_Ozone">#REF!</definedName>
    <definedName name="pm">#REF!</definedName>
    <definedName name="PM_CONT_EFF">#REF!</definedName>
    <definedName name="PM_drift_tpy_scrubbers">'[22]14_Manufacturing - Scrubbers'!$BQ$85:$BQ$192</definedName>
    <definedName name="PM_EF">#REF!</definedName>
    <definedName name="PM10_CONT_EFF">#REF!</definedName>
    <definedName name="PM10_tpy_boilers">'[22]1_Boilers'!$AD$35:$AD$101</definedName>
    <definedName name="PM10_tpy_BSSW">'[22]3_BSSW'!$V$20:$V$23</definedName>
    <definedName name="PM10_tpy_CTs">'[22]7_Cooling Towers'!$AO$24:$AO$105</definedName>
    <definedName name="PM10_tpy_EGens">'[22]4_ EGENs Fire Pumps'!$AM$22:$AM$91</definedName>
    <definedName name="PM10_tpy_Heaters">'[22]5_Heaters'!$AE$28:$AE$101</definedName>
    <definedName name="PM10_tpy_RCTO">'[22]2_ RCTOs - Combustion'!$AK$32:$AK$72</definedName>
    <definedName name="PM10_tpy_scrubber">'[22]14_Manufacturing - Scrubbers'!$BH$85:$BH$192</definedName>
    <definedName name="PM10_tpy_TMXW">'[22]6_TMXW'!$AD$31:$AD$39</definedName>
    <definedName name="PM2.5_CONT_EFF">#REF!</definedName>
    <definedName name="PM2.5_POU_tpy_scrubber">'[22]14_Manufacturing - Scrubbers'!$AY$85:$AY$192</definedName>
    <definedName name="PM2.5_tpy_boilers">'[22]1_Boilers'!$AF$35:$AF$101</definedName>
    <definedName name="PM2.5_tpy_BSSW">'[22]3_BSSW'!$X$20:$X$23</definedName>
    <definedName name="PM2.5_tpy_CTs">'[22]7_Cooling Towers'!$AQ$24:$AQ$105</definedName>
    <definedName name="PM2.5_tpy_EGens">'[22]4_ EGENs Fire Pumps'!$AR$22:$AR$91</definedName>
    <definedName name="PM2.5_tpy_Heaters">'[22]5_Heaters'!$AG$28:$AG$101</definedName>
    <definedName name="PM2.5_tpy_RCTO">'[22]2_ RCTOs - Combustion'!$AM$32:$AM$72</definedName>
    <definedName name="PM2.5_tpy_scrubber">'[22]14_Manufacturing - Scrubbers'!$BJ$85:$BJ$192</definedName>
    <definedName name="PM2.5_tpy_TXMW">'[22]6_TMXW'!$AF$31:$AF$39</definedName>
    <definedName name="pmce">#REF!</definedName>
    <definedName name="pmce1">[9]BOIL4FO!#REF!</definedName>
    <definedName name="pmce2">[9]BOIL4FO!#REF!</definedName>
    <definedName name="PMEF">#REF!</definedName>
    <definedName name="pmrate">#REF!</definedName>
    <definedName name="POISTAGS">#REF!</definedName>
    <definedName name="Pollutant_Class_Crit">[19]Summary_Criteria!$C$11:$C$32</definedName>
    <definedName name="PP">#REF!</definedName>
    <definedName name="ppyCO">#REF!</definedName>
    <definedName name="ppyCO2">#REF!</definedName>
    <definedName name="ppyEmit">#REF!</definedName>
    <definedName name="ppyNOx">#REF!</definedName>
    <definedName name="Prange">#REF!</definedName>
    <definedName name="_xlnm.Print_Area" localSheetId="9">'12_Acid Cleaning_Pickling'!$A$10:$D$96</definedName>
    <definedName name="_xlnm.Print_Area" localSheetId="11">'Diesel Int Comb'!$A$1:$I$97</definedName>
    <definedName name="_xlnm.Print_Area" localSheetId="12">'NG Engine'!$A$1:$I$115</definedName>
    <definedName name="_xlnm.Print_Area" localSheetId="13">'NG Ext Comb'!$A$1:$I$98</definedName>
    <definedName name="Print_Form">#REF!</definedName>
    <definedName name="_xlnm.Print_Titles">#N/A</definedName>
    <definedName name="printdollardetail" localSheetId="6">'04_Blasting'!printdollardetail</definedName>
    <definedName name="printdollardetail" localSheetId="9">'12_Acid Cleaning_Pickling'!printdollardetail</definedName>
    <definedName name="printdollardetail" localSheetId="11">'Diesel Int Comb'!printdollardetail</definedName>
    <definedName name="printdollardetail" localSheetId="8">EG_Gens!printdollardetail</definedName>
    <definedName name="printdollardetail" localSheetId="12">'NG Engine'!printdollardetail</definedName>
    <definedName name="printdollardetail" localSheetId="13">'NG Ext Comb'!printdollardetail</definedName>
    <definedName name="printdollardetail">[0]!printdollardetail</definedName>
    <definedName name="PRINTSUMMARY">#REF!</definedName>
    <definedName name="printunitsdetail" localSheetId="6">'04_Blasting'!printunitsdetail</definedName>
    <definedName name="printunitsdetail" localSheetId="9">'12_Acid Cleaning_Pickling'!printunitsdetail</definedName>
    <definedName name="printunitsdetail" localSheetId="11">'Diesel Int Comb'!printunitsdetail</definedName>
    <definedName name="printunitsdetail" localSheetId="8">EG_Gens!printunitsdetail</definedName>
    <definedName name="printunitsdetail" localSheetId="12">'NG Engine'!printunitsdetail</definedName>
    <definedName name="printunitsdetail" localSheetId="13">'NG Ext Comb'!printunitsdetail</definedName>
    <definedName name="printunitsdetail">[0]!printunitsdetail</definedName>
    <definedName name="process_POU_scalar">[32]Model!$I$4</definedName>
    <definedName name="process_scalar">[32]Model!$I$3</definedName>
    <definedName name="PROD">'[96]Vapor Phase-Diesel'!#REF!</definedName>
    <definedName name="PRODEF">'[96]Vapor Phase-Diesel'!#REF!</definedName>
    <definedName name="ProdForm" hidden="1">#REF!</definedName>
    <definedName name="Product" hidden="1">#REF!</definedName>
    <definedName name="Propane">#REF!</definedName>
    <definedName name="PT_SOURCE">'[31]Model Point Source Parameters'!$B$10:$J$41</definedName>
    <definedName name="PT_SOURCE_Columns">'[31]Model Point Source Parameters'!$B$6:$J$8</definedName>
    <definedName name="PT_SRC">'[31]Model Point Source Parameters'!$B$10:$K$41</definedName>
    <definedName name="Ptitle_Fugi_1">#REF!,#REF!</definedName>
    <definedName name="Ptitle_Fugi_2">#REF!,#REF!</definedName>
    <definedName name="PUMP">'[14]PAOH Run'!#REF!</definedName>
    <definedName name="Pva">'[38]PTE F1-HCHO'!$C$33</definedName>
    <definedName name="Pvap">#REF!</definedName>
    <definedName name="Pvn">'[38]PTE F1-HCHO'!$C$34</definedName>
    <definedName name="Pvx">'[38]PTE F1-HCHO'!$C$35</definedName>
    <definedName name="Q">#REF!</definedName>
    <definedName name="QBlr">#REF!</definedName>
    <definedName name="Qg">'[38]PTE F1-HCHO'!$C$14</definedName>
    <definedName name="QQ">#REF!</definedName>
    <definedName name="Query1">#REF!</definedName>
    <definedName name="RadLoss">#REF!</definedName>
    <definedName name="Rank1">[12]Rank!$A$6:$C$15</definedName>
    <definedName name="Rank10">[12]Rank!$I$19:$K$43</definedName>
    <definedName name="Rank11">[12]Rank!$M$19:$O$43</definedName>
    <definedName name="Rank12">[12]Rank!$Q$19:$S$43</definedName>
    <definedName name="Rank13">[12]Rank!$U$19:$W$43</definedName>
    <definedName name="Rank14">[12]Rank!$Y$19:$AA$43</definedName>
    <definedName name="Rank15">[12]Rank!$A$48:$B$60</definedName>
    <definedName name="Rank16">[12]Rank!$E$48:$G$60</definedName>
    <definedName name="Rank17">[12]Rank!$I$48:$K$60</definedName>
    <definedName name="Rank18">[12]Rank!$M$48:$O$60</definedName>
    <definedName name="Rank19">[12]Rank!$Q$48:$S$60</definedName>
    <definedName name="Rank2">[12]Rank!$E$6:$G$15</definedName>
    <definedName name="Rank20">[12]Rank!$U$48:$W$60</definedName>
    <definedName name="Rank21">[12]Rank!$Y$48:$AA$60</definedName>
    <definedName name="Rank22">[12]Rank!$A$63:$C$78</definedName>
    <definedName name="Rank23">[12]Rank!$E$63:$G$78</definedName>
    <definedName name="Rank24">[12]Rank!$I$63:$K$78</definedName>
    <definedName name="Rank25">[12]Rank!$M$63:$O$78</definedName>
    <definedName name="Rank26">[12]Rank!$Q$63:$S$78</definedName>
    <definedName name="Rank27">[12]Rank!$U$63:$W$78</definedName>
    <definedName name="Rank28">[12]Rank!$Y$63:$AA$78</definedName>
    <definedName name="Rank3">[12]Rank!$I$6:$K$15</definedName>
    <definedName name="Rank4">[12]Rank!$M$6:$O$15</definedName>
    <definedName name="Rank5">[12]Rank!$Q$6:$S$15</definedName>
    <definedName name="Rank6">[12]Rank!$U$6:$W$15</definedName>
    <definedName name="Rank7">[12]Rank!$Y$6:$AA$15</definedName>
    <definedName name="Rank8">[12]Rank!$A$19:$C$43</definedName>
    <definedName name="Rank9">[12]Rank!$E$19:$G$43</definedName>
    <definedName name="rated">#REF!</definedName>
    <definedName name="Ratio">'[87]EMISSION FACTORS'!$C$3</definedName>
    <definedName name="RawActual">[43]Master!#REF!</definedName>
    <definedName name="RawHrs">[43]Master!#REF!</definedName>
    <definedName name="Rawmax">[43]Master!#REF!</definedName>
    <definedName name="RBC_Table">[97]RBC!$B$6:$J$266</definedName>
    <definedName name="RCArea" hidden="1">#REF!</definedName>
    <definedName name="RCO_capture">'[98]#REF'!$E$28</definedName>
    <definedName name="RCO_CO_control">'[98]#REF'!$E$22</definedName>
    <definedName name="RCO_NOx_control">'[98]#REF'!$C$22</definedName>
    <definedName name="RCO_PM_control">'[98]#REF'!$A$22</definedName>
    <definedName name="RCO_SO2_control">'[98]#REF'!$I$22</definedName>
    <definedName name="RCO_VOC_control">'[98]#REF'!$G$22</definedName>
    <definedName name="RCTO_T">[32]Assumptions1!$P$18</definedName>
    <definedName name="RCTO_Utilize">[32]Pareto!$B$29</definedName>
    <definedName name="_xlnm.Recorder">#REF!</definedName>
    <definedName name="References">#REF!</definedName>
    <definedName name="Reg_No">#N/A</definedName>
    <definedName name="regiii" localSheetId="6">[60]ASILtst!#REF!</definedName>
    <definedName name="regiii" localSheetId="9">[60]ASILtst!#REF!</definedName>
    <definedName name="regiii">[61]ASILtst!#REF!</definedName>
    <definedName name="Reisman2.5from10">'[53]CoolingTower PTE'!$E$10</definedName>
    <definedName name="Rep_Pwr_C">#REF!</definedName>
    <definedName name="repeat">'[99]RV11 Prod.'!#REF!</definedName>
    <definedName name="ReportingYear">#REF!</definedName>
    <definedName name="RESIDUAL">#REF!</definedName>
    <definedName name="ResultsSummary">#REF!</definedName>
    <definedName name="Rr">'[38]PTE F1-HCHO'!$C$19</definedName>
    <definedName name="Run1Input">#REF!</definedName>
    <definedName name="Run2Input">#REF!</definedName>
    <definedName name="Run3Input">#REF!</definedName>
    <definedName name="RunTime_days">#REF!</definedName>
    <definedName name="s">[100]MACRO1!$C$1</definedName>
    <definedName name="S_Removal">#REF!</definedName>
    <definedName name="sand_only">[18]Cool!$F$68:$F$72,[18]Cool!$F$63,[18]Cool!$F$44,[18]Cool!$F$37</definedName>
    <definedName name="SAPBEXrevision" hidden="1">10</definedName>
    <definedName name="SAPBEXsysID" hidden="1">"BWP"</definedName>
    <definedName name="SAPBEXwbID" hidden="1">"6BE1CVLWKVY9BYDN5RVHT5N3P"</definedName>
    <definedName name="SAT_FAC">'[14]PAOH Run'!#REF!</definedName>
    <definedName name="saturation">#REF!</definedName>
    <definedName name="SBEngines">[100]MACRO1!$C$1</definedName>
    <definedName name="scc">#REF!</definedName>
    <definedName name="sdf">#REF!</definedName>
    <definedName name="Select1">#REF!</definedName>
    <definedName name="sequence_IDs">'[34]DEQ Pollutant List'!$A$3:$A$608</definedName>
    <definedName name="sggssfg">#REF!</definedName>
    <definedName name="SGi">#REF!</definedName>
    <definedName name="SGx">#REF!</definedName>
    <definedName name="sheet100" localSheetId="6">'04_Blasting'!sheet100</definedName>
    <definedName name="sheet100" localSheetId="9">'12_Acid Cleaning_Pickling'!sheet100</definedName>
    <definedName name="sheet100" localSheetId="11">'Diesel Int Comb'!sheet100</definedName>
    <definedName name="sheet100" localSheetId="8">EG_Gens!sheet100</definedName>
    <definedName name="sheet100" localSheetId="12">'NG Engine'!sheet100</definedName>
    <definedName name="sheet100" localSheetId="13">'NG Ext Comb'!sheet100</definedName>
    <definedName name="sheet100">[0]!sheet100</definedName>
    <definedName name="SIC">[9]BOIL4FO!$C$8</definedName>
    <definedName name="silt">'[101]Storage Piles - Curr'!#REF!</definedName>
    <definedName name="SixMinuteOpacity">[56]Controls!$E$52</definedName>
    <definedName name="sL">#REF!</definedName>
    <definedName name="slope1">'[75]Scrubber Report'!$D$95</definedName>
    <definedName name="slope2">'[75]Scrubber Report'!$F$95</definedName>
    <definedName name="slope3">'[75]Scrubber Report'!$H$95</definedName>
    <definedName name="slope4">'[75]Scrubber Report'!$J$95</definedName>
    <definedName name="slope5">'[75]Scrubber Report'!$L$95</definedName>
    <definedName name="SO2_esc">#REF!</definedName>
    <definedName name="SO2_POU_tpy_scrubber">'[22]14_Manufacturing - Scrubbers'!$BA$85:$BA$192</definedName>
    <definedName name="SO2_tpy_boilers">'[22]1_Boilers'!$AH$35:$AH$101</definedName>
    <definedName name="SO2_tpy_BSSW">'[22]3_BSSW'!$Z$20:$Z$23</definedName>
    <definedName name="SO2_tpy_EGens">'[22]4_ EGENs Fire Pumps'!$AV$22:$AV$91</definedName>
    <definedName name="SO2_tpy_Heaters">'[22]5_Heaters'!$AI$28:$AI$101</definedName>
    <definedName name="SO2_tpy_RCTO">'[22]2_ RCTOs - Combustion'!$AD$32:$AD$72</definedName>
    <definedName name="SO2_tpy_scrubber">'[22]14_Manufacturing - Scrubbers'!$BL$85:$BL$192</definedName>
    <definedName name="SO2_tpy_TMXW">'[22]6_TMXW'!$AH$31:$AH$39</definedName>
    <definedName name="so2ce">#REF!</definedName>
    <definedName name="so2ce1">[9]BOIL4FO!#REF!</definedName>
    <definedName name="so2ce2">[9]BOIL4FO!#REF!</definedName>
    <definedName name="SO2EF">#REF!</definedName>
    <definedName name="so2rate">#REF!</definedName>
    <definedName name="SO2vpct">#REF!</definedName>
    <definedName name="SOME">#N/A</definedName>
    <definedName name="Sorb_lbf">#REF!</definedName>
    <definedName name="Sorb_pph">#REF!</definedName>
    <definedName name="SorbAsh">#REF!</definedName>
    <definedName name="SorbCaCO3">#REF!</definedName>
    <definedName name="SOrbCaO">#REF!</definedName>
    <definedName name="SorbMgCO3">#REF!</definedName>
    <definedName name="SorbMoist">#REF!</definedName>
    <definedName name="source">[102]fugitive!$A$6:$H$24</definedName>
    <definedName name="SOx_Downtime">[56]Controls!$C$69</definedName>
    <definedName name="SOx_EPA_K_Factor">[56]Controls!$B$54</definedName>
    <definedName name="SOx_Molecular_Weight">[56]Controls!$B$48</definedName>
    <definedName name="SOx_pph">#REF!</definedName>
    <definedName name="SOx_ppm_Range_Max">[56]Controls!$D$86</definedName>
    <definedName name="SOx_ppm_Range_Min">[56]Controls!$D$85</definedName>
    <definedName name="SOx_ppm_Table">[56]Collect_SOx_ppm!$A$7:$D$774</definedName>
    <definedName name="SOx_Prior_Downtime">[56]Controls!$C$70</definedName>
    <definedName name="SOx_ResultTable">#REF!</definedName>
    <definedName name="SOx_Tons">'[94]L1 SOx CEM (LB-HR)'!#REF!</definedName>
    <definedName name="SOx_Uncntrl">#REF!</definedName>
    <definedName name="SOxpMB">#REF!</definedName>
    <definedName name="SOxppm">#REF!</definedName>
    <definedName name="spec">[103]Spec.!$A$5:$AY$42</definedName>
    <definedName name="SpecialPrice" hidden="1">#REF!</definedName>
    <definedName name="specm">[103]Spec.!$A$3:$AK$3</definedName>
    <definedName name="SPLASHC">#REF!</definedName>
    <definedName name="SPLASHD">#REF!</definedName>
    <definedName name="SPLASHD_5">'[21]#5 VPH PROH'!#REF!</definedName>
    <definedName name="Sr">'[38]PTE F1-HCHO'!$C$18</definedName>
    <definedName name="SRUIbtu">'[63]Operational Basis'!$C$199</definedName>
    <definedName name="ssjf">#REF!</definedName>
    <definedName name="St">#REF!</definedName>
    <definedName name="Stack_CO_Tag">[56]Controls!$D$95</definedName>
    <definedName name="Stack_Flow_Tag">[56]Controls!$D$83</definedName>
    <definedName name="Stack_NOx_Tag">[56]Controls!$D$91</definedName>
    <definedName name="Stack_SOx_Tag">[56]Controls!$D$87</definedName>
    <definedName name="StackFlowTable">[56]Collect_StackFlow!$A$7:$D$774</definedName>
    <definedName name="STACKS">'[31]AERMOD PM10 MSL Inputs'!$B$10:$K$39</definedName>
    <definedName name="Start_Date">[56]Controls!$B$35</definedName>
    <definedName name="Start10">'[104]SN-04 Bulk Solids Loading'!#REF!</definedName>
    <definedName name="Start101">#REF!</definedName>
    <definedName name="Start102">#REF!</definedName>
    <definedName name="Start108">#REF!</definedName>
    <definedName name="Start11">'[105]SN-05 Emission - 2011'!#REF!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'[106]Table1(a)'!#REF!</definedName>
    <definedName name="Start20">'[107]Truck Loading'!#REF!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'[106]Table1(a)pg2'!#REF!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'[108]Formaldehyde Plant Flow Diagram'!#REF!</definedName>
    <definedName name="Start54">#REF!</definedName>
    <definedName name="Start56">#REF!</definedName>
    <definedName name="Start63">#REF!</definedName>
    <definedName name="Start64">#REF!</definedName>
    <definedName name="Start7">'[104]SN-01 Fume Scrubber'!#REF!</definedName>
    <definedName name="Start87">#REF!</definedName>
    <definedName name="Start88">#REF!</definedName>
    <definedName name="Start89">#REF!</definedName>
    <definedName name="Start91">#REF!</definedName>
    <definedName name="status">'[86]Process Heaters'!#REF!</definedName>
    <definedName name="Step">#REF!</definedName>
    <definedName name="Step_Name">[58]Legend!$B$3:$C$32</definedName>
    <definedName name="Stm_Inj_Flow">#REF!</definedName>
    <definedName name="STout">#REF!</definedName>
    <definedName name="SU">'[21]#5 VPH PROH'!#REF!</definedName>
    <definedName name="SUBC">#REF!</definedName>
    <definedName name="SUBD">#REF!</definedName>
    <definedName name="SUBD_5">'[21]#5 VPH PROH'!#REF!</definedName>
    <definedName name="sulfur">[109]Input!$C$20</definedName>
    <definedName name="SULFUR_CONTENT">#REF!</definedName>
    <definedName name="sulfurpercent">[9]BOIL4FO!$C$15</definedName>
    <definedName name="SulGain">#REF!</definedName>
    <definedName name="SUMMARY">#REF!</definedName>
    <definedName name="SummaryD800">[110]Vents!#REF!</definedName>
    <definedName name="SummaryEPN424final">'[111]HU-CWTR'!#REF!</definedName>
    <definedName name="SummaryEPN424initial">'[111]HU-CWTR'!#REF!</definedName>
    <definedName name="SummD155">[110]Vents!#REF!</definedName>
    <definedName name="SVGCp">#REF!</definedName>
    <definedName name="Swvu.Detailed." hidden="1">[17]RBLRDEHY1!#REF!</definedName>
    <definedName name="Swvu.Detailed._.and._.Summary." hidden="1">[17]RBLRDEHY1!#REF!</definedName>
    <definedName name="Swvu.Summary." hidden="1">[17]RBLRDEHY1!#REF!</definedName>
    <definedName name="T">#REF!</definedName>
    <definedName name="T_Solid_Ws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8A">'[112]Table 8 Att'!#REF!</definedName>
    <definedName name="Taa">'[38]PTE F1-HCHO'!$C$26</definedName>
    <definedName name="TABLE">#REF!</definedName>
    <definedName name="Table_1_a">#REF!</definedName>
    <definedName name="Table1a">[113]EIDOXO_VERP!$A$1:$A$156</definedName>
    <definedName name="Table2">[114]PPP!#REF!</definedName>
    <definedName name="TailFactor">#REF!</definedName>
    <definedName name="Tan">'[38]PTE F1-HCHO'!$C$24</definedName>
    <definedName name="tank">#REF!</definedName>
    <definedName name="Tank_Emis">'[115]Tank Emissions Summary'!$A$6:$F$85</definedName>
    <definedName name="Tank_Emis_Summary">'[115]Tank Emissions Summary'!$6:$85</definedName>
    <definedName name="Tank_Emission">#REF!</definedName>
    <definedName name="tanksFX">[116]FX!$A$7:$F$60</definedName>
    <definedName name="tanksIFR">#REF!</definedName>
    <definedName name="Tanktype">'[70]MSS FLR Tank Landing Loss'!#REF!</definedName>
    <definedName name="TAPHAP">'[15]Drop-Down Box Data'!$E$1:$E$226</definedName>
    <definedName name="TAuxPwr">#REF!</definedName>
    <definedName name="Tax">'[38]PTE F1-HCHO'!$C$25</definedName>
    <definedName name="Tb">#REF!</definedName>
    <definedName name="tbl_ProdInfo" hidden="1">#REF!</definedName>
    <definedName name="Tbl31Data">#REF!</definedName>
    <definedName name="tblOutput10">'[117]EI Reporting Form'!#REF!</definedName>
    <definedName name="TEMP">#REF!</definedName>
    <definedName name="TEMP_67">#REF!</definedName>
    <definedName name="test">'[86]Process Heaters'!#REF!</definedName>
    <definedName name="TEST0">#REF!</definedName>
    <definedName name="test1" localSheetId="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3"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3"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6" hidden="1">{"Detailed",#N/A,FALSE,"GAS-COMB";"Summary",#N/A,FALSE,"GAS-COMB"}</definedName>
    <definedName name="testing" localSheetId="9" hidden="1">{"Detailed",#N/A,FALSE,"GAS-COMB";"Summary",#N/A,FALSE,"GAS-COMB"}</definedName>
    <definedName name="testing" localSheetId="11" hidden="1">{"Detailed",#N/A,FALSE,"GAS-COMB";"Summary",#N/A,FALSE,"GAS-COMB"}</definedName>
    <definedName name="testing" localSheetId="8" hidden="1">{"Detailed",#N/A,FALSE,"GAS-COMB";"Summary",#N/A,FALSE,"GAS-COMB"}</definedName>
    <definedName name="testing" localSheetId="12" hidden="1">{"Detailed",#N/A,FALSE,"GAS-COMB";"Summary",#N/A,FALSE,"GAS-COMB"}</definedName>
    <definedName name="testing" localSheetId="13"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AIR">#REF!</definedName>
    <definedName name="THC">#REF!</definedName>
    <definedName name="ThDRYGAS">#REF!</definedName>
    <definedName name="three">#REF!</definedName>
    <definedName name="ThreeHour_SOx">[56]Controls!$E$59</definedName>
    <definedName name="Ti">#REF!</definedName>
    <definedName name="Title">#REF!</definedName>
    <definedName name="TITLE1">#REF!</definedName>
    <definedName name="TITLE2">#REF!</definedName>
    <definedName name="Tla">'[38]PTE F1-HCHO'!$C$28</definedName>
    <definedName name="Tln">'[38]PTE F1-HCHO'!$C$29</definedName>
    <definedName name="Tlx">'[38]PTE F1-HCHO'!$C$30</definedName>
    <definedName name="ton_lb">'[118]Conversions &amp; Constants'!$C$18</definedName>
    <definedName name="TOT_P_">'[14]PAOH Run'!$N$70</definedName>
    <definedName name="TOT_P_67">#REF!</definedName>
    <definedName name="TOT_P2_">#REF!</definedName>
    <definedName name="TotAirFlo">#REF!</definedName>
    <definedName name="Total">#REF!</definedName>
    <definedName name="TotalCO_ppy">[33]B3808F1!#REF!</definedName>
    <definedName name="TotalCO2_ppy">[33]B3808F1!#REF!</definedName>
    <definedName name="tote2" localSheetId="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3"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'[50]PM Emission Calc''s'!#REF!</definedName>
    <definedName name="TOXICS">'[119]Appendix B:App B cont.'!$B$15:$G$89</definedName>
    <definedName name="TP">'[14]PAOH Run'!#REF!</definedName>
    <definedName name="TPH_Range_Max">[56]Controls!$D$78</definedName>
    <definedName name="TPH_Range_Min">[56]Controls!$D$77</definedName>
    <definedName name="TPH_Table">[56]Collect_Kiln_TPH!$A$7:$D$774</definedName>
    <definedName name="TPY">#REF!</definedName>
    <definedName name="TPYFeed">#REF!</definedName>
    <definedName name="TPYFlow">[33]B3808F1!#REF!</definedName>
    <definedName name="Tr">'[38]PTE F1-HCHO'!$C$17</definedName>
    <definedName name="Trange">#REF!</definedName>
    <definedName name="TRPwr">#REF!</definedName>
    <definedName name="Ts">'[38]PTE F1-HCHO'!$C$31</definedName>
    <definedName name="Tsteam">#REF!</definedName>
    <definedName name="Tsvg">#REF!</definedName>
    <definedName name="tt">#REF!</definedName>
    <definedName name="ttttt" localSheetId="6">'04_Blasting'!ttttt</definedName>
    <definedName name="ttttt" localSheetId="9">'12_Acid Cleaning_Pickling'!ttttt</definedName>
    <definedName name="ttttt" localSheetId="11">'Diesel Int Comb'!ttttt</definedName>
    <definedName name="ttttt" localSheetId="8">EG_Gens!ttttt</definedName>
    <definedName name="ttttt" localSheetId="12">'NG Engine'!ttttt</definedName>
    <definedName name="ttttt" localSheetId="13">'NG Ext Comb'!ttttt</definedName>
    <definedName name="ttttt">[0]!ttttt</definedName>
    <definedName name="Turbine">#REF!</definedName>
    <definedName name="TwentyFourHour_SOx">[56]Controls!$E$60</definedName>
    <definedName name="two">#REF!</definedName>
    <definedName name="TwoCLB">#REF!</definedName>
    <definedName name="Type">'[38]PTE F1-HCHO'!$C$8</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acLoss">#REF!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1C3" hidden="1">#REF!</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545C1" hidden="1">#REF!</definedName>
    <definedName name="UNIFORMANCES2R566C1" hidden="1">#REF!</definedName>
    <definedName name="UNIFORMANCES2R569C1" hidden="1">#REF!</definedName>
    <definedName name="UNIFORMANCES2R594C1" hidden="1">#REF!</definedName>
    <definedName name="UNIFORMANCES2R619C1" hidden="1">#REF!</definedName>
    <definedName name="UNIFORMANCES2R664C1" hidden="1">#REF!</definedName>
    <definedName name="UNIFORMANCES2R692C1" hidden="1">#REF!</definedName>
    <definedName name="UNIFORMANCES2R726C1" hidden="1">#REF!</definedName>
    <definedName name="UNIFORMANCES2R767C1"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2R830C1" hidden="1">#REF!</definedName>
    <definedName name="UNIFORMANCES2R870C1" hidden="1">#REF!</definedName>
    <definedName name="UNIFORMANCES2R892C1"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FORMANCES6R355C1" hidden="1">#REF!</definedName>
    <definedName name="UNIFORMANCES7R375C1" hidden="1">#REF!</definedName>
    <definedName name="UNIFORMANCES7R415C1" hidden="1">#REF!</definedName>
    <definedName name="UNIFORMANCES7R463C1" hidden="1">#REF!</definedName>
    <definedName name="UNIFORMANCES7R467C1" hidden="1">#REF!</definedName>
    <definedName name="UNIFORMANCES7R515C1" hidden="1">#REF!</definedName>
    <definedName name="Unit">[120]EFs!$J$3:$J$7</definedName>
    <definedName name="UNIT_LBHR">"(lb/hr)"</definedName>
    <definedName name="UNIT_LBTON">"(lb/ton)"</definedName>
    <definedName name="units">'[20]Units Lookup'!$B$4:$B$12</definedName>
    <definedName name="unknown">#REF!</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sage">#REF!</definedName>
    <definedName name="UTMZone">'[15]Drop-Down Box Data'!$A$1:$A$2</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'[14]PAOH Run'!$P$70</definedName>
    <definedName name="V_MW_67">#REF!</definedName>
    <definedName name="V_MW2_">#REF!</definedName>
    <definedName name="valve_ct">#REF!</definedName>
    <definedName name="VAP_P_67">#REF!</definedName>
    <definedName name="VEL">#REF!</definedName>
    <definedName name="Velocity">#REF!</definedName>
    <definedName name="version_date">[121]constants!$A$9</definedName>
    <definedName name="version_number">[121]constants!$A$10</definedName>
    <definedName name="Vlx">#REF!</definedName>
    <definedName name="VOC">'[75]Scrubber Report'!$B$95</definedName>
    <definedName name="vocef">[9]BOIL4FO!$AB$40</definedName>
    <definedName name="VOCfuel">#REF!</definedName>
    <definedName name="VOLUMES">'[31]AERMOD PM10 MSL Inputs'!$B$49:$J$69</definedName>
    <definedName name="vom">#REF!</definedName>
    <definedName name="vomce">'[48]Process Heaters'!#REF!</definedName>
    <definedName name="vomce1">[9]BOIL4FO!#REF!</definedName>
    <definedName name="vomce2">[9]BOIL4FO!#REF!</definedName>
    <definedName name="VOMEF">#REF!</definedName>
    <definedName name="vomrate">#REF!</definedName>
    <definedName name="VP_data">[83]VP!$A$8:$H$118</definedName>
    <definedName name="Vv">'[38]PTE F1-HCHO'!$C$23</definedName>
    <definedName name="Vvv">#REF!</definedName>
    <definedName name="Water_C">#REF!</definedName>
    <definedName name="WHB">#REF!</definedName>
    <definedName name="WhichKiln">[37]Controls!$B$9</definedName>
    <definedName name="Without_PM_NH3_HAP">'[57]ENG-1'!$A$44:$L$75,'[57]ENG-1'!$A$83:$L$297,'[57]ENG-1'!$A$305:$K$350,'[57]ENG-1'!$A$412:$K$470</definedName>
    <definedName name="wrn.1995._.TEDI._.Calcs." localSheetId="6" hidden="1">{#N/A,#N/A,TRUE,"TEDI Calc's (Summary)";#N/A,#N/A,TRUE,"TEDI Calc's (Detailed)"}</definedName>
    <definedName name="wrn.1995._.TEDI._.Calcs." localSheetId="9" hidden="1">{#N/A,#N/A,TRUE,"TEDI Calc's (Summary)";#N/A,#N/A,TRUE,"TEDI Calc's (Detailed)"}</definedName>
    <definedName name="wrn.1995._.TEDI._.Calcs." localSheetId="11" hidden="1">{#N/A,#N/A,TRUE,"TEDI Calc's (Summary)";#N/A,#N/A,TRUE,"TEDI Calc's (Detailed)"}</definedName>
    <definedName name="wrn.1995._.TEDI._.Calcs." localSheetId="8" hidden="1">{#N/A,#N/A,TRUE,"TEDI Calc's (Summary)";#N/A,#N/A,TRUE,"TEDI Calc's (Detailed)"}</definedName>
    <definedName name="wrn.1995._.TEDI._.Calcs." localSheetId="12" hidden="1">{#N/A,#N/A,TRUE,"TEDI Calc's (Summary)";#N/A,#N/A,TRUE,"TEDI Calc's (Detailed)"}</definedName>
    <definedName name="wrn.1995._.TEDI._.Calcs." localSheetId="13" hidden="1">{#N/A,#N/A,TRUE,"TEDI Calc's (Summary)";#N/A,#N/A,TRUE,"TEDI Calc's (Detailed)"}</definedName>
    <definedName name="wrn.1995._.TEDI._.Calcs." hidden="1">{#N/A,#N/A,TRUE,"TEDI Calc's (Summary)";#N/A,#N/A,TRUE,"TEDI Calc's (Detailed)"}</definedName>
    <definedName name="wrn.1996._.EIS._.Report." localSheetId="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9"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1"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8"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3"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1"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3"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6" hidden="1">{#N/A,#N/A,FALSE,"Results";#N/A,#N/A,FALSE,"Composition";#N/A,#N/A,FALSE,"Speciation"}</definedName>
    <definedName name="wrn.all." localSheetId="9" hidden="1">{#N/A,#N/A,FALSE,"Results";#N/A,#N/A,FALSE,"Composition";#N/A,#N/A,FALSE,"Speciation"}</definedName>
    <definedName name="wrn.all." localSheetId="11" hidden="1">{#N/A,#N/A,FALSE,"Results";#N/A,#N/A,FALSE,"Composition";#N/A,#N/A,FALSE,"Speciation"}</definedName>
    <definedName name="wrn.all." localSheetId="8" hidden="1">{#N/A,#N/A,FALSE,"Results";#N/A,#N/A,FALSE,"Composition";#N/A,#N/A,FALSE,"Speciation"}</definedName>
    <definedName name="wrn.all." localSheetId="12" hidden="1">{#N/A,#N/A,FALSE,"Results";#N/A,#N/A,FALSE,"Composition";#N/A,#N/A,FALSE,"Speciation"}</definedName>
    <definedName name="wrn.all." localSheetId="13" hidden="1">{#N/A,#N/A,FALSE,"Results";#N/A,#N/A,FALSE,"Composition";#N/A,#N/A,FALSE,"Speciation"}</definedName>
    <definedName name="wrn.all." hidden="1">{#N/A,#N/A,FALSE,"Results";#N/A,#N/A,FALSE,"Composition";#N/A,#N/A,FALSE,"Speciation"}</definedName>
    <definedName name="wrn.Calcs." localSheetId="6"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9"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11"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8"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12"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13"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OMPLETEPRINT." localSheetId="6" hidden="1">{#N/A,#N/A,FALSE,"Rates";#N/A,#N/A,FALSE,"Summary";#N/A,#N/A,FALSE,"Boilers";#N/A,#N/A,FALSE,"Cyclones";#N/A,#N/A,FALSE,"Saws";#N/A,#N/A,FALSE,"Drops";#N/A,#N/A,FALSE,"Piles";#N/A,#N/A,FALSE,"Roads";#N/A,#N/A,FALSE,"Tanks";#N/A,#N/A,FALSE,"Kilns";#N/A,#N/A,FALSE,"Model"}</definedName>
    <definedName name="wrn.COMPLETEPRINT." localSheetId="9" hidden="1">{#N/A,#N/A,FALSE,"Rates";#N/A,#N/A,FALSE,"Summary";#N/A,#N/A,FALSE,"Boilers";#N/A,#N/A,FALSE,"Cyclones";#N/A,#N/A,FALSE,"Saws";#N/A,#N/A,FALSE,"Drops";#N/A,#N/A,FALSE,"Piles";#N/A,#N/A,FALSE,"Roads";#N/A,#N/A,FALSE,"Tanks";#N/A,#N/A,FALSE,"Kilns";#N/A,#N/A,FALSE,"Model"}</definedName>
    <definedName name="wrn.COMPLETEPRINT." localSheetId="11" hidden="1">{#N/A,#N/A,FALSE,"Rates";#N/A,#N/A,FALSE,"Summary";#N/A,#N/A,FALSE,"Boilers";#N/A,#N/A,FALSE,"Cyclones";#N/A,#N/A,FALSE,"Saws";#N/A,#N/A,FALSE,"Drops";#N/A,#N/A,FALSE,"Piles";#N/A,#N/A,FALSE,"Roads";#N/A,#N/A,FALSE,"Tanks";#N/A,#N/A,FALSE,"Kilns";#N/A,#N/A,FALSE,"Model"}</definedName>
    <definedName name="wrn.COMPLETEPRINT." localSheetId="8" hidden="1">{#N/A,#N/A,FALSE,"Rates";#N/A,#N/A,FALSE,"Summary";#N/A,#N/A,FALSE,"Boilers";#N/A,#N/A,FALSE,"Cyclones";#N/A,#N/A,FALSE,"Saws";#N/A,#N/A,FALSE,"Drops";#N/A,#N/A,FALSE,"Piles";#N/A,#N/A,FALSE,"Roads";#N/A,#N/A,FALSE,"Tanks";#N/A,#N/A,FALSE,"Kilns";#N/A,#N/A,FALSE,"Model"}</definedName>
    <definedName name="wrn.COMPLETEPRINT." localSheetId="12" hidden="1">{#N/A,#N/A,FALSE,"Rates";#N/A,#N/A,FALSE,"Summary";#N/A,#N/A,FALSE,"Boilers";#N/A,#N/A,FALSE,"Cyclones";#N/A,#N/A,FALSE,"Saws";#N/A,#N/A,FALSE,"Drops";#N/A,#N/A,FALSE,"Piles";#N/A,#N/A,FALSE,"Roads";#N/A,#N/A,FALSE,"Tanks";#N/A,#N/A,FALSE,"Kilns";#N/A,#N/A,FALSE,"Model"}</definedName>
    <definedName name="wrn.COMPLETEPRINT." localSheetId="13"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6" hidden="1">{"Compositions",#N/A,FALSE,"TTU Summary"}</definedName>
    <definedName name="wrn.Compositions." localSheetId="9" hidden="1">{"Compositions",#N/A,FALSE,"TTU Summary"}</definedName>
    <definedName name="wrn.Compositions." localSheetId="11" hidden="1">{"Compositions",#N/A,FALSE,"TTU Summary"}</definedName>
    <definedName name="wrn.Compositions." localSheetId="8" hidden="1">{"Compositions",#N/A,FALSE,"TTU Summary"}</definedName>
    <definedName name="wrn.Compositions." localSheetId="12" hidden="1">{"Compositions",#N/A,FALSE,"TTU Summary"}</definedName>
    <definedName name="wrn.Compositions." localSheetId="13" hidden="1">{"Compositions",#N/A,FALSE,"TTU Summary"}</definedName>
    <definedName name="wrn.Compositions." hidden="1">{"Compositions",#N/A,FALSE,"TTU Summary"}</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1"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6"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9"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1"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8"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2"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3"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6" hidden="1">{#N/A,#N/A,FALSE,"Modeled Emissions";#N/A,#N/A,FALSE,"Modeling Results"}</definedName>
    <definedName name="wrn.Crosby._.Modeling._.Summary." localSheetId="9" hidden="1">{#N/A,#N/A,FALSE,"Modeled Emissions";#N/A,#N/A,FALSE,"Modeling Results"}</definedName>
    <definedName name="wrn.Crosby._.Modeling._.Summary." localSheetId="11" hidden="1">{#N/A,#N/A,FALSE,"Modeled Emissions";#N/A,#N/A,FALSE,"Modeling Results"}</definedName>
    <definedName name="wrn.Crosby._.Modeling._.Summary." localSheetId="8" hidden="1">{#N/A,#N/A,FALSE,"Modeled Emissions";#N/A,#N/A,FALSE,"Modeling Results"}</definedName>
    <definedName name="wrn.Crosby._.Modeling._.Summary." localSheetId="12" hidden="1">{#N/A,#N/A,FALSE,"Modeled Emissions";#N/A,#N/A,FALSE,"Modeling Results"}</definedName>
    <definedName name="wrn.Crosby._.Modeling._.Summary." localSheetId="13" hidden="1">{#N/A,#N/A,FALSE,"Modeled Emissions";#N/A,#N/A,FALSE,"Modeling Results"}</definedName>
    <definedName name="wrn.Crosby._.Modeling._.Summary." hidden="1">{#N/A,#N/A,FALSE,"Modeled Emissions";#N/A,#N/A,FALSE,"Modeling Results"}</definedName>
    <definedName name="wrn.Data._.Reduction." localSheetId="6" hidden="1">{"Inputs",#N/A,FALSE,"Data Reduction";"Outputs",#N/A,FALSE,"Data Reduction";"Cycle Deck Comparison",#N/A,FALSE,"Data Reduction"}</definedName>
    <definedName name="wrn.Data._.Reduction." localSheetId="9" hidden="1">{"Inputs",#N/A,FALSE,"Data Reduction";"Outputs",#N/A,FALSE,"Data Reduction";"Cycle Deck Comparison",#N/A,FALSE,"Data Reduction"}</definedName>
    <definedName name="wrn.Data._.Reduction." localSheetId="11" hidden="1">{"Inputs",#N/A,FALSE,"Data Reduction";"Outputs",#N/A,FALSE,"Data Reduction";"Cycle Deck Comparison",#N/A,FALSE,"Data Reduction"}</definedName>
    <definedName name="wrn.Data._.Reduction." localSheetId="8" hidden="1">{"Inputs",#N/A,FALSE,"Data Reduction";"Outputs",#N/A,FALSE,"Data Reduction";"Cycle Deck Comparison",#N/A,FALSE,"Data Reduction"}</definedName>
    <definedName name="wrn.Data._.Reduction." localSheetId="12" hidden="1">{"Inputs",#N/A,FALSE,"Data Reduction";"Outputs",#N/A,FALSE,"Data Reduction";"Cycle Deck Comparison",#N/A,FALSE,"Data Reduction"}</definedName>
    <definedName name="wrn.Data._.Reduction." localSheetId="13"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6" hidden="1">{"Detailed",#N/A,FALSE,"GAS-COMB";"Summary",#N/A,FALSE,"GAS-COMB"}</definedName>
    <definedName name="wrn.Detailed._.and._.Summary._.Report." localSheetId="9" hidden="1">{"Detailed",#N/A,FALSE,"GAS-COMB";"Summary",#N/A,FALSE,"GAS-COMB"}</definedName>
    <definedName name="wrn.Detailed._.and._.Summary._.Report." localSheetId="11" hidden="1">{"Detailed",#N/A,FALSE,"GAS-COMB";"Summary",#N/A,FALSE,"GAS-COMB"}</definedName>
    <definedName name="wrn.Detailed._.and._.Summary._.Report." localSheetId="8" hidden="1">{"Detailed",#N/A,FALSE,"GAS-COMB";"Summary",#N/A,FALSE,"GAS-COMB"}</definedName>
    <definedName name="wrn.Detailed._.and._.Summary._.Report." localSheetId="12" hidden="1">{"Detailed",#N/A,FALSE,"GAS-COMB";"Summary",#N/A,FALSE,"GAS-COMB"}</definedName>
    <definedName name="wrn.Detailed._.and._.Summary._.Report." localSheetId="13" hidden="1">{"Detailed",#N/A,FALSE,"GAS-COMB";"Summary",#N/A,FALSE,"GAS-COMB"}</definedName>
    <definedName name="wrn.Detailed._.and._.Summary._.Report." hidden="1">{"Detailed",#N/A,FALSE,"GAS-COMB";"Summary",#N/A,FALSE,"GAS-COMB"}</definedName>
    <definedName name="wrn.Detailed._.Report." localSheetId="6" hidden="1">{"Detailed",#N/A,FALSE,"GAS-COMB"}</definedName>
    <definedName name="wrn.Detailed._.Report." localSheetId="9" hidden="1">{"Detailed",#N/A,FALSE,"GAS-COMB"}</definedName>
    <definedName name="wrn.Detailed._.Report." localSheetId="11" hidden="1">{"Detailed",#N/A,FALSE,"GAS-COMB"}</definedName>
    <definedName name="wrn.Detailed._.Report." localSheetId="8" hidden="1">{"Detailed",#N/A,FALSE,"GAS-COMB"}</definedName>
    <definedName name="wrn.Detailed._.Report." localSheetId="12" hidden="1">{"Detailed",#N/A,FALSE,"GAS-COMB"}</definedName>
    <definedName name="wrn.Detailed._.Report." localSheetId="13" hidden="1">{"Detailed",#N/A,FALSE,"GAS-COMB"}</definedName>
    <definedName name="wrn.Detailed._.Report." hidden="1">{"Detailed",#N/A,FALSE,"GAS-COMB"}</definedName>
    <definedName name="wrn.EPNs." localSheetId="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3"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6"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9"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1"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8"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2"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3"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Fugitive._.Speciation." localSheetId="6" hidden="1">{"Speciation",#N/A,TRUE,"Speciation";"wastewater treatment",#N/A,TRUE,"Speciation"}</definedName>
    <definedName name="wrn.Fugitive._.Speciation." localSheetId="9" hidden="1">{"Speciation",#N/A,TRUE,"Speciation";"wastewater treatment",#N/A,TRUE,"Speciation"}</definedName>
    <definedName name="wrn.Fugitive._.Speciation." localSheetId="11" hidden="1">{"Speciation",#N/A,TRUE,"Speciation";"wastewater treatment",#N/A,TRUE,"Speciation"}</definedName>
    <definedName name="wrn.Fugitive._.Speciation." localSheetId="8" hidden="1">{"Speciation",#N/A,TRUE,"Speciation";"wastewater treatment",#N/A,TRUE,"Speciation"}</definedName>
    <definedName name="wrn.Fugitive._.Speciation." localSheetId="12" hidden="1">{"Speciation",#N/A,TRUE,"Speciation";"wastewater treatment",#N/A,TRUE,"Speciation"}</definedName>
    <definedName name="wrn.Fugitive._.Speciation." localSheetId="13" hidden="1">{"Speciation",#N/A,TRUE,"Speciation";"wastewater treatment",#N/A,TRUE,"Speciation"}</definedName>
    <definedName name="wrn.Fugitive._.Speciation." hidden="1">{"Speciation",#N/A,TRUE,"Speciation";"wastewater treatment",#N/A,TRUE,"Speciation"}</definedName>
    <definedName name="wrn.Fugitive._.VOCs." localSheetId="6"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9"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11"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8"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12"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13"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hidden="1">{"summary",#N/A,TRUE,"Fugitive VOC";"fugitives",#N/A,TRUE,"Fugitives";"facility fugitives",#N/A,TRUE,"Fugitive VOC";"compressor",#N/A,TRUE,"Fugitive VOC";"compressors",#N/A,TRUE,"Fugitive VOC";"cpi_separator",#N/A,TRUE,"Fugitive VOC";"blowdown",#N/A,TRUE,"Fugitive VOC";"waste treatment",#N/A,TRUE,"Fugitive VOC"}</definedName>
    <definedName name="wrn.heater._.summary." localSheetId="6" hidden="1">{#N/A,#N/A,FALSE,"Heater summary";#N/A,#N/A,FALSE,"H-101 Post";#N/A,#N/A,FALSE,"H-102 Post";#N/A,#N/A,FALSE,"SG-1101A Post";#N/A,#N/A,FALSE,"SG-1101B Post";#N/A,#N/A,FALSE,"H-501 Post"}</definedName>
    <definedName name="wrn.heater._.summary." localSheetId="9" hidden="1">{#N/A,#N/A,FALSE,"Heater summary";#N/A,#N/A,FALSE,"H-101 Post";#N/A,#N/A,FALSE,"H-102 Post";#N/A,#N/A,FALSE,"SG-1101A Post";#N/A,#N/A,FALSE,"SG-1101B Post";#N/A,#N/A,FALSE,"H-501 Post"}</definedName>
    <definedName name="wrn.heater._.summary." localSheetId="11" hidden="1">{#N/A,#N/A,FALSE,"Heater summary";#N/A,#N/A,FALSE,"H-101 Post";#N/A,#N/A,FALSE,"H-102 Post";#N/A,#N/A,FALSE,"SG-1101A Post";#N/A,#N/A,FALSE,"SG-1101B Post";#N/A,#N/A,FALSE,"H-501 Post"}</definedName>
    <definedName name="wrn.heater._.summary." localSheetId="8" hidden="1">{#N/A,#N/A,FALSE,"Heater summary";#N/A,#N/A,FALSE,"H-101 Post";#N/A,#N/A,FALSE,"H-102 Post";#N/A,#N/A,FALSE,"SG-1101A Post";#N/A,#N/A,FALSE,"SG-1101B Post";#N/A,#N/A,FALSE,"H-501 Post"}</definedName>
    <definedName name="wrn.heater._.summary." localSheetId="12" hidden="1">{#N/A,#N/A,FALSE,"Heater summary";#N/A,#N/A,FALSE,"H-101 Post";#N/A,#N/A,FALSE,"H-102 Post";#N/A,#N/A,FALSE,"SG-1101A Post";#N/A,#N/A,FALSE,"SG-1101B Post";#N/A,#N/A,FALSE,"H-501 Post"}</definedName>
    <definedName name="wrn.heater._.summary." localSheetId="13" hidden="1">{#N/A,#N/A,FALSE,"Heater summary";#N/A,#N/A,FALSE,"H-101 Post";#N/A,#N/A,FALSE,"H-102 Post";#N/A,#N/A,FALSE,"SG-1101A Post";#N/A,#N/A,FALSE,"SG-1101B Post";#N/A,#N/A,FALSE,"H-501 Post"}</definedName>
    <definedName name="wrn.heater._.summary." hidden="1">{#N/A,#N/A,FALSE,"Heater summary";#N/A,#N/A,FALSE,"H-101 Post";#N/A,#N/A,FALSE,"H-102 Post";#N/A,#N/A,FALSE,"SG-1101A Post";#N/A,#N/A,FALSE,"SG-1101B Post";#N/A,#N/A,FALSE,"H-501 Post"}</definedName>
    <definedName name="wrn.Input._.Section." localSheetId="6" hidden="1">{"Input Section",#N/A,FALSE,"TTU Summary"}</definedName>
    <definedName name="wrn.Input._.Section." localSheetId="9" hidden="1">{"Input Section",#N/A,FALSE,"TTU Summary"}</definedName>
    <definedName name="wrn.Input._.Section." localSheetId="11" hidden="1">{"Input Section",#N/A,FALSE,"TTU Summary"}</definedName>
    <definedName name="wrn.Input._.Section." localSheetId="8" hidden="1">{"Input Section",#N/A,FALSE,"TTU Summary"}</definedName>
    <definedName name="wrn.Input._.Section." localSheetId="12" hidden="1">{"Input Section",#N/A,FALSE,"TTU Summary"}</definedName>
    <definedName name="wrn.Input._.Section." localSheetId="13" hidden="1">{"Input Section",#N/A,FALSE,"TTU Summary"}</definedName>
    <definedName name="wrn.Input._.Section." hidden="1">{"Input Section",#N/A,FALSE,"TTU Summary"}</definedName>
    <definedName name="wrn.Instructions." localSheetId="6" hidden="1">{"Instructions",#N/A,FALSE,"TTU Summary"}</definedName>
    <definedName name="wrn.Instructions." localSheetId="9" hidden="1">{"Instructions",#N/A,FALSE,"TTU Summary"}</definedName>
    <definedName name="wrn.Instructions." localSheetId="11" hidden="1">{"Instructions",#N/A,FALSE,"TTU Summary"}</definedName>
    <definedName name="wrn.Instructions." localSheetId="8" hidden="1">{"Instructions",#N/A,FALSE,"TTU Summary"}</definedName>
    <definedName name="wrn.Instructions." localSheetId="12" hidden="1">{"Instructions",#N/A,FALSE,"TTU Summary"}</definedName>
    <definedName name="wrn.Instructions." localSheetId="13" hidden="1">{"Instructions",#N/A,FALSE,"TTU Summary"}</definedName>
    <definedName name="wrn.Instructions." hidden="1">{"Instructions",#N/A,FALSE,"TTU Summary"}</definedName>
    <definedName name="wrn.NSR._.Calculations._.Report." localSheetId="6"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9"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1"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8"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2"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3"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6" hidden="1">{"Total TTU Output",#N/A,FALSE,"TTU Summary";"B_68 OPN Output",#N/A,FALSE,"TTU Summary";"B_19 OPN Output",#N/A,FALSE,"TTU Summary"}</definedName>
    <definedName name="wrn.Output._.Reports." localSheetId="9" hidden="1">{"Total TTU Output",#N/A,FALSE,"TTU Summary";"B_68 OPN Output",#N/A,FALSE,"TTU Summary";"B_19 OPN Output",#N/A,FALSE,"TTU Summary"}</definedName>
    <definedName name="wrn.Output._.Reports." localSheetId="11" hidden="1">{"Total TTU Output",#N/A,FALSE,"TTU Summary";"B_68 OPN Output",#N/A,FALSE,"TTU Summary";"B_19 OPN Output",#N/A,FALSE,"TTU Summary"}</definedName>
    <definedName name="wrn.Output._.Reports." localSheetId="8" hidden="1">{"Total TTU Output",#N/A,FALSE,"TTU Summary";"B_68 OPN Output",#N/A,FALSE,"TTU Summary";"B_19 OPN Output",#N/A,FALSE,"TTU Summary"}</definedName>
    <definedName name="wrn.Output._.Reports." localSheetId="12" hidden="1">{"Total TTU Output",#N/A,FALSE,"TTU Summary";"B_68 OPN Output",#N/A,FALSE,"TTU Summary";"B_19 OPN Output",#N/A,FALSE,"TTU Summary"}</definedName>
    <definedName name="wrn.Output._.Reports." localSheetId="13"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6"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9"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1"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8"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2"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3"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6"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9"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1"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8"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2"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3"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6" hidden="1">{"F210 detailed output",#N/A,FALSE,"F-210 TTU";"F11 detailed output",#N/A,FALSE,"F-11 TTU"}</definedName>
    <definedName name="wrn.Print._.B19._.Detail." localSheetId="9" hidden="1">{"F210 detailed output",#N/A,FALSE,"F-210 TTU";"F11 detailed output",#N/A,FALSE,"F-11 TTU"}</definedName>
    <definedName name="wrn.Print._.B19._.Detail." localSheetId="11" hidden="1">{"F210 detailed output",#N/A,FALSE,"F-210 TTU";"F11 detailed output",#N/A,FALSE,"F-11 TTU"}</definedName>
    <definedName name="wrn.Print._.B19._.Detail." localSheetId="8" hidden="1">{"F210 detailed output",#N/A,FALSE,"F-210 TTU";"F11 detailed output",#N/A,FALSE,"F-11 TTU"}</definedName>
    <definedName name="wrn.Print._.B19._.Detail." localSheetId="12" hidden="1">{"F210 detailed output",#N/A,FALSE,"F-210 TTU";"F11 detailed output",#N/A,FALSE,"F-11 TTU"}</definedName>
    <definedName name="wrn.Print._.B19._.Detail." localSheetId="13" hidden="1">{"F210 detailed output",#N/A,FALSE,"F-210 TTU";"F11 detailed output",#N/A,FALSE,"F-11 TTU"}</definedName>
    <definedName name="wrn.Print._.B19._.Detail." hidden="1">{"F210 detailed output",#N/A,FALSE,"F-210 TTU";"F11 detailed output",#N/A,FALSE,"F-11 TTU"}</definedName>
    <definedName name="wrn.Print._.B68._.Details." localSheetId="6" hidden="1">{"f-603 detailed output",#N/A,FALSE,"FTB-603 TTU";"f-2 detailed output",#N/A,FALSE,"F-2 TTU"}</definedName>
    <definedName name="wrn.Print._.B68._.Details." localSheetId="9" hidden="1">{"f-603 detailed output",#N/A,FALSE,"FTB-603 TTU";"f-2 detailed output",#N/A,FALSE,"F-2 TTU"}</definedName>
    <definedName name="wrn.Print._.B68._.Details." localSheetId="11" hidden="1">{"f-603 detailed output",#N/A,FALSE,"FTB-603 TTU";"f-2 detailed output",#N/A,FALSE,"F-2 TTU"}</definedName>
    <definedName name="wrn.Print._.B68._.Details." localSheetId="8" hidden="1">{"f-603 detailed output",#N/A,FALSE,"FTB-603 TTU";"f-2 detailed output",#N/A,FALSE,"F-2 TTU"}</definedName>
    <definedName name="wrn.Print._.B68._.Details." localSheetId="12" hidden="1">{"f-603 detailed output",#N/A,FALSE,"FTB-603 TTU";"f-2 detailed output",#N/A,FALSE,"F-2 TTU"}</definedName>
    <definedName name="wrn.Print._.B68._.Details." localSheetId="13" hidden="1">{"f-603 detailed output",#N/A,FALSE,"FTB-603 TTU";"f-2 detailed output",#N/A,FALSE,"F-2 TTU"}</definedName>
    <definedName name="wrn.Print._.B68._.Details." hidden="1">{"f-603 detailed output",#N/A,FALSE,"FTB-603 TTU";"f-2 detailed output",#N/A,FALSE,"F-2 TTU"}</definedName>
    <definedName name="wrn.r1." localSheetId="6" hidden="1">{"boiler",#N/A,TRUE,"Hogged Fuel Boiler (B1)";"boiltox",#N/A,TRUE,"Hogged Fuel Boiler (B1)";"natgas",#N/A,TRUE,"Nat. Gas Package Boiler (B2)";"cyclones",#N/A,TRUE,"Cyclones";"dryview1",#N/A,TRUE,"Dryers (1-4)";"dryview2",#N/A,TRUE,"Dryers (1-4)";"glue",#N/A,TRUE,"Press Vents (PV)";"vc",#N/A,TRUE,"Press Vents (PV)"}</definedName>
    <definedName name="wrn.r1." localSheetId="9" hidden="1">{"boiler",#N/A,TRUE,"Hogged Fuel Boiler (B1)";"boiltox",#N/A,TRUE,"Hogged Fuel Boiler (B1)";"natgas",#N/A,TRUE,"Nat. Gas Package Boiler (B2)";"cyclones",#N/A,TRUE,"Cyclones";"dryview1",#N/A,TRUE,"Dryers (1-4)";"dryview2",#N/A,TRUE,"Dryers (1-4)";"glue",#N/A,TRUE,"Press Vents (PV)";"vc",#N/A,TRUE,"Press Vents (PV)"}</definedName>
    <definedName name="wrn.r1." localSheetId="11" hidden="1">{"boiler",#N/A,TRUE,"Hogged Fuel Boiler (B1)";"boiltox",#N/A,TRUE,"Hogged Fuel Boiler (B1)";"natgas",#N/A,TRUE,"Nat. Gas Package Boiler (B2)";"cyclones",#N/A,TRUE,"Cyclones";"dryview1",#N/A,TRUE,"Dryers (1-4)";"dryview2",#N/A,TRUE,"Dryers (1-4)";"glue",#N/A,TRUE,"Press Vents (PV)";"vc",#N/A,TRUE,"Press Vents (PV)"}</definedName>
    <definedName name="wrn.r1." localSheetId="8" hidden="1">{"boiler",#N/A,TRUE,"Hogged Fuel Boiler (B1)";"boiltox",#N/A,TRUE,"Hogged Fuel Boiler (B1)";"natgas",#N/A,TRUE,"Nat. Gas Package Boiler (B2)";"cyclones",#N/A,TRUE,"Cyclones";"dryview1",#N/A,TRUE,"Dryers (1-4)";"dryview2",#N/A,TRUE,"Dryers (1-4)";"glue",#N/A,TRUE,"Press Vents (PV)";"vc",#N/A,TRUE,"Press Vents (PV)"}</definedName>
    <definedName name="wrn.r1." localSheetId="12" hidden="1">{"boiler",#N/A,TRUE,"Hogged Fuel Boiler (B1)";"boiltox",#N/A,TRUE,"Hogged Fuel Boiler (B1)";"natgas",#N/A,TRUE,"Nat. Gas Package Boiler (B2)";"cyclones",#N/A,TRUE,"Cyclones";"dryview1",#N/A,TRUE,"Dryers (1-4)";"dryview2",#N/A,TRUE,"Dryers (1-4)";"glue",#N/A,TRUE,"Press Vents (PV)";"vc",#N/A,TRUE,"Press Vents (PV)"}</definedName>
    <definedName name="wrn.r1." localSheetId="13"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1"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6" hidden="1">{"Page1",#N/A,FALSE,"Flare1"}</definedName>
    <definedName name="wrn.report" localSheetId="9" hidden="1">{"Page1",#N/A,FALSE,"Flare1"}</definedName>
    <definedName name="wrn.report" localSheetId="11" hidden="1">{"Page1",#N/A,FALSE,"Flare1"}</definedName>
    <definedName name="wrn.report" localSheetId="8" hidden="1">{"Page1",#N/A,FALSE,"Flare1"}</definedName>
    <definedName name="wrn.report" localSheetId="12" hidden="1">{"Page1",#N/A,FALSE,"Flare1"}</definedName>
    <definedName name="wrn.report" localSheetId="13" hidden="1">{"Page1",#N/A,FALSE,"Flare1"}</definedName>
    <definedName name="wrn.report" hidden="1">{"Page1",#N/A,FALSE,"Flare1"}</definedName>
    <definedName name="wrn.report." localSheetId="6" hidden="1">{#N/A,#N/A,FALSE,"F1-Currrent";#N/A,#N/A,FALSE,"F2-Current";#N/A,#N/A,FALSE,"F2-Proposed";#N/A,#N/A,FALSE,"F3-Current";#N/A,#N/A,FALSE,"F4-Current";#N/A,#N/A,FALSE,"F4-Proposed";#N/A,#N/A,FALSE,"Controls"}</definedName>
    <definedName name="wrn.report." localSheetId="9" hidden="1">{#N/A,#N/A,FALSE,"F1-Currrent";#N/A,#N/A,FALSE,"F2-Current";#N/A,#N/A,FALSE,"F2-Proposed";#N/A,#N/A,FALSE,"F3-Current";#N/A,#N/A,FALSE,"F4-Current";#N/A,#N/A,FALSE,"F4-Proposed";#N/A,#N/A,FALSE,"Controls"}</definedName>
    <definedName name="wrn.report." localSheetId="11" hidden="1">{#N/A,#N/A,FALSE,"F1-Currrent";#N/A,#N/A,FALSE,"F2-Current";#N/A,#N/A,FALSE,"F2-Proposed";#N/A,#N/A,FALSE,"F3-Current";#N/A,#N/A,FALSE,"F4-Current";#N/A,#N/A,FALSE,"F4-Proposed";#N/A,#N/A,FALSE,"Controls"}</definedName>
    <definedName name="wrn.report." localSheetId="8" hidden="1">{#N/A,#N/A,FALSE,"F1-Currrent";#N/A,#N/A,FALSE,"F2-Current";#N/A,#N/A,FALSE,"F2-Proposed";#N/A,#N/A,FALSE,"F3-Current";#N/A,#N/A,FALSE,"F4-Current";#N/A,#N/A,FALSE,"F4-Proposed";#N/A,#N/A,FALSE,"Controls"}</definedName>
    <definedName name="wrn.report." localSheetId="12" hidden="1">{#N/A,#N/A,FALSE,"F1-Currrent";#N/A,#N/A,FALSE,"F2-Current";#N/A,#N/A,FALSE,"F2-Proposed";#N/A,#N/A,FALSE,"F3-Current";#N/A,#N/A,FALSE,"F4-Current";#N/A,#N/A,FALSE,"F4-Proposed";#N/A,#N/A,FALSE,"Controls"}</definedName>
    <definedName name="wrn.report." localSheetId="13"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6" hidden="1">{"Page1",#N/A,FALSE,"Flare1"}</definedName>
    <definedName name="wrn.report1." localSheetId="9" hidden="1">{"Page1",#N/A,FALSE,"Flare1"}</definedName>
    <definedName name="wrn.report1." localSheetId="11" hidden="1">{"Page1",#N/A,FALSE,"Flare1"}</definedName>
    <definedName name="wrn.report1." localSheetId="8" hidden="1">{"Page1",#N/A,FALSE,"Flare1"}</definedName>
    <definedName name="wrn.report1." localSheetId="12" hidden="1">{"Page1",#N/A,FALSE,"Flare1"}</definedName>
    <definedName name="wrn.report1." localSheetId="13" hidden="1">{"Page1",#N/A,FALSE,"Flare1"}</definedName>
    <definedName name="wrn.report1." hidden="1">{"Page1",#N/A,FALSE,"Flare1"}</definedName>
    <definedName name="wrn.Report2." localSheetId="6" hidden="1">{"page2",#N/A,FALSE,"Flare1"}</definedName>
    <definedName name="wrn.Report2." localSheetId="9" hidden="1">{"page2",#N/A,FALSE,"Flare1"}</definedName>
    <definedName name="wrn.Report2." localSheetId="11" hidden="1">{"page2",#N/A,FALSE,"Flare1"}</definedName>
    <definedName name="wrn.Report2." localSheetId="8" hidden="1">{"page2",#N/A,FALSE,"Flare1"}</definedName>
    <definedName name="wrn.Report2." localSheetId="12" hidden="1">{"page2",#N/A,FALSE,"Flare1"}</definedName>
    <definedName name="wrn.Report2." localSheetId="13" hidden="1">{"page2",#N/A,FALSE,"Flare1"}</definedName>
    <definedName name="wrn.Report2." hidden="1">{"page2",#N/A,FALSE,"Flare1"}</definedName>
    <definedName name="wrn.Reporting._.Responsibilites." localSheetId="6" hidden="1">{"Reporting Responsibilities",#N/A,FALSE,"TTU Summary"}</definedName>
    <definedName name="wrn.Reporting._.Responsibilites." localSheetId="9" hidden="1">{"Reporting Responsibilities",#N/A,FALSE,"TTU Summary"}</definedName>
    <definedName name="wrn.Reporting._.Responsibilites." localSheetId="11" hidden="1">{"Reporting Responsibilities",#N/A,FALSE,"TTU Summary"}</definedName>
    <definedName name="wrn.Reporting._.Responsibilites." localSheetId="8" hidden="1">{"Reporting Responsibilities",#N/A,FALSE,"TTU Summary"}</definedName>
    <definedName name="wrn.Reporting._.Responsibilites." localSheetId="12" hidden="1">{"Reporting Responsibilities",#N/A,FALSE,"TTU Summary"}</definedName>
    <definedName name="wrn.Reporting._.Responsibilites." localSheetId="13" hidden="1">{"Reporting Responsibilities",#N/A,FALSE,"TTU Summary"}</definedName>
    <definedName name="wrn.Reporting._.Responsibilites." hidden="1">{"Reporting Responsibilities",#N/A,FALSE,"TTU Summary"}</definedName>
    <definedName name="wrn.rp1." localSheetId="6" hidden="1">{"sum1",#N/A,TRUE,"Summary";"boil",#N/A,TRUE,"Boilers";"paints95",#N/A,TRUE,"Paints";"tanks95",#N/A,TRUE,"TANKINBD";"dock1",#N/A,TRUE,"DOCKS";"tcars1",#N/A,TRUE,"TCARS";"trucks1",#N/A,TRUE,"TTRUCKS";"sol1",#N/A,TRUE,"Solvents";"wwt1",#N/A,TRUE,"WWT";"fug",#N/A,TRUE,"Fugitives"}</definedName>
    <definedName name="wrn.rp1." localSheetId="9" hidden="1">{"sum1",#N/A,TRUE,"Summary";"boil",#N/A,TRUE,"Boilers";"paints95",#N/A,TRUE,"Paints";"tanks95",#N/A,TRUE,"TANKINBD";"dock1",#N/A,TRUE,"DOCKS";"tcars1",#N/A,TRUE,"TCARS";"trucks1",#N/A,TRUE,"TTRUCKS";"sol1",#N/A,TRUE,"Solvents";"wwt1",#N/A,TRUE,"WWT";"fug",#N/A,TRUE,"Fugitives"}</definedName>
    <definedName name="wrn.rp1." localSheetId="11" hidden="1">{"sum1",#N/A,TRUE,"Summary";"boil",#N/A,TRUE,"Boilers";"paints95",#N/A,TRUE,"Paints";"tanks95",#N/A,TRUE,"TANKINBD";"dock1",#N/A,TRUE,"DOCKS";"tcars1",#N/A,TRUE,"TCARS";"trucks1",#N/A,TRUE,"TTRUCKS";"sol1",#N/A,TRUE,"Solvents";"wwt1",#N/A,TRUE,"WWT";"fug",#N/A,TRUE,"Fugitives"}</definedName>
    <definedName name="wrn.rp1." localSheetId="8" hidden="1">{"sum1",#N/A,TRUE,"Summary";"boil",#N/A,TRUE,"Boilers";"paints95",#N/A,TRUE,"Paints";"tanks95",#N/A,TRUE,"TANKINBD";"dock1",#N/A,TRUE,"DOCKS";"tcars1",#N/A,TRUE,"TCARS";"trucks1",#N/A,TRUE,"TTRUCKS";"sol1",#N/A,TRUE,"Solvents";"wwt1",#N/A,TRUE,"WWT";"fug",#N/A,TRUE,"Fugitives"}</definedName>
    <definedName name="wrn.rp1." localSheetId="12" hidden="1">{"sum1",#N/A,TRUE,"Summary";"boil",#N/A,TRUE,"Boilers";"paints95",#N/A,TRUE,"Paints";"tanks95",#N/A,TRUE,"TANKINBD";"dock1",#N/A,TRUE,"DOCKS";"tcars1",#N/A,TRUE,"TCARS";"trucks1",#N/A,TRUE,"TTRUCKS";"sol1",#N/A,TRUE,"Solvents";"wwt1",#N/A,TRUE,"WWT";"fug",#N/A,TRUE,"Fugitives"}</definedName>
    <definedName name="wrn.rp1." localSheetId="13"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6"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9"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1"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8"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2"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3"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6" hidden="1">{"MODELING",#N/A,TRUE,"BPIP"}</definedName>
    <definedName name="wrn.SUBMIT." localSheetId="9" hidden="1">{"MODELING",#N/A,TRUE,"BPIP"}</definedName>
    <definedName name="wrn.SUBMIT." localSheetId="11" hidden="1">{"MODELING",#N/A,TRUE,"BPIP"}</definedName>
    <definedName name="wrn.SUBMIT." localSheetId="8" hidden="1">{"MODELING",#N/A,TRUE,"BPIP"}</definedName>
    <definedName name="wrn.SUBMIT." localSheetId="12" hidden="1">{"MODELING",#N/A,TRUE,"BPIP"}</definedName>
    <definedName name="wrn.SUBMIT." localSheetId="13" hidden="1">{"MODELING",#N/A,TRUE,"BPIP"}</definedName>
    <definedName name="wrn.SUBMIT." hidden="1">{"MODELING",#N/A,TRUE,"BPIP"}</definedName>
    <definedName name="wrn.Summary." localSheetId="6" hidden="1">{"CO",#N/A,FALSE,"Summary Sheet";"H2S",#N/A,FALSE,"Summary Sheet";"NOx",#N/A,FALSE,"Summary Sheet";"SO2",#N/A,FALSE,"Summary Sheet";"PM",#N/A,FALSE,"Summary Sheet";"TRS",#N/A,FALSE,"Summary Sheet";"VOCs",#N/A,FALSE,"Summary Sheet"}</definedName>
    <definedName name="wrn.Summary." localSheetId="9" hidden="1">{"CO",#N/A,FALSE,"Summary Sheet";"H2S",#N/A,FALSE,"Summary Sheet";"NOx",#N/A,FALSE,"Summary Sheet";"SO2",#N/A,FALSE,"Summary Sheet";"PM",#N/A,FALSE,"Summary Sheet";"TRS",#N/A,FALSE,"Summary Sheet";"VOCs",#N/A,FALSE,"Summary Sheet"}</definedName>
    <definedName name="wrn.Summary." localSheetId="11" hidden="1">{"CO",#N/A,FALSE,"Summary Sheet";"H2S",#N/A,FALSE,"Summary Sheet";"NOx",#N/A,FALSE,"Summary Sheet";"SO2",#N/A,FALSE,"Summary Sheet";"PM",#N/A,FALSE,"Summary Sheet";"TRS",#N/A,FALSE,"Summary Sheet";"VOCs",#N/A,FALSE,"Summary Sheet"}</definedName>
    <definedName name="wrn.Summary." localSheetId="8" hidden="1">{"CO",#N/A,FALSE,"Summary Sheet";"H2S",#N/A,FALSE,"Summary Sheet";"NOx",#N/A,FALSE,"Summary Sheet";"SO2",#N/A,FALSE,"Summary Sheet";"PM",#N/A,FALSE,"Summary Sheet";"TRS",#N/A,FALSE,"Summary Sheet";"VOCs",#N/A,FALSE,"Summary Sheet"}</definedName>
    <definedName name="wrn.Summary." localSheetId="12" hidden="1">{"CO",#N/A,FALSE,"Summary Sheet";"H2S",#N/A,FALSE,"Summary Sheet";"NOx",#N/A,FALSE,"Summary Sheet";"SO2",#N/A,FALSE,"Summary Sheet";"PM",#N/A,FALSE,"Summary Sheet";"TRS",#N/A,FALSE,"Summary Sheet";"VOCs",#N/A,FALSE,"Summary Sheet"}</definedName>
    <definedName name="wrn.Summary." localSheetId="13"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6" hidden="1">{"Summary",#N/A,FALSE,"GAS-COMB"}</definedName>
    <definedName name="wrn.Summary._.Report." localSheetId="9" hidden="1">{"Summary",#N/A,FALSE,"GAS-COMB"}</definedName>
    <definedName name="wrn.Summary._.Report." localSheetId="11" hidden="1">{"Summary",#N/A,FALSE,"GAS-COMB"}</definedName>
    <definedName name="wrn.Summary._.Report." localSheetId="8" hidden="1">{"Summary",#N/A,FALSE,"GAS-COMB"}</definedName>
    <definedName name="wrn.Summary._.Report." localSheetId="12" hidden="1">{"Summary",#N/A,FALSE,"GAS-COMB"}</definedName>
    <definedName name="wrn.Summary._.Report." localSheetId="13" hidden="1">{"Summary",#N/A,FALSE,"GAS-COMB"}</definedName>
    <definedName name="wrn.Summary._.Report." hidden="1">{"Summary",#N/A,FALSE,"GAS-COMB"}</definedName>
    <definedName name="wrn.T5COMBO._.Report." localSheetId="6" hidden="1">{#N/A,#N/A,FALSE,"Reconciled Quantified Sources";#N/A,#N/A,FALSE,"Source Group Splitting";#N/A,#N/A,FALSE,"CO";#N/A,#N/A,FALSE,"H2S";#N/A,#N/A,FALSE,"NOx";#N/A,#N/A,FALSE,"Other TRS";#N/A,#N/A,FALSE,"SO2";#N/A,#N/A,FALSE,"PM";#N/A,#N/A,FALSE,"VOC";#N/A,#N/A,FALSE,"Other Toxics"}</definedName>
    <definedName name="wrn.T5COMBO._.Report." localSheetId="9" hidden="1">{#N/A,#N/A,FALSE,"Reconciled Quantified Sources";#N/A,#N/A,FALSE,"Source Group Splitting";#N/A,#N/A,FALSE,"CO";#N/A,#N/A,FALSE,"H2S";#N/A,#N/A,FALSE,"NOx";#N/A,#N/A,FALSE,"Other TRS";#N/A,#N/A,FALSE,"SO2";#N/A,#N/A,FALSE,"PM";#N/A,#N/A,FALSE,"VOC";#N/A,#N/A,FALSE,"Other Toxics"}</definedName>
    <definedName name="wrn.T5COMBO._.Report." localSheetId="11" hidden="1">{#N/A,#N/A,FALSE,"Reconciled Quantified Sources";#N/A,#N/A,FALSE,"Source Group Splitting";#N/A,#N/A,FALSE,"CO";#N/A,#N/A,FALSE,"H2S";#N/A,#N/A,FALSE,"NOx";#N/A,#N/A,FALSE,"Other TRS";#N/A,#N/A,FALSE,"SO2";#N/A,#N/A,FALSE,"PM";#N/A,#N/A,FALSE,"VOC";#N/A,#N/A,FALSE,"Other Toxics"}</definedName>
    <definedName name="wrn.T5COMBO._.Report." localSheetId="8" hidden="1">{#N/A,#N/A,FALSE,"Reconciled Quantified Sources";#N/A,#N/A,FALSE,"Source Group Splitting";#N/A,#N/A,FALSE,"CO";#N/A,#N/A,FALSE,"H2S";#N/A,#N/A,FALSE,"NOx";#N/A,#N/A,FALSE,"Other TRS";#N/A,#N/A,FALSE,"SO2";#N/A,#N/A,FALSE,"PM";#N/A,#N/A,FALSE,"VOC";#N/A,#N/A,FALSE,"Other Toxics"}</definedName>
    <definedName name="wrn.T5COMBO._.Report." localSheetId="12" hidden="1">{#N/A,#N/A,FALSE,"Reconciled Quantified Sources";#N/A,#N/A,FALSE,"Source Group Splitting";#N/A,#N/A,FALSE,"CO";#N/A,#N/A,FALSE,"H2S";#N/A,#N/A,FALSE,"NOx";#N/A,#N/A,FALSE,"Other TRS";#N/A,#N/A,FALSE,"SO2";#N/A,#N/A,FALSE,"PM";#N/A,#N/A,FALSE,"VOC";#N/A,#N/A,FALSE,"Other Toxics"}</definedName>
    <definedName name="wrn.T5COMBO._.Report." localSheetId="13"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9"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1"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8"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3"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6"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9"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1"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8"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2"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3"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5." localSheetId="6"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1"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8"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3"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oxic._.calculations." localSheetId="6" hidden="1">{"summary",#N/A,TRUE,"Summary";"vapor_wt_percent",#N/A,TRUE,"Vapor Weight"}</definedName>
    <definedName name="wrn.Toxic._.calculations." localSheetId="9" hidden="1">{"summary",#N/A,TRUE,"Summary";"vapor_wt_percent",#N/A,TRUE,"Vapor Weight"}</definedName>
    <definedName name="wrn.Toxic._.calculations." localSheetId="11" hidden="1">{"summary",#N/A,TRUE,"Summary";"vapor_wt_percent",#N/A,TRUE,"Vapor Weight"}</definedName>
    <definedName name="wrn.Toxic._.calculations." localSheetId="8" hidden="1">{"summary",#N/A,TRUE,"Summary";"vapor_wt_percent",#N/A,TRUE,"Vapor Weight"}</definedName>
    <definedName name="wrn.Toxic._.calculations." localSheetId="12" hidden="1">{"summary",#N/A,TRUE,"Summary";"vapor_wt_percent",#N/A,TRUE,"Vapor Weight"}</definedName>
    <definedName name="wrn.Toxic._.calculations." localSheetId="13" hidden="1">{"summary",#N/A,TRUE,"Summary";"vapor_wt_percent",#N/A,TRUE,"Vapor Weight"}</definedName>
    <definedName name="wrn.Toxic._.calculations." hidden="1">{"summary",#N/A,TRUE,"Summary";"vapor_wt_percent",#N/A,TRUE,"Vapor Weight"}</definedName>
    <definedName name="wrn.TTU._.Detail." localSheetId="6" hidden="1">{"B68 TTU Detail",#N/A,FALSE,"TTU Summary";"B19 TTU Detail",#N/A,FALSE,"TTU Summary"}</definedName>
    <definedName name="wrn.TTU._.Detail." localSheetId="9" hidden="1">{"B68 TTU Detail",#N/A,FALSE,"TTU Summary";"B19 TTU Detail",#N/A,FALSE,"TTU Summary"}</definedName>
    <definedName name="wrn.TTU._.Detail." localSheetId="11" hidden="1">{"B68 TTU Detail",#N/A,FALSE,"TTU Summary";"B19 TTU Detail",#N/A,FALSE,"TTU Summary"}</definedName>
    <definedName name="wrn.TTU._.Detail." localSheetId="8" hidden="1">{"B68 TTU Detail",#N/A,FALSE,"TTU Summary";"B19 TTU Detail",#N/A,FALSE,"TTU Summary"}</definedName>
    <definedName name="wrn.TTU._.Detail." localSheetId="12" hidden="1">{"B68 TTU Detail",#N/A,FALSE,"TTU Summary";"B19 TTU Detail",#N/A,FALSE,"TTU Summary"}</definedName>
    <definedName name="wrn.TTU._.Detail." localSheetId="13" hidden="1">{"B68 TTU Detail",#N/A,FALSE,"TTU Summary";"B19 TTU Detail",#N/A,FALSE,"TTU Summary"}</definedName>
    <definedName name="wrn.TTU._.Detail." hidden="1">{"B68 TTU Detail",#N/A,FALSE,"TTU Summary";"B19 TTU Detail",#N/A,FALSE,"TTU Summary"}</definedName>
    <definedName name="ws_2">'[34]2. Emissions Units &amp; Activities'!#REF!</definedName>
    <definedName name="ws_3">'[34]3. Pollutant Emissions - EF'!#REF!</definedName>
    <definedName name="ws_4">'[34]4. Material Balance Activities'!#REF!</definedName>
    <definedName name="ws_5">'[34]5. Pollutant Emissions - MB'!#REF!</definedName>
    <definedName name="ws3_EU_ID_blank" localSheetId="11">[34]constants!$A$5</definedName>
    <definedName name="ws3_EU_ID_blank" localSheetId="12">[34]constants!$A$5</definedName>
    <definedName name="ws3_EU_ID_blank" localSheetId="13">[34]constants!$A$5</definedName>
    <definedName name="ws3_EU_ID_blank">[35]constants!$A$5</definedName>
    <definedName name="ws3_matching_error_msg" localSheetId="11">[34]constants!$A$4</definedName>
    <definedName name="ws3_matching_error_msg" localSheetId="12">[34]constants!$A$4</definedName>
    <definedName name="ws3_matching_error_msg" localSheetId="13">[34]constants!$A$4</definedName>
    <definedName name="ws3_matching_error_msg">[35]constants!$A$4</definedName>
    <definedName name="ws5_EU_ID_MaterialName_blank">[34]constants!$A$7</definedName>
    <definedName name="ws5_matching_error_msg">[34]constants!$A$6</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'[38]PTE F1-HCHO'!$C$36</definedName>
    <definedName name="wvu.Detailed." localSheetId="6"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9"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1"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8"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2"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3"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6"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9"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1"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8"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2"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3"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6"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9"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1"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8"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2"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3"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SAIR">#REF!</definedName>
    <definedName name="xxx" localSheetId="6" hidden="1">{#N/A,#N/A,FALSE,"Annual Summary";#N/A,#N/A,FALSE,"Hourly Summary";#N/A,#N/A,FALSE,"Flare Combustion";#N/A,#N/A,FALSE,"Shipping";#N/A,#N/A,FALSE,"Process Turnaround";#N/A,#N/A,FALSE,"Lab Samples";#N/A,#N/A,FALSE,"Product Cycles 5-4";#N/A,#N/A,FALSE,"5-4.1";#N/A,#N/A,FALSE,"5-4.2";#N/A,#N/A,FALSE,"Physical Prop Data"}</definedName>
    <definedName name="xxx" localSheetId="9" hidden="1">{#N/A,#N/A,FALSE,"Annual Summary";#N/A,#N/A,FALSE,"Hourly Summary";#N/A,#N/A,FALSE,"Flare Combustion";#N/A,#N/A,FALSE,"Shipping";#N/A,#N/A,FALSE,"Process Turnaround";#N/A,#N/A,FALSE,"Lab Samples";#N/A,#N/A,FALSE,"Product Cycles 5-4";#N/A,#N/A,FALSE,"5-4.1";#N/A,#N/A,FALSE,"5-4.2";#N/A,#N/A,FALSE,"Physical Prop Data"}</definedName>
    <definedName name="xxx" localSheetId="11" hidden="1">{#N/A,#N/A,FALSE,"Annual Summary";#N/A,#N/A,FALSE,"Hourly Summary";#N/A,#N/A,FALSE,"Flare Combustion";#N/A,#N/A,FALSE,"Shipping";#N/A,#N/A,FALSE,"Process Turnaround";#N/A,#N/A,FALSE,"Lab Samples";#N/A,#N/A,FALSE,"Product Cycles 5-4";#N/A,#N/A,FALSE,"5-4.1";#N/A,#N/A,FALSE,"5-4.2";#N/A,#N/A,FALSE,"Physical Prop Data"}</definedName>
    <definedName name="xxx" localSheetId="8" hidden="1">{#N/A,#N/A,FALSE,"Annual Summary";#N/A,#N/A,FALSE,"Hourly Summary";#N/A,#N/A,FALSE,"Flare Combustion";#N/A,#N/A,FALSE,"Shipping";#N/A,#N/A,FALSE,"Process Turnaround";#N/A,#N/A,FALSE,"Lab Samples";#N/A,#N/A,FALSE,"Product Cycles 5-4";#N/A,#N/A,FALSE,"5-4.1";#N/A,#N/A,FALSE,"5-4.2";#N/A,#N/A,FALSE,"Physical Prop Data"}</definedName>
    <definedName name="xxx" localSheetId="12" hidden="1">{#N/A,#N/A,FALSE,"Annual Summary";#N/A,#N/A,FALSE,"Hourly Summary";#N/A,#N/A,FALSE,"Flare Combustion";#N/A,#N/A,FALSE,"Shipping";#N/A,#N/A,FALSE,"Process Turnaround";#N/A,#N/A,FALSE,"Lab Samples";#N/A,#N/A,FALSE,"Product Cycles 5-4";#N/A,#N/A,FALSE,"5-4.1";#N/A,#N/A,FALSE,"5-4.2";#N/A,#N/A,FALSE,"Physical Prop Data"}</definedName>
    <definedName name="xxx" localSheetId="13"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[122]Sheet2!$C$13</definedName>
    <definedName name="xxxxxx" localSheetId="6" hidden="1">{"Detailed",#N/A,FALSE,"GAS-COMB";"Summary",#N/A,FALSE,"GAS-COMB"}</definedName>
    <definedName name="xxxxxx" localSheetId="9" hidden="1">{"Detailed",#N/A,FALSE,"GAS-COMB";"Summary",#N/A,FALSE,"GAS-COMB"}</definedName>
    <definedName name="xxxxxx" localSheetId="11" hidden="1">{"Detailed",#N/A,FALSE,"GAS-COMB";"Summary",#N/A,FALSE,"GAS-COMB"}</definedName>
    <definedName name="xxxxxx" localSheetId="8" hidden="1">{"Detailed",#N/A,FALSE,"GAS-COMB";"Summary",#N/A,FALSE,"GAS-COMB"}</definedName>
    <definedName name="xxxxxx" localSheetId="12" hidden="1">{"Detailed",#N/A,FALSE,"GAS-COMB";"Summary",#N/A,FALSE,"GAS-COMB"}</definedName>
    <definedName name="xxxxxx" localSheetId="13" hidden="1">{"Detailed",#N/A,FALSE,"GAS-COMB";"Summary",#N/A,FALSE,"GAS-COMB"}</definedName>
    <definedName name="xxxxxx" hidden="1">{"Detailed",#N/A,FALSE,"GAS-COMB";"Summary",#N/A,FALSE,"GAS-COMB"}</definedName>
    <definedName name="YAxisTitle">"Edit Box 33"</definedName>
    <definedName name="Year">'[15]Drop-Down Box Data'!$A$55:$A$177</definedName>
    <definedName name="yr_hr">'[118]Conversions &amp; Constants'!$C$7</definedName>
    <definedName name="z" localSheetId="6" hidden="1">{#N/A,#N/A,FALSE,"Annual Summary";#N/A,#N/A,FALSE,"Hourly Summary";#N/A,#N/A,FALSE,"Flare Combustion";#N/A,#N/A,FALSE,"Shipping";#N/A,#N/A,FALSE,"Process Turnaround";#N/A,#N/A,FALSE,"Lab Samples";#N/A,#N/A,FALSE,"Product Cycles 5-4";#N/A,#N/A,FALSE,"5-4.1";#N/A,#N/A,FALSE,"5-4.2";#N/A,#N/A,FALSE,"Physical Prop Data"}</definedName>
    <definedName name="z" localSheetId="9" hidden="1">{#N/A,#N/A,FALSE,"Annual Summary";#N/A,#N/A,FALSE,"Hourly Summary";#N/A,#N/A,FALSE,"Flare Combustion";#N/A,#N/A,FALSE,"Shipping";#N/A,#N/A,FALSE,"Process Turnaround";#N/A,#N/A,FALSE,"Lab Samples";#N/A,#N/A,FALSE,"Product Cycles 5-4";#N/A,#N/A,FALSE,"5-4.1";#N/A,#N/A,FALSE,"5-4.2";#N/A,#N/A,FALSE,"Physical Prop Data"}</definedName>
    <definedName name="z" localSheetId="11" hidden="1">{#N/A,#N/A,FALSE,"Annual Summary";#N/A,#N/A,FALSE,"Hourly Summary";#N/A,#N/A,FALSE,"Flare Combustion";#N/A,#N/A,FALSE,"Shipping";#N/A,#N/A,FALSE,"Process Turnaround";#N/A,#N/A,FALSE,"Lab Samples";#N/A,#N/A,FALSE,"Product Cycles 5-4";#N/A,#N/A,FALSE,"5-4.1";#N/A,#N/A,FALSE,"5-4.2";#N/A,#N/A,FALSE,"Physical Prop Data"}</definedName>
    <definedName name="z" localSheetId="8" hidden="1">{#N/A,#N/A,FALSE,"Annual Summary";#N/A,#N/A,FALSE,"Hourly Summary";#N/A,#N/A,FALSE,"Flare Combustion";#N/A,#N/A,FALSE,"Shipping";#N/A,#N/A,FALSE,"Process Turnaround";#N/A,#N/A,FALSE,"Lab Samples";#N/A,#N/A,FALSE,"Product Cycles 5-4";#N/A,#N/A,FALSE,"5-4.1";#N/A,#N/A,FALSE,"5-4.2";#N/A,#N/A,FALSE,"Physical Prop Data"}</definedName>
    <definedName name="z" localSheetId="12" hidden="1">{#N/A,#N/A,FALSE,"Annual Summary";#N/A,#N/A,FALSE,"Hourly Summary";#N/A,#N/A,FALSE,"Flare Combustion";#N/A,#N/A,FALSE,"Shipping";#N/A,#N/A,FALSE,"Process Turnaround";#N/A,#N/A,FALSE,"Lab Samples";#N/A,#N/A,FALSE,"Product Cycles 5-4";#N/A,#N/A,FALSE,"5-4.1";#N/A,#N/A,FALSE,"5-4.2";#N/A,#N/A,FALSE,"Physical Prop Data"}</definedName>
    <definedName name="z" localSheetId="13"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1006760qry_rpt_qa_StreamCompositionTagCount">#REF!</definedName>
    <definedName name="z1006760RPT_Comp_Stream_Count">#REF!</definedName>
    <definedName name="Zero">#REF!</definedName>
    <definedName name="zzzzz" localSheetId="6">'04_Blasting'!zzzzz</definedName>
    <definedName name="zzzzz" localSheetId="9">'12_Acid Cleaning_Pickling'!zzzzz</definedName>
    <definedName name="zzzzz" localSheetId="11">'Diesel Int Comb'!zzzzz</definedName>
    <definedName name="zzzzz" localSheetId="8">EG_Gens!zzzzz</definedName>
    <definedName name="zzzzz" localSheetId="12">'NG Engine'!zzzzz</definedName>
    <definedName name="zzzzz" localSheetId="13">'NG Ext Comb'!zzzzz</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6" i="18" l="1"/>
  <c r="L35" i="18"/>
  <c r="L34" i="18"/>
  <c r="L33" i="18"/>
  <c r="L32" i="18"/>
  <c r="L31" i="18"/>
  <c r="L30" i="18"/>
  <c r="L29" i="18"/>
  <c r="M690" i="19"/>
  <c r="N690" i="19"/>
  <c r="M691" i="19"/>
  <c r="N691" i="19"/>
  <c r="M692" i="19"/>
  <c r="N692" i="19"/>
  <c r="M693" i="19"/>
  <c r="N693" i="19"/>
  <c r="M694" i="19"/>
  <c r="N694" i="19"/>
  <c r="M695" i="19"/>
  <c r="N695" i="19"/>
  <c r="M696" i="19"/>
  <c r="N696" i="19"/>
  <c r="M697" i="19"/>
  <c r="N697" i="19"/>
  <c r="J690" i="19"/>
  <c r="I690" i="19"/>
  <c r="D22" i="22"/>
  <c r="J691" i="19" l="1"/>
  <c r="J692" i="19"/>
  <c r="J693" i="19"/>
  <c r="J694" i="19"/>
  <c r="J695" i="19"/>
  <c r="J696" i="19"/>
  <c r="J697" i="19"/>
  <c r="I697" i="19"/>
  <c r="I696" i="19"/>
  <c r="I695" i="19"/>
  <c r="I694" i="19"/>
  <c r="I693" i="19"/>
  <c r="I692" i="19"/>
  <c r="I691" i="19"/>
  <c r="G39" i="27"/>
  <c r="G40" i="27"/>
  <c r="I653" i="19" s="1"/>
  <c r="M653" i="19" s="1"/>
  <c r="G41" i="27"/>
  <c r="G42" i="27"/>
  <c r="G43" i="27"/>
  <c r="G44" i="27"/>
  <c r="G38" i="27"/>
  <c r="N665" i="19"/>
  <c r="N666" i="19"/>
  <c r="N667" i="19"/>
  <c r="N668" i="19"/>
  <c r="N669" i="19"/>
  <c r="N670" i="19"/>
  <c r="N671" i="19"/>
  <c r="N672" i="19"/>
  <c r="N673" i="19"/>
  <c r="N674" i="19"/>
  <c r="N675" i="19"/>
  <c r="N676" i="19"/>
  <c r="N677" i="19"/>
  <c r="N678" i="19"/>
  <c r="N679" i="19"/>
  <c r="N680" i="19"/>
  <c r="N681" i="19"/>
  <c r="N682" i="19"/>
  <c r="N683" i="19"/>
  <c r="N684" i="19"/>
  <c r="N685" i="19"/>
  <c r="N686" i="19"/>
  <c r="N687" i="19"/>
  <c r="N688" i="19"/>
  <c r="N689" i="19"/>
  <c r="M665" i="19"/>
  <c r="M666" i="19"/>
  <c r="M667" i="19"/>
  <c r="M668" i="19"/>
  <c r="M669" i="19"/>
  <c r="M670" i="19"/>
  <c r="M671" i="19"/>
  <c r="M672" i="19"/>
  <c r="M673" i="19"/>
  <c r="M674" i="19"/>
  <c r="M675" i="19"/>
  <c r="M676" i="19"/>
  <c r="M677" i="19"/>
  <c r="M678" i="19"/>
  <c r="M679" i="19"/>
  <c r="M680" i="19"/>
  <c r="M681" i="19"/>
  <c r="M682" i="19"/>
  <c r="M683" i="19"/>
  <c r="M684" i="19"/>
  <c r="M685" i="19"/>
  <c r="M686" i="19"/>
  <c r="M687" i="19"/>
  <c r="M688" i="19"/>
  <c r="M689" i="19"/>
  <c r="J686" i="19"/>
  <c r="J687" i="19"/>
  <c r="J688" i="19"/>
  <c r="J689" i="19"/>
  <c r="J685" i="19"/>
  <c r="I686" i="19"/>
  <c r="I687" i="19"/>
  <c r="I688" i="19"/>
  <c r="I689" i="19"/>
  <c r="I685" i="19"/>
  <c r="J681" i="19"/>
  <c r="J682" i="19"/>
  <c r="J683" i="19"/>
  <c r="J684" i="19"/>
  <c r="I681" i="19"/>
  <c r="I682" i="19"/>
  <c r="I683" i="19"/>
  <c r="I684" i="19"/>
  <c r="J680" i="19"/>
  <c r="I680" i="19"/>
  <c r="J676" i="19"/>
  <c r="J677" i="19"/>
  <c r="J678" i="19"/>
  <c r="J679" i="19"/>
  <c r="J675" i="19"/>
  <c r="I676" i="19"/>
  <c r="I677" i="19"/>
  <c r="I678" i="19"/>
  <c r="I679" i="19"/>
  <c r="I675" i="19"/>
  <c r="J671" i="19"/>
  <c r="J672" i="19"/>
  <c r="J673" i="19"/>
  <c r="J674" i="19"/>
  <c r="J670" i="19"/>
  <c r="I671" i="19"/>
  <c r="I672" i="19"/>
  <c r="I673" i="19"/>
  <c r="I674" i="19"/>
  <c r="I670" i="19"/>
  <c r="I666" i="19"/>
  <c r="I667" i="19"/>
  <c r="I668" i="19"/>
  <c r="I669" i="19"/>
  <c r="I665" i="19"/>
  <c r="J652" i="19"/>
  <c r="J653" i="19"/>
  <c r="J654" i="19"/>
  <c r="N654" i="19" s="1"/>
  <c r="J655" i="19"/>
  <c r="J656" i="19"/>
  <c r="J657" i="19"/>
  <c r="N657" i="19" s="1"/>
  <c r="J651" i="19"/>
  <c r="I652" i="19"/>
  <c r="I654" i="19"/>
  <c r="I655" i="19"/>
  <c r="I656" i="19"/>
  <c r="I657" i="19"/>
  <c r="I651" i="19"/>
  <c r="J645" i="19"/>
  <c r="N645" i="19" s="1"/>
  <c r="J646" i="19"/>
  <c r="J647" i="19"/>
  <c r="J648" i="19"/>
  <c r="J649" i="19"/>
  <c r="N649" i="19" s="1"/>
  <c r="J650" i="19"/>
  <c r="I645" i="19"/>
  <c r="I646" i="19"/>
  <c r="I647" i="19"/>
  <c r="I648" i="19"/>
  <c r="I649" i="19"/>
  <c r="I650" i="19"/>
  <c r="J644" i="19"/>
  <c r="I644" i="19"/>
  <c r="N648" i="19"/>
  <c r="M645" i="19"/>
  <c r="J666" i="19"/>
  <c r="J667" i="19"/>
  <c r="J668" i="19"/>
  <c r="J669" i="19"/>
  <c r="J665" i="19"/>
  <c r="N646" i="19"/>
  <c r="N647" i="19"/>
  <c r="N650" i="19"/>
  <c r="N651" i="19"/>
  <c r="N652" i="19"/>
  <c r="N653" i="19"/>
  <c r="N655" i="19"/>
  <c r="N656" i="19"/>
  <c r="N658" i="19"/>
  <c r="N659" i="19"/>
  <c r="N660" i="19"/>
  <c r="N661" i="19"/>
  <c r="N662" i="19"/>
  <c r="N663" i="19"/>
  <c r="N664" i="19"/>
  <c r="M646" i="19"/>
  <c r="M647" i="19"/>
  <c r="M648" i="19"/>
  <c r="M649" i="19"/>
  <c r="M650" i="19"/>
  <c r="M651" i="19"/>
  <c r="M652" i="19"/>
  <c r="M654" i="19"/>
  <c r="M655" i="19"/>
  <c r="M656" i="19"/>
  <c r="M657" i="19"/>
  <c r="M658" i="19"/>
  <c r="M659" i="19"/>
  <c r="M660" i="19"/>
  <c r="M661" i="19"/>
  <c r="M662" i="19"/>
  <c r="M663" i="19"/>
  <c r="M664" i="19"/>
  <c r="J664" i="19"/>
  <c r="I664" i="19"/>
  <c r="J663" i="19"/>
  <c r="I663" i="19"/>
  <c r="J662" i="19"/>
  <c r="I662" i="19"/>
  <c r="J661" i="19"/>
  <c r="I661" i="19"/>
  <c r="J660" i="19"/>
  <c r="I660" i="19"/>
  <c r="J659" i="19"/>
  <c r="I659" i="19"/>
  <c r="J658" i="19"/>
  <c r="I658" i="19"/>
  <c r="M644" i="19"/>
  <c r="N644" i="19"/>
  <c r="S94" i="28"/>
  <c r="R94" i="28"/>
  <c r="R93" i="28"/>
  <c r="S93" i="28" s="1"/>
  <c r="S92" i="28"/>
  <c r="R92" i="28"/>
  <c r="R91" i="28"/>
  <c r="S91" i="28" s="1"/>
  <c r="L92" i="28"/>
  <c r="L93" i="28"/>
  <c r="L94" i="28"/>
  <c r="K92" i="28"/>
  <c r="K93" i="28"/>
  <c r="K94" i="28"/>
  <c r="L91" i="28"/>
  <c r="K91" i="28"/>
  <c r="B657" i="19"/>
  <c r="M40" i="18"/>
  <c r="M39" i="18"/>
  <c r="M38" i="18"/>
  <c r="M37" i="18"/>
  <c r="L40" i="18"/>
  <c r="L39" i="18"/>
  <c r="L38" i="18"/>
  <c r="L37" i="18"/>
  <c r="J40" i="18"/>
  <c r="J39" i="18"/>
  <c r="J38" i="18"/>
  <c r="J37" i="18"/>
  <c r="B38" i="18"/>
  <c r="F38" i="18" s="1"/>
  <c r="B39" i="18"/>
  <c r="B40" i="18"/>
  <c r="B37" i="18"/>
  <c r="C40" i="18"/>
  <c r="C39" i="18"/>
  <c r="C38" i="18"/>
  <c r="C37" i="18"/>
  <c r="M36" i="18"/>
  <c r="M35" i="18"/>
  <c r="M34" i="18"/>
  <c r="M33" i="18"/>
  <c r="M32" i="18"/>
  <c r="M31" i="18"/>
  <c r="M30" i="18"/>
  <c r="M29" i="18"/>
  <c r="J30" i="18"/>
  <c r="J31" i="18"/>
  <c r="J32" i="18"/>
  <c r="J33" i="18"/>
  <c r="J34" i="18"/>
  <c r="J35" i="18"/>
  <c r="J36" i="18"/>
  <c r="J29" i="18"/>
  <c r="F36" i="18"/>
  <c r="F35" i="18"/>
  <c r="F34" i="18"/>
  <c r="F33" i="18"/>
  <c r="F32" i="18"/>
  <c r="F31" i="18"/>
  <c r="F30" i="18"/>
  <c r="F29" i="18"/>
  <c r="D30" i="18"/>
  <c r="D31" i="18"/>
  <c r="D32" i="18"/>
  <c r="D33" i="18"/>
  <c r="D34" i="18"/>
  <c r="D35" i="18"/>
  <c r="D36" i="18"/>
  <c r="D29" i="18"/>
  <c r="C30" i="18"/>
  <c r="C31" i="18"/>
  <c r="C32" i="18"/>
  <c r="C33" i="18"/>
  <c r="C34" i="18"/>
  <c r="C35" i="18"/>
  <c r="C36" i="18"/>
  <c r="C29" i="18"/>
  <c r="B30" i="18"/>
  <c r="B31" i="18"/>
  <c r="B32" i="18"/>
  <c r="B33" i="18"/>
  <c r="B34" i="18"/>
  <c r="B35" i="18"/>
  <c r="B36" i="18"/>
  <c r="B29" i="18"/>
  <c r="E93" i="28"/>
  <c r="E91" i="28"/>
  <c r="D85" i="28"/>
  <c r="D84" i="28"/>
  <c r="D83" i="28"/>
  <c r="D82" i="28"/>
  <c r="D81" i="28"/>
  <c r="C75" i="28"/>
  <c r="D75" i="28" s="1"/>
  <c r="C74" i="28"/>
  <c r="D74" i="28" s="1"/>
  <c r="C73" i="28"/>
  <c r="D73" i="28" s="1"/>
  <c r="D72" i="28"/>
  <c r="C72" i="28"/>
  <c r="C71" i="28"/>
  <c r="D71" i="28" s="1"/>
  <c r="B62" i="28"/>
  <c r="B66" i="28" s="1"/>
  <c r="B67" i="28" s="1"/>
  <c r="B61" i="28"/>
  <c r="B64" i="28" s="1"/>
  <c r="B65" i="28" s="1"/>
  <c r="N19" i="28"/>
  <c r="L19" i="28"/>
  <c r="J19" i="28"/>
  <c r="G19" i="28"/>
  <c r="D19" i="28"/>
  <c r="N18" i="28"/>
  <c r="L18" i="28"/>
  <c r="J18" i="28"/>
  <c r="G18" i="28"/>
  <c r="D18" i="28"/>
  <c r="N17" i="28"/>
  <c r="L17" i="28"/>
  <c r="J17" i="28"/>
  <c r="G17" i="28"/>
  <c r="D17" i="28"/>
  <c r="N16" i="28"/>
  <c r="L16" i="28"/>
  <c r="J16" i="28"/>
  <c r="K16" i="28" s="1"/>
  <c r="O16" i="28" s="1"/>
  <c r="G16" i="28"/>
  <c r="D16" i="28"/>
  <c r="D97" i="27"/>
  <c r="L90" i="27" s="1"/>
  <c r="S92" i="27"/>
  <c r="R92" i="27"/>
  <c r="Q92" i="27"/>
  <c r="J92" i="27"/>
  <c r="I92" i="27"/>
  <c r="H92" i="27"/>
  <c r="G92" i="27"/>
  <c r="F92" i="27"/>
  <c r="O92" i="27" s="1"/>
  <c r="C92" i="27"/>
  <c r="L92" i="27" s="1"/>
  <c r="S91" i="27"/>
  <c r="Q91" i="27"/>
  <c r="P91" i="27"/>
  <c r="J91" i="27"/>
  <c r="H91" i="27"/>
  <c r="G91" i="27"/>
  <c r="F91" i="27"/>
  <c r="E91" i="27"/>
  <c r="N91" i="27" s="1"/>
  <c r="C91" i="27"/>
  <c r="L91" i="27" s="1"/>
  <c r="S90" i="27"/>
  <c r="R90" i="27"/>
  <c r="Q90" i="27"/>
  <c r="J90" i="27"/>
  <c r="I90" i="27"/>
  <c r="H90" i="27"/>
  <c r="G90" i="27"/>
  <c r="P90" i="27" s="1"/>
  <c r="F90" i="27"/>
  <c r="O90" i="27" s="1"/>
  <c r="E90" i="27"/>
  <c r="N90" i="27" s="1"/>
  <c r="D90" i="27"/>
  <c r="M90" i="27" s="1"/>
  <c r="C90" i="27"/>
  <c r="B90" i="27"/>
  <c r="I81" i="27"/>
  <c r="I80" i="27"/>
  <c r="I79" i="27"/>
  <c r="I78" i="27"/>
  <c r="I77" i="27"/>
  <c r="J81" i="27" s="1"/>
  <c r="B108" i="27" s="1"/>
  <c r="I76" i="27"/>
  <c r="I75" i="27"/>
  <c r="J76" i="27" s="1"/>
  <c r="B107" i="27" s="1"/>
  <c r="I74" i="27"/>
  <c r="I73" i="27"/>
  <c r="I72" i="27"/>
  <c r="I71" i="27"/>
  <c r="I70" i="27"/>
  <c r="I69" i="27"/>
  <c r="I68" i="27"/>
  <c r="I67" i="27"/>
  <c r="I66" i="27"/>
  <c r="I65" i="27"/>
  <c r="I64" i="27"/>
  <c r="I63" i="27"/>
  <c r="I62" i="27"/>
  <c r="J73" i="27" s="1"/>
  <c r="B106" i="27" s="1"/>
  <c r="S56" i="27"/>
  <c r="O56" i="27"/>
  <c r="S55" i="27"/>
  <c r="O55" i="27"/>
  <c r="S54" i="27"/>
  <c r="O54" i="27"/>
  <c r="S53" i="27"/>
  <c r="O53" i="27"/>
  <c r="S52" i="27"/>
  <c r="O52" i="27"/>
  <c r="S51" i="27"/>
  <c r="O51" i="27"/>
  <c r="B44" i="27"/>
  <c r="B43" i="27"/>
  <c r="B42" i="27"/>
  <c r="B41" i="27"/>
  <c r="C40" i="27"/>
  <c r="B40" i="27"/>
  <c r="B39" i="27"/>
  <c r="E38" i="27"/>
  <c r="B38" i="27"/>
  <c r="I32" i="27"/>
  <c r="G32" i="27"/>
  <c r="E32" i="27"/>
  <c r="C32" i="27"/>
  <c r="B32" i="27"/>
  <c r="C31" i="27"/>
  <c r="B31" i="27"/>
  <c r="I31" i="27" s="1"/>
  <c r="B30" i="27"/>
  <c r="I30" i="27" s="1"/>
  <c r="B29" i="27"/>
  <c r="B28" i="27"/>
  <c r="M22" i="27"/>
  <c r="N22" i="27" s="1"/>
  <c r="L22" i="27"/>
  <c r="K29" i="27" s="1"/>
  <c r="L21" i="27"/>
  <c r="M21" i="27" s="1"/>
  <c r="N21" i="27" s="1"/>
  <c r="J32" i="27" s="1"/>
  <c r="L20" i="27"/>
  <c r="G29" i="27" s="1"/>
  <c r="L19" i="27"/>
  <c r="C38" i="27" s="1"/>
  <c r="M18" i="27"/>
  <c r="N18" i="27" s="1"/>
  <c r="F32" i="27" s="1"/>
  <c r="L18" i="27"/>
  <c r="E31" i="27" s="1"/>
  <c r="L17" i="27"/>
  <c r="M17" i="27" s="1"/>
  <c r="N17" i="27" s="1"/>
  <c r="L16" i="27"/>
  <c r="L15" i="27"/>
  <c r="E41" i="27" s="1"/>
  <c r="M25" i="18"/>
  <c r="I13" i="18"/>
  <c r="I14" i="18"/>
  <c r="I11" i="18"/>
  <c r="I10" i="18"/>
  <c r="I9" i="18"/>
  <c r="I12" i="18"/>
  <c r="I10" i="22"/>
  <c r="I9" i="22"/>
  <c r="I8" i="22"/>
  <c r="K17" i="28" l="1"/>
  <c r="M17" i="28" s="1"/>
  <c r="K18" i="28"/>
  <c r="O18" i="28" s="1"/>
  <c r="F40" i="18"/>
  <c r="F39" i="18"/>
  <c r="K19" i="28"/>
  <c r="O19" i="28" s="1"/>
  <c r="F37" i="18"/>
  <c r="O17" i="28"/>
  <c r="B693" i="19"/>
  <c r="D86" i="28"/>
  <c r="O93" i="28" s="1"/>
  <c r="M92" i="28"/>
  <c r="M94" i="28"/>
  <c r="M93" i="28"/>
  <c r="M91" i="28"/>
  <c r="M16" i="28"/>
  <c r="F91" i="28"/>
  <c r="F93" i="28"/>
  <c r="J93" i="28" s="1"/>
  <c r="F94" i="28"/>
  <c r="F92" i="28"/>
  <c r="O94" i="28"/>
  <c r="H93" i="28"/>
  <c r="D76" i="28"/>
  <c r="P108" i="27"/>
  <c r="T108" i="27"/>
  <c r="F108" i="27"/>
  <c r="C108" i="27"/>
  <c r="N108" i="27"/>
  <c r="L108" i="27"/>
  <c r="R108" i="27"/>
  <c r="L30" i="27"/>
  <c r="L31" i="27"/>
  <c r="L32" i="27"/>
  <c r="L29" i="27"/>
  <c r="L28" i="27"/>
  <c r="J28" i="27"/>
  <c r="J29" i="27"/>
  <c r="D31" i="27"/>
  <c r="D32" i="27"/>
  <c r="T106" i="27"/>
  <c r="T109" i="27" s="1"/>
  <c r="H106" i="27"/>
  <c r="H109" i="27" s="1"/>
  <c r="L106" i="27"/>
  <c r="R106" i="27"/>
  <c r="F106" i="27"/>
  <c r="P106" i="27"/>
  <c r="C106" i="27"/>
  <c r="N106" i="27"/>
  <c r="J106" i="27"/>
  <c r="J109" i="27" s="1"/>
  <c r="P107" i="27"/>
  <c r="L107" i="27"/>
  <c r="F107" i="27"/>
  <c r="N107" i="27"/>
  <c r="C107" i="27"/>
  <c r="J107" i="27"/>
  <c r="T107" i="27"/>
  <c r="K28" i="27"/>
  <c r="E43" i="27"/>
  <c r="O91" i="27"/>
  <c r="P92" i="27"/>
  <c r="D30" i="27"/>
  <c r="C29" i="27"/>
  <c r="M19" i="27"/>
  <c r="N19" i="27" s="1"/>
  <c r="D39" i="27" s="1"/>
  <c r="C42" i="27"/>
  <c r="D29" i="27"/>
  <c r="F31" i="27"/>
  <c r="D28" i="27"/>
  <c r="E42" i="27"/>
  <c r="E28" i="27"/>
  <c r="M16" i="27"/>
  <c r="N16" i="27" s="1"/>
  <c r="H44" i="27" s="1"/>
  <c r="F28" i="27"/>
  <c r="H30" i="27"/>
  <c r="E44" i="27"/>
  <c r="K90" i="27"/>
  <c r="D106" i="27" s="1"/>
  <c r="D109" i="27" s="1"/>
  <c r="H29" i="27"/>
  <c r="J31" i="27"/>
  <c r="E39" i="27"/>
  <c r="I29" i="27"/>
  <c r="M15" i="27"/>
  <c r="N15" i="27" s="1"/>
  <c r="F40" i="27" s="1"/>
  <c r="E30" i="27"/>
  <c r="E29" i="27"/>
  <c r="C44" i="27"/>
  <c r="H31" i="27"/>
  <c r="G28" i="27"/>
  <c r="J30" i="27"/>
  <c r="I28" i="27"/>
  <c r="C30" i="27"/>
  <c r="E40" i="27"/>
  <c r="C28" i="27"/>
  <c r="F30" i="27"/>
  <c r="G31" i="27"/>
  <c r="F29" i="27"/>
  <c r="G30" i="27"/>
  <c r="C39" i="27"/>
  <c r="M20" i="27"/>
  <c r="N20" i="27" s="1"/>
  <c r="H32" i="27" s="1"/>
  <c r="K32" i="27"/>
  <c r="C41" i="27"/>
  <c r="H28" i="27"/>
  <c r="K31" i="27"/>
  <c r="K30" i="27"/>
  <c r="C43" i="27"/>
  <c r="J9" i="18"/>
  <c r="I19" i="18"/>
  <c r="I20" i="18"/>
  <c r="I21" i="18"/>
  <c r="I22" i="18"/>
  <c r="I23" i="18"/>
  <c r="I24" i="18"/>
  <c r="I25" i="18"/>
  <c r="I26" i="18"/>
  <c r="I27" i="18"/>
  <c r="I28" i="18"/>
  <c r="I18" i="18"/>
  <c r="I16" i="18"/>
  <c r="I17" i="18"/>
  <c r="I15" i="18"/>
  <c r="J608" i="19"/>
  <c r="J607" i="19"/>
  <c r="J606" i="19"/>
  <c r="J605" i="19"/>
  <c r="J604" i="19"/>
  <c r="J603" i="19"/>
  <c r="J602" i="19"/>
  <c r="J601" i="19"/>
  <c r="J600" i="19"/>
  <c r="J599" i="19"/>
  <c r="J598" i="19"/>
  <c r="J597" i="19"/>
  <c r="J596" i="19"/>
  <c r="J595" i="19"/>
  <c r="J594" i="19"/>
  <c r="J593" i="19"/>
  <c r="J592" i="19"/>
  <c r="J591" i="19"/>
  <c r="J590" i="19"/>
  <c r="J589" i="19"/>
  <c r="J588" i="19"/>
  <c r="J587" i="19"/>
  <c r="J586" i="19"/>
  <c r="J585" i="19"/>
  <c r="J584" i="19"/>
  <c r="J583" i="19"/>
  <c r="J582" i="19"/>
  <c r="J581" i="19"/>
  <c r="J580" i="19"/>
  <c r="J579" i="19"/>
  <c r="J578" i="19"/>
  <c r="J577" i="19"/>
  <c r="J576" i="19"/>
  <c r="J575" i="19"/>
  <c r="J574" i="19"/>
  <c r="J573" i="19"/>
  <c r="J572" i="19"/>
  <c r="J571" i="19"/>
  <c r="J570" i="19"/>
  <c r="J569" i="19"/>
  <c r="J568" i="19"/>
  <c r="J567" i="19"/>
  <c r="J566" i="19"/>
  <c r="J565" i="19"/>
  <c r="J564" i="19"/>
  <c r="J563" i="19"/>
  <c r="J562" i="19"/>
  <c r="J561" i="19"/>
  <c r="J560" i="19"/>
  <c r="J55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09" i="19"/>
  <c r="I241" i="19"/>
  <c r="J241" i="19" s="1"/>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172" i="19"/>
  <c r="J173" i="19"/>
  <c r="J174" i="19"/>
  <c r="J175" i="19"/>
  <c r="J176" i="19"/>
  <c r="J177" i="19"/>
  <c r="J178" i="19"/>
  <c r="J179" i="19"/>
  <c r="J180" i="19"/>
  <c r="J181" i="19"/>
  <c r="J182" i="19"/>
  <c r="J183" i="19"/>
  <c r="J184" i="19"/>
  <c r="J185" i="19"/>
  <c r="J186" i="19"/>
  <c r="J187" i="19"/>
  <c r="J188" i="19"/>
  <c r="J189" i="19"/>
  <c r="J190" i="19"/>
  <c r="J191" i="19"/>
  <c r="J192" i="19"/>
  <c r="J171" i="19"/>
  <c r="I145" i="19"/>
  <c r="J145" i="19" s="1"/>
  <c r="I146" i="19"/>
  <c r="J146" i="19" s="1"/>
  <c r="I147" i="19"/>
  <c r="J147" i="19" s="1"/>
  <c r="I148" i="19"/>
  <c r="J148" i="19" s="1"/>
  <c r="I149" i="19"/>
  <c r="J149" i="19" s="1"/>
  <c r="I150" i="19"/>
  <c r="J150" i="19" s="1"/>
  <c r="I151" i="19"/>
  <c r="J151" i="19" s="1"/>
  <c r="I152" i="19"/>
  <c r="J152" i="19" s="1"/>
  <c r="I153" i="19"/>
  <c r="J153" i="19" s="1"/>
  <c r="I154" i="19"/>
  <c r="J154" i="19" s="1"/>
  <c r="I155" i="19"/>
  <c r="J155" i="19" s="1"/>
  <c r="I156" i="19"/>
  <c r="J156" i="19" s="1"/>
  <c r="I157" i="19"/>
  <c r="J157" i="19" s="1"/>
  <c r="I158" i="19"/>
  <c r="J158" i="19" s="1"/>
  <c r="I159" i="19"/>
  <c r="J159" i="19" s="1"/>
  <c r="I160" i="19"/>
  <c r="J160" i="19" s="1"/>
  <c r="I161" i="19"/>
  <c r="J161" i="19" s="1"/>
  <c r="I162" i="19"/>
  <c r="J162" i="19" s="1"/>
  <c r="I163" i="19"/>
  <c r="J163" i="19" s="1"/>
  <c r="I164" i="19"/>
  <c r="J164" i="19" s="1"/>
  <c r="I165" i="19"/>
  <c r="J165" i="19" s="1"/>
  <c r="I166" i="19"/>
  <c r="J166" i="19" s="1"/>
  <c r="I167" i="19"/>
  <c r="J167" i="19" s="1"/>
  <c r="I168" i="19"/>
  <c r="J168" i="19" s="1"/>
  <c r="I169" i="19"/>
  <c r="J169" i="19" s="1"/>
  <c r="I170" i="19"/>
  <c r="J170" i="19" s="1"/>
  <c r="I144" i="19"/>
  <c r="J144" i="19" s="1"/>
  <c r="I118" i="19"/>
  <c r="J118" i="19" s="1"/>
  <c r="I119" i="19"/>
  <c r="J119" i="19" s="1"/>
  <c r="I120" i="19"/>
  <c r="J120" i="19" s="1"/>
  <c r="I121" i="19"/>
  <c r="J121" i="19" s="1"/>
  <c r="I122" i="19"/>
  <c r="J122" i="19" s="1"/>
  <c r="I123" i="19"/>
  <c r="J123" i="19" s="1"/>
  <c r="I124" i="19"/>
  <c r="J124" i="19" s="1"/>
  <c r="I125" i="19"/>
  <c r="J125" i="19" s="1"/>
  <c r="I126" i="19"/>
  <c r="J126" i="19" s="1"/>
  <c r="I127" i="19"/>
  <c r="J127" i="19" s="1"/>
  <c r="I128" i="19"/>
  <c r="J128" i="19" s="1"/>
  <c r="I129" i="19"/>
  <c r="J129" i="19" s="1"/>
  <c r="I130" i="19"/>
  <c r="J130" i="19" s="1"/>
  <c r="I131" i="19"/>
  <c r="J131" i="19" s="1"/>
  <c r="I132" i="19"/>
  <c r="J132" i="19" s="1"/>
  <c r="I133" i="19"/>
  <c r="J133" i="19" s="1"/>
  <c r="I134" i="19"/>
  <c r="J134" i="19" s="1"/>
  <c r="I135" i="19"/>
  <c r="J135" i="19" s="1"/>
  <c r="I136" i="19"/>
  <c r="J136" i="19" s="1"/>
  <c r="I137" i="19"/>
  <c r="J137" i="19" s="1"/>
  <c r="I138" i="19"/>
  <c r="J138" i="19" s="1"/>
  <c r="I139" i="19"/>
  <c r="J139" i="19" s="1"/>
  <c r="I140" i="19"/>
  <c r="J140" i="19" s="1"/>
  <c r="I141" i="19"/>
  <c r="J141" i="19" s="1"/>
  <c r="I142" i="19"/>
  <c r="J142" i="19" s="1"/>
  <c r="I143" i="19"/>
  <c r="J143" i="19" s="1"/>
  <c r="I117" i="19"/>
  <c r="J117" i="19" s="1"/>
  <c r="I91" i="19"/>
  <c r="J91" i="19" s="1"/>
  <c r="I92" i="19"/>
  <c r="J92" i="19" s="1"/>
  <c r="I93" i="19"/>
  <c r="J93" i="19" s="1"/>
  <c r="I94" i="19"/>
  <c r="J94" i="19" s="1"/>
  <c r="I95" i="19"/>
  <c r="J95" i="19" s="1"/>
  <c r="I96" i="19"/>
  <c r="J96" i="19" s="1"/>
  <c r="I97" i="19"/>
  <c r="J97" i="19" s="1"/>
  <c r="I98" i="19"/>
  <c r="J98" i="19" s="1"/>
  <c r="I99" i="19"/>
  <c r="J99" i="19" s="1"/>
  <c r="I100" i="19"/>
  <c r="J100" i="19" s="1"/>
  <c r="I101" i="19"/>
  <c r="J101" i="19" s="1"/>
  <c r="I102" i="19"/>
  <c r="J102" i="19" s="1"/>
  <c r="I103" i="19"/>
  <c r="J103" i="19" s="1"/>
  <c r="I104" i="19"/>
  <c r="J104" i="19" s="1"/>
  <c r="I105" i="19"/>
  <c r="J105" i="19" s="1"/>
  <c r="I106" i="19"/>
  <c r="J106" i="19" s="1"/>
  <c r="I107" i="19"/>
  <c r="J107" i="19" s="1"/>
  <c r="I108" i="19"/>
  <c r="J108" i="19" s="1"/>
  <c r="I109" i="19"/>
  <c r="J109" i="19" s="1"/>
  <c r="I110" i="19"/>
  <c r="J110" i="19" s="1"/>
  <c r="I111" i="19"/>
  <c r="J111" i="19" s="1"/>
  <c r="I112" i="19"/>
  <c r="J112" i="19" s="1"/>
  <c r="I113" i="19"/>
  <c r="J113" i="19" s="1"/>
  <c r="I114" i="19"/>
  <c r="J114" i="19" s="1"/>
  <c r="I115" i="19"/>
  <c r="J115" i="19" s="1"/>
  <c r="I116" i="19"/>
  <c r="J116" i="19" s="1"/>
  <c r="I90" i="19"/>
  <c r="J90" i="19" s="1"/>
  <c r="I64" i="19"/>
  <c r="J64" i="19" s="1"/>
  <c r="I65" i="19"/>
  <c r="J65" i="19" s="1"/>
  <c r="I66" i="19"/>
  <c r="J66" i="19" s="1"/>
  <c r="I67" i="19"/>
  <c r="J67" i="19" s="1"/>
  <c r="I68" i="19"/>
  <c r="J68" i="19" s="1"/>
  <c r="I69" i="19"/>
  <c r="J69" i="19" s="1"/>
  <c r="I70" i="19"/>
  <c r="J70" i="19" s="1"/>
  <c r="I71" i="19"/>
  <c r="J71" i="19" s="1"/>
  <c r="I72" i="19"/>
  <c r="J72" i="19" s="1"/>
  <c r="I73" i="19"/>
  <c r="J73" i="19" s="1"/>
  <c r="I74" i="19"/>
  <c r="J74" i="19" s="1"/>
  <c r="I75" i="19"/>
  <c r="J75" i="19" s="1"/>
  <c r="I76" i="19"/>
  <c r="J76" i="19" s="1"/>
  <c r="I77" i="19"/>
  <c r="J77" i="19" s="1"/>
  <c r="I78" i="19"/>
  <c r="J78" i="19" s="1"/>
  <c r="I79" i="19"/>
  <c r="J79" i="19" s="1"/>
  <c r="I80" i="19"/>
  <c r="J80" i="19" s="1"/>
  <c r="I81" i="19"/>
  <c r="J81" i="19" s="1"/>
  <c r="I82" i="19"/>
  <c r="J82" i="19" s="1"/>
  <c r="I83" i="19"/>
  <c r="J83" i="19" s="1"/>
  <c r="I84" i="19"/>
  <c r="J84" i="19" s="1"/>
  <c r="I85" i="19"/>
  <c r="J85" i="19" s="1"/>
  <c r="I86" i="19"/>
  <c r="J86" i="19" s="1"/>
  <c r="I87" i="19"/>
  <c r="J87" i="19" s="1"/>
  <c r="I88" i="19"/>
  <c r="J88" i="19" s="1"/>
  <c r="I89" i="19"/>
  <c r="J89" i="19" s="1"/>
  <c r="I63" i="19"/>
  <c r="J63" i="19" s="1"/>
  <c r="I37" i="19"/>
  <c r="J37" i="19" s="1"/>
  <c r="I38" i="19"/>
  <c r="J38" i="19" s="1"/>
  <c r="I39" i="19"/>
  <c r="J39" i="19" s="1"/>
  <c r="I40" i="19"/>
  <c r="J40" i="19" s="1"/>
  <c r="I41" i="19"/>
  <c r="J41" i="19" s="1"/>
  <c r="I42" i="19"/>
  <c r="J42" i="19" s="1"/>
  <c r="I43" i="19"/>
  <c r="J43" i="19" s="1"/>
  <c r="I44" i="19"/>
  <c r="J44" i="19" s="1"/>
  <c r="I45" i="19"/>
  <c r="J45" i="19" s="1"/>
  <c r="I46" i="19"/>
  <c r="J46" i="19" s="1"/>
  <c r="I47" i="19"/>
  <c r="J47" i="19" s="1"/>
  <c r="I48" i="19"/>
  <c r="J48" i="19" s="1"/>
  <c r="I49" i="19"/>
  <c r="J49" i="19" s="1"/>
  <c r="I50" i="19"/>
  <c r="J50" i="19" s="1"/>
  <c r="I51" i="19"/>
  <c r="J51" i="19" s="1"/>
  <c r="I52" i="19"/>
  <c r="J52" i="19" s="1"/>
  <c r="I53" i="19"/>
  <c r="J53" i="19" s="1"/>
  <c r="I54" i="19"/>
  <c r="J54" i="19" s="1"/>
  <c r="I55" i="19"/>
  <c r="J55" i="19" s="1"/>
  <c r="I56" i="19"/>
  <c r="J56" i="19" s="1"/>
  <c r="I57" i="19"/>
  <c r="J57" i="19" s="1"/>
  <c r="I58" i="19"/>
  <c r="J58" i="19" s="1"/>
  <c r="I59" i="19"/>
  <c r="J59" i="19" s="1"/>
  <c r="I60" i="19"/>
  <c r="J60" i="19" s="1"/>
  <c r="I61" i="19"/>
  <c r="J61" i="19" s="1"/>
  <c r="I62" i="19"/>
  <c r="J62" i="19" s="1"/>
  <c r="I36" i="19"/>
  <c r="J36" i="19" s="1"/>
  <c r="I10" i="19"/>
  <c r="J10" i="19" s="1"/>
  <c r="I11" i="19"/>
  <c r="J11" i="19" s="1"/>
  <c r="I12" i="19"/>
  <c r="J12" i="19" s="1"/>
  <c r="I13" i="19"/>
  <c r="J13" i="19" s="1"/>
  <c r="I14" i="19"/>
  <c r="J14" i="19" s="1"/>
  <c r="I15" i="19"/>
  <c r="J15" i="19" s="1"/>
  <c r="I16" i="19"/>
  <c r="J16" i="19" s="1"/>
  <c r="I17" i="19"/>
  <c r="J17" i="19" s="1"/>
  <c r="I18" i="19"/>
  <c r="J18" i="19" s="1"/>
  <c r="I19" i="19"/>
  <c r="J19" i="19" s="1"/>
  <c r="I20" i="19"/>
  <c r="J20" i="19" s="1"/>
  <c r="I21" i="19"/>
  <c r="J21" i="19" s="1"/>
  <c r="I22" i="19"/>
  <c r="J22" i="19" s="1"/>
  <c r="I23" i="19"/>
  <c r="J23" i="19" s="1"/>
  <c r="I24" i="19"/>
  <c r="J24" i="19" s="1"/>
  <c r="I25" i="19"/>
  <c r="J25" i="19" s="1"/>
  <c r="I26" i="19"/>
  <c r="J26" i="19" s="1"/>
  <c r="I27" i="19"/>
  <c r="J27" i="19" s="1"/>
  <c r="I28" i="19"/>
  <c r="J28" i="19" s="1"/>
  <c r="I29" i="19"/>
  <c r="J29" i="19" s="1"/>
  <c r="I30" i="19"/>
  <c r="J30" i="19" s="1"/>
  <c r="I31" i="19"/>
  <c r="J31" i="19" s="1"/>
  <c r="I32" i="19"/>
  <c r="J32" i="19" s="1"/>
  <c r="I33" i="19"/>
  <c r="J33" i="19" s="1"/>
  <c r="I34" i="19"/>
  <c r="J34" i="19" s="1"/>
  <c r="I35" i="19"/>
  <c r="J35" i="19" s="1"/>
  <c r="I9" i="19"/>
  <c r="J9" i="19" s="1"/>
  <c r="D35" i="19"/>
  <c r="D34" i="19"/>
  <c r="D32" i="19"/>
  <c r="D33" i="19"/>
  <c r="D29" i="19"/>
  <c r="D30" i="19"/>
  <c r="D31" i="19"/>
  <c r="D10" i="19"/>
  <c r="D11" i="19"/>
  <c r="D12" i="19"/>
  <c r="D13" i="19"/>
  <c r="D14" i="19"/>
  <c r="D15" i="19"/>
  <c r="D16" i="19"/>
  <c r="D17" i="19"/>
  <c r="D18" i="19"/>
  <c r="D19" i="19"/>
  <c r="D20" i="19"/>
  <c r="D21" i="19"/>
  <c r="D22" i="19"/>
  <c r="D23" i="19"/>
  <c r="D24" i="19"/>
  <c r="D25" i="19"/>
  <c r="D26" i="19"/>
  <c r="D27" i="19"/>
  <c r="D28"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9" i="19"/>
  <c r="L10" i="18"/>
  <c r="M10" i="18" s="1"/>
  <c r="L13" i="18"/>
  <c r="M13" i="18" s="1"/>
  <c r="L14" i="18"/>
  <c r="M14" i="18" s="1"/>
  <c r="M9" i="18"/>
  <c r="J10" i="18"/>
  <c r="J11" i="18"/>
  <c r="J14" i="18"/>
  <c r="C19" i="18"/>
  <c r="C20" i="18"/>
  <c r="C21" i="18"/>
  <c r="C22" i="18"/>
  <c r="C23" i="18"/>
  <c r="C24" i="18"/>
  <c r="C25" i="18"/>
  <c r="C26" i="18"/>
  <c r="C27" i="18"/>
  <c r="C28" i="18"/>
  <c r="C18" i="18"/>
  <c r="C16" i="18"/>
  <c r="C17" i="18"/>
  <c r="C15" i="18"/>
  <c r="B19" i="18"/>
  <c r="B20" i="18"/>
  <c r="B21" i="18"/>
  <c r="B22" i="18"/>
  <c r="B23" i="18"/>
  <c r="B24" i="18"/>
  <c r="B25" i="18"/>
  <c r="B26" i="18"/>
  <c r="B27" i="18"/>
  <c r="B28" i="18"/>
  <c r="B18" i="18"/>
  <c r="B16" i="18"/>
  <c r="B17" i="18"/>
  <c r="B15" i="18"/>
  <c r="C10" i="18"/>
  <c r="C11" i="18"/>
  <c r="C12" i="18"/>
  <c r="C13" i="18"/>
  <c r="C14" i="18"/>
  <c r="C9" i="18"/>
  <c r="B14" i="18"/>
  <c r="B10" i="18"/>
  <c r="B11" i="18"/>
  <c r="B12" i="18"/>
  <c r="B13" i="18"/>
  <c r="B9" i="18"/>
  <c r="E105" i="23"/>
  <c r="D105" i="23"/>
  <c r="E104" i="23"/>
  <c r="I269" i="19" s="1"/>
  <c r="J269" i="19" s="1"/>
  <c r="D104" i="23"/>
  <c r="E103" i="23"/>
  <c r="I268" i="19" s="1"/>
  <c r="J268" i="19" s="1"/>
  <c r="D103" i="23"/>
  <c r="E102" i="23"/>
  <c r="I267" i="19" s="1"/>
  <c r="J267" i="19" s="1"/>
  <c r="D102" i="23"/>
  <c r="E101" i="23"/>
  <c r="D101" i="23"/>
  <c r="E100" i="23"/>
  <c r="I265" i="19" s="1"/>
  <c r="J265" i="19" s="1"/>
  <c r="D100" i="23"/>
  <c r="E99" i="23"/>
  <c r="I262" i="19" s="1"/>
  <c r="J262" i="19" s="1"/>
  <c r="D99" i="23"/>
  <c r="E98" i="23"/>
  <c r="D98" i="23"/>
  <c r="E97" i="23"/>
  <c r="D97" i="23"/>
  <c r="E96" i="23"/>
  <c r="I263" i="19" s="1"/>
  <c r="J263" i="19" s="1"/>
  <c r="D96" i="23"/>
  <c r="E95" i="23"/>
  <c r="D95" i="23"/>
  <c r="E94" i="23"/>
  <c r="D94" i="23"/>
  <c r="E93" i="23"/>
  <c r="D93" i="23"/>
  <c r="E92" i="23"/>
  <c r="D92" i="23"/>
  <c r="E91" i="23"/>
  <c r="D91" i="23"/>
  <c r="E90" i="23"/>
  <c r="I259" i="19" s="1"/>
  <c r="J259" i="19" s="1"/>
  <c r="D90" i="23"/>
  <c r="E89" i="23"/>
  <c r="D89" i="23"/>
  <c r="E88" i="23"/>
  <c r="D88" i="23"/>
  <c r="E87" i="23"/>
  <c r="D87" i="23"/>
  <c r="E86" i="23"/>
  <c r="I256" i="19" s="1"/>
  <c r="J256" i="19" s="1"/>
  <c r="D86" i="23"/>
  <c r="E85" i="23"/>
  <c r="T85" i="23" s="1"/>
  <c r="N282" i="19" s="1"/>
  <c r="D85" i="23"/>
  <c r="E84" i="23"/>
  <c r="D84" i="23"/>
  <c r="E83" i="23"/>
  <c r="D83" i="23"/>
  <c r="E82" i="23"/>
  <c r="D82" i="23"/>
  <c r="E81" i="23"/>
  <c r="D81" i="23"/>
  <c r="E80" i="23"/>
  <c r="I253" i="19" s="1"/>
  <c r="J253" i="19" s="1"/>
  <c r="D80" i="23"/>
  <c r="E79" i="23"/>
  <c r="D79" i="23"/>
  <c r="E78" i="23"/>
  <c r="I252" i="19" s="1"/>
  <c r="J252" i="19" s="1"/>
  <c r="D78" i="23"/>
  <c r="E77" i="23"/>
  <c r="D77" i="23"/>
  <c r="E76" i="23"/>
  <c r="D76" i="23"/>
  <c r="E75" i="23"/>
  <c r="D75" i="23"/>
  <c r="E74" i="23"/>
  <c r="D74" i="23"/>
  <c r="E73" i="23"/>
  <c r="D73" i="23"/>
  <c r="E72" i="23"/>
  <c r="D72" i="23"/>
  <c r="E71" i="23"/>
  <c r="D71" i="23"/>
  <c r="E70" i="23"/>
  <c r="D70" i="23"/>
  <c r="E69" i="23"/>
  <c r="D69" i="23"/>
  <c r="E68" i="23"/>
  <c r="D68" i="23"/>
  <c r="E67" i="23"/>
  <c r="D67" i="23"/>
  <c r="E66" i="23"/>
  <c r="I244" i="19" s="1"/>
  <c r="J244" i="19" s="1"/>
  <c r="D66" i="23"/>
  <c r="E65" i="23"/>
  <c r="D65" i="23"/>
  <c r="E64" i="23"/>
  <c r="I243" i="19" s="1"/>
  <c r="J243" i="19" s="1"/>
  <c r="D64" i="23"/>
  <c r="E63" i="23"/>
  <c r="I242" i="19" s="1"/>
  <c r="J242" i="19" s="1"/>
  <c r="D63" i="23"/>
  <c r="E62" i="23"/>
  <c r="D62" i="23"/>
  <c r="E61" i="23"/>
  <c r="D61" i="23"/>
  <c r="E60" i="23"/>
  <c r="I240" i="19" s="1"/>
  <c r="J240" i="19" s="1"/>
  <c r="D60" i="23"/>
  <c r="E59" i="23"/>
  <c r="I239" i="19" s="1"/>
  <c r="J239" i="19" s="1"/>
  <c r="D59" i="23"/>
  <c r="E58" i="23"/>
  <c r="D58" i="23"/>
  <c r="E57" i="23"/>
  <c r="D57" i="23"/>
  <c r="E56" i="23"/>
  <c r="D56" i="23"/>
  <c r="E55" i="23"/>
  <c r="I237" i="19" s="1"/>
  <c r="J237" i="19" s="1"/>
  <c r="D55" i="23"/>
  <c r="D34" i="23"/>
  <c r="D33" i="23"/>
  <c r="D32" i="23"/>
  <c r="D31" i="23"/>
  <c r="D30" i="23"/>
  <c r="D29" i="23"/>
  <c r="D28" i="23"/>
  <c r="D27" i="23"/>
  <c r="D26" i="23"/>
  <c r="D25" i="23"/>
  <c r="D24" i="23"/>
  <c r="D23" i="23"/>
  <c r="D22" i="23"/>
  <c r="D21" i="23"/>
  <c r="D20" i="23"/>
  <c r="D19" i="23"/>
  <c r="D18" i="23"/>
  <c r="D17" i="23"/>
  <c r="D16" i="23"/>
  <c r="D15" i="23"/>
  <c r="D14" i="23"/>
  <c r="D13" i="23"/>
  <c r="E42" i="22"/>
  <c r="D42" i="22"/>
  <c r="C42" i="22"/>
  <c r="B42" i="22"/>
  <c r="E41" i="22"/>
  <c r="D41" i="22"/>
  <c r="C41" i="22"/>
  <c r="B41" i="22"/>
  <c r="E40" i="22"/>
  <c r="D40" i="22"/>
  <c r="C40" i="22"/>
  <c r="B40" i="22"/>
  <c r="E39" i="22"/>
  <c r="G39" i="22" s="1"/>
  <c r="D39" i="22"/>
  <c r="C39" i="22"/>
  <c r="B39" i="22"/>
  <c r="E38" i="22"/>
  <c r="D38" i="22"/>
  <c r="C38" i="22"/>
  <c r="B38" i="22"/>
  <c r="E37" i="22"/>
  <c r="D37" i="22"/>
  <c r="C37" i="22"/>
  <c r="B37" i="22"/>
  <c r="E36" i="22"/>
  <c r="D36" i="22"/>
  <c r="C36" i="22"/>
  <c r="B36" i="22"/>
  <c r="E35" i="22"/>
  <c r="D35" i="22"/>
  <c r="C35" i="22"/>
  <c r="B35" i="22"/>
  <c r="E34" i="22"/>
  <c r="D34" i="22"/>
  <c r="C34" i="22"/>
  <c r="B34" i="22"/>
  <c r="E33" i="22"/>
  <c r="D33" i="22"/>
  <c r="C33" i="22"/>
  <c r="B33" i="22"/>
  <c r="E32" i="22"/>
  <c r="D32" i="22"/>
  <c r="C32" i="22"/>
  <c r="B32" i="22"/>
  <c r="E31" i="22"/>
  <c r="D31" i="22"/>
  <c r="C31" i="22"/>
  <c r="B31" i="22"/>
  <c r="E30" i="22"/>
  <c r="D30" i="22"/>
  <c r="C30" i="22"/>
  <c r="B30" i="22"/>
  <c r="E29" i="22"/>
  <c r="D29" i="22"/>
  <c r="C29" i="22"/>
  <c r="B29" i="22"/>
  <c r="E28" i="22"/>
  <c r="D28" i="22"/>
  <c r="C28" i="22"/>
  <c r="B28" i="22"/>
  <c r="E27" i="22"/>
  <c r="D27" i="22"/>
  <c r="C27" i="22"/>
  <c r="B27" i="22"/>
  <c r="E26" i="22"/>
  <c r="D26" i="22"/>
  <c r="C26" i="22"/>
  <c r="B26" i="22"/>
  <c r="E25" i="22"/>
  <c r="D25" i="22"/>
  <c r="C25" i="22"/>
  <c r="B25" i="22"/>
  <c r="E24" i="22"/>
  <c r="D24" i="22"/>
  <c r="C24" i="22"/>
  <c r="B24" i="22"/>
  <c r="E23" i="22"/>
  <c r="D23" i="22"/>
  <c r="C23" i="22"/>
  <c r="B23" i="22"/>
  <c r="E22" i="22"/>
  <c r="C22" i="22"/>
  <c r="B22" i="22"/>
  <c r="E21" i="22"/>
  <c r="K21" i="22" s="1"/>
  <c r="D21" i="22"/>
  <c r="C21" i="22"/>
  <c r="B21" i="22"/>
  <c r="E20" i="22"/>
  <c r="D20" i="22"/>
  <c r="C20" i="22"/>
  <c r="B20" i="22"/>
  <c r="E19" i="22"/>
  <c r="D19" i="22"/>
  <c r="C19" i="22"/>
  <c r="B19" i="22"/>
  <c r="E18" i="22"/>
  <c r="K18" i="22" s="1"/>
  <c r="D18" i="22"/>
  <c r="C18" i="22"/>
  <c r="B18" i="22"/>
  <c r="E17" i="22"/>
  <c r="D17" i="22"/>
  <c r="C17" i="22"/>
  <c r="B17" i="22"/>
  <c r="E16" i="22"/>
  <c r="D16" i="22"/>
  <c r="C16" i="22"/>
  <c r="B16" i="22"/>
  <c r="F69" i="24"/>
  <c r="F112" i="23"/>
  <c r="G112" i="23" s="1"/>
  <c r="F111" i="23"/>
  <c r="G111" i="23" s="1"/>
  <c r="N50" i="23"/>
  <c r="L28" i="18" s="1"/>
  <c r="M28" i="18" s="1"/>
  <c r="M50" i="23"/>
  <c r="H50" i="23"/>
  <c r="N49" i="23"/>
  <c r="M49" i="23"/>
  <c r="J27" i="18" s="1"/>
  <c r="H49" i="23"/>
  <c r="N48" i="23"/>
  <c r="M48" i="23"/>
  <c r="H48" i="23"/>
  <c r="N47" i="23"/>
  <c r="M47" i="23"/>
  <c r="J25" i="18" s="1"/>
  <c r="H47" i="23"/>
  <c r="N46" i="23"/>
  <c r="L24" i="18" s="1"/>
  <c r="M24" i="18" s="1"/>
  <c r="M46" i="23"/>
  <c r="H46" i="23"/>
  <c r="N45" i="23"/>
  <c r="M45" i="23"/>
  <c r="H45" i="23"/>
  <c r="N44" i="23"/>
  <c r="M44" i="23"/>
  <c r="H44" i="23"/>
  <c r="N43" i="23"/>
  <c r="M43" i="23"/>
  <c r="J21" i="18" s="1"/>
  <c r="H43" i="23"/>
  <c r="N42" i="23"/>
  <c r="M42" i="23"/>
  <c r="H42" i="23"/>
  <c r="N41" i="23"/>
  <c r="M41" i="23"/>
  <c r="H41" i="23"/>
  <c r="N40" i="23"/>
  <c r="L18" i="18" s="1"/>
  <c r="M18" i="18" s="1"/>
  <c r="M40" i="23"/>
  <c r="H40" i="23"/>
  <c r="K12" i="23"/>
  <c r="J12" i="23"/>
  <c r="I12" i="23"/>
  <c r="G12" i="23"/>
  <c r="F12" i="23"/>
  <c r="E12" i="23"/>
  <c r="L7" i="23"/>
  <c r="G7" i="23"/>
  <c r="I7" i="23" s="1"/>
  <c r="L6" i="23"/>
  <c r="G6" i="23"/>
  <c r="H6" i="23" s="1"/>
  <c r="J16" i="18" s="1"/>
  <c r="L5" i="23"/>
  <c r="G5" i="23"/>
  <c r="I5" i="23" s="1"/>
  <c r="K42" i="22"/>
  <c r="I42" i="22"/>
  <c r="O40" i="22"/>
  <c r="K39" i="22"/>
  <c r="I39" i="22"/>
  <c r="H39" i="22"/>
  <c r="F39" i="22"/>
  <c r="O38" i="22"/>
  <c r="K36" i="22"/>
  <c r="I36" i="22"/>
  <c r="H36" i="22"/>
  <c r="G36" i="22"/>
  <c r="F36" i="22"/>
  <c r="M35" i="22"/>
  <c r="K33" i="22"/>
  <c r="I33" i="22"/>
  <c r="H33" i="22"/>
  <c r="O32" i="22"/>
  <c r="N32" i="22"/>
  <c r="M32" i="22"/>
  <c r="H30" i="22"/>
  <c r="G30" i="22"/>
  <c r="O29" i="22"/>
  <c r="N29" i="22"/>
  <c r="K29" i="22"/>
  <c r="K28" i="22"/>
  <c r="I27" i="22"/>
  <c r="G27" i="22"/>
  <c r="O26" i="22"/>
  <c r="N26" i="22"/>
  <c r="K25" i="22"/>
  <c r="J25" i="22"/>
  <c r="H24" i="22"/>
  <c r="N23" i="22"/>
  <c r="K23" i="22"/>
  <c r="J21" i="22"/>
  <c r="O19" i="22"/>
  <c r="N19" i="22"/>
  <c r="K19" i="22"/>
  <c r="I18" i="22"/>
  <c r="O17" i="22"/>
  <c r="I17" i="22"/>
  <c r="N16" i="22"/>
  <c r="K16" i="22"/>
  <c r="H10" i="22"/>
  <c r="G10" i="22"/>
  <c r="K24" i="22" s="1"/>
  <c r="H9" i="22"/>
  <c r="Q21" i="22" s="1"/>
  <c r="G9" i="22"/>
  <c r="J28" i="22" s="1"/>
  <c r="H8" i="22"/>
  <c r="P21" i="22" s="1"/>
  <c r="G8" i="22"/>
  <c r="I41" i="22" s="1"/>
  <c r="H7" i="22"/>
  <c r="O35" i="22" s="1"/>
  <c r="G7" i="22"/>
  <c r="H20" i="22" s="1"/>
  <c r="H6" i="22"/>
  <c r="N40" i="22" s="1"/>
  <c r="G6" i="22"/>
  <c r="G33" i="22" s="1"/>
  <c r="H5" i="22"/>
  <c r="M23" i="22" s="1"/>
  <c r="G5" i="22"/>
  <c r="F27" i="22" s="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H94" i="28" l="1"/>
  <c r="M18" i="28"/>
  <c r="Q93" i="28"/>
  <c r="M19" i="28"/>
  <c r="J94" i="28"/>
  <c r="Q94" i="28"/>
  <c r="M20" i="28"/>
  <c r="O92" i="28"/>
  <c r="Q92" i="28" s="1"/>
  <c r="O91" i="28"/>
  <c r="Q91" i="28" s="1"/>
  <c r="D77" i="28"/>
  <c r="S106" i="27"/>
  <c r="G106" i="27"/>
  <c r="Q106" i="27"/>
  <c r="O106" i="27"/>
  <c r="M106" i="27"/>
  <c r="E106" i="27"/>
  <c r="E109" i="27" s="1"/>
  <c r="K106" i="27"/>
  <c r="K109" i="27" s="1"/>
  <c r="U106" i="27"/>
  <c r="I106" i="27"/>
  <c r="I109" i="27" s="1"/>
  <c r="H40" i="27"/>
  <c r="D42" i="27"/>
  <c r="N109" i="27"/>
  <c r="F41" i="27"/>
  <c r="D43" i="27"/>
  <c r="H43" i="27"/>
  <c r="H38" i="27"/>
  <c r="H41" i="27"/>
  <c r="P109" i="27"/>
  <c r="O108" i="27"/>
  <c r="M108" i="27"/>
  <c r="G108" i="27"/>
  <c r="U108" i="27"/>
  <c r="S108" i="27"/>
  <c r="Q108" i="27"/>
  <c r="D41" i="27"/>
  <c r="F109" i="27"/>
  <c r="R109" i="27"/>
  <c r="H39" i="27"/>
  <c r="H42" i="27"/>
  <c r="L109" i="27"/>
  <c r="D40" i="27"/>
  <c r="D38" i="27"/>
  <c r="F38" i="27"/>
  <c r="F43" i="27"/>
  <c r="F39" i="27"/>
  <c r="D44" i="27"/>
  <c r="F44" i="27"/>
  <c r="O107" i="27"/>
  <c r="K107" i="27"/>
  <c r="U107" i="27"/>
  <c r="M107" i="27"/>
  <c r="G107" i="27"/>
  <c r="Q107" i="27"/>
  <c r="F42" i="27"/>
  <c r="Z60" i="23"/>
  <c r="N478" i="19" s="1"/>
  <c r="AA83" i="23"/>
  <c r="AA67" i="23"/>
  <c r="AA79" i="23"/>
  <c r="AA92" i="23"/>
  <c r="AA104" i="23"/>
  <c r="AA68" i="23"/>
  <c r="N523" i="19" s="1"/>
  <c r="AA80" i="23"/>
  <c r="N536" i="19" s="1"/>
  <c r="AA93" i="23"/>
  <c r="N547" i="19" s="1"/>
  <c r="AA69" i="23"/>
  <c r="N524" i="19" s="1"/>
  <c r="AA81" i="23"/>
  <c r="AA94" i="23"/>
  <c r="N548" i="19" s="1"/>
  <c r="AA58" i="23"/>
  <c r="AA82" i="23"/>
  <c r="AA71" i="23"/>
  <c r="AA72" i="23"/>
  <c r="AA97" i="23"/>
  <c r="AA98" i="23"/>
  <c r="AA56" i="23"/>
  <c r="N511" i="19" s="1"/>
  <c r="AA105" i="23"/>
  <c r="N558" i="19" s="1"/>
  <c r="AA55" i="23"/>
  <c r="N509" i="19" s="1"/>
  <c r="AA70" i="23"/>
  <c r="N525" i="19" s="1"/>
  <c r="AA84" i="23"/>
  <c r="N540" i="19" s="1"/>
  <c r="AA85" i="23"/>
  <c r="N530" i="19" s="1"/>
  <c r="AA57" i="23"/>
  <c r="AA60" i="23"/>
  <c r="AA61" i="23"/>
  <c r="AA62" i="23"/>
  <c r="AA74" i="23"/>
  <c r="AA87" i="23"/>
  <c r="AA99" i="23"/>
  <c r="AA75" i="23"/>
  <c r="N531" i="19" s="1"/>
  <c r="AA88" i="23"/>
  <c r="N543" i="19" s="1"/>
  <c r="AA100" i="23"/>
  <c r="N553" i="19" s="1"/>
  <c r="AA66" i="23"/>
  <c r="N521" i="19" s="1"/>
  <c r="AA103" i="23"/>
  <c r="N556" i="19" s="1"/>
  <c r="AA59" i="23"/>
  <c r="AA86" i="23"/>
  <c r="AA63" i="23"/>
  <c r="AA64" i="23"/>
  <c r="AA76" i="23"/>
  <c r="AA89" i="23"/>
  <c r="AA101" i="23"/>
  <c r="N554" i="19" s="1"/>
  <c r="AA65" i="23"/>
  <c r="N520" i="19" s="1"/>
  <c r="AA77" i="23"/>
  <c r="AA90" i="23"/>
  <c r="N545" i="19" s="1"/>
  <c r="AA102" i="23"/>
  <c r="N555" i="19" s="1"/>
  <c r="AA78" i="23"/>
  <c r="N535" i="19" s="1"/>
  <c r="AA91" i="23"/>
  <c r="AA95" i="23"/>
  <c r="AA96" i="23"/>
  <c r="AA73" i="23"/>
  <c r="V80" i="23"/>
  <c r="N355" i="19" s="1"/>
  <c r="K104" i="23"/>
  <c r="M405" i="19" s="1"/>
  <c r="Z70" i="23"/>
  <c r="V76" i="23"/>
  <c r="N352" i="19" s="1"/>
  <c r="G104" i="23"/>
  <c r="M269" i="19" s="1"/>
  <c r="Q103" i="23"/>
  <c r="M640" i="19" s="1"/>
  <c r="U85" i="23"/>
  <c r="N316" i="19" s="1"/>
  <c r="V56" i="23"/>
  <c r="J63" i="23"/>
  <c r="M344" i="19" s="1"/>
  <c r="Z102" i="23"/>
  <c r="N505" i="19" s="1"/>
  <c r="J81" i="23"/>
  <c r="V63" i="23"/>
  <c r="N344" i="19" s="1"/>
  <c r="V74" i="23"/>
  <c r="N351" i="19" s="1"/>
  <c r="Z74" i="23"/>
  <c r="N487" i="19" s="1"/>
  <c r="Z56" i="23"/>
  <c r="V68" i="23"/>
  <c r="Z75" i="23"/>
  <c r="V78" i="23"/>
  <c r="N354" i="19" s="1"/>
  <c r="N57" i="23"/>
  <c r="S56" i="23"/>
  <c r="N79" i="23"/>
  <c r="V57" i="23"/>
  <c r="N69" i="23"/>
  <c r="N93" i="23"/>
  <c r="M499" i="19" s="1"/>
  <c r="N105" i="23"/>
  <c r="M508" i="19" s="1"/>
  <c r="L21" i="18"/>
  <c r="M21" i="18" s="1"/>
  <c r="N60" i="23"/>
  <c r="M478" i="19" s="1"/>
  <c r="J61" i="23"/>
  <c r="N65" i="23"/>
  <c r="J71" i="23"/>
  <c r="N77" i="23"/>
  <c r="M489" i="19" s="1"/>
  <c r="J83" i="23"/>
  <c r="M356" i="19" s="1"/>
  <c r="J95" i="23"/>
  <c r="Z94" i="23"/>
  <c r="V85" i="23"/>
  <c r="N350" i="19" s="1"/>
  <c r="N542" i="19"/>
  <c r="V62" i="23"/>
  <c r="N343" i="19" s="1"/>
  <c r="N96" i="23"/>
  <c r="M501" i="19" s="1"/>
  <c r="O104" i="23"/>
  <c r="M557" i="19" s="1"/>
  <c r="W86" i="23"/>
  <c r="N392" i="19" s="1"/>
  <c r="O100" i="23"/>
  <c r="M553" i="19" s="1"/>
  <c r="K63" i="23"/>
  <c r="M378" i="19" s="1"/>
  <c r="O65" i="23"/>
  <c r="M520" i="19" s="1"/>
  <c r="O71" i="23"/>
  <c r="M526" i="19" s="1"/>
  <c r="O83" i="23"/>
  <c r="M539" i="19" s="1"/>
  <c r="O95" i="23"/>
  <c r="M549" i="19" s="1"/>
  <c r="O101" i="23"/>
  <c r="M554" i="19" s="1"/>
  <c r="G85" i="23"/>
  <c r="M248" i="19" s="1"/>
  <c r="O60" i="23"/>
  <c r="M515" i="19" s="1"/>
  <c r="O76" i="23"/>
  <c r="M532" i="19" s="1"/>
  <c r="W56" i="23"/>
  <c r="G75" i="23"/>
  <c r="O98" i="23"/>
  <c r="M552" i="19" s="1"/>
  <c r="O57" i="23"/>
  <c r="M512" i="19" s="1"/>
  <c r="Z63" i="23"/>
  <c r="N480" i="19" s="1"/>
  <c r="S98" i="23"/>
  <c r="G58" i="23"/>
  <c r="M238" i="19" s="1"/>
  <c r="Z104" i="23"/>
  <c r="N507" i="19" s="1"/>
  <c r="I261" i="19"/>
  <c r="J261" i="19" s="1"/>
  <c r="U68" i="23"/>
  <c r="G98" i="23"/>
  <c r="K98" i="23"/>
  <c r="N518" i="19"/>
  <c r="V86" i="23"/>
  <c r="N358" i="19" s="1"/>
  <c r="I99" i="23"/>
  <c r="M330" i="19" s="1"/>
  <c r="M93" i="23"/>
  <c r="M465" i="19" s="1"/>
  <c r="V69" i="23"/>
  <c r="K90" i="23"/>
  <c r="M395" i="19" s="1"/>
  <c r="K101" i="23"/>
  <c r="M402" i="19" s="1"/>
  <c r="V60" i="23"/>
  <c r="N342" i="19" s="1"/>
  <c r="K69" i="23"/>
  <c r="S79" i="23"/>
  <c r="V90" i="23"/>
  <c r="N361" i="19" s="1"/>
  <c r="J55" i="23"/>
  <c r="M339" i="19" s="1"/>
  <c r="U80" i="23"/>
  <c r="N321" i="19" s="1"/>
  <c r="Y90" i="23"/>
  <c r="N463" i="19" s="1"/>
  <c r="V105" i="23"/>
  <c r="N372" i="19" s="1"/>
  <c r="N55" i="23"/>
  <c r="M475" i="19" s="1"/>
  <c r="G61" i="23"/>
  <c r="Q74" i="23"/>
  <c r="M621" i="19" s="1"/>
  <c r="G93" i="23"/>
  <c r="M261" i="19" s="1"/>
  <c r="G79" i="23"/>
  <c r="V98" i="23"/>
  <c r="Z105" i="23"/>
  <c r="N508" i="19" s="1"/>
  <c r="N56" i="23"/>
  <c r="U74" i="23"/>
  <c r="N317" i="19" s="1"/>
  <c r="V81" i="23"/>
  <c r="H63" i="23"/>
  <c r="M276" i="19" s="1"/>
  <c r="H105" i="23"/>
  <c r="M304" i="19" s="1"/>
  <c r="H75" i="23"/>
  <c r="L84" i="23"/>
  <c r="M425" i="19" s="1"/>
  <c r="J23" i="18"/>
  <c r="L104" i="23"/>
  <c r="M439" i="19" s="1"/>
  <c r="L55" i="23"/>
  <c r="M407" i="19" s="1"/>
  <c r="L81" i="23"/>
  <c r="L69" i="23"/>
  <c r="L23" i="18"/>
  <c r="M23" i="18" s="1"/>
  <c r="X87" i="23"/>
  <c r="X69" i="23"/>
  <c r="T80" i="23"/>
  <c r="N287" i="19" s="1"/>
  <c r="T73" i="23"/>
  <c r="N281" i="19" s="1"/>
  <c r="T79" i="23"/>
  <c r="T105" i="23"/>
  <c r="N304" i="19" s="1"/>
  <c r="L19" i="18"/>
  <c r="M19" i="18" s="1"/>
  <c r="T98" i="23"/>
  <c r="T93" i="23"/>
  <c r="N295" i="19" s="1"/>
  <c r="L27" i="18"/>
  <c r="M27" i="18" s="1"/>
  <c r="AB87" i="23"/>
  <c r="N592" i="19" s="1"/>
  <c r="AB84" i="23"/>
  <c r="N590" i="19" s="1"/>
  <c r="AB57" i="23"/>
  <c r="N562" i="19" s="1"/>
  <c r="AB63" i="23"/>
  <c r="N568" i="19" s="1"/>
  <c r="H69" i="23"/>
  <c r="AB99" i="23"/>
  <c r="J19" i="18"/>
  <c r="H5" i="23"/>
  <c r="E34" i="23" s="1"/>
  <c r="T74" i="23"/>
  <c r="N283" i="19" s="1"/>
  <c r="Z89" i="23"/>
  <c r="N496" i="19" s="1"/>
  <c r="I258" i="19"/>
  <c r="J258" i="19" s="1"/>
  <c r="M69" i="23"/>
  <c r="K81" i="23"/>
  <c r="G86" i="23"/>
  <c r="M256" i="19" s="1"/>
  <c r="Q98" i="23"/>
  <c r="O103" i="23"/>
  <c r="M556" i="19" s="1"/>
  <c r="U105" i="23"/>
  <c r="N338" i="19" s="1"/>
  <c r="AB66" i="23"/>
  <c r="N571" i="19" s="1"/>
  <c r="O72" i="23"/>
  <c r="M527" i="19" s="1"/>
  <c r="O78" i="23"/>
  <c r="M535" i="19" s="1"/>
  <c r="O84" i="23"/>
  <c r="M540" i="19" s="1"/>
  <c r="O90" i="23"/>
  <c r="M545" i="19" s="1"/>
  <c r="O96" i="23"/>
  <c r="M550" i="19" s="1"/>
  <c r="L22" i="18"/>
  <c r="M22" i="18" s="1"/>
  <c r="M100" i="23"/>
  <c r="M469" i="19" s="1"/>
  <c r="M64" i="23"/>
  <c r="M447" i="19" s="1"/>
  <c r="J18" i="18"/>
  <c r="I254" i="19"/>
  <c r="J254" i="19" s="1"/>
  <c r="I238" i="19"/>
  <c r="J238" i="19" s="1"/>
  <c r="K55" i="23"/>
  <c r="M373" i="19" s="1"/>
  <c r="O64" i="23"/>
  <c r="M519" i="19" s="1"/>
  <c r="U79" i="23"/>
  <c r="S81" i="23"/>
  <c r="I104" i="23"/>
  <c r="M337" i="19" s="1"/>
  <c r="O61" i="23"/>
  <c r="M516" i="19" s="1"/>
  <c r="AB91" i="23"/>
  <c r="N560" i="19" s="1"/>
  <c r="J26" i="18"/>
  <c r="L20" i="18"/>
  <c r="M20" i="18" s="1"/>
  <c r="V87" i="23"/>
  <c r="V67" i="23"/>
  <c r="N347" i="19" s="1"/>
  <c r="I245" i="19"/>
  <c r="J245" i="19" s="1"/>
  <c r="G73" i="23"/>
  <c r="M247" i="19" s="1"/>
  <c r="X79" i="23"/>
  <c r="X85" i="23"/>
  <c r="N418" i="19" s="1"/>
  <c r="I248" i="19"/>
  <c r="J248" i="19" s="1"/>
  <c r="W91" i="23"/>
  <c r="X97" i="23"/>
  <c r="N434" i="19" s="1"/>
  <c r="J24" i="18"/>
  <c r="G100" i="23"/>
  <c r="M265" i="19" s="1"/>
  <c r="X82" i="23"/>
  <c r="AB89" i="23"/>
  <c r="N594" i="19" s="1"/>
  <c r="Q85" i="23"/>
  <c r="M620" i="19" s="1"/>
  <c r="J28" i="18"/>
  <c r="Y57" i="23"/>
  <c r="O62" i="23"/>
  <c r="M517" i="19" s="1"/>
  <c r="Z68" i="23"/>
  <c r="N73" i="23"/>
  <c r="M485" i="19" s="1"/>
  <c r="I75" i="23"/>
  <c r="V79" i="23"/>
  <c r="Y81" i="23"/>
  <c r="U93" i="23"/>
  <c r="N329" i="19" s="1"/>
  <c r="U98" i="23"/>
  <c r="M55" i="23"/>
  <c r="M441" i="19" s="1"/>
  <c r="Z57" i="23"/>
  <c r="G63" i="23"/>
  <c r="M242" i="19" s="1"/>
  <c r="J68" i="23"/>
  <c r="O73" i="23"/>
  <c r="M528" i="19" s="1"/>
  <c r="J75" i="23"/>
  <c r="Z80" i="23"/>
  <c r="N491" i="19" s="1"/>
  <c r="Z81" i="23"/>
  <c r="V93" i="23"/>
  <c r="N363" i="19" s="1"/>
  <c r="J99" i="23"/>
  <c r="M364" i="19" s="1"/>
  <c r="O56" i="23"/>
  <c r="M511" i="19" s="1"/>
  <c r="O68" i="23"/>
  <c r="M523" i="19" s="1"/>
  <c r="O80" i="23"/>
  <c r="M536" i="19" s="1"/>
  <c r="O86" i="23"/>
  <c r="M541" i="19" s="1"/>
  <c r="O92" i="23"/>
  <c r="M546" i="19" s="1"/>
  <c r="I251" i="19"/>
  <c r="J251" i="19" s="1"/>
  <c r="O91" i="23"/>
  <c r="M510" i="19" s="1"/>
  <c r="O94" i="23"/>
  <c r="M548" i="19" s="1"/>
  <c r="K95" i="23"/>
  <c r="K99" i="23"/>
  <c r="M398" i="19" s="1"/>
  <c r="U104" i="23"/>
  <c r="N337" i="19" s="1"/>
  <c r="Q68" i="23"/>
  <c r="H74" i="23"/>
  <c r="M283" i="19" s="1"/>
  <c r="K80" i="23"/>
  <c r="M389" i="19" s="1"/>
  <c r="U86" i="23"/>
  <c r="N324" i="19" s="1"/>
  <c r="Z92" i="23"/>
  <c r="N498" i="19" s="1"/>
  <c r="I260" i="19"/>
  <c r="J260" i="19" s="1"/>
  <c r="J22" i="18"/>
  <c r="I266" i="19"/>
  <c r="J266" i="19" s="1"/>
  <c r="I250" i="19"/>
  <c r="J250" i="19" s="1"/>
  <c r="K68" i="23"/>
  <c r="Q73" i="23"/>
  <c r="M619" i="19" s="1"/>
  <c r="K75" i="23"/>
  <c r="Q80" i="23"/>
  <c r="M625" i="19" s="1"/>
  <c r="O82" i="23"/>
  <c r="M538" i="19" s="1"/>
  <c r="L26" i="18"/>
  <c r="M26" i="18" s="1"/>
  <c r="K56" i="23"/>
  <c r="O58" i="23"/>
  <c r="M513" i="19" s="1"/>
  <c r="I63" i="23"/>
  <c r="M310" i="19" s="1"/>
  <c r="Y75" i="23"/>
  <c r="S80" i="23"/>
  <c r="N253" i="19" s="1"/>
  <c r="Q89" i="23"/>
  <c r="M630" i="19" s="1"/>
  <c r="N95" i="23"/>
  <c r="N99" i="23"/>
  <c r="M500" i="19" s="1"/>
  <c r="V104" i="23"/>
  <c r="N371" i="19" s="1"/>
  <c r="I249" i="19"/>
  <c r="J249" i="19" s="1"/>
  <c r="Z88" i="23"/>
  <c r="N495" i="19" s="1"/>
  <c r="I257" i="19"/>
  <c r="J257" i="19" s="1"/>
  <c r="M56" i="23"/>
  <c r="M60" i="23"/>
  <c r="M444" i="19" s="1"/>
  <c r="O74" i="23"/>
  <c r="M529" i="19" s="1"/>
  <c r="S89" i="23"/>
  <c r="N258" i="19" s="1"/>
  <c r="K96" i="23"/>
  <c r="M399" i="19" s="1"/>
  <c r="Y104" i="23"/>
  <c r="N473" i="19" s="1"/>
  <c r="K57" i="23"/>
  <c r="M63" i="23"/>
  <c r="M446" i="19" s="1"/>
  <c r="T75" i="23"/>
  <c r="X81" i="23"/>
  <c r="M99" i="23"/>
  <c r="M466" i="19" s="1"/>
  <c r="M105" i="23"/>
  <c r="M474" i="19" s="1"/>
  <c r="I270" i="19"/>
  <c r="J270" i="19" s="1"/>
  <c r="J20" i="18"/>
  <c r="I264" i="19"/>
  <c r="J264" i="19" s="1"/>
  <c r="I247" i="19"/>
  <c r="J247" i="19" s="1"/>
  <c r="G60" i="23"/>
  <c r="M240" i="19" s="1"/>
  <c r="Y66" i="23"/>
  <c r="N448" i="19" s="1"/>
  <c r="Z72" i="23"/>
  <c r="N484" i="19" s="1"/>
  <c r="K84" i="23"/>
  <c r="M391" i="19" s="1"/>
  <c r="G90" i="23"/>
  <c r="M259" i="19" s="1"/>
  <c r="G96" i="23"/>
  <c r="M263" i="19" s="1"/>
  <c r="Q102" i="23"/>
  <c r="M639" i="19" s="1"/>
  <c r="I246" i="19"/>
  <c r="J246" i="19" s="1"/>
  <c r="I255" i="19"/>
  <c r="J255" i="19" s="1"/>
  <c r="L12" i="18"/>
  <c r="M12" i="18" s="1"/>
  <c r="J13" i="18"/>
  <c r="Q22" i="22"/>
  <c r="K26" i="22"/>
  <c r="J12" i="18"/>
  <c r="L11" i="18"/>
  <c r="M11" i="18" s="1"/>
  <c r="J39" i="22"/>
  <c r="Q23" i="22"/>
  <c r="J26" i="22"/>
  <c r="J33" i="22"/>
  <c r="J35" i="22"/>
  <c r="J31" i="22"/>
  <c r="P40" i="22"/>
  <c r="J36" i="22"/>
  <c r="P19" i="22"/>
  <c r="J37" i="22"/>
  <c r="Q28" i="22"/>
  <c r="J34" i="22"/>
  <c r="O16" i="22"/>
  <c r="I20" i="22"/>
  <c r="O23" i="22"/>
  <c r="H27" i="22"/>
  <c r="I30" i="22"/>
  <c r="K35" i="22"/>
  <c r="K37" i="22"/>
  <c r="K41" i="22"/>
  <c r="I16" i="22"/>
  <c r="I19" i="22"/>
  <c r="K22" i="22"/>
  <c r="R28" i="22"/>
  <c r="K31" i="22"/>
  <c r="K34" i="22"/>
  <c r="K40" i="22"/>
  <c r="J18" i="22"/>
  <c r="J42" i="22"/>
  <c r="Q37" i="22"/>
  <c r="J17" i="22"/>
  <c r="K20" i="22"/>
  <c r="I24" i="22"/>
  <c r="J27" i="22"/>
  <c r="K30" i="22"/>
  <c r="N35" i="22"/>
  <c r="Q38" i="22"/>
  <c r="O41" i="22"/>
  <c r="J30" i="22"/>
  <c r="N41" i="22"/>
  <c r="K17" i="22"/>
  <c r="O20" i="22"/>
  <c r="J24" i="22"/>
  <c r="K27" i="22"/>
  <c r="K32" i="22"/>
  <c r="K38" i="22"/>
  <c r="P41" i="22"/>
  <c r="P23" i="22"/>
  <c r="P26" i="22"/>
  <c r="J29" i="22"/>
  <c r="J32" i="22"/>
  <c r="Q35" i="22"/>
  <c r="P38" i="22"/>
  <c r="J41" i="22"/>
  <c r="J22" i="22"/>
  <c r="P22" i="22"/>
  <c r="P29" i="22"/>
  <c r="Q19" i="22"/>
  <c r="J20" i="22"/>
  <c r="I21" i="22"/>
  <c r="P35" i="22"/>
  <c r="N38" i="22"/>
  <c r="H42" i="22"/>
  <c r="M26" i="22"/>
  <c r="U70" i="23"/>
  <c r="M82" i="23"/>
  <c r="Z64" i="23"/>
  <c r="N481" i="19" s="1"/>
  <c r="Y64" i="23"/>
  <c r="N447" i="19" s="1"/>
  <c r="Z100" i="23"/>
  <c r="N503" i="19" s="1"/>
  <c r="Y100" i="23"/>
  <c r="N469" i="19" s="1"/>
  <c r="V70" i="23"/>
  <c r="V100" i="23"/>
  <c r="N367" i="19" s="1"/>
  <c r="Z59" i="23"/>
  <c r="N477" i="19" s="1"/>
  <c r="Y59" i="23"/>
  <c r="N443" i="19" s="1"/>
  <c r="AB102" i="23"/>
  <c r="N605" i="19" s="1"/>
  <c r="K102" i="23"/>
  <c r="M403" i="19" s="1"/>
  <c r="N83" i="23"/>
  <c r="M492" i="19" s="1"/>
  <c r="W85" i="23"/>
  <c r="N384" i="19" s="1"/>
  <c r="Y88" i="23"/>
  <c r="N461" i="19" s="1"/>
  <c r="M94" i="23"/>
  <c r="U96" i="23"/>
  <c r="N331" i="19" s="1"/>
  <c r="N61" i="23"/>
  <c r="M61" i="23"/>
  <c r="L61" i="23"/>
  <c r="N103" i="23"/>
  <c r="M506" i="19" s="1"/>
  <c r="M103" i="23"/>
  <c r="M472" i="19" s="1"/>
  <c r="W76" i="23"/>
  <c r="N386" i="19" s="1"/>
  <c r="O55" i="23"/>
  <c r="M509" i="19" s="1"/>
  <c r="M59" i="23"/>
  <c r="M443" i="19" s="1"/>
  <c r="K61" i="23"/>
  <c r="Q71" i="23"/>
  <c r="M76" i="23"/>
  <c r="M454" i="19" s="1"/>
  <c r="AB90" i="23"/>
  <c r="N595" i="19" s="1"/>
  <c r="Z96" i="23"/>
  <c r="N501" i="19" s="1"/>
  <c r="AB101" i="23"/>
  <c r="N604" i="19" s="1"/>
  <c r="AB55" i="23"/>
  <c r="N559" i="19" s="1"/>
  <c r="S59" i="23"/>
  <c r="N239" i="19" s="1"/>
  <c r="Z71" i="23"/>
  <c r="Q83" i="23"/>
  <c r="M626" i="19" s="1"/>
  <c r="J89" i="23"/>
  <c r="M360" i="19" s="1"/>
  <c r="I91" i="23"/>
  <c r="J97" i="23"/>
  <c r="M366" i="19" s="1"/>
  <c r="G102" i="23"/>
  <c r="M267" i="19" s="1"/>
  <c r="X59" i="23"/>
  <c r="N409" i="19" s="1"/>
  <c r="Y61" i="23"/>
  <c r="K70" i="23"/>
  <c r="Q76" i="23"/>
  <c r="M622" i="19" s="1"/>
  <c r="G82" i="23"/>
  <c r="N89" i="23"/>
  <c r="M496" i="19" s="1"/>
  <c r="I95" i="23"/>
  <c r="U102" i="23"/>
  <c r="N335" i="19" s="1"/>
  <c r="L60" i="23"/>
  <c r="M410" i="19" s="1"/>
  <c r="Z61" i="23"/>
  <c r="G64" i="23"/>
  <c r="M243" i="19" s="1"/>
  <c r="Q70" i="23"/>
  <c r="U76" i="23"/>
  <c r="N318" i="19" s="1"/>
  <c r="L82" i="23"/>
  <c r="O89" i="23"/>
  <c r="M544" i="19" s="1"/>
  <c r="V102" i="23"/>
  <c r="N369" i="19" s="1"/>
  <c r="T58" i="23"/>
  <c r="N272" i="19" s="1"/>
  <c r="V58" i="23"/>
  <c r="N340" i="19" s="1"/>
  <c r="U58" i="23"/>
  <c r="N306" i="19" s="1"/>
  <c r="L94" i="23"/>
  <c r="K94" i="23"/>
  <c r="J94" i="23"/>
  <c r="I94" i="23"/>
  <c r="N64" i="23"/>
  <c r="M481" i="19" s="1"/>
  <c r="N82" i="23"/>
  <c r="Y70" i="23"/>
  <c r="Z95" i="23"/>
  <c r="Y95" i="23"/>
  <c r="X95" i="23"/>
  <c r="G59" i="23"/>
  <c r="M239" i="19" s="1"/>
  <c r="X64" i="23"/>
  <c r="N413" i="19" s="1"/>
  <c r="W100" i="23"/>
  <c r="N401" i="19" s="1"/>
  <c r="M83" i="23"/>
  <c r="M458" i="19" s="1"/>
  <c r="Z90" i="23"/>
  <c r="N497" i="19" s="1"/>
  <c r="Q96" i="23"/>
  <c r="M635" i="19" s="1"/>
  <c r="Z101" i="23"/>
  <c r="N504" i="19" s="1"/>
  <c r="S58" i="23"/>
  <c r="N238" i="19" s="1"/>
  <c r="N71" i="23"/>
  <c r="M71" i="23"/>
  <c r="G94" i="23"/>
  <c r="K88" i="23"/>
  <c r="M393" i="19" s="1"/>
  <c r="X88" i="23"/>
  <c r="N427" i="19" s="1"/>
  <c r="W88" i="23"/>
  <c r="N393" i="19" s="1"/>
  <c r="V88" i="23"/>
  <c r="N359" i="19" s="1"/>
  <c r="J59" i="23"/>
  <c r="M341" i="19" s="1"/>
  <c r="Z84" i="23"/>
  <c r="N493" i="19" s="1"/>
  <c r="Y84" i="23"/>
  <c r="N459" i="19" s="1"/>
  <c r="V84" i="23"/>
  <c r="N357" i="19" s="1"/>
  <c r="M84" i="23"/>
  <c r="M459" i="19" s="1"/>
  <c r="L71" i="23"/>
  <c r="X58" i="23"/>
  <c r="N408" i="19" s="1"/>
  <c r="K59" i="23"/>
  <c r="M375" i="19" s="1"/>
  <c r="Z65" i="23"/>
  <c r="I88" i="23"/>
  <c r="M325" i="19" s="1"/>
  <c r="L76" i="23"/>
  <c r="M420" i="19" s="1"/>
  <c r="Z82" i="23"/>
  <c r="Y82" i="23"/>
  <c r="G88" i="23"/>
  <c r="M257" i="19" s="1"/>
  <c r="X100" i="23"/>
  <c r="N435" i="19" s="1"/>
  <c r="K71" i="23"/>
  <c r="G76" i="23"/>
  <c r="M250" i="19" s="1"/>
  <c r="H94" i="23"/>
  <c r="L59" i="23"/>
  <c r="M409" i="19" s="1"/>
  <c r="O66" i="23"/>
  <c r="M521" i="19" s="1"/>
  <c r="Z55" i="23"/>
  <c r="N475" i="19" s="1"/>
  <c r="V55" i="23"/>
  <c r="N339" i="19" s="1"/>
  <c r="U97" i="23"/>
  <c r="N332" i="19" s="1"/>
  <c r="T97" i="23"/>
  <c r="N298" i="19" s="1"/>
  <c r="S97" i="23"/>
  <c r="N264" i="19" s="1"/>
  <c r="N97" i="23"/>
  <c r="M502" i="19" s="1"/>
  <c r="N76" i="23"/>
  <c r="M488" i="19" s="1"/>
  <c r="AC55" i="23"/>
  <c r="N609" i="19" s="1"/>
  <c r="V59" i="23"/>
  <c r="N341" i="19" s="1"/>
  <c r="V61" i="23"/>
  <c r="Z83" i="23"/>
  <c r="N492" i="19" s="1"/>
  <c r="K89" i="23"/>
  <c r="M394" i="19" s="1"/>
  <c r="J91" i="23"/>
  <c r="M97" i="23"/>
  <c r="M468" i="19" s="1"/>
  <c r="I70" i="23"/>
  <c r="H70" i="23"/>
  <c r="G70" i="23"/>
  <c r="Q82" i="23"/>
  <c r="X56" i="23"/>
  <c r="L68" i="23"/>
  <c r="J80" i="23"/>
  <c r="M355" i="19" s="1"/>
  <c r="J86" i="23"/>
  <c r="M358" i="19" s="1"/>
  <c r="H84" i="23"/>
  <c r="M289" i="19" s="1"/>
  <c r="L90" i="23"/>
  <c r="M429" i="19" s="1"/>
  <c r="P55" i="23"/>
  <c r="M559" i="19" s="1"/>
  <c r="I74" i="23"/>
  <c r="M317" i="19" s="1"/>
  <c r="K86" i="23"/>
  <c r="M392" i="19" s="1"/>
  <c r="T91" i="23"/>
  <c r="AB77" i="23"/>
  <c r="N583" i="19" s="1"/>
  <c r="J74" i="23"/>
  <c r="M351" i="19" s="1"/>
  <c r="L80" i="23"/>
  <c r="M423" i="19" s="1"/>
  <c r="J40" i="22"/>
  <c r="J23" i="22"/>
  <c r="Q26" i="22"/>
  <c r="P32" i="22"/>
  <c r="J38" i="22"/>
  <c r="J19" i="22"/>
  <c r="Q40" i="22"/>
  <c r="Q41" i="22"/>
  <c r="Q29" i="22"/>
  <c r="Q32" i="22"/>
  <c r="F33" i="23"/>
  <c r="F21" i="23"/>
  <c r="F26" i="23"/>
  <c r="F14" i="23"/>
  <c r="F16" i="23"/>
  <c r="F28" i="23"/>
  <c r="F23" i="23"/>
  <c r="F18" i="23"/>
  <c r="F30" i="23"/>
  <c r="F25" i="23"/>
  <c r="F22" i="23"/>
  <c r="F15" i="23"/>
  <c r="F17" i="23"/>
  <c r="F32" i="23"/>
  <c r="F27" i="23"/>
  <c r="F19" i="23"/>
  <c r="F34" i="23"/>
  <c r="F31" i="23"/>
  <c r="F20" i="23"/>
  <c r="F13" i="23"/>
  <c r="F24" i="23"/>
  <c r="F29" i="23"/>
  <c r="G72" i="23"/>
  <c r="M246" i="19" s="1"/>
  <c r="K78" i="23"/>
  <c r="M388" i="19" s="1"/>
  <c r="L78" i="23"/>
  <c r="M422" i="19" s="1"/>
  <c r="K72" i="23"/>
  <c r="M382" i="19" s="1"/>
  <c r="M78" i="23"/>
  <c r="M456" i="19" s="1"/>
  <c r="S105" i="23"/>
  <c r="N270" i="19" s="1"/>
  <c r="S100" i="23"/>
  <c r="N265" i="19" s="1"/>
  <c r="S94" i="23"/>
  <c r="S88" i="23"/>
  <c r="N257" i="19" s="1"/>
  <c r="S82" i="23"/>
  <c r="S76" i="23"/>
  <c r="N250" i="19" s="1"/>
  <c r="S70" i="23"/>
  <c r="S64" i="23"/>
  <c r="N243" i="19" s="1"/>
  <c r="S104" i="23"/>
  <c r="N269" i="19" s="1"/>
  <c r="S92" i="23"/>
  <c r="N260" i="19" s="1"/>
  <c r="S86" i="23"/>
  <c r="N256" i="19" s="1"/>
  <c r="S84" i="23"/>
  <c r="N255" i="19" s="1"/>
  <c r="S68" i="23"/>
  <c r="S66" i="23"/>
  <c r="N244" i="19" s="1"/>
  <c r="S55" i="23"/>
  <c r="N237" i="19" s="1"/>
  <c r="S78" i="23"/>
  <c r="N252" i="19" s="1"/>
  <c r="S75" i="23"/>
  <c r="S95" i="23"/>
  <c r="S90" i="23"/>
  <c r="N259" i="19" s="1"/>
  <c r="S61" i="23"/>
  <c r="S57" i="23"/>
  <c r="S72" i="23"/>
  <c r="N246" i="19" s="1"/>
  <c r="S99" i="23"/>
  <c r="N262" i="19" s="1"/>
  <c r="W58" i="23"/>
  <c r="N374" i="19" s="1"/>
  <c r="Q67" i="23"/>
  <c r="M617" i="19" s="1"/>
  <c r="L72" i="23"/>
  <c r="M416" i="19" s="1"/>
  <c r="T78" i="23"/>
  <c r="N286" i="19" s="1"/>
  <c r="S93" i="23"/>
  <c r="N261" i="19" s="1"/>
  <c r="I6" i="23"/>
  <c r="N512" i="19"/>
  <c r="S60" i="23"/>
  <c r="N240" i="19" s="1"/>
  <c r="S67" i="23"/>
  <c r="N245" i="19" s="1"/>
  <c r="M6" i="23"/>
  <c r="J26" i="23" s="1"/>
  <c r="T62" i="23"/>
  <c r="N275" i="19" s="1"/>
  <c r="V72" i="23"/>
  <c r="N348" i="19" s="1"/>
  <c r="X102" i="23"/>
  <c r="N437" i="19" s="1"/>
  <c r="X96" i="23"/>
  <c r="N433" i="19" s="1"/>
  <c r="X90" i="23"/>
  <c r="N429" i="19" s="1"/>
  <c r="X84" i="23"/>
  <c r="N425" i="19" s="1"/>
  <c r="X78" i="23"/>
  <c r="N422" i="19" s="1"/>
  <c r="X72" i="23"/>
  <c r="N416" i="19" s="1"/>
  <c r="X66" i="23"/>
  <c r="N414" i="19" s="1"/>
  <c r="X104" i="23"/>
  <c r="N439" i="19" s="1"/>
  <c r="X98" i="23"/>
  <c r="X92" i="23"/>
  <c r="N430" i="19" s="1"/>
  <c r="X101" i="23"/>
  <c r="N436" i="19" s="1"/>
  <c r="X89" i="23"/>
  <c r="N428" i="19" s="1"/>
  <c r="X80" i="23"/>
  <c r="N423" i="19" s="1"/>
  <c r="X71" i="23"/>
  <c r="X61" i="23"/>
  <c r="X57" i="23"/>
  <c r="X103" i="23"/>
  <c r="N438" i="19" s="1"/>
  <c r="X91" i="23"/>
  <c r="X55" i="23"/>
  <c r="N407" i="19" s="1"/>
  <c r="X65" i="23"/>
  <c r="X86" i="23"/>
  <c r="N426" i="19" s="1"/>
  <c r="X76" i="23"/>
  <c r="N420" i="19" s="1"/>
  <c r="X68" i="23"/>
  <c r="X99" i="23"/>
  <c r="N432" i="19" s="1"/>
  <c r="X94" i="23"/>
  <c r="X83" i="23"/>
  <c r="N424" i="19" s="1"/>
  <c r="X77" i="23"/>
  <c r="N421" i="19" s="1"/>
  <c r="X74" i="23"/>
  <c r="N419" i="19" s="1"/>
  <c r="U62" i="23"/>
  <c r="N309" i="19" s="1"/>
  <c r="X70" i="23"/>
  <c r="N514" i="19"/>
  <c r="X60" i="23"/>
  <c r="N410" i="19" s="1"/>
  <c r="V66" i="23"/>
  <c r="N346" i="19" s="1"/>
  <c r="AB69" i="23"/>
  <c r="N574" i="19" s="1"/>
  <c r="Z77" i="23"/>
  <c r="N489" i="19" s="1"/>
  <c r="AB78" i="23"/>
  <c r="N585" i="19" s="1"/>
  <c r="H90" i="23"/>
  <c r="M293" i="19" s="1"/>
  <c r="V92" i="23"/>
  <c r="N362" i="19" s="1"/>
  <c r="W93" i="23"/>
  <c r="N397" i="19" s="1"/>
  <c r="AB95" i="23"/>
  <c r="N599" i="19" s="1"/>
  <c r="G99" i="23"/>
  <c r="M262" i="19" s="1"/>
  <c r="J101" i="23"/>
  <c r="M368" i="19" s="1"/>
  <c r="S103" i="23"/>
  <c r="N268" i="19" s="1"/>
  <c r="W104" i="23"/>
  <c r="N405" i="19" s="1"/>
  <c r="AB59" i="23"/>
  <c r="N564" i="19" s="1"/>
  <c r="N533" i="19"/>
  <c r="M87" i="23"/>
  <c r="Q88" i="23"/>
  <c r="M629" i="19" s="1"/>
  <c r="L89" i="23"/>
  <c r="M428" i="19" s="1"/>
  <c r="S91" i="23"/>
  <c r="W92" i="23"/>
  <c r="N396" i="19" s="1"/>
  <c r="X93" i="23"/>
  <c r="N431" i="19" s="1"/>
  <c r="L100" i="23"/>
  <c r="M435" i="19" s="1"/>
  <c r="T103" i="23"/>
  <c r="N302" i="19" s="1"/>
  <c r="U101" i="23"/>
  <c r="N334" i="19" s="1"/>
  <c r="U95" i="23"/>
  <c r="U89" i="23"/>
  <c r="N326" i="19" s="1"/>
  <c r="U83" i="23"/>
  <c r="N322" i="19" s="1"/>
  <c r="U77" i="23"/>
  <c r="N319" i="19" s="1"/>
  <c r="U71" i="23"/>
  <c r="U65" i="23"/>
  <c r="U60" i="23"/>
  <c r="N308" i="19" s="1"/>
  <c r="U56" i="23"/>
  <c r="U99" i="23"/>
  <c r="N330" i="19" s="1"/>
  <c r="U94" i="23"/>
  <c r="U82" i="23"/>
  <c r="U75" i="23"/>
  <c r="U73" i="23"/>
  <c r="N315" i="19" s="1"/>
  <c r="U64" i="23"/>
  <c r="N311" i="19" s="1"/>
  <c r="U84" i="23"/>
  <c r="N323" i="19" s="1"/>
  <c r="U72" i="23"/>
  <c r="N314" i="19" s="1"/>
  <c r="U66" i="23"/>
  <c r="N312" i="19" s="1"/>
  <c r="U61" i="23"/>
  <c r="U57" i="23"/>
  <c r="U87" i="23"/>
  <c r="U81" i="23"/>
  <c r="U69" i="23"/>
  <c r="U63" i="23"/>
  <c r="N310" i="19" s="1"/>
  <c r="U100" i="23"/>
  <c r="N333" i="19" s="1"/>
  <c r="U90" i="23"/>
  <c r="N327" i="19" s="1"/>
  <c r="U59" i="23"/>
  <c r="N307" i="19" s="1"/>
  <c r="U55" i="23"/>
  <c r="N305" i="19" s="1"/>
  <c r="Y103" i="23"/>
  <c r="N472" i="19" s="1"/>
  <c r="Y97" i="23"/>
  <c r="N468" i="19" s="1"/>
  <c r="Y91" i="23"/>
  <c r="Y85" i="23"/>
  <c r="N452" i="19" s="1"/>
  <c r="Y79" i="23"/>
  <c r="Y73" i="23"/>
  <c r="N451" i="19" s="1"/>
  <c r="Y67" i="23"/>
  <c r="N449" i="19" s="1"/>
  <c r="Y96" i="23"/>
  <c r="N467" i="19" s="1"/>
  <c r="Y87" i="23"/>
  <c r="Y78" i="23"/>
  <c r="N456" i="19" s="1"/>
  <c r="Y76" i="23"/>
  <c r="N454" i="19" s="1"/>
  <c r="Y69" i="23"/>
  <c r="Y99" i="23"/>
  <c r="N466" i="19" s="1"/>
  <c r="Y94" i="23"/>
  <c r="Y83" i="23"/>
  <c r="N458" i="19" s="1"/>
  <c r="Y77" i="23"/>
  <c r="N455" i="19" s="1"/>
  <c r="Y74" i="23"/>
  <c r="N453" i="19" s="1"/>
  <c r="Y65" i="23"/>
  <c r="Y89" i="23"/>
  <c r="N462" i="19" s="1"/>
  <c r="Y86" i="23"/>
  <c r="N460" i="19" s="1"/>
  <c r="Y80" i="23"/>
  <c r="N457" i="19" s="1"/>
  <c r="Y71" i="23"/>
  <c r="Y68" i="23"/>
  <c r="Y105" i="23"/>
  <c r="N474" i="19" s="1"/>
  <c r="Y93" i="23"/>
  <c r="N465" i="19" s="1"/>
  <c r="Y60" i="23"/>
  <c r="N444" i="19" s="1"/>
  <c r="Y58" i="23"/>
  <c r="N442" i="19" s="1"/>
  <c r="Y98" i="23"/>
  <c r="Y62" i="23"/>
  <c r="N445" i="19" s="1"/>
  <c r="Y56" i="23"/>
  <c r="AC105" i="23"/>
  <c r="N642" i="19" s="1"/>
  <c r="AC104" i="23"/>
  <c r="N641" i="19" s="1"/>
  <c r="AC103" i="23"/>
  <c r="N640" i="19" s="1"/>
  <c r="AC102" i="23"/>
  <c r="N639" i="19" s="1"/>
  <c r="AC101" i="23"/>
  <c r="N638" i="19" s="1"/>
  <c r="AC100" i="23"/>
  <c r="N637" i="19" s="1"/>
  <c r="AC99" i="23"/>
  <c r="N634" i="19" s="1"/>
  <c r="AC98" i="23"/>
  <c r="AC97" i="23"/>
  <c r="N636" i="19" s="1"/>
  <c r="AC96" i="23"/>
  <c r="N635" i="19" s="1"/>
  <c r="AC95" i="23"/>
  <c r="AC94" i="23"/>
  <c r="AC93" i="23"/>
  <c r="N633" i="19" s="1"/>
  <c r="AC92" i="23"/>
  <c r="N632" i="19" s="1"/>
  <c r="AC91" i="23"/>
  <c r="AC90" i="23"/>
  <c r="N631" i="19" s="1"/>
  <c r="AC89" i="23"/>
  <c r="N630" i="19" s="1"/>
  <c r="AC88" i="23"/>
  <c r="N629" i="19" s="1"/>
  <c r="AC87" i="23"/>
  <c r="AC86" i="23"/>
  <c r="N628" i="19" s="1"/>
  <c r="AC85" i="23"/>
  <c r="N620" i="19" s="1"/>
  <c r="AC84" i="23"/>
  <c r="N627" i="19" s="1"/>
  <c r="AC83" i="23"/>
  <c r="N626" i="19" s="1"/>
  <c r="AC82" i="23"/>
  <c r="AC81" i="23"/>
  <c r="AC80" i="23"/>
  <c r="N625" i="19" s="1"/>
  <c r="AC79" i="23"/>
  <c r="AC78" i="23"/>
  <c r="N624" i="19" s="1"/>
  <c r="AC77" i="23"/>
  <c r="N623" i="19" s="1"/>
  <c r="AC76" i="23"/>
  <c r="N622" i="19" s="1"/>
  <c r="AC75" i="23"/>
  <c r="AC74" i="23"/>
  <c r="N621" i="19" s="1"/>
  <c r="AC73" i="23"/>
  <c r="N619" i="19" s="1"/>
  <c r="AC72" i="23"/>
  <c r="N618" i="19" s="1"/>
  <c r="AC71" i="23"/>
  <c r="AC70" i="23"/>
  <c r="AC69" i="23"/>
  <c r="AC68" i="23"/>
  <c r="AC67" i="23"/>
  <c r="N617" i="19" s="1"/>
  <c r="AC66" i="23"/>
  <c r="N616" i="19" s="1"/>
  <c r="AC65" i="23"/>
  <c r="AC64" i="23"/>
  <c r="N615" i="19" s="1"/>
  <c r="AC63" i="23"/>
  <c r="N614" i="19" s="1"/>
  <c r="AC62" i="23"/>
  <c r="N613" i="19" s="1"/>
  <c r="AC61" i="23"/>
  <c r="AC60" i="23"/>
  <c r="N612" i="19" s="1"/>
  <c r="AC59" i="23"/>
  <c r="N611" i="19" s="1"/>
  <c r="AC58" i="23"/>
  <c r="N610" i="19" s="1"/>
  <c r="AC57" i="23"/>
  <c r="AC56" i="23"/>
  <c r="L57" i="23"/>
  <c r="N58" i="23"/>
  <c r="M476" i="19" s="1"/>
  <c r="I59" i="23"/>
  <c r="M307" i="19" s="1"/>
  <c r="N516" i="19"/>
  <c r="X62" i="23"/>
  <c r="N411" i="19" s="1"/>
  <c r="X63" i="23"/>
  <c r="N412" i="19" s="1"/>
  <c r="Q64" i="23"/>
  <c r="M615" i="19" s="1"/>
  <c r="Q65" i="23"/>
  <c r="Z66" i="23"/>
  <c r="N482" i="19" s="1"/>
  <c r="X67" i="23"/>
  <c r="N415" i="19" s="1"/>
  <c r="AB71" i="23"/>
  <c r="N576" i="19" s="1"/>
  <c r="AB72" i="23"/>
  <c r="N577" i="19" s="1"/>
  <c r="H81" i="23"/>
  <c r="N87" i="23"/>
  <c r="U88" i="23"/>
  <c r="N325" i="19" s="1"/>
  <c r="M89" i="23"/>
  <c r="M462" i="19" s="1"/>
  <c r="Y92" i="23"/>
  <c r="N464" i="19" s="1"/>
  <c r="S101" i="23"/>
  <c r="N266" i="19" s="1"/>
  <c r="Y102" i="23"/>
  <c r="N471" i="19" s="1"/>
  <c r="U103" i="23"/>
  <c r="N336" i="19" s="1"/>
  <c r="M5" i="23"/>
  <c r="L15" i="18" s="1"/>
  <c r="M15" i="18" s="1"/>
  <c r="I77" i="23"/>
  <c r="M319" i="19" s="1"/>
  <c r="I14" i="23"/>
  <c r="G62" i="23"/>
  <c r="M241" i="19" s="1"/>
  <c r="H72" i="23"/>
  <c r="M280" i="19" s="1"/>
  <c r="J77" i="23"/>
  <c r="M353" i="19" s="1"/>
  <c r="N62" i="23"/>
  <c r="M479" i="19" s="1"/>
  <c r="G66" i="23"/>
  <c r="M244" i="19" s="1"/>
  <c r="G67" i="23"/>
  <c r="M245" i="19" s="1"/>
  <c r="K77" i="23"/>
  <c r="M387" i="19" s="1"/>
  <c r="W102" i="23"/>
  <c r="N403" i="19" s="1"/>
  <c r="W96" i="23"/>
  <c r="N399" i="19" s="1"/>
  <c r="W90" i="23"/>
  <c r="N395" i="19" s="1"/>
  <c r="W84" i="23"/>
  <c r="N391" i="19" s="1"/>
  <c r="W78" i="23"/>
  <c r="N388" i="19" s="1"/>
  <c r="W72" i="23"/>
  <c r="N382" i="19" s="1"/>
  <c r="W66" i="23"/>
  <c r="N380" i="19" s="1"/>
  <c r="W103" i="23"/>
  <c r="N404" i="19" s="1"/>
  <c r="W101" i="23"/>
  <c r="N402" i="19" s="1"/>
  <c r="W89" i="23"/>
  <c r="N394" i="19" s="1"/>
  <c r="W80" i="23"/>
  <c r="N389" i="19" s="1"/>
  <c r="W71" i="23"/>
  <c r="W61" i="23"/>
  <c r="W57" i="23"/>
  <c r="W95" i="23"/>
  <c r="W87" i="23"/>
  <c r="W81" i="23"/>
  <c r="W69" i="23"/>
  <c r="W63" i="23"/>
  <c r="N378" i="19" s="1"/>
  <c r="W59" i="23"/>
  <c r="N375" i="19" s="1"/>
  <c r="W99" i="23"/>
  <c r="N398" i="19" s="1"/>
  <c r="W98" i="23"/>
  <c r="W94" i="23"/>
  <c r="W74" i="23"/>
  <c r="N385" i="19" s="1"/>
  <c r="W65" i="23"/>
  <c r="W55" i="23"/>
  <c r="N373" i="19" s="1"/>
  <c r="W83" i="23"/>
  <c r="N390" i="19" s="1"/>
  <c r="W77" i="23"/>
  <c r="N387" i="19" s="1"/>
  <c r="N557" i="19"/>
  <c r="N552" i="19"/>
  <c r="N546" i="19"/>
  <c r="N541" i="19"/>
  <c r="N529" i="19"/>
  <c r="N510" i="19"/>
  <c r="N517" i="19"/>
  <c r="N513" i="19"/>
  <c r="N539" i="19"/>
  <c r="N522" i="19"/>
  <c r="N544" i="19"/>
  <c r="N526" i="19"/>
  <c r="N515" i="19"/>
  <c r="N538" i="19"/>
  <c r="N532" i="19"/>
  <c r="N519" i="19"/>
  <c r="N551" i="19"/>
  <c r="H66" i="23"/>
  <c r="M278" i="19" s="1"/>
  <c r="L77" i="23"/>
  <c r="M421" i="19" s="1"/>
  <c r="G92" i="23"/>
  <c r="M260" i="19" s="1"/>
  <c r="S96" i="23"/>
  <c r="N263" i="19" s="1"/>
  <c r="S62" i="23"/>
  <c r="N241" i="19" s="1"/>
  <c r="I65" i="23"/>
  <c r="K66" i="23"/>
  <c r="M380" i="19" s="1"/>
  <c r="S69" i="23"/>
  <c r="S73" i="23"/>
  <c r="N247" i="19" s="1"/>
  <c r="S74" i="23"/>
  <c r="N249" i="19" s="1"/>
  <c r="M77" i="23"/>
  <c r="M455" i="19" s="1"/>
  <c r="U78" i="23"/>
  <c r="N320" i="19" s="1"/>
  <c r="W79" i="23"/>
  <c r="W82" i="23"/>
  <c r="S83" i="23"/>
  <c r="N254" i="19" s="1"/>
  <c r="G87" i="23"/>
  <c r="W97" i="23"/>
  <c r="N400" i="19" s="1"/>
  <c r="H101" i="23"/>
  <c r="M300" i="19" s="1"/>
  <c r="H95" i="23"/>
  <c r="H89" i="23"/>
  <c r="M292" i="19" s="1"/>
  <c r="H83" i="23"/>
  <c r="M288" i="19" s="1"/>
  <c r="H77" i="23"/>
  <c r="M285" i="19" s="1"/>
  <c r="H71" i="23"/>
  <c r="H65" i="23"/>
  <c r="H103" i="23"/>
  <c r="M302" i="19" s="1"/>
  <c r="H97" i="23"/>
  <c r="M298" i="19" s="1"/>
  <c r="H91" i="23"/>
  <c r="H80" i="23"/>
  <c r="M287" i="19" s="1"/>
  <c r="H78" i="23"/>
  <c r="M286" i="19" s="1"/>
  <c r="H98" i="23"/>
  <c r="H61" i="23"/>
  <c r="H57" i="23"/>
  <c r="H104" i="23"/>
  <c r="M303" i="19" s="1"/>
  <c r="H68" i="23"/>
  <c r="H102" i="23"/>
  <c r="M301" i="19" s="1"/>
  <c r="H96" i="23"/>
  <c r="M297" i="19" s="1"/>
  <c r="H92" i="23"/>
  <c r="M294" i="19" s="1"/>
  <c r="H85" i="23"/>
  <c r="M282" i="19" s="1"/>
  <c r="H82" i="23"/>
  <c r="H79" i="23"/>
  <c r="H73" i="23"/>
  <c r="M281" i="19" s="1"/>
  <c r="H62" i="23"/>
  <c r="M275" i="19" s="1"/>
  <c r="H60" i="23"/>
  <c r="M274" i="19" s="1"/>
  <c r="H93" i="23"/>
  <c r="M295" i="19" s="1"/>
  <c r="H86" i="23"/>
  <c r="M290" i="19" s="1"/>
  <c r="H76" i="23"/>
  <c r="M284" i="19" s="1"/>
  <c r="H55" i="23"/>
  <c r="M271" i="19" s="1"/>
  <c r="H67" i="23"/>
  <c r="M279" i="19" s="1"/>
  <c r="H64" i="23"/>
  <c r="M277" i="19" s="1"/>
  <c r="H58" i="23"/>
  <c r="M272" i="19" s="1"/>
  <c r="L103" i="23"/>
  <c r="M438" i="19" s="1"/>
  <c r="L97" i="23"/>
  <c r="M434" i="19" s="1"/>
  <c r="L91" i="23"/>
  <c r="L85" i="23"/>
  <c r="M418" i="19" s="1"/>
  <c r="L79" i="23"/>
  <c r="L73" i="23"/>
  <c r="M417" i="19" s="1"/>
  <c r="L67" i="23"/>
  <c r="M415" i="19" s="1"/>
  <c r="L105" i="23"/>
  <c r="M440" i="19" s="1"/>
  <c r="L99" i="23"/>
  <c r="M432" i="19" s="1"/>
  <c r="L93" i="23"/>
  <c r="M431" i="19" s="1"/>
  <c r="L83" i="23"/>
  <c r="M424" i="19" s="1"/>
  <c r="L74" i="23"/>
  <c r="M419" i="19" s="1"/>
  <c r="L65" i="23"/>
  <c r="L62" i="23"/>
  <c r="M411" i="19" s="1"/>
  <c r="L58" i="23"/>
  <c r="M408" i="19" s="1"/>
  <c r="L95" i="23"/>
  <c r="L102" i="23"/>
  <c r="M437" i="19" s="1"/>
  <c r="L92" i="23"/>
  <c r="M430" i="19" s="1"/>
  <c r="L56" i="23"/>
  <c r="L70" i="23"/>
  <c r="L101" i="23"/>
  <c r="M436" i="19" s="1"/>
  <c r="L75" i="23"/>
  <c r="L96" i="23"/>
  <c r="M433" i="19" s="1"/>
  <c r="L88" i="23"/>
  <c r="M427" i="19" s="1"/>
  <c r="P105" i="23"/>
  <c r="M608" i="19" s="1"/>
  <c r="P104" i="23"/>
  <c r="M607" i="19" s="1"/>
  <c r="P103" i="23"/>
  <c r="M606" i="19" s="1"/>
  <c r="P102" i="23"/>
  <c r="M605" i="19" s="1"/>
  <c r="P101" i="23"/>
  <c r="M604" i="19" s="1"/>
  <c r="P100" i="23"/>
  <c r="M603" i="19" s="1"/>
  <c r="P99" i="23"/>
  <c r="P98" i="23"/>
  <c r="M602" i="19" s="1"/>
  <c r="P97" i="23"/>
  <c r="M601" i="19" s="1"/>
  <c r="P96" i="23"/>
  <c r="M600" i="19" s="1"/>
  <c r="P95" i="23"/>
  <c r="M599" i="19" s="1"/>
  <c r="P94" i="23"/>
  <c r="M598" i="19" s="1"/>
  <c r="P93" i="23"/>
  <c r="M597" i="19" s="1"/>
  <c r="P92" i="23"/>
  <c r="M596" i="19" s="1"/>
  <c r="P91" i="23"/>
  <c r="M560" i="19" s="1"/>
  <c r="P90" i="23"/>
  <c r="M595" i="19" s="1"/>
  <c r="P89" i="23"/>
  <c r="M594" i="19" s="1"/>
  <c r="P88" i="23"/>
  <c r="M593" i="19" s="1"/>
  <c r="P87" i="23"/>
  <c r="M592" i="19" s="1"/>
  <c r="P86" i="23"/>
  <c r="M591" i="19" s="1"/>
  <c r="P85" i="23"/>
  <c r="M580" i="19" s="1"/>
  <c r="P84" i="23"/>
  <c r="M590" i="19" s="1"/>
  <c r="P83" i="23"/>
  <c r="M589" i="19" s="1"/>
  <c r="P82" i="23"/>
  <c r="M588" i="19" s="1"/>
  <c r="P81" i="23"/>
  <c r="M587" i="19" s="1"/>
  <c r="P80" i="23"/>
  <c r="M586" i="19" s="1"/>
  <c r="P79" i="23"/>
  <c r="M584" i="19" s="1"/>
  <c r="P78" i="23"/>
  <c r="M585" i="19" s="1"/>
  <c r="P77" i="23"/>
  <c r="M583" i="19" s="1"/>
  <c r="P76" i="23"/>
  <c r="M582" i="19" s="1"/>
  <c r="P75" i="23"/>
  <c r="M581" i="19" s="1"/>
  <c r="P74" i="23"/>
  <c r="M579" i="19" s="1"/>
  <c r="P73" i="23"/>
  <c r="M578" i="19" s="1"/>
  <c r="P72" i="23"/>
  <c r="M577" i="19" s="1"/>
  <c r="P71" i="23"/>
  <c r="M576" i="19" s="1"/>
  <c r="P70" i="23"/>
  <c r="M575" i="19" s="1"/>
  <c r="P69" i="23"/>
  <c r="M574" i="19" s="1"/>
  <c r="P68" i="23"/>
  <c r="M573" i="19" s="1"/>
  <c r="P67" i="23"/>
  <c r="M572" i="19" s="1"/>
  <c r="P66" i="23"/>
  <c r="M571" i="19" s="1"/>
  <c r="P65" i="23"/>
  <c r="M570" i="19" s="1"/>
  <c r="P64" i="23"/>
  <c r="M569" i="19" s="1"/>
  <c r="P63" i="23"/>
  <c r="M568" i="19" s="1"/>
  <c r="P62" i="23"/>
  <c r="M567" i="19" s="1"/>
  <c r="P61" i="23"/>
  <c r="M566" i="19" s="1"/>
  <c r="P60" i="23"/>
  <c r="M565" i="19" s="1"/>
  <c r="P59" i="23"/>
  <c r="M564" i="19" s="1"/>
  <c r="P58" i="23"/>
  <c r="M563" i="19" s="1"/>
  <c r="P57" i="23"/>
  <c r="M562" i="19" s="1"/>
  <c r="P56" i="23"/>
  <c r="M561" i="19" s="1"/>
  <c r="H56" i="23"/>
  <c r="L63" i="23"/>
  <c r="M412" i="19" s="1"/>
  <c r="L64" i="23"/>
  <c r="M413" i="19" s="1"/>
  <c r="J65" i="23"/>
  <c r="L66" i="23"/>
  <c r="M414" i="19" s="1"/>
  <c r="T67" i="23"/>
  <c r="N279" i="19" s="1"/>
  <c r="W70" i="23"/>
  <c r="W75" i="23"/>
  <c r="H87" i="23"/>
  <c r="H88" i="23"/>
  <c r="M291" i="19" s="1"/>
  <c r="Q92" i="23"/>
  <c r="M632" i="19" s="1"/>
  <c r="I22" i="23"/>
  <c r="T100" i="23"/>
  <c r="N299" i="19" s="1"/>
  <c r="T94" i="23"/>
  <c r="T88" i="23"/>
  <c r="N291" i="19" s="1"/>
  <c r="T82" i="23"/>
  <c r="T76" i="23"/>
  <c r="N284" i="19" s="1"/>
  <c r="T70" i="23"/>
  <c r="T64" i="23"/>
  <c r="N277" i="19" s="1"/>
  <c r="T102" i="23"/>
  <c r="N301" i="19" s="1"/>
  <c r="T96" i="23"/>
  <c r="N297" i="19" s="1"/>
  <c r="T90" i="23"/>
  <c r="N293" i="19" s="1"/>
  <c r="T104" i="23"/>
  <c r="N303" i="19" s="1"/>
  <c r="T92" i="23"/>
  <c r="N294" i="19" s="1"/>
  <c r="T86" i="23"/>
  <c r="N290" i="19" s="1"/>
  <c r="T84" i="23"/>
  <c r="N289" i="19" s="1"/>
  <c r="T68" i="23"/>
  <c r="T66" i="23"/>
  <c r="N278" i="19" s="1"/>
  <c r="T55" i="23"/>
  <c r="N271" i="19" s="1"/>
  <c r="T99" i="23"/>
  <c r="N296" i="19" s="1"/>
  <c r="T60" i="23"/>
  <c r="N274" i="19" s="1"/>
  <c r="T56" i="23"/>
  <c r="T101" i="23"/>
  <c r="N300" i="19" s="1"/>
  <c r="T61" i="23"/>
  <c r="T57" i="23"/>
  <c r="T89" i="23"/>
  <c r="N292" i="19" s="1"/>
  <c r="T87" i="23"/>
  <c r="T83" i="23"/>
  <c r="N288" i="19" s="1"/>
  <c r="T81" i="23"/>
  <c r="T77" i="23"/>
  <c r="N285" i="19" s="1"/>
  <c r="T69" i="23"/>
  <c r="T95" i="23"/>
  <c r="T72" i="23"/>
  <c r="N280" i="19" s="1"/>
  <c r="T71" i="23"/>
  <c r="T65" i="23"/>
  <c r="T63" i="23"/>
  <c r="N276" i="19" s="1"/>
  <c r="T59" i="23"/>
  <c r="N273" i="19" s="1"/>
  <c r="AB104" i="23"/>
  <c r="N607" i="19" s="1"/>
  <c r="AB98" i="23"/>
  <c r="N602" i="19" s="1"/>
  <c r="AB92" i="23"/>
  <c r="N596" i="19" s="1"/>
  <c r="AB86" i="23"/>
  <c r="N591" i="19" s="1"/>
  <c r="AB80" i="23"/>
  <c r="N586" i="19" s="1"/>
  <c r="AB74" i="23"/>
  <c r="N579" i="19" s="1"/>
  <c r="AB68" i="23"/>
  <c r="N573" i="19" s="1"/>
  <c r="AB100" i="23"/>
  <c r="N603" i="19" s="1"/>
  <c r="AB94" i="23"/>
  <c r="N598" i="19" s="1"/>
  <c r="AB85" i="23"/>
  <c r="N580" i="19" s="1"/>
  <c r="AB83" i="23"/>
  <c r="N589" i="19" s="1"/>
  <c r="AB67" i="23"/>
  <c r="N572" i="19" s="1"/>
  <c r="AB65" i="23"/>
  <c r="N570" i="19" s="1"/>
  <c r="AB93" i="23"/>
  <c r="N597" i="19" s="1"/>
  <c r="AB105" i="23"/>
  <c r="N608" i="19" s="1"/>
  <c r="AB60" i="23"/>
  <c r="N565" i="19" s="1"/>
  <c r="AB56" i="23"/>
  <c r="N561" i="19" s="1"/>
  <c r="AB64" i="23"/>
  <c r="N569" i="19" s="1"/>
  <c r="AB97" i="23"/>
  <c r="N601" i="19" s="1"/>
  <c r="AB58" i="23"/>
  <c r="N563" i="19" s="1"/>
  <c r="AB88" i="23"/>
  <c r="N593" i="19" s="1"/>
  <c r="AB70" i="23"/>
  <c r="N575" i="19" s="1"/>
  <c r="AB82" i="23"/>
  <c r="N588" i="19" s="1"/>
  <c r="AB76" i="23"/>
  <c r="N582" i="19" s="1"/>
  <c r="AB62" i="23"/>
  <c r="N567" i="19" s="1"/>
  <c r="AB79" i="23"/>
  <c r="N584" i="19" s="1"/>
  <c r="AB73" i="23"/>
  <c r="N578" i="19" s="1"/>
  <c r="G57" i="23"/>
  <c r="W60" i="23"/>
  <c r="N376" i="19" s="1"/>
  <c r="M65" i="23"/>
  <c r="M66" i="23"/>
  <c r="M448" i="19" s="1"/>
  <c r="U67" i="23"/>
  <c r="N313" i="19" s="1"/>
  <c r="Y72" i="23"/>
  <c r="N450" i="19" s="1"/>
  <c r="W73" i="23"/>
  <c r="N383" i="19" s="1"/>
  <c r="X75" i="23"/>
  <c r="S77" i="23"/>
  <c r="N251" i="19" s="1"/>
  <c r="N534" i="19"/>
  <c r="N537" i="19"/>
  <c r="K87" i="23"/>
  <c r="U92" i="23"/>
  <c r="N328" i="19" s="1"/>
  <c r="N549" i="19"/>
  <c r="N550" i="19"/>
  <c r="I101" i="23"/>
  <c r="M334" i="19" s="1"/>
  <c r="S102" i="23"/>
  <c r="N267" i="19" s="1"/>
  <c r="W105" i="23"/>
  <c r="N406" i="19" s="1"/>
  <c r="J57" i="23"/>
  <c r="S63" i="23"/>
  <c r="N242" i="19" s="1"/>
  <c r="W68" i="23"/>
  <c r="S71" i="23"/>
  <c r="X73" i="23"/>
  <c r="N417" i="19" s="1"/>
  <c r="AB81" i="23"/>
  <c r="N587" i="19" s="1"/>
  <c r="L87" i="23"/>
  <c r="AB96" i="23"/>
  <c r="N600" i="19" s="1"/>
  <c r="H100" i="23"/>
  <c r="M299" i="19" s="1"/>
  <c r="X105" i="23"/>
  <c r="N440" i="19" s="1"/>
  <c r="M7" i="23"/>
  <c r="L17" i="18" s="1"/>
  <c r="M17" i="18" s="1"/>
  <c r="I102" i="23"/>
  <c r="M335" i="19" s="1"/>
  <c r="I96" i="23"/>
  <c r="M331" i="19" s="1"/>
  <c r="I90" i="23"/>
  <c r="M327" i="19" s="1"/>
  <c r="I84" i="23"/>
  <c r="M323" i="19" s="1"/>
  <c r="I78" i="23"/>
  <c r="M320" i="19" s="1"/>
  <c r="I72" i="23"/>
  <c r="M314" i="19" s="1"/>
  <c r="I66" i="23"/>
  <c r="M312" i="19" s="1"/>
  <c r="I98" i="23"/>
  <c r="I61" i="23"/>
  <c r="I57" i="23"/>
  <c r="I105" i="23"/>
  <c r="M338" i="19" s="1"/>
  <c r="I100" i="23"/>
  <c r="M333" i="19" s="1"/>
  <c r="I87" i="23"/>
  <c r="I85" i="23"/>
  <c r="M316" i="19" s="1"/>
  <c r="I76" i="23"/>
  <c r="M318" i="19" s="1"/>
  <c r="I69" i="23"/>
  <c r="I67" i="23"/>
  <c r="M313" i="19" s="1"/>
  <c r="I97" i="23"/>
  <c r="M332" i="19" s="1"/>
  <c r="I93" i="23"/>
  <c r="M329" i="19" s="1"/>
  <c r="I89" i="23"/>
  <c r="M326" i="19" s="1"/>
  <c r="I86" i="23"/>
  <c r="M324" i="19" s="1"/>
  <c r="I80" i="23"/>
  <c r="M321" i="19" s="1"/>
  <c r="I71" i="23"/>
  <c r="I68" i="23"/>
  <c r="I55" i="23"/>
  <c r="M305" i="19" s="1"/>
  <c r="I92" i="23"/>
  <c r="M328" i="19" s="1"/>
  <c r="I82" i="23"/>
  <c r="I79" i="23"/>
  <c r="I64" i="23"/>
  <c r="M311" i="19" s="1"/>
  <c r="I62" i="23"/>
  <c r="M309" i="19" s="1"/>
  <c r="I60" i="23"/>
  <c r="M308" i="19" s="1"/>
  <c r="I58" i="23"/>
  <c r="M306" i="19" s="1"/>
  <c r="I103" i="23"/>
  <c r="M336" i="19" s="1"/>
  <c r="I73" i="23"/>
  <c r="M315" i="19" s="1"/>
  <c r="I56" i="23"/>
  <c r="M104" i="23"/>
  <c r="M473" i="19" s="1"/>
  <c r="M98" i="23"/>
  <c r="M92" i="23"/>
  <c r="M464" i="19" s="1"/>
  <c r="M86" i="23"/>
  <c r="M460" i="19" s="1"/>
  <c r="M80" i="23"/>
  <c r="M457" i="19" s="1"/>
  <c r="M74" i="23"/>
  <c r="M453" i="19" s="1"/>
  <c r="M68" i="23"/>
  <c r="M95" i="23"/>
  <c r="M102" i="23"/>
  <c r="M471" i="19" s="1"/>
  <c r="M90" i="23"/>
  <c r="M463" i="19" s="1"/>
  <c r="M88" i="23"/>
  <c r="M461" i="19" s="1"/>
  <c r="M81" i="23"/>
  <c r="M72" i="23"/>
  <c r="M450" i="19" s="1"/>
  <c r="M70" i="23"/>
  <c r="M96" i="23"/>
  <c r="M467" i="19" s="1"/>
  <c r="M79" i="23"/>
  <c r="M73" i="23"/>
  <c r="M451" i="19" s="1"/>
  <c r="M62" i="23"/>
  <c r="M445" i="19" s="1"/>
  <c r="M58" i="23"/>
  <c r="M442" i="19" s="1"/>
  <c r="M85" i="23"/>
  <c r="M452" i="19" s="1"/>
  <c r="M67" i="23"/>
  <c r="M449" i="19" s="1"/>
  <c r="M91" i="23"/>
  <c r="M101" i="23"/>
  <c r="M470" i="19" s="1"/>
  <c r="M75" i="23"/>
  <c r="Q105" i="23"/>
  <c r="M642" i="19" s="1"/>
  <c r="Q99" i="23"/>
  <c r="M634" i="19" s="1"/>
  <c r="Q93" i="23"/>
  <c r="M633" i="19" s="1"/>
  <c r="Q87" i="23"/>
  <c r="Q81" i="23"/>
  <c r="Q75" i="23"/>
  <c r="Q69" i="23"/>
  <c r="Q63" i="23"/>
  <c r="M614" i="19" s="1"/>
  <c r="Q62" i="23"/>
  <c r="M613" i="19" s="1"/>
  <c r="Q61" i="23"/>
  <c r="Q60" i="23"/>
  <c r="M612" i="19" s="1"/>
  <c r="Q59" i="23"/>
  <c r="M611" i="19" s="1"/>
  <c r="Q58" i="23"/>
  <c r="M610" i="19" s="1"/>
  <c r="Q57" i="23"/>
  <c r="Q101" i="23"/>
  <c r="M638" i="19" s="1"/>
  <c r="Q95" i="23"/>
  <c r="Q97" i="23"/>
  <c r="M636" i="19" s="1"/>
  <c r="Q79" i="23"/>
  <c r="Q77" i="23"/>
  <c r="M623" i="19" s="1"/>
  <c r="Q104" i="23"/>
  <c r="M641" i="19" s="1"/>
  <c r="Q91" i="23"/>
  <c r="Q66" i="23"/>
  <c r="M616" i="19" s="1"/>
  <c r="Q100" i="23"/>
  <c r="M637" i="19" s="1"/>
  <c r="Q94" i="23"/>
  <c r="Q90" i="23"/>
  <c r="M631" i="19" s="1"/>
  <c r="Q84" i="23"/>
  <c r="M627" i="19" s="1"/>
  <c r="Q78" i="23"/>
  <c r="M624" i="19" s="1"/>
  <c r="Q72" i="23"/>
  <c r="M618" i="19" s="1"/>
  <c r="Q55" i="23"/>
  <c r="M609" i="19" s="1"/>
  <c r="H59" i="23"/>
  <c r="M273" i="19" s="1"/>
  <c r="W62" i="23"/>
  <c r="N377" i="19" s="1"/>
  <c r="W67" i="23"/>
  <c r="N381" i="19" s="1"/>
  <c r="N527" i="19"/>
  <c r="N528" i="19"/>
  <c r="G81" i="23"/>
  <c r="G84" i="23"/>
  <c r="M255" i="19" s="1"/>
  <c r="L86" i="23"/>
  <c r="M426" i="19" s="1"/>
  <c r="H99" i="23"/>
  <c r="M296" i="19" s="1"/>
  <c r="I18" i="23"/>
  <c r="M51" i="23"/>
  <c r="Y55" i="23"/>
  <c r="N441" i="19" s="1"/>
  <c r="Q56" i="23"/>
  <c r="M57" i="23"/>
  <c r="AB61" i="23"/>
  <c r="N566" i="19" s="1"/>
  <c r="Y63" i="23"/>
  <c r="N446" i="19" s="1"/>
  <c r="W64" i="23"/>
  <c r="N379" i="19" s="1"/>
  <c r="S65" i="23"/>
  <c r="G69" i="23"/>
  <c r="AB75" i="23"/>
  <c r="N581" i="19" s="1"/>
  <c r="I81" i="23"/>
  <c r="I83" i="23"/>
  <c r="M322" i="19" s="1"/>
  <c r="S85" i="23"/>
  <c r="N248" i="19" s="1"/>
  <c r="Q86" i="23"/>
  <c r="M628" i="19" s="1"/>
  <c r="S87" i="23"/>
  <c r="U91" i="23"/>
  <c r="L98" i="23"/>
  <c r="Y101" i="23"/>
  <c r="N470" i="19" s="1"/>
  <c r="AB103" i="23"/>
  <c r="N606" i="19" s="1"/>
  <c r="J102" i="23"/>
  <c r="M369" i="19" s="1"/>
  <c r="J96" i="23"/>
  <c r="M365" i="19" s="1"/>
  <c r="J90" i="23"/>
  <c r="M361" i="19" s="1"/>
  <c r="J84" i="23"/>
  <c r="M357" i="19" s="1"/>
  <c r="J78" i="23"/>
  <c r="M354" i="19" s="1"/>
  <c r="J72" i="23"/>
  <c r="M348" i="19" s="1"/>
  <c r="J66" i="23"/>
  <c r="M346" i="19" s="1"/>
  <c r="J104" i="23"/>
  <c r="M371" i="19" s="1"/>
  <c r="J98" i="23"/>
  <c r="J92" i="23"/>
  <c r="M362" i="19" s="1"/>
  <c r="J87" i="23"/>
  <c r="J85" i="23"/>
  <c r="M350" i="19" s="1"/>
  <c r="J76" i="23"/>
  <c r="M352" i="19" s="1"/>
  <c r="J69" i="23"/>
  <c r="J67" i="23"/>
  <c r="M347" i="19" s="1"/>
  <c r="J105" i="23"/>
  <c r="M372" i="19" s="1"/>
  <c r="J100" i="23"/>
  <c r="M367" i="19" s="1"/>
  <c r="J93" i="23"/>
  <c r="M363" i="19" s="1"/>
  <c r="N104" i="23"/>
  <c r="M507" i="19" s="1"/>
  <c r="N98" i="23"/>
  <c r="N92" i="23"/>
  <c r="M498" i="19" s="1"/>
  <c r="N86" i="23"/>
  <c r="M494" i="19" s="1"/>
  <c r="N80" i="23"/>
  <c r="M491" i="19" s="1"/>
  <c r="N74" i="23"/>
  <c r="M487" i="19" s="1"/>
  <c r="N68" i="23"/>
  <c r="N100" i="23"/>
  <c r="M503" i="19" s="1"/>
  <c r="N94" i="23"/>
  <c r="N102" i="23"/>
  <c r="M505" i="19" s="1"/>
  <c r="N90" i="23"/>
  <c r="M497" i="19" s="1"/>
  <c r="N88" i="23"/>
  <c r="M495" i="19" s="1"/>
  <c r="N81" i="23"/>
  <c r="N72" i="23"/>
  <c r="M484" i="19" s="1"/>
  <c r="N70" i="23"/>
  <c r="N63" i="23"/>
  <c r="M480" i="19" s="1"/>
  <c r="N59" i="23"/>
  <c r="M477" i="19" s="1"/>
  <c r="N66" i="23"/>
  <c r="M482" i="19" s="1"/>
  <c r="J70" i="23"/>
  <c r="N84" i="23"/>
  <c r="M493" i="19" s="1"/>
  <c r="J56" i="23"/>
  <c r="H7" i="23"/>
  <c r="J17" i="18" s="1"/>
  <c r="J73" i="23"/>
  <c r="M349" i="19" s="1"/>
  <c r="N75" i="23"/>
  <c r="J79" i="23"/>
  <c r="J82" i="23"/>
  <c r="N85" i="23"/>
  <c r="M486" i="19" s="1"/>
  <c r="Z86" i="23"/>
  <c r="N494" i="19" s="1"/>
  <c r="K92" i="23"/>
  <c r="M396" i="19" s="1"/>
  <c r="G97" i="23"/>
  <c r="M264" i="19" s="1"/>
  <c r="N78" i="23"/>
  <c r="M490" i="19" s="1"/>
  <c r="J88" i="23"/>
  <c r="M359" i="19" s="1"/>
  <c r="G68" i="23"/>
  <c r="N91" i="23"/>
  <c r="J58" i="23"/>
  <c r="M340" i="19" s="1"/>
  <c r="J60" i="23"/>
  <c r="M342" i="19" s="1"/>
  <c r="J62" i="23"/>
  <c r="M343" i="19" s="1"/>
  <c r="J64" i="23"/>
  <c r="M345" i="19" s="1"/>
  <c r="N67" i="23"/>
  <c r="M483" i="19" s="1"/>
  <c r="I19" i="23"/>
  <c r="I31" i="23"/>
  <c r="G101" i="23"/>
  <c r="M266" i="19" s="1"/>
  <c r="G95" i="23"/>
  <c r="G89" i="23"/>
  <c r="M258" i="19" s="1"/>
  <c r="G83" i="23"/>
  <c r="M254" i="19" s="1"/>
  <c r="G77" i="23"/>
  <c r="M251" i="19" s="1"/>
  <c r="G71" i="23"/>
  <c r="G65" i="23"/>
  <c r="G103" i="23"/>
  <c r="M268" i="19" s="1"/>
  <c r="G91" i="23"/>
  <c r="G56" i="23"/>
  <c r="G55" i="23"/>
  <c r="M237" i="19" s="1"/>
  <c r="G80" i="23"/>
  <c r="M253" i="19" s="1"/>
  <c r="G78" i="23"/>
  <c r="M252" i="19" s="1"/>
  <c r="K103" i="23"/>
  <c r="M404" i="19" s="1"/>
  <c r="K97" i="23"/>
  <c r="M400" i="19" s="1"/>
  <c r="K91" i="23"/>
  <c r="K85" i="23"/>
  <c r="M384" i="19" s="1"/>
  <c r="K79" i="23"/>
  <c r="K73" i="23"/>
  <c r="M383" i="19" s="1"/>
  <c r="K67" i="23"/>
  <c r="M381" i="19" s="1"/>
  <c r="K105" i="23"/>
  <c r="M406" i="19" s="1"/>
  <c r="K100" i="23"/>
  <c r="M401" i="19" s="1"/>
  <c r="K93" i="23"/>
  <c r="M397" i="19" s="1"/>
  <c r="K83" i="23"/>
  <c r="M390" i="19" s="1"/>
  <c r="K74" i="23"/>
  <c r="M385" i="19" s="1"/>
  <c r="K65" i="23"/>
  <c r="K62" i="23"/>
  <c r="M377" i="19" s="1"/>
  <c r="K58" i="23"/>
  <c r="M374" i="19" s="1"/>
  <c r="O105" i="23"/>
  <c r="M558" i="19" s="1"/>
  <c r="O99" i="23"/>
  <c r="O93" i="23"/>
  <c r="M547" i="19" s="1"/>
  <c r="O87" i="23"/>
  <c r="M542" i="19" s="1"/>
  <c r="O81" i="23"/>
  <c r="M537" i="19" s="1"/>
  <c r="O75" i="23"/>
  <c r="M531" i="19" s="1"/>
  <c r="O69" i="23"/>
  <c r="M524" i="19" s="1"/>
  <c r="O63" i="23"/>
  <c r="M518" i="19" s="1"/>
  <c r="O59" i="23"/>
  <c r="M514" i="19" s="1"/>
  <c r="O97" i="23"/>
  <c r="M551" i="19" s="1"/>
  <c r="O79" i="23"/>
  <c r="M534" i="19" s="1"/>
  <c r="O77" i="23"/>
  <c r="M533" i="19" s="1"/>
  <c r="K60" i="23"/>
  <c r="M376" i="19" s="1"/>
  <c r="K64" i="23"/>
  <c r="M379" i="19" s="1"/>
  <c r="O67" i="23"/>
  <c r="M522" i="19" s="1"/>
  <c r="O70" i="23"/>
  <c r="M525" i="19" s="1"/>
  <c r="G74" i="23"/>
  <c r="M249" i="19" s="1"/>
  <c r="K76" i="23"/>
  <c r="M386" i="19" s="1"/>
  <c r="K82" i="23"/>
  <c r="O85" i="23"/>
  <c r="M530" i="19" s="1"/>
  <c r="O88" i="23"/>
  <c r="M543" i="19" s="1"/>
  <c r="N101" i="23"/>
  <c r="M504" i="19" s="1"/>
  <c r="O102" i="23"/>
  <c r="M555" i="19" s="1"/>
  <c r="J103" i="23"/>
  <c r="M370" i="19" s="1"/>
  <c r="G105" i="23"/>
  <c r="M270" i="19" s="1"/>
  <c r="V101" i="23"/>
  <c r="N368" i="19" s="1"/>
  <c r="V95" i="23"/>
  <c r="V89" i="23"/>
  <c r="N360" i="19" s="1"/>
  <c r="V83" i="23"/>
  <c r="N356" i="19" s="1"/>
  <c r="V77" i="23"/>
  <c r="N353" i="19" s="1"/>
  <c r="V71" i="23"/>
  <c r="V65" i="23"/>
  <c r="V103" i="23"/>
  <c r="N370" i="19" s="1"/>
  <c r="V97" i="23"/>
  <c r="N366" i="19" s="1"/>
  <c r="V91" i="23"/>
  <c r="Z103" i="23"/>
  <c r="N506" i="19" s="1"/>
  <c r="Z97" i="23"/>
  <c r="N502" i="19" s="1"/>
  <c r="Z91" i="23"/>
  <c r="Z85" i="23"/>
  <c r="N486" i="19" s="1"/>
  <c r="Z79" i="23"/>
  <c r="Z73" i="23"/>
  <c r="N485" i="19" s="1"/>
  <c r="Z67" i="23"/>
  <c r="N483" i="19" s="1"/>
  <c r="Z99" i="23"/>
  <c r="N500" i="19" s="1"/>
  <c r="Z93" i="23"/>
  <c r="N499" i="19" s="1"/>
  <c r="Z58" i="23"/>
  <c r="N476" i="19" s="1"/>
  <c r="Z62" i="23"/>
  <c r="N479" i="19" s="1"/>
  <c r="V96" i="23"/>
  <c r="N365" i="19" s="1"/>
  <c r="Z98" i="23"/>
  <c r="V64" i="23"/>
  <c r="N345" i="19" s="1"/>
  <c r="Z69" i="23"/>
  <c r="V73" i="23"/>
  <c r="N349" i="19" s="1"/>
  <c r="V75" i="23"/>
  <c r="Z76" i="23"/>
  <c r="N488" i="19" s="1"/>
  <c r="Z78" i="23"/>
  <c r="N490" i="19" s="1"/>
  <c r="V82" i="23"/>
  <c r="Z87" i="23"/>
  <c r="V94" i="23"/>
  <c r="V99" i="23"/>
  <c r="N364" i="19" s="1"/>
  <c r="G18" i="22"/>
  <c r="O22" i="22"/>
  <c r="O31" i="22"/>
  <c r="R42" i="22"/>
  <c r="R39" i="22"/>
  <c r="R36" i="22"/>
  <c r="R33" i="22"/>
  <c r="R30" i="22"/>
  <c r="R27" i="22"/>
  <c r="R24" i="22"/>
  <c r="R20" i="22"/>
  <c r="R19" i="22"/>
  <c r="R37" i="22"/>
  <c r="R17" i="22"/>
  <c r="R16" i="22"/>
  <c r="R41" i="22"/>
  <c r="R38" i="22"/>
  <c r="R35" i="22"/>
  <c r="R32" i="22"/>
  <c r="R29" i="22"/>
  <c r="R26" i="22"/>
  <c r="R23" i="22"/>
  <c r="H18" i="22"/>
  <c r="F20" i="22"/>
  <c r="F41" i="22"/>
  <c r="F38" i="22"/>
  <c r="F35" i="22"/>
  <c r="F37" i="22"/>
  <c r="F34" i="22"/>
  <c r="F31" i="22"/>
  <c r="F17" i="22"/>
  <c r="F32" i="22"/>
  <c r="F29" i="22"/>
  <c r="F26" i="22"/>
  <c r="F23" i="22"/>
  <c r="F19" i="22"/>
  <c r="F16" i="22"/>
  <c r="F25" i="22"/>
  <c r="F40" i="22"/>
  <c r="F28" i="22"/>
  <c r="F22" i="22"/>
  <c r="F30" i="22"/>
  <c r="Q31" i="22"/>
  <c r="M19" i="22"/>
  <c r="M16" i="22"/>
  <c r="M37" i="22"/>
  <c r="M28" i="22"/>
  <c r="M22" i="22"/>
  <c r="M40" i="22"/>
  <c r="M34" i="22"/>
  <c r="M31" i="22"/>
  <c r="M25" i="22"/>
  <c r="M21" i="22"/>
  <c r="M18" i="22"/>
  <c r="M42" i="22"/>
  <c r="M39" i="22"/>
  <c r="M36" i="22"/>
  <c r="M33" i="22"/>
  <c r="M30" i="22"/>
  <c r="M27" i="22"/>
  <c r="M24" i="22"/>
  <c r="G21" i="22"/>
  <c r="R22" i="22"/>
  <c r="R31" i="22"/>
  <c r="R18" i="22"/>
  <c r="O25" i="22"/>
  <c r="O34" i="22"/>
  <c r="P25" i="22"/>
  <c r="M38" i="22"/>
  <c r="F42" i="22"/>
  <c r="F24" i="22"/>
  <c r="Q25" i="22"/>
  <c r="M29" i="22"/>
  <c r="F33" i="22"/>
  <c r="Q34" i="22"/>
  <c r="G42" i="22"/>
  <c r="O21" i="22"/>
  <c r="R21" i="22"/>
  <c r="G24" i="22"/>
  <c r="R25" i="22"/>
  <c r="R34" i="22"/>
  <c r="P16" i="22"/>
  <c r="M20" i="22"/>
  <c r="O28" i="22"/>
  <c r="O37" i="22"/>
  <c r="F18" i="22"/>
  <c r="P31" i="22"/>
  <c r="F21" i="22"/>
  <c r="R40" i="22"/>
  <c r="G20" i="22"/>
  <c r="G17" i="22"/>
  <c r="G41" i="22"/>
  <c r="G38" i="22"/>
  <c r="G32" i="22"/>
  <c r="G40" i="22"/>
  <c r="G37" i="22"/>
  <c r="G31" i="22"/>
  <c r="G28" i="22"/>
  <c r="G35" i="22"/>
  <c r="G29" i="22"/>
  <c r="G26" i="22"/>
  <c r="G23" i="22"/>
  <c r="G34" i="22"/>
  <c r="G25" i="22"/>
  <c r="G22" i="22"/>
  <c r="G19" i="22"/>
  <c r="G16" i="22"/>
  <c r="H21" i="22"/>
  <c r="M17" i="22"/>
  <c r="P34" i="22"/>
  <c r="Q16" i="22"/>
  <c r="P28" i="22"/>
  <c r="P37" i="22"/>
  <c r="M41" i="22"/>
  <c r="P17" i="22"/>
  <c r="P20" i="22"/>
  <c r="H22" i="22"/>
  <c r="H25" i="22"/>
  <c r="H28" i="22"/>
  <c r="H31" i="22"/>
  <c r="H34" i="22"/>
  <c r="H37" i="22"/>
  <c r="H40" i="22"/>
  <c r="H16" i="22"/>
  <c r="Q17" i="22"/>
  <c r="H19" i="22"/>
  <c r="Q20" i="22"/>
  <c r="I22" i="22"/>
  <c r="N24" i="22"/>
  <c r="I25" i="22"/>
  <c r="N27" i="22"/>
  <c r="I28" i="22"/>
  <c r="N30" i="22"/>
  <c r="I31" i="22"/>
  <c r="N33" i="22"/>
  <c r="I34" i="22"/>
  <c r="N36" i="22"/>
  <c r="I37" i="22"/>
  <c r="N39" i="22"/>
  <c r="I40" i="22"/>
  <c r="N42" i="22"/>
  <c r="N20" i="22"/>
  <c r="N21" i="22"/>
  <c r="O27" i="22"/>
  <c r="P30" i="22"/>
  <c r="H23" i="22"/>
  <c r="Q27" i="22"/>
  <c r="H29" i="22"/>
  <c r="H32" i="22"/>
  <c r="Q33" i="22"/>
  <c r="H35" i="22"/>
  <c r="Q36" i="22"/>
  <c r="H38" i="22"/>
  <c r="Q39" i="22"/>
  <c r="H41" i="22"/>
  <c r="Q42" i="22"/>
  <c r="N17" i="22"/>
  <c r="N18" i="22"/>
  <c r="O24" i="22"/>
  <c r="O30" i="22"/>
  <c r="O33" i="22"/>
  <c r="O36" i="22"/>
  <c r="O39" i="22"/>
  <c r="O42" i="22"/>
  <c r="J16" i="22"/>
  <c r="O18" i="22"/>
  <c r="P24" i="22"/>
  <c r="P27" i="22"/>
  <c r="P33" i="22"/>
  <c r="P36" i="22"/>
  <c r="P39" i="22"/>
  <c r="P42" i="22"/>
  <c r="P18" i="22"/>
  <c r="Q24" i="22"/>
  <c r="H26" i="22"/>
  <c r="Q30" i="22"/>
  <c r="H17" i="22"/>
  <c r="Q18" i="22"/>
  <c r="N22" i="22"/>
  <c r="I23" i="22"/>
  <c r="N25" i="22"/>
  <c r="I26" i="22"/>
  <c r="N28" i="22"/>
  <c r="I29" i="22"/>
  <c r="N31" i="22"/>
  <c r="I32" i="22"/>
  <c r="N34" i="22"/>
  <c r="I35" i="22"/>
  <c r="N37" i="22"/>
  <c r="I38" i="22"/>
  <c r="A1" i="21"/>
  <c r="A1" i="20"/>
  <c r="A1" i="19"/>
  <c r="A1" i="18"/>
  <c r="H91" i="28" l="1"/>
  <c r="J91" i="28" s="1"/>
  <c r="H92" i="28"/>
  <c r="J92" i="28" s="1"/>
  <c r="U109" i="27"/>
  <c r="M109" i="27"/>
  <c r="O109" i="27"/>
  <c r="Q109" i="27"/>
  <c r="G109" i="27"/>
  <c r="S109" i="27"/>
  <c r="J24" i="23"/>
  <c r="E33" i="23"/>
  <c r="E30" i="23"/>
  <c r="E32" i="23"/>
  <c r="J20" i="23"/>
  <c r="E20" i="23"/>
  <c r="J29" i="23"/>
  <c r="E21" i="23"/>
  <c r="E18" i="23"/>
  <c r="J18" i="23"/>
  <c r="E22" i="23"/>
  <c r="E14" i="23"/>
  <c r="E23" i="23"/>
  <c r="J32" i="23"/>
  <c r="E16" i="23"/>
  <c r="J22" i="23"/>
  <c r="J34" i="23"/>
  <c r="I24" i="23"/>
  <c r="I30" i="23"/>
  <c r="I32" i="23"/>
  <c r="I20" i="23"/>
  <c r="G18" i="23"/>
  <c r="G31" i="23"/>
  <c r="G22" i="23"/>
  <c r="E27" i="23"/>
  <c r="E15" i="23"/>
  <c r="E26" i="23"/>
  <c r="E28" i="23"/>
  <c r="J15" i="18"/>
  <c r="E17" i="23"/>
  <c r="E25" i="23"/>
  <c r="E31" i="23"/>
  <c r="E29" i="23"/>
  <c r="E13" i="23"/>
  <c r="E19" i="23"/>
  <c r="E24" i="23"/>
  <c r="J30" i="23"/>
  <c r="L16" i="18"/>
  <c r="M16" i="18" s="1"/>
  <c r="K28" i="23"/>
  <c r="K16" i="23"/>
  <c r="K13" i="23"/>
  <c r="K33" i="23"/>
  <c r="K15" i="23"/>
  <c r="K27" i="23"/>
  <c r="K23" i="23"/>
  <c r="K31" i="23"/>
  <c r="K25" i="23"/>
  <c r="K19" i="23"/>
  <c r="K21" i="23"/>
  <c r="G21" i="23"/>
  <c r="G28" i="23"/>
  <c r="G13" i="23"/>
  <c r="G33" i="23"/>
  <c r="G15" i="23"/>
  <c r="G34" i="23"/>
  <c r="G16" i="23"/>
  <c r="G23" i="23"/>
  <c r="G25" i="23"/>
  <c r="G17" i="23"/>
  <c r="G27" i="23"/>
  <c r="G29" i="23"/>
  <c r="K32" i="23"/>
  <c r="K26" i="23"/>
  <c r="K20" i="23"/>
  <c r="G32" i="23"/>
  <c r="G19" i="23"/>
  <c r="G26" i="23"/>
  <c r="I28" i="23"/>
  <c r="I23" i="23"/>
  <c r="I13" i="23"/>
  <c r="I25" i="23"/>
  <c r="I17" i="23"/>
  <c r="I27" i="23"/>
  <c r="I29" i="23"/>
  <c r="I21" i="23"/>
  <c r="I33" i="23"/>
  <c r="I15" i="23"/>
  <c r="I26" i="23"/>
  <c r="I16" i="23"/>
  <c r="I34" i="23"/>
  <c r="K18" i="23"/>
  <c r="K22" i="23"/>
  <c r="K29" i="23"/>
  <c r="K30" i="23"/>
  <c r="K14" i="23"/>
  <c r="J28" i="23"/>
  <c r="J16" i="23"/>
  <c r="J31" i="23"/>
  <c r="J25" i="23"/>
  <c r="J33" i="23"/>
  <c r="J15" i="23"/>
  <c r="J27" i="23"/>
  <c r="J23" i="23"/>
  <c r="J13" i="23"/>
  <c r="J19" i="23"/>
  <c r="J21" i="23"/>
  <c r="J17" i="23"/>
  <c r="H8" i="23"/>
  <c r="G24" i="23"/>
  <c r="G14" i="23"/>
  <c r="K34" i="23"/>
  <c r="K17" i="23"/>
  <c r="G20" i="23"/>
  <c r="G30" i="23"/>
  <c r="K24" i="23"/>
  <c r="J14" i="23"/>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9" i="19"/>
  <c r="M12" i="21" a="1"/>
  <c r="M12" i="21" s="1"/>
  <c r="M9" i="21" a="1"/>
  <c r="M9" i="21" s="1"/>
  <c r="L8" i="21" a="1"/>
  <c r="L8" i="21" s="1"/>
  <c r="F113" i="27" l="1"/>
  <c r="L9" i="2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N158" i="19" l="1"/>
  <c r="N159" i="19"/>
  <c r="N160" i="19"/>
  <c r="N161" i="19"/>
  <c r="M161" i="19"/>
  <c r="O161" i="19"/>
  <c r="M160" i="19"/>
  <c r="O160" i="19"/>
  <c r="M159" i="19"/>
  <c r="O159" i="19"/>
  <c r="M158" i="19"/>
  <c r="O158" i="19"/>
  <c r="N154" i="19"/>
  <c r="M155" i="19"/>
  <c r="N156" i="19"/>
  <c r="N157" i="19"/>
  <c r="O157" i="19"/>
  <c r="O156" i="19"/>
  <c r="O155" i="19"/>
  <c r="M154" i="19"/>
  <c r="O154" i="19"/>
  <c r="N150" i="19"/>
  <c r="N149" i="19"/>
  <c r="N148" i="19"/>
  <c r="N146" i="19"/>
  <c r="M150" i="19"/>
  <c r="O150" i="19"/>
  <c r="O149" i="19"/>
  <c r="M149" i="19"/>
  <c r="M148" i="19"/>
  <c r="O148" i="19"/>
  <c r="N147" i="19"/>
  <c r="M147" i="19"/>
  <c r="O147" i="19"/>
  <c r="M146" i="19"/>
  <c r="O146" i="19"/>
  <c r="M157" i="19" l="1"/>
  <c r="N155" i="19"/>
  <c r="M15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O504" i="19" l="1"/>
  <c r="O503" i="19"/>
  <c r="O502" i="19"/>
  <c r="O501" i="19"/>
  <c r="O500" i="19"/>
  <c r="O499" i="19"/>
  <c r="O498" i="19"/>
  <c r="O497" i="19"/>
  <c r="O496" i="19"/>
  <c r="O495" i="19"/>
  <c r="O494" i="19"/>
  <c r="O493" i="19"/>
  <c r="O492" i="19"/>
  <c r="O491" i="19"/>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O371" i="19"/>
  <c r="O370" i="19"/>
  <c r="O369" i="19"/>
  <c r="O368" i="19"/>
  <c r="O367" i="19"/>
  <c r="O366" i="19"/>
  <c r="O365" i="19"/>
  <c r="O364" i="19"/>
  <c r="O363" i="19"/>
  <c r="O362" i="19"/>
  <c r="O361" i="19"/>
  <c r="O360" i="19"/>
  <c r="O359" i="19"/>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jnavarro</author>
    <author>User, WC</author>
    <author>Jnavarro</author>
  </authors>
  <commentList>
    <comment ref="G50" authorId="0" shapeId="0" xr:uid="{93B153A6-FE6B-41D3-B924-0CE80AF3A900}">
      <text>
        <r>
          <rPr>
            <b/>
            <sz val="8"/>
            <color indexed="81"/>
            <rFont val="Tahoma"/>
            <family val="2"/>
          </rPr>
          <t>jnavarro:</t>
        </r>
        <r>
          <rPr>
            <sz val="8"/>
            <color indexed="81"/>
            <rFont val="Tahoma"/>
            <family val="2"/>
          </rPr>
          <t xml:space="preserve">
see EPA AP-42 for collected emission factors</t>
        </r>
      </text>
    </comment>
    <comment ref="H50" authorId="1" shapeId="0" xr:uid="{E142E83C-B4FE-4F02-A94B-0899A78C046F}">
      <text>
        <r>
          <rPr>
            <b/>
            <sz val="8"/>
            <color indexed="81"/>
            <rFont val="Tahoma"/>
            <family val="2"/>
          </rPr>
          <t>User, WC:</t>
        </r>
        <r>
          <rPr>
            <sz val="8"/>
            <color indexed="81"/>
            <rFont val="Tahoma"/>
            <family val="2"/>
          </rPr>
          <t xml:space="preserve">
When the value for Cl2 and HCl are both available, use the higher of the two.</t>
        </r>
      </text>
    </comment>
    <comment ref="S56" authorId="2" shapeId="0" xr:uid="{094F14B4-E094-4BD9-A6D6-0728FF75ADAA}">
      <text>
        <r>
          <rPr>
            <b/>
            <sz val="8"/>
            <color indexed="81"/>
            <rFont val="Tahoma"/>
            <family val="2"/>
          </rPr>
          <t>Jnavarro:</t>
        </r>
        <r>
          <rPr>
            <sz val="8"/>
            <color indexed="81"/>
            <rFont val="Tahoma"/>
            <family val="2"/>
          </rPr>
          <t xml:space="preserve">
Move to TV renewal emission detail upon DEQ approval. 001 is new, 002 replaces ebms west. Then subtract total from bld 71 fugitives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<sst xmlns="http://schemas.openxmlformats.org/spreadsheetml/2006/main" count="9573" uniqueCount="1791">
  <si>
    <t>AQ520 Form - Version 2.0</t>
  </si>
  <si>
    <t>Revised 6/5/2025</t>
  </si>
  <si>
    <t>AQ520 Form Instructions</t>
  </si>
  <si>
    <t>Facility Information</t>
  </si>
  <si>
    <t>Facility Name</t>
  </si>
  <si>
    <t>ATI Specialty Alloys &amp; Components</t>
  </si>
  <si>
    <t>Facility Street Address</t>
  </si>
  <si>
    <t xml:space="preserve">1600 Old Salem Rd NE, Millersburg, OR </t>
  </si>
  <si>
    <t>City</t>
  </si>
  <si>
    <t>Millersburg</t>
  </si>
  <si>
    <t>Zip Code</t>
  </si>
  <si>
    <t>Source Number</t>
  </si>
  <si>
    <t>22-0547</t>
  </si>
  <si>
    <t>Facility Contact</t>
  </si>
  <si>
    <t>Jen Wagner</t>
  </si>
  <si>
    <t xml:space="preserve">Contact Phone Number </t>
  </si>
  <si>
    <t>971-453-2440</t>
  </si>
  <si>
    <t>Contact Email</t>
  </si>
  <si>
    <t>jen.wagner@atimaterials.com</t>
  </si>
  <si>
    <t>Date of Form Submittal</t>
  </si>
  <si>
    <t>Facility Notes</t>
  </si>
  <si>
    <t xml:space="preserve">All Actual Daily data for Combustion Emissions are estimated, as ATI is not required to track daily fuel use data in their permit. </t>
  </si>
  <si>
    <t>Toxics Emissions Unit (TEU) Information</t>
  </si>
  <si>
    <t>Emissions Release Information</t>
  </si>
  <si>
    <t>Activity Information</t>
  </si>
  <si>
    <t>Toxics Emissions Unit (TEU) ID</t>
  </si>
  <si>
    <t>Toxics Emissions 
Sub-Unit (TESU) ID</t>
  </si>
  <si>
    <t>TEU/TESU Description</t>
  </si>
  <si>
    <t>Control Device(s)</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</si>
  <si>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</si>
  <si>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</si>
  <si>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</si>
  <si>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</si>
  <si>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</si>
  <si>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</si>
  <si>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</si>
  <si>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</si>
  <si>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</si>
  <si>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</si>
  <si>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EU_09</t>
  </si>
  <si>
    <t>Point</t>
  </si>
  <si>
    <t>S51</t>
  </si>
  <si>
    <t>MMCF</t>
  </si>
  <si>
    <t>Million Cubic Feet of Natural Gas</t>
  </si>
  <si>
    <t>Yes</t>
  </si>
  <si>
    <t>S52</t>
  </si>
  <si>
    <t>S53</t>
  </si>
  <si>
    <t>S54</t>
  </si>
  <si>
    <t>Zr/Hf Kilns WESP/caustic scrubber</t>
  </si>
  <si>
    <t>S12</t>
  </si>
  <si>
    <t>S20</t>
  </si>
  <si>
    <t>EU_EG</t>
  </si>
  <si>
    <t>EG-12</t>
  </si>
  <si>
    <t>No</t>
  </si>
  <si>
    <t>EG-06</t>
  </si>
  <si>
    <t>EG-10</t>
  </si>
  <si>
    <t>EG-02</t>
  </si>
  <si>
    <t>M Gallons</t>
  </si>
  <si>
    <t>1000 gallons of Diesel Fuel</t>
  </si>
  <si>
    <t>EG-01</t>
  </si>
  <si>
    <t>EG-03</t>
  </si>
  <si>
    <t>EG-04</t>
  </si>
  <si>
    <t>EG-05</t>
  </si>
  <si>
    <t>EG-07</t>
  </si>
  <si>
    <t>EG-08</t>
  </si>
  <si>
    <t>EG-09</t>
  </si>
  <si>
    <t>EG-11</t>
  </si>
  <si>
    <t>EG-13</t>
  </si>
  <si>
    <t>EG-14</t>
  </si>
  <si>
    <t>EU-04</t>
  </si>
  <si>
    <t>Hours</t>
  </si>
  <si>
    <t>Hours of operation</t>
  </si>
  <si>
    <t>EU-05</t>
  </si>
  <si>
    <t>EU-AI</t>
  </si>
  <si>
    <t>EU12</t>
  </si>
  <si>
    <t>Fugitive</t>
  </si>
  <si>
    <t>Hours of volatilization</t>
  </si>
  <si>
    <t>Hours operating</t>
  </si>
  <si>
    <t>Toxic Air Contaminant (TAC) Information</t>
  </si>
  <si>
    <t>Emission Factor (EF) Information</t>
  </si>
  <si>
    <t>Calculated Emissions 
- Requested PTE</t>
  </si>
  <si>
    <t>Capture Efficiency (CE)</t>
  </si>
  <si>
    <t>Destruction/Removal Efficiency (DRE)</t>
  </si>
  <si>
    <t>EF Includes</t>
  </si>
  <si>
    <t>EF Value</t>
  </si>
  <si>
    <t>Reference/Notes</t>
  </si>
  <si>
    <t>Annual [lb/year]</t>
  </si>
  <si>
    <t>Max Daily [lb/day]</t>
  </si>
  <si>
    <t>CASRN or DEQ ID</t>
  </si>
  <si>
    <t>Toxic Air Contaminant (TAC) Name</t>
  </si>
  <si>
    <t>CE?</t>
  </si>
  <si>
    <t>DRE?</t>
  </si>
  <si>
    <t>Annual</t>
  </si>
  <si>
    <t>Max Daily</t>
  </si>
  <si>
    <t>Units</t>
  </si>
  <si>
    <t>DEQ Sequence ID</t>
  </si>
  <si>
    <t>75-07-0</t>
  </si>
  <si>
    <t>lb/MMSCF</t>
  </si>
  <si>
    <t>EF's from DEQ Natural Gas External Combustion 10-100 MMBTU</t>
  </si>
  <si>
    <t>107-02-8</t>
  </si>
  <si>
    <t>7664-41-7</t>
  </si>
  <si>
    <t>EF's from DEQ Natural Gas External Combustion 10-100 MMBTU, Ammonia factor is without SCR or SNCR</t>
  </si>
  <si>
    <t>7440-38-2</t>
  </si>
  <si>
    <t>7440-39-3</t>
  </si>
  <si>
    <t>71-43-2</t>
  </si>
  <si>
    <t>50-32-8</t>
  </si>
  <si>
    <t>7440-41-7</t>
  </si>
  <si>
    <t>7440-43-9</t>
  </si>
  <si>
    <t>18540-29-9</t>
  </si>
  <si>
    <t>7440-48-4</t>
  </si>
  <si>
    <t>7440-50-8</t>
  </si>
  <si>
    <t>100-41-4</t>
  </si>
  <si>
    <t>50-00-0</t>
  </si>
  <si>
    <t>110-54-3</t>
  </si>
  <si>
    <t>7439-92-1</t>
  </si>
  <si>
    <t>7439-96-5</t>
  </si>
  <si>
    <t>7439-97-6</t>
  </si>
  <si>
    <t>1313-27-5</t>
  </si>
  <si>
    <t>91-20-3</t>
  </si>
  <si>
    <t>7782-49-2</t>
  </si>
  <si>
    <t>108-88-3</t>
  </si>
  <si>
    <t>7440-62-2</t>
  </si>
  <si>
    <t>1330-20-7</t>
  </si>
  <si>
    <t>7440-66-6</t>
  </si>
  <si>
    <t>Acetaldehyde</t>
  </si>
  <si>
    <t>Acrolein</t>
  </si>
  <si>
    <t>Ammonia¹</t>
  </si>
  <si>
    <t>Arsenic and compounds</t>
  </si>
  <si>
    <t>Barium and compounds</t>
  </si>
  <si>
    <t>Benzene</t>
  </si>
  <si>
    <t>Benzo[a]pyrene</t>
  </si>
  <si>
    <t>Beryllium and compounds</t>
  </si>
  <si>
    <t>Cadmium and compounds</t>
  </si>
  <si>
    <t>Chromium VI, chromate and dichromate particulate</t>
  </si>
  <si>
    <t>Cobalt and compounds</t>
  </si>
  <si>
    <t>Copper and compounds</t>
  </si>
  <si>
    <t>Ethyl benzene</t>
  </si>
  <si>
    <t>Formaldehyde</t>
  </si>
  <si>
    <t>Hexane</t>
  </si>
  <si>
    <t>Lead and compounds</t>
  </si>
  <si>
    <t>Manganese and compounds</t>
  </si>
  <si>
    <t>Mercury and compounds</t>
  </si>
  <si>
    <t>Molybdenum trioxide</t>
  </si>
  <si>
    <t>Naphthalene</t>
  </si>
  <si>
    <t>Nickel compounds, insoluble</t>
  </si>
  <si>
    <t>Polycyclic aromatic hydrocarbons (PAHs)</t>
  </si>
  <si>
    <t>Selenium and compounds</t>
  </si>
  <si>
    <t>Toluene</t>
  </si>
  <si>
    <t>Vanadium (fume or dust)</t>
  </si>
  <si>
    <t>Xylene (mixture), including m-xylene, o-xylene, p-xylene</t>
  </si>
  <si>
    <t>Zinc and compounds</t>
  </si>
  <si>
    <t>EF's from DEQ Natural Gas External Combustion &lt;10 MMBTU</t>
  </si>
  <si>
    <t>EF's from DEQ Natural Gas External Combustion &lt;10 MMBTU, Ammonia factor is without SCR or SNCR.</t>
  </si>
  <si>
    <t>EF's from DEQ Natural Gas External Combustion &lt;10 MMBTU, Ammonia factor is without SCR or SNCR</t>
  </si>
  <si>
    <t>79-34-5</t>
  </si>
  <si>
    <t>CAO NG Int. Comb. (c)</t>
  </si>
  <si>
    <t>79-00-5</t>
  </si>
  <si>
    <t>78-87-5</t>
  </si>
  <si>
    <t>106-99-0</t>
  </si>
  <si>
    <t>542-75-6</t>
  </si>
  <si>
    <t>CAO NG Int. Comb. (c) Ammonia factor is without SCR or SNCR</t>
  </si>
  <si>
    <t>56-23-5</t>
  </si>
  <si>
    <t>67-66-3</t>
  </si>
  <si>
    <t>75-09-2</t>
  </si>
  <si>
    <t>106-93-4</t>
  </si>
  <si>
    <t>107-06-2</t>
  </si>
  <si>
    <t>67-56-1</t>
  </si>
  <si>
    <t>100-42-5</t>
  </si>
  <si>
    <t>75-01-4</t>
  </si>
  <si>
    <t>lb/1000 gallons</t>
  </si>
  <si>
    <t>CAO Diesel RICE (a)</t>
  </si>
  <si>
    <t>CAO Diesel RICE (a) Ammonia factor is without SCR or SNCR</t>
  </si>
  <si>
    <t>7440-36-0</t>
  </si>
  <si>
    <t>108-90-7</t>
  </si>
  <si>
    <t>7647-01-0</t>
  </si>
  <si>
    <t>115-07-1</t>
  </si>
  <si>
    <t>7440-22-4</t>
  </si>
  <si>
    <t>7440-28-0</t>
  </si>
  <si>
    <t>1,3-Butadiene</t>
  </si>
  <si>
    <t>Ammonia</t>
  </si>
  <si>
    <t>Antimony and compounds</t>
  </si>
  <si>
    <t>Chlorobenzene</t>
  </si>
  <si>
    <t>Diesel particulate matter</t>
  </si>
  <si>
    <t>Hydrochloric acid</t>
  </si>
  <si>
    <t>Phosphorus and compounds</t>
  </si>
  <si>
    <t>Propylene</t>
  </si>
  <si>
    <t>Silver and compounds</t>
  </si>
  <si>
    <t>Thallium and compounds</t>
  </si>
  <si>
    <t>CAO Diesel RICE (b)</t>
  </si>
  <si>
    <t>91-57-6</t>
  </si>
  <si>
    <t>2-Methyl naphthalene</t>
  </si>
  <si>
    <t>83-32-9</t>
  </si>
  <si>
    <t>Acenaphthene</t>
  </si>
  <si>
    <t>208-96-8</t>
  </si>
  <si>
    <t>Acenaphthylene</t>
  </si>
  <si>
    <t>CAO Diesel RICE (b) Ammonia factor is without SCR or SNCR</t>
  </si>
  <si>
    <t>120-12-7</t>
  </si>
  <si>
    <t>Anthracene</t>
  </si>
  <si>
    <t>56-55-3</t>
  </si>
  <si>
    <t>Benz[a]anthracene</t>
  </si>
  <si>
    <t>205-99-2</t>
  </si>
  <si>
    <t>Benzo[b]fluoranthene</t>
  </si>
  <si>
    <t>192-97-2</t>
  </si>
  <si>
    <t>Benzo[e]pyrene</t>
  </si>
  <si>
    <t>191-24-2</t>
  </si>
  <si>
    <t>Benzo[g,h,i]perylene</t>
  </si>
  <si>
    <t>207-08-9</t>
  </si>
  <si>
    <t>Benzo[k]fluoranthene</t>
  </si>
  <si>
    <t>218-01-9</t>
  </si>
  <si>
    <t>Chrysene</t>
  </si>
  <si>
    <t>53-70-3</t>
  </si>
  <si>
    <t>Dibenz[a,h]anthracene</t>
  </si>
  <si>
    <t>206-44-0</t>
  </si>
  <si>
    <t>Fluoranthene</t>
  </si>
  <si>
    <t>86-73-7</t>
  </si>
  <si>
    <t>Fluorene</t>
  </si>
  <si>
    <t>193-39-5</t>
  </si>
  <si>
    <t>Indeno[1,2,3-cd]pyrene</t>
  </si>
  <si>
    <t>Nickel and compounds</t>
  </si>
  <si>
    <t>198-55-0</t>
  </si>
  <si>
    <t>Perylene</t>
  </si>
  <si>
    <t>85-01-8</t>
  </si>
  <si>
    <t>Phenanthrene</t>
  </si>
  <si>
    <t>129-00-0</t>
  </si>
  <si>
    <t>Pyrene</t>
  </si>
  <si>
    <t>S41</t>
  </si>
  <si>
    <t>lb/hour</t>
  </si>
  <si>
    <t>Abrasive blasting reference (Kura)- Steel Shot and PM rate from ST-4/W08-ST-024</t>
  </si>
  <si>
    <t xml:space="preserve">Copper and compouns </t>
  </si>
  <si>
    <t xml:space="preserve">Mercury and compounds </t>
  </si>
  <si>
    <t>S43</t>
  </si>
  <si>
    <t>S32</t>
  </si>
  <si>
    <t>S28</t>
  </si>
  <si>
    <t>Abrasive blasting reference (Kura)- Garnet and PM rate from ST-4/W08-ST-024</t>
  </si>
  <si>
    <t>S26</t>
  </si>
  <si>
    <t>S37</t>
  </si>
  <si>
    <t>S71-1</t>
  </si>
  <si>
    <t>S71-2</t>
  </si>
  <si>
    <t>B42</t>
  </si>
  <si>
    <t>7664-39-3</t>
  </si>
  <si>
    <t>Hydrogen fluoride</t>
  </si>
  <si>
    <t>Calculated on 12_Acid Cleaning_Pickling, Equation 6.5-5 from EIIP Vol.II.</t>
  </si>
  <si>
    <t>7697-37-2</t>
  </si>
  <si>
    <t>Nitric acid</t>
  </si>
  <si>
    <t>S42</t>
  </si>
  <si>
    <t>B106</t>
  </si>
  <si>
    <t>S106</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</si>
  <si>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</si>
  <si>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</si>
  <si>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</si>
  <si>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</si>
  <si>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</si>
  <si>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</si>
  <si>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</si>
  <si>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</si>
  <si>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</si>
  <si>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</si>
  <si>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</si>
  <si>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</si>
  <si>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</si>
  <si>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</si>
  <si>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</si>
  <si>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</si>
  <si>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 xml:space="preserve">               INSERT ROWS ABOVE THIS LINE                    INSERT ROWS ABOVE THIS LINE                    INSERT ROWS ABOVE THIS LINE                </t>
  </si>
  <si>
    <t>Toxic Air Contaminant Priority List</t>
  </si>
  <si>
    <t>Effective 11/17/2021</t>
  </si>
  <si>
    <t>OAR 340-247-8010 Table 1</t>
  </si>
  <si>
    <t>Chemical Name</t>
  </si>
  <si>
    <t>HAP</t>
  </si>
  <si>
    <t>DEQ ID</t>
  </si>
  <si>
    <t>630-20-6</t>
  </si>
  <si>
    <t>1,1,1,2-Tetrachloroethane</t>
  </si>
  <si>
    <t/>
  </si>
  <si>
    <t>811-97-2</t>
  </si>
  <si>
    <t>1,1,1,2-Tetrafluoroethane</t>
  </si>
  <si>
    <t>71-55-6</t>
  </si>
  <si>
    <t>1,1,1-Trichloroethane (methyl chloroform)</t>
  </si>
  <si>
    <t>Y</t>
  </si>
  <si>
    <t>1,1,2,2-Tetrachloroethane</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</si>
  <si>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</si>
  <si>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</si>
  <si>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</si>
  <si>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</si>
  <si>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</si>
  <si>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</si>
  <si>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</si>
  <si>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</si>
  <si>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</si>
  <si>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</si>
  <si>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</si>
  <si>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</si>
  <si>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</si>
  <si>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</si>
  <si>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</si>
  <si>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</si>
  <si>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</si>
  <si>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</si>
  <si>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</si>
  <si>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</si>
  <si>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</si>
  <si>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</si>
  <si>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</si>
  <si>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</si>
  <si>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</si>
  <si>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</si>
  <si>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</si>
  <si>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</si>
  <si>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</si>
  <si>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</si>
  <si>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</si>
  <si>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</si>
  <si>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</si>
  <si>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</si>
  <si>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</si>
  <si>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</si>
  <si>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</si>
  <si>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</si>
  <si>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</si>
  <si>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</si>
  <si>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</si>
  <si>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</si>
  <si>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</si>
  <si>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</si>
  <si>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</si>
  <si>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</si>
  <si>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</si>
  <si>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</si>
  <si>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</si>
  <si>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</si>
  <si>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</si>
  <si>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</si>
  <si>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541-73-1</t>
  </si>
  <si>
    <t>1,3-Dichlorobenzene</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</si>
  <si>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</si>
  <si>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</si>
  <si>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</si>
  <si>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</si>
  <si>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</si>
  <si>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</si>
  <si>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</si>
  <si>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</si>
  <si>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</si>
  <si>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</si>
  <si>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</si>
  <si>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</si>
  <si>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</si>
  <si>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</si>
  <si>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</si>
  <si>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</si>
  <si>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</si>
  <si>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</si>
  <si>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</si>
  <si>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</si>
  <si>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</si>
  <si>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</si>
  <si>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</si>
  <si>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</si>
  <si>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</si>
  <si>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</si>
  <si>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</si>
  <si>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</si>
  <si>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</si>
  <si>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</si>
  <si>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</si>
  <si>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</si>
  <si>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</si>
  <si>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</si>
  <si>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</si>
  <si>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</si>
  <si>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</si>
  <si>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</si>
  <si>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</si>
  <si>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</si>
  <si>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</si>
  <si>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</si>
  <si>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</si>
  <si>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</si>
  <si>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</si>
  <si>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</si>
  <si>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</si>
  <si>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</si>
  <si>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</si>
  <si>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</si>
  <si>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</si>
  <si>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</si>
  <si>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</si>
  <si>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</si>
  <si>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</si>
  <si>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</si>
  <si>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</si>
  <si>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</si>
  <si>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</si>
  <si>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</si>
  <si>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</si>
  <si>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</si>
  <si>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</si>
  <si>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</si>
  <si>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</si>
  <si>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</si>
  <si>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</si>
  <si>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</si>
  <si>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</si>
  <si>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</si>
  <si>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</si>
  <si>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</si>
  <si>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</si>
  <si>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</si>
  <si>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</si>
  <si>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</si>
  <si>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</si>
  <si>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</si>
  <si>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</si>
  <si>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</si>
  <si>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</si>
  <si>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</si>
  <si>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</si>
  <si>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</si>
  <si>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</si>
  <si>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</si>
  <si>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</si>
  <si>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</si>
  <si>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</si>
  <si>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</si>
  <si>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</si>
  <si>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</si>
  <si>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</si>
  <si>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</si>
  <si>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</si>
  <si>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</si>
  <si>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</si>
  <si>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</si>
  <si>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</si>
  <si>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</si>
  <si>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</si>
  <si>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</si>
  <si>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</si>
  <si>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</si>
  <si>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</si>
  <si>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</si>
  <si>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</si>
  <si>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</si>
  <si>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</si>
  <si>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</si>
  <si>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</si>
  <si>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</si>
  <si>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</si>
  <si>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</si>
  <si>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</si>
  <si>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</si>
  <si>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</si>
  <si>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</si>
  <si>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</si>
  <si>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</si>
  <si>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</si>
  <si>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</si>
  <si>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</si>
  <si>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</si>
  <si>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</si>
  <si>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</si>
  <si>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</si>
  <si>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</si>
  <si>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</si>
  <si>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</si>
  <si>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</si>
  <si>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</si>
  <si>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</si>
  <si>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</si>
  <si>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</si>
  <si>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</si>
  <si>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</si>
  <si>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</si>
  <si>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</si>
  <si>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</si>
  <si>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</si>
  <si>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</si>
  <si>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</si>
  <si>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</si>
  <si>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</si>
  <si>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</si>
  <si>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</si>
  <si>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</si>
  <si>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</si>
  <si>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</si>
  <si>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</si>
  <si>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</si>
  <si>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</si>
  <si>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</si>
  <si>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</si>
  <si>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</si>
  <si>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</si>
  <si>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67-64-1</t>
  </si>
  <si>
    <t>Acetone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</si>
  <si>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</si>
  <si>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</si>
  <si>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</si>
  <si>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</si>
  <si>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</si>
  <si>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</si>
  <si>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</si>
  <si>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</si>
  <si>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</si>
  <si>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</si>
  <si>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</si>
  <si>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</si>
  <si>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</si>
  <si>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</si>
  <si>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</si>
  <si>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</si>
  <si>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</si>
  <si>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</si>
  <si>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</si>
  <si>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</si>
  <si>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</si>
  <si>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</si>
  <si>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</si>
  <si>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</si>
  <si>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</si>
  <si>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</si>
  <si>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7803-63-6</t>
  </si>
  <si>
    <t>Ammonium bisulfate</t>
  </si>
  <si>
    <t>6484-52-2</t>
  </si>
  <si>
    <t>Ammonium nitrate</t>
  </si>
  <si>
    <t>7783-20-2</t>
  </si>
  <si>
    <t>Ammonium sulfate</t>
  </si>
  <si>
    <t>62-53-3</t>
  </si>
  <si>
    <t>Aniline</t>
  </si>
  <si>
    <t>191-26-4</t>
  </si>
  <si>
    <t>Anthanthrene</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</si>
  <si>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</si>
  <si>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</si>
  <si>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</si>
  <si>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</si>
  <si>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</si>
  <si>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</si>
  <si>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</si>
  <si>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</si>
  <si>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</si>
  <si>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</si>
  <si>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</si>
  <si>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</si>
  <si>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</si>
  <si>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</si>
  <si>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</si>
  <si>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</si>
  <si>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92-87-5</t>
  </si>
  <si>
    <t>Benzidine (and its salts)</t>
  </si>
  <si>
    <t>205-12-9</t>
  </si>
  <si>
    <t>Benzo[c]fluorene</t>
  </si>
  <si>
    <t>205-82-3</t>
  </si>
  <si>
    <t>Benzo[j]fluoranthene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</si>
  <si>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</si>
  <si>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</si>
  <si>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</si>
  <si>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</si>
  <si>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</si>
  <si>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</si>
  <si>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</si>
  <si>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</si>
  <si>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</si>
  <si>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</si>
  <si>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</si>
  <si>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</si>
  <si>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</si>
  <si>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</si>
  <si>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</si>
  <si>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</si>
  <si>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</si>
  <si>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</si>
  <si>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</si>
  <si>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</si>
  <si>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</si>
  <si>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</si>
  <si>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</si>
  <si>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</si>
  <si>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</si>
  <si>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</si>
  <si>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</si>
  <si>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</si>
  <si>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</si>
  <si>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</si>
  <si>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</si>
  <si>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</si>
  <si>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</si>
  <si>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</si>
  <si>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</si>
  <si>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</si>
  <si>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</si>
  <si>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</si>
  <si>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</si>
  <si>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</si>
  <si>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</si>
  <si>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</si>
  <si>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</si>
  <si>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</si>
  <si>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</si>
  <si>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</si>
  <si>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</si>
  <si>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</si>
  <si>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</si>
  <si>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</si>
  <si>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</si>
  <si>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</si>
  <si>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</si>
  <si>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</si>
  <si>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</si>
  <si>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</si>
  <si>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</si>
  <si>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</si>
  <si>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</si>
  <si>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</si>
  <si>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</si>
  <si>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</si>
  <si>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</si>
  <si>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</si>
  <si>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</si>
  <si>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</si>
  <si>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</si>
  <si>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</si>
  <si>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</si>
  <si>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</si>
  <si>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</si>
  <si>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</si>
  <si>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</si>
  <si>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</si>
  <si>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</si>
  <si>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</si>
  <si>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</si>
  <si>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</si>
  <si>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</si>
  <si>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</si>
  <si>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</si>
  <si>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</si>
  <si>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</si>
  <si>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</si>
  <si>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</si>
  <si>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</si>
  <si>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</si>
  <si>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</si>
  <si>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</si>
  <si>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</si>
  <si>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</si>
  <si>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</si>
  <si>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</si>
  <si>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</si>
  <si>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</si>
  <si>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510-15-6</t>
  </si>
  <si>
    <t>Chlorobenzilate (ethyl-4,4'-dichlorobenzilate)</t>
  </si>
  <si>
    <t>75-45-6</t>
  </si>
  <si>
    <t>Chlorodifluoromethane (Freon 22)</t>
  </si>
  <si>
    <t>75-00-3</t>
  </si>
  <si>
    <t>Chloroethane (ethyl chloride)</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</si>
  <si>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</si>
  <si>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</si>
  <si>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</si>
  <si>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</si>
  <si>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</si>
  <si>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</si>
  <si>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</si>
  <si>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</si>
  <si>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</si>
  <si>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</si>
  <si>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</si>
  <si>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</si>
  <si>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</si>
  <si>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</si>
  <si>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</si>
  <si>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87-29-6</t>
  </si>
  <si>
    <t>Cinnamyl anthranilate</t>
  </si>
  <si>
    <t>Coke oven emissions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</si>
  <si>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</si>
  <si>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</si>
  <si>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</si>
  <si>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</si>
  <si>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</si>
  <si>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</si>
  <si>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</si>
  <si>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</si>
  <si>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</si>
  <si>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</si>
  <si>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</si>
  <si>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</si>
  <si>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</si>
  <si>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</si>
  <si>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</si>
  <si>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</si>
  <si>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</si>
  <si>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</si>
  <si>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</si>
  <si>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</si>
  <si>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</si>
  <si>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</si>
  <si>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</si>
  <si>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</si>
  <si>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</si>
  <si>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</si>
  <si>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</si>
  <si>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</si>
  <si>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</si>
  <si>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</si>
  <si>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</si>
  <si>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</si>
  <si>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</si>
  <si>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</si>
  <si>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</si>
  <si>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</si>
  <si>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</si>
  <si>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</si>
  <si>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</si>
  <si>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</si>
  <si>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</si>
  <si>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</si>
  <si>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</si>
  <si>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</si>
  <si>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</si>
  <si>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</si>
  <si>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</si>
  <si>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</si>
  <si>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</si>
  <si>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</si>
  <si>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</si>
  <si>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</si>
  <si>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</si>
  <si>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</si>
  <si>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</si>
  <si>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</si>
  <si>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</si>
  <si>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</si>
  <si>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</si>
  <si>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</si>
  <si>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</si>
  <si>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</si>
  <si>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</si>
  <si>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</si>
  <si>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</si>
  <si>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</si>
  <si>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</si>
  <si>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</si>
  <si>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</si>
  <si>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</si>
  <si>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</si>
  <si>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</si>
  <si>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</si>
  <si>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</si>
  <si>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</si>
  <si>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</si>
  <si>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</si>
  <si>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</si>
  <si>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</si>
  <si>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</si>
  <si>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</si>
  <si>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</si>
  <si>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</si>
  <si>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</si>
  <si>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</si>
  <si>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</si>
  <si>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</si>
  <si>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</si>
  <si>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</si>
  <si>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</si>
  <si>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</si>
  <si>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</si>
  <si>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</si>
  <si>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</si>
  <si>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</si>
  <si>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</si>
  <si>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</si>
  <si>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</si>
  <si>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</si>
  <si>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</si>
  <si>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</si>
  <si>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</si>
  <si>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</si>
  <si>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</si>
  <si>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</si>
  <si>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</si>
  <si>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</si>
  <si>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</si>
  <si>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</si>
  <si>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</si>
  <si>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</si>
  <si>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</si>
  <si>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</si>
  <si>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</si>
  <si>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</si>
  <si>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</si>
  <si>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</si>
  <si>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</si>
  <si>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</si>
  <si>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</si>
  <si>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</si>
  <si>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</si>
  <si>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</si>
  <si>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</si>
  <si>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</si>
  <si>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</si>
  <si>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</si>
  <si>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</si>
  <si>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</si>
  <si>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</si>
  <si>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</si>
  <si>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</si>
  <si>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</si>
  <si>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</si>
  <si>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</si>
  <si>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</si>
  <si>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</si>
  <si>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</si>
  <si>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</si>
  <si>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</si>
  <si>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</si>
  <si>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</si>
  <si>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</si>
  <si>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</si>
  <si>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</si>
  <si>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</si>
  <si>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</si>
  <si>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</si>
  <si>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</si>
  <si>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</si>
  <si>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</si>
  <si>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</si>
  <si>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</si>
  <si>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</si>
  <si>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</si>
  <si>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</si>
  <si>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</si>
  <si>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</si>
  <si>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</si>
  <si>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</si>
  <si>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</si>
  <si>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</si>
  <si>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</si>
  <si>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</si>
  <si>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</si>
  <si>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</si>
  <si>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</si>
  <si>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</si>
  <si>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</si>
  <si>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</si>
  <si>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</si>
  <si>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</si>
  <si>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</si>
  <si>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</si>
  <si>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</si>
  <si>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</si>
  <si>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</si>
  <si>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</si>
  <si>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</si>
  <si>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</si>
  <si>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</si>
  <si>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</si>
  <si>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</si>
  <si>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</si>
  <si>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</si>
  <si>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</si>
  <si>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</si>
  <si>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</si>
  <si>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</si>
  <si>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</si>
  <si>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</si>
  <si>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</si>
  <si>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</si>
  <si>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</si>
  <si>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</si>
  <si>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</si>
  <si>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</si>
  <si>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</si>
  <si>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</si>
  <si>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</si>
  <si>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</si>
  <si>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</si>
  <si>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</si>
  <si>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10035-10-6</t>
  </si>
  <si>
    <t>Hydrogen bromide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</si>
  <si>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</si>
  <si>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</si>
  <si>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</si>
  <si>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</si>
  <si>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</si>
  <si>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</si>
  <si>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</si>
  <si>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</si>
  <si>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</si>
  <si>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</si>
  <si>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</si>
  <si>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</si>
  <si>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</si>
  <si>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</si>
  <si>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</si>
  <si>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</si>
  <si>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</si>
  <si>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</si>
  <si>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18454-12-1</t>
  </si>
  <si>
    <t>Lead chromate oxide</t>
  </si>
  <si>
    <t>108-31-6</t>
  </si>
  <si>
    <t>Maleic anhydride</t>
  </si>
  <si>
    <t>108-39-4</t>
  </si>
  <si>
    <t>m-Cresol</t>
  </si>
  <si>
    <t>148-82-3</t>
  </si>
  <si>
    <t>Melphalan</t>
  </si>
  <si>
    <t>3223-07-2</t>
  </si>
  <si>
    <t>Melphalan HCl</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</si>
  <si>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</si>
  <si>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</si>
  <si>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</si>
  <si>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</si>
  <si>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</si>
  <si>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</si>
  <si>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</si>
  <si>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</si>
  <si>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</si>
  <si>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</si>
  <si>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</si>
  <si>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</si>
  <si>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</si>
  <si>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</si>
  <si>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</si>
  <si>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</si>
  <si>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</si>
  <si>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</si>
  <si>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</si>
  <si>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</si>
  <si>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</si>
  <si>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</si>
  <si>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</si>
  <si>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</si>
  <si>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</si>
  <si>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</si>
  <si>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</si>
  <si>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</si>
  <si>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</si>
  <si>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</si>
  <si>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</si>
  <si>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</si>
  <si>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</si>
  <si>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</si>
  <si>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</si>
  <si>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</si>
  <si>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</si>
  <si>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</si>
  <si>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</si>
  <si>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</si>
  <si>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</si>
  <si>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</si>
  <si>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</si>
  <si>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</si>
  <si>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</si>
  <si>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7440-02-0</t>
  </si>
  <si>
    <t>3333-67-3</t>
  </si>
  <si>
    <t>Nickel carbonate</t>
  </si>
  <si>
    <t>12607-70-4</t>
  </si>
  <si>
    <t>Nickel carbonate hydroxide</t>
  </si>
  <si>
    <t>13463-39-3</t>
  </si>
  <si>
    <t>Nickel carbonyl</t>
  </si>
  <si>
    <t>7718-54-9</t>
  </si>
  <si>
    <t>Nickel chloride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</si>
  <si>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</si>
  <si>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</si>
  <si>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</si>
  <si>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</si>
  <si>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</si>
  <si>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</si>
  <si>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</si>
  <si>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</si>
  <si>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</si>
  <si>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</si>
  <si>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</si>
  <si>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</si>
  <si>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</si>
  <si>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</si>
  <si>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</si>
  <si>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</si>
  <si>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</si>
  <si>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</si>
  <si>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</si>
  <si>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</si>
  <si>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</si>
  <si>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</si>
  <si>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</si>
  <si>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</si>
  <si>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</si>
  <si>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</si>
  <si>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</si>
  <si>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</si>
  <si>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</si>
  <si>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</si>
  <si>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</si>
  <si>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</si>
  <si>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</si>
  <si>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</si>
  <si>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</si>
  <si>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</si>
  <si>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</si>
  <si>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</si>
  <si>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</si>
  <si>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</si>
  <si>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</si>
  <si>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</si>
  <si>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</si>
  <si>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</si>
  <si>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</si>
  <si>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</si>
  <si>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</si>
  <si>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</si>
  <si>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</si>
  <si>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</si>
  <si>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</si>
  <si>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</si>
  <si>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</si>
  <si>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</si>
  <si>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</si>
  <si>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</si>
  <si>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</si>
  <si>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</si>
  <si>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</si>
  <si>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</si>
  <si>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</si>
  <si>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</si>
  <si>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</si>
  <si>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</si>
  <si>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</si>
  <si>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</si>
  <si>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</si>
  <si>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</si>
  <si>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</si>
  <si>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</si>
  <si>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</si>
  <si>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</si>
  <si>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</si>
  <si>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</si>
  <si>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</si>
  <si>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</si>
  <si>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</si>
  <si>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</si>
  <si>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</si>
  <si>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</si>
  <si>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</si>
  <si>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</si>
  <si>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</si>
  <si>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</si>
  <si>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</si>
  <si>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</si>
  <si>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</si>
  <si>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</si>
  <si>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</si>
  <si>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</si>
  <si>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</si>
  <si>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</si>
  <si>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</si>
  <si>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</si>
  <si>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</si>
  <si>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</si>
  <si>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</si>
  <si>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</si>
  <si>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</si>
  <si>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</si>
  <si>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</si>
  <si>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</si>
  <si>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</si>
  <si>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</si>
  <si>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</si>
  <si>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</si>
  <si>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</si>
  <si>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</si>
  <si>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</si>
  <si>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</si>
  <si>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</si>
  <si>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</si>
  <si>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</si>
  <si>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</si>
  <si>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</si>
  <si>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</si>
  <si>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</si>
  <si>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</si>
  <si>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</si>
  <si>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</si>
  <si>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</si>
  <si>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</si>
  <si>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</si>
  <si>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</si>
  <si>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</si>
  <si>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</si>
  <si>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</si>
  <si>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</si>
  <si>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</si>
  <si>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</si>
  <si>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</si>
  <si>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</si>
  <si>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</si>
  <si>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</si>
  <si>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</si>
  <si>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</si>
  <si>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</si>
  <si>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</si>
  <si>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</si>
  <si>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</si>
  <si>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</si>
  <si>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</si>
  <si>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</si>
  <si>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</si>
  <si>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</si>
  <si>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</si>
  <si>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</si>
  <si>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</si>
  <si>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</si>
  <si>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</si>
  <si>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</si>
  <si>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</si>
  <si>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</si>
  <si>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</si>
  <si>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</si>
  <si>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</si>
  <si>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</si>
  <si>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</si>
  <si>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</si>
  <si>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</si>
  <si>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</si>
  <si>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</si>
  <si>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</si>
  <si>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</si>
  <si>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</si>
  <si>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</si>
  <si>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</si>
  <si>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</si>
  <si>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</si>
  <si>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</si>
  <si>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</si>
  <si>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</si>
  <si>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</si>
  <si>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</si>
  <si>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</si>
  <si>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</si>
  <si>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</si>
  <si>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</si>
  <si>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</si>
  <si>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</si>
  <si>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</si>
  <si>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</si>
  <si>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</si>
  <si>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</si>
  <si>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</si>
  <si>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</si>
  <si>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</si>
  <si>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</si>
  <si>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</si>
  <si>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</si>
  <si>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</si>
  <si>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</si>
  <si>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</si>
  <si>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</si>
  <si>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</si>
  <si>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</si>
  <si>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</si>
  <si>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</si>
  <si>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</si>
  <si>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</si>
  <si>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</si>
  <si>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</si>
  <si>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</si>
  <si>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</si>
  <si>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</si>
  <si>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</si>
  <si>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</si>
  <si>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</si>
  <si>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</si>
  <si>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</si>
  <si>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</si>
  <si>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</si>
  <si>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</si>
  <si>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</si>
  <si>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</si>
  <si>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</si>
  <si>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</si>
  <si>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</si>
  <si>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</si>
  <si>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</si>
  <si>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</si>
  <si>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</si>
  <si>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</si>
  <si>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</si>
  <si>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</si>
  <si>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</si>
  <si>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</si>
  <si>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</si>
  <si>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</si>
  <si>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</si>
  <si>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</si>
  <si>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</si>
  <si>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</si>
  <si>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</si>
  <si>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</si>
  <si>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</si>
  <si>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</si>
  <si>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</si>
  <si>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</si>
  <si>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</si>
  <si>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</si>
  <si>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</si>
  <si>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</si>
  <si>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</si>
  <si>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</si>
  <si>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</si>
  <si>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</si>
  <si>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</si>
  <si>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</si>
  <si>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</si>
  <si>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</si>
  <si>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</si>
  <si>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</si>
  <si>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</si>
  <si>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</si>
  <si>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</si>
  <si>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</si>
  <si>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</si>
  <si>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</si>
  <si>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</si>
  <si>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</si>
  <si>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</si>
  <si>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</si>
  <si>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</si>
  <si>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</si>
  <si>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</si>
  <si>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</si>
  <si>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</si>
  <si>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</si>
  <si>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</si>
  <si>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7631-86-9</t>
  </si>
  <si>
    <t>Silica, crystalline (respirable)</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</si>
  <si>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</si>
  <si>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</si>
  <si>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</si>
  <si>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</si>
  <si>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</si>
  <si>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</si>
  <si>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</si>
  <si>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</si>
  <si>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</si>
  <si>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</si>
  <si>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</si>
  <si>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</si>
  <si>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</si>
  <si>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</si>
  <si>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</si>
  <si>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</si>
  <si>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</si>
  <si>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</si>
  <si>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</si>
  <si>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</si>
  <si>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</si>
  <si>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</si>
  <si>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</si>
  <si>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</si>
  <si>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</si>
  <si>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</si>
  <si>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</si>
  <si>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</si>
  <si>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</si>
  <si>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</si>
  <si>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</si>
  <si>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</si>
  <si>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</si>
  <si>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</si>
  <si>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</si>
  <si>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</si>
  <si>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</si>
  <si>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</si>
  <si>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</si>
  <si>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</si>
  <si>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</si>
  <si>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</si>
  <si>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</si>
  <si>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</si>
  <si>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</si>
  <si>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</si>
  <si>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</si>
  <si>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</si>
  <si>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</si>
  <si>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</si>
  <si>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</si>
  <si>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</si>
  <si>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</si>
  <si>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</si>
  <si>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</si>
  <si>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</si>
  <si>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</si>
  <si>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</si>
  <si>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</si>
  <si>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</si>
  <si>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</si>
  <si>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</si>
  <si>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</si>
  <si>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</si>
  <si>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</si>
  <si>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</si>
  <si>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</si>
  <si>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</si>
  <si>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</si>
  <si>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</si>
  <si>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</si>
  <si>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</si>
  <si>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</si>
  <si>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</si>
  <si>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</si>
  <si>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</si>
  <si>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</si>
  <si>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</si>
  <si>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</si>
  <si>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</si>
  <si>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</si>
  <si>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</si>
  <si>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</si>
  <si>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</si>
  <si>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</si>
  <si>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</si>
  <si>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</si>
  <si>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</si>
  <si>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</si>
  <si>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</si>
  <si>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</si>
  <si>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</si>
  <si>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</si>
  <si>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</si>
  <si>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</si>
  <si>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</si>
  <si>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</si>
  <si>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1314-62-1</t>
  </si>
  <si>
    <t>Vanadium pentoxide</t>
  </si>
  <si>
    <t>108-05-4</t>
  </si>
  <si>
    <t>Vinyl acetate</t>
  </si>
  <si>
    <t>593-60-2</t>
  </si>
  <si>
    <t>Vinyl bromide</t>
  </si>
  <si>
    <t>Vinyl chloride</t>
  </si>
  <si>
    <t>75-02-5</t>
  </si>
  <si>
    <t>Vinyl fluoride</t>
  </si>
  <si>
    <t>75-35-4</t>
  </si>
  <si>
    <t>Vinylidene chloride</t>
  </si>
  <si>
    <t>1314-13-2</t>
  </si>
  <si>
    <t>Zinc oxide</t>
  </si>
  <si>
    <t>Millersburg-Blasting</t>
  </si>
  <si>
    <t>PM10 Weight Fraction Reference: Bhaskar Kura, Advanced Technology Institute, "Residual Risk from Abrasive Blasting Emissions: Particle Size and Metal Speciation", Table 4, December 2005.</t>
  </si>
  <si>
    <t>Deliverable-2006-317-Residual_Risk_Abrasive_Blasting_Final_Report-Bhaskar_Kura.pdf</t>
  </si>
  <si>
    <t>Guideline for Calcualting and Reporting  Emissions from Laser or plasma cutting of metal maerials operations. March, 2025</t>
  </si>
  <si>
    <t>https://www.aqmd.gov/docs/default-source/planning/annual-emission-reporting/guidelines-for-calculating-and-reporting-emissions-from-laser-or-plasma-cutting-of-metal-materials-operations---fixed.pdf?sfvrsn=6</t>
  </si>
  <si>
    <t>Table 1 Abrasive Blasting Sources</t>
  </si>
  <si>
    <t>Emission Point (TESU)</t>
  </si>
  <si>
    <t>EU</t>
  </si>
  <si>
    <t>Process</t>
  </si>
  <si>
    <t>Emission Devices/Activities</t>
  </si>
  <si>
    <t>I.D. (dept/bld/#units)</t>
  </si>
  <si>
    <t>Exhaust Point</t>
  </si>
  <si>
    <t>Equip I.D.</t>
  </si>
  <si>
    <r>
      <t>PM Emission Rate (gr/dscf)</t>
    </r>
    <r>
      <rPr>
        <b/>
        <sz val="10"/>
        <rFont val="Calibri"/>
        <family val="2"/>
      </rPr>
      <t>¹,</t>
    </r>
    <r>
      <rPr>
        <b/>
        <sz val="10"/>
        <rFont val="Aptos Narrow"/>
        <family val="2"/>
      </rPr>
      <t>²</t>
    </r>
  </si>
  <si>
    <t>Flowrate (dscfm)</t>
  </si>
  <si>
    <t>Annual Operation</t>
  </si>
  <si>
    <t>units</t>
  </si>
  <si>
    <t>PM10 Emissions (lb/yr)</t>
  </si>
  <si>
    <t>PM10 emissions (lb/hr)</t>
  </si>
  <si>
    <t>PM10 emissions (lb/day)</t>
  </si>
  <si>
    <t>Fab: Garnet</t>
  </si>
  <si>
    <t>Blaster BL 04</t>
  </si>
  <si>
    <t>320-072-001</t>
  </si>
  <si>
    <t>Baghouse</t>
  </si>
  <si>
    <t>B-320-BL04-001</t>
  </si>
  <si>
    <t>hours</t>
  </si>
  <si>
    <t>Blaster BL 03</t>
  </si>
  <si>
    <t>320-072-002</t>
  </si>
  <si>
    <t>B-320-BL03-001</t>
  </si>
  <si>
    <t>Fab: Steel Shot</t>
  </si>
  <si>
    <t>KK Blaster</t>
  </si>
  <si>
    <t>320-128-001</t>
  </si>
  <si>
    <t>B-320-KK01-002B</t>
  </si>
  <si>
    <t>Recycle Tumble Blaster</t>
  </si>
  <si>
    <t>320-221-001</t>
  </si>
  <si>
    <t>B-320-R42-TUMB</t>
  </si>
  <si>
    <t>LP blaster</t>
  </si>
  <si>
    <t>438-085-001</t>
  </si>
  <si>
    <t xml:space="preserve"> B-438-BL05-003</t>
  </si>
  <si>
    <t>Extrusion: Steel Shot</t>
  </si>
  <si>
    <t>EBMS South Blaster (East Baghouse)</t>
  </si>
  <si>
    <t>436-030-014</t>
  </si>
  <si>
    <t>B-436-BL08-02</t>
  </si>
  <si>
    <t>Extrusion: Steel shot</t>
  </si>
  <si>
    <t>Exrusion Press cell BH1</t>
  </si>
  <si>
    <t>434-071-001</t>
  </si>
  <si>
    <t>S-434-EX00-006</t>
  </si>
  <si>
    <t>Extrusion Press Cell BH2</t>
  </si>
  <si>
    <t>434-071-002</t>
  </si>
  <si>
    <t>S-434-EX00-007</t>
  </si>
  <si>
    <t>1</t>
  </si>
  <si>
    <t xml:space="preserve">Rate from ST-4, W08-ST-024 </t>
  </si>
  <si>
    <t>2</t>
  </si>
  <si>
    <t xml:space="preserve">Rate for AI sources is from the EPA Fact Sheet for pulse jet baghouses, (0.001 to 0.005 gr/dscf). Assuming same rate as ST-4 as process is similar and falls within range. </t>
  </si>
  <si>
    <t>Table 2 Abrasive Blasting Using Steel Shot</t>
  </si>
  <si>
    <t>TESU</t>
  </si>
  <si>
    <r>
      <rPr>
        <sz val="16"/>
        <color theme="1"/>
        <rFont val="Calibri"/>
        <family val="2"/>
        <scheme val="minor"/>
      </rPr>
      <t>S28</t>
    </r>
    <r>
      <rPr>
        <sz val="11"/>
        <color theme="1"/>
        <rFont val="Calibri"/>
        <family val="2"/>
        <scheme val="minor"/>
      </rPr>
      <t xml:space="preserve">                              KK Blaster</t>
    </r>
  </si>
  <si>
    <r>
      <rPr>
        <sz val="16"/>
        <color theme="1"/>
        <rFont val="Calibri"/>
        <family val="2"/>
        <scheme val="minor"/>
      </rPr>
      <t>S26</t>
    </r>
    <r>
      <rPr>
        <sz val="11"/>
        <color theme="1"/>
        <rFont val="Calibri"/>
        <family val="2"/>
        <scheme val="minor"/>
      </rPr>
      <t xml:space="preserve">                               Recycle Tumble Blaster</t>
    </r>
  </si>
  <si>
    <r>
      <rPr>
        <sz val="16"/>
        <color theme="1"/>
        <rFont val="Calibri"/>
        <family val="2"/>
        <scheme val="minor"/>
      </rPr>
      <t>S37</t>
    </r>
    <r>
      <rPr>
        <sz val="11"/>
        <color theme="1"/>
        <rFont val="Calibri"/>
        <family val="2"/>
        <scheme val="minor"/>
      </rPr>
      <t xml:space="preserve">                               EBMS South Blaster</t>
    </r>
  </si>
  <si>
    <t>S71-1 Extrusion press cell BH1</t>
  </si>
  <si>
    <t>S71-2 Extrusion press cell BH2</t>
  </si>
  <si>
    <t>Listed Metal</t>
  </si>
  <si>
    <t>PM10 Weight Fraction</t>
  </si>
  <si>
    <t>Estimated Annual Emissions (lb/yr)</t>
  </si>
  <si>
    <t>Estimated Daily Emissons (lb/day)</t>
  </si>
  <si>
    <t>Lead</t>
  </si>
  <si>
    <t>Copper and Compounds</t>
  </si>
  <si>
    <t>Mercury</t>
  </si>
  <si>
    <t>Manganese</t>
  </si>
  <si>
    <r>
      <t>Hexavalent Chromium</t>
    </r>
    <r>
      <rPr>
        <sz val="12"/>
        <color theme="1"/>
        <rFont val="Calibri"/>
        <family val="2"/>
      </rPr>
      <t>¹</t>
    </r>
  </si>
  <si>
    <t>¹</t>
  </si>
  <si>
    <t>Assumed lb Cr(IV)/lb Cr fraction</t>
  </si>
  <si>
    <t>Table 3 Abrasive Blasting Using Garnet</t>
  </si>
  <si>
    <r>
      <rPr>
        <sz val="16"/>
        <color theme="1"/>
        <rFont val="Calibri"/>
        <family val="2"/>
        <scheme val="minor"/>
      </rPr>
      <t>S32</t>
    </r>
    <r>
      <rPr>
        <sz val="11"/>
        <color theme="1"/>
        <rFont val="Calibri"/>
        <family val="2"/>
        <scheme val="minor"/>
      </rPr>
      <t xml:space="preserve">                              LP Blaster</t>
    </r>
  </si>
  <si>
    <r>
      <rPr>
        <sz val="16"/>
        <color theme="1"/>
        <rFont val="Calibri"/>
        <family val="2"/>
        <scheme val="minor"/>
      </rPr>
      <t>S41</t>
    </r>
    <r>
      <rPr>
        <sz val="11"/>
        <color theme="1"/>
        <rFont val="Calibri"/>
        <family val="2"/>
        <scheme val="minor"/>
      </rPr>
      <t xml:space="preserve">                              Blaster BL04</t>
    </r>
  </si>
  <si>
    <r>
      <rPr>
        <sz val="16"/>
        <color theme="1"/>
        <rFont val="Calibri"/>
        <family val="2"/>
        <scheme val="minor"/>
      </rPr>
      <t>S43</t>
    </r>
    <r>
      <rPr>
        <sz val="11"/>
        <color theme="1"/>
        <rFont val="Calibri"/>
        <family val="2"/>
        <scheme val="minor"/>
      </rPr>
      <t xml:space="preserve">                               Blaster BL03</t>
    </r>
  </si>
  <si>
    <t>Cobalt</t>
  </si>
  <si>
    <t>Copper</t>
  </si>
  <si>
    <t>Manganease</t>
  </si>
  <si>
    <t>Nickel</t>
  </si>
  <si>
    <t>Sources</t>
  </si>
  <si>
    <t>Emission Factor</t>
  </si>
  <si>
    <t>EF from ST</t>
  </si>
  <si>
    <t>Ref.</t>
  </si>
  <si>
    <t>ST Record</t>
  </si>
  <si>
    <t>Throughput</t>
  </si>
  <si>
    <t>Short Term Operation</t>
  </si>
  <si>
    <t>Emissions: (tons/yr)</t>
  </si>
  <si>
    <t>Pollutant</t>
  </si>
  <si>
    <t>Fabrication: Operations</t>
  </si>
  <si>
    <t>gr/dscf</t>
  </si>
  <si>
    <t>ST4</t>
  </si>
  <si>
    <t>dscfm</t>
  </si>
  <si>
    <t>hours / day</t>
  </si>
  <si>
    <t>PM/PM10</t>
  </si>
  <si>
    <t>Extrusion: Conditioning</t>
  </si>
  <si>
    <t>gr/scf</t>
  </si>
  <si>
    <t>cfm</t>
  </si>
  <si>
    <t>Blasting Media Usage in 2016</t>
  </si>
  <si>
    <t xml:space="preserve">                         </t>
  </si>
  <si>
    <t xml:space="preserve">         </t>
  </si>
  <si>
    <t xml:space="preserve">LB                   </t>
  </si>
  <si>
    <t>FAB</t>
  </si>
  <si>
    <t>lb used in 2016</t>
  </si>
  <si>
    <t xml:space="preserve">GARNET 80 MESH, 2200 PER BAG                                                                                                                                                                                                                    </t>
  </si>
  <si>
    <t xml:space="preserve">EACH                 </t>
  </si>
  <si>
    <t xml:space="preserve">GMA GARNET 80 MESH, 2200 PER BAG                                                                                                                                                                                                                </t>
  </si>
  <si>
    <t>lb garnet</t>
  </si>
  <si>
    <t xml:space="preserve">S-110 Amasteel Blasting Shot - 2,000 lb. per drum - 4 drums requested                                                                                                                                                                           </t>
  </si>
  <si>
    <t xml:space="preserve">DRUM                 </t>
  </si>
  <si>
    <t xml:space="preserve">S-110 Amasteel Blasting Shot (2,000 lb. drums)                                                                                                                                                                                                  </t>
  </si>
  <si>
    <t xml:space="preserve">s-110 amasteel blasting shot (2000 lb drums)                                                                                                                                                                                                    </t>
  </si>
  <si>
    <t>lb shot</t>
  </si>
  <si>
    <t xml:space="preserve">ITEM# 13900 SAND BLASTING SAND Starblast 3000 lb bulk bag                                                                                                                                                                                       </t>
  </si>
  <si>
    <t>CENT MTC MOBILE SHOP</t>
  </si>
  <si>
    <t>lb sand</t>
  </si>
  <si>
    <t xml:space="preserve">Silicone Carbide - 5 months.  Material for use in Sand Blasting, BL04, replaces Garnet Blasting Media.                                                                                                                                          </t>
  </si>
  <si>
    <t xml:space="preserve">LBS                  </t>
  </si>
  <si>
    <t>Emission Factors</t>
  </si>
  <si>
    <t>Media</t>
  </si>
  <si>
    <t>Emission Factor (lb emission/ lb PM10)</t>
  </si>
  <si>
    <t>Emission Factor (lb emission/klb media)</t>
  </si>
  <si>
    <t>Ba</t>
  </si>
  <si>
    <t>Co</t>
  </si>
  <si>
    <t>Cr</t>
  </si>
  <si>
    <t>Cu</t>
  </si>
  <si>
    <t>Hg</t>
  </si>
  <si>
    <t>Mn</t>
  </si>
  <si>
    <t>Ni</t>
  </si>
  <si>
    <t>Zn</t>
  </si>
  <si>
    <t>Emerald Creek Garnet</t>
  </si>
  <si>
    <t>Amasteel Blasting Shot</t>
  </si>
  <si>
    <t>Starblast Blasting Abrasive</t>
  </si>
  <si>
    <t>EF Reference: Bhaskar Kura, "Residual Risk from Abrasive Blasting Emissions: Particle Size and Metal Speciation", Advanced Technology Institute, December 2005, Table 4.</t>
  </si>
  <si>
    <t>Note: Emission factor reference is for blasting steel. Millersburg blasts other metals so emissions may overestimate site blasting emissions of these metals.</t>
  </si>
  <si>
    <t>Uncontrolled</t>
  </si>
  <si>
    <t>99% baghouse control</t>
  </si>
  <si>
    <t>PM10 emission factor</t>
  </si>
  <si>
    <t>lb PM10/klb media</t>
  </si>
  <si>
    <t>PMY Factor</t>
  </si>
  <si>
    <t>Times 2016 usage</t>
  </si>
  <si>
    <t>Emissions (EU4 and EU5)</t>
  </si>
  <si>
    <t>Emissions (lb/year)</t>
  </si>
  <si>
    <t>Usage (klb)</t>
  </si>
  <si>
    <t>PMY</t>
  </si>
  <si>
    <t>Total</t>
  </si>
  <si>
    <t>non-HAP</t>
  </si>
  <si>
    <t>No place to enter in form</t>
  </si>
  <si>
    <t>Emssion Unit 09 External Fuel Combustion Sources</t>
  </si>
  <si>
    <t>Table 09-1 External Combustion Fuel Sources</t>
  </si>
  <si>
    <t>TEU ID</t>
  </si>
  <si>
    <t>Device/Activity</t>
  </si>
  <si>
    <t>Rating (MMBtu/hr)</t>
  </si>
  <si>
    <t>Capacity Factor</t>
  </si>
  <si>
    <t>PTE NG Usage (MMCF/yr)</t>
  </si>
  <si>
    <t>NG Usage (MMCF/day)</t>
  </si>
  <si>
    <t>Actual NG Usage (MMCF/year)</t>
  </si>
  <si>
    <t>Ammonia Recovery Boiler 1</t>
  </si>
  <si>
    <t>148-069-001</t>
  </si>
  <si>
    <t>Ammonia Recovery Boiler 2</t>
  </si>
  <si>
    <t>148-069-002</t>
  </si>
  <si>
    <t>Ammonia Recovery Boiler 3</t>
  </si>
  <si>
    <t>148-069-003</t>
  </si>
  <si>
    <t>R&amp;D Boiler</t>
  </si>
  <si>
    <t>040-200-052;</t>
  </si>
  <si>
    <t>Hf Oxide Kiln</t>
  </si>
  <si>
    <t>146-011-019</t>
  </si>
  <si>
    <t>Zirconium Kiln</t>
  </si>
  <si>
    <t>Table 09-2 Emissions External and Combustion Fuel sources</t>
  </si>
  <si>
    <t>Daily</t>
  </si>
  <si>
    <t>CAS/DEQ ID</t>
  </si>
  <si>
    <t>EF  (lb/ MMSCF)</t>
  </si>
  <si>
    <t>Engine TEU-ID</t>
  </si>
  <si>
    <t xml:space="preserve">Engine TEU-ID </t>
  </si>
  <si>
    <t>&lt;10 MMBtu/hr</t>
  </si>
  <si>
    <t>10-100 MMBtu/hr</t>
  </si>
  <si>
    <t>S51 (lb/year)</t>
  </si>
  <si>
    <t>S52 (lb/year)</t>
  </si>
  <si>
    <t>S53 (lb/year)</t>
  </si>
  <si>
    <t>S54 (lb/year)</t>
  </si>
  <si>
    <t>S12 (lb/year)</t>
  </si>
  <si>
    <t>S20 (lb/year)</t>
  </si>
  <si>
    <t>S51 (lb/day)</t>
  </si>
  <si>
    <t>S52 (lb/day)</t>
  </si>
  <si>
    <t>S53 (lb/day)</t>
  </si>
  <si>
    <t>S54 (lb/day)</t>
  </si>
  <si>
    <t>S12 (lb/day)</t>
  </si>
  <si>
    <t>S20 (lb/day)</t>
  </si>
  <si>
    <t>1. Ammonia factor is without SNCR or SCR</t>
  </si>
  <si>
    <t>Emission Unit EG- Emergency Generators</t>
  </si>
  <si>
    <t>Table EG-1 Natural Gas ICE Emergency Generators</t>
  </si>
  <si>
    <t>Model Information</t>
  </si>
  <si>
    <t>Horsepower</t>
  </si>
  <si>
    <t>Fuel Consumption (Ft3/Hr)</t>
  </si>
  <si>
    <t>Run hours</t>
  </si>
  <si>
    <t>Annual Fuel Usage (Ft3)</t>
  </si>
  <si>
    <t>Annual Fuel Usage (MMCF)</t>
  </si>
  <si>
    <t>Fuel Usage (M gal)</t>
  </si>
  <si>
    <t>2024 Annual Actual usage (hours)</t>
  </si>
  <si>
    <t>Daily Run hours</t>
  </si>
  <si>
    <r>
      <t>Daily Fuel usage (ft</t>
    </r>
    <r>
      <rPr>
        <b/>
        <sz val="10"/>
        <color theme="1"/>
        <rFont val="Aptos Narrow"/>
        <family val="2"/>
      </rPr>
      <t>³</t>
    </r>
    <r>
      <rPr>
        <b/>
        <sz val="10"/>
        <color theme="1"/>
        <rFont val="Calibri"/>
        <family val="2"/>
        <scheme val="minor"/>
      </rPr>
      <t>)</t>
    </r>
  </si>
  <si>
    <t>Daily Fual usage (MMCF)</t>
  </si>
  <si>
    <t>Generac 04679-3 (4 stroke, rich burn) (2005)</t>
  </si>
  <si>
    <t>Generac SG100 / K366 (2005)</t>
  </si>
  <si>
    <t>Cummins GGLB-6371636 / A1101181791 (4 stroke, rich burn)</t>
  </si>
  <si>
    <t>Table EG-2 NG Engine emission</t>
  </si>
  <si>
    <r>
      <t>Emission Factor</t>
    </r>
    <r>
      <rPr>
        <b/>
        <sz val="12"/>
        <color theme="1"/>
        <rFont val="Calibri"/>
        <family val="2"/>
      </rPr>
      <t>¹</t>
    </r>
    <r>
      <rPr>
        <b/>
        <sz val="12"/>
        <color theme="1"/>
        <rFont val="Calibri"/>
        <family val="2"/>
        <scheme val="minor"/>
      </rPr>
      <t xml:space="preserve"> (lbs/MMSCF</t>
    </r>
  </si>
  <si>
    <t>Engine TEU-ID Annual Emisssions</t>
  </si>
  <si>
    <t>Engine TEU-ID Daily Emissions</t>
  </si>
  <si>
    <t>4 Stroke-Rich Burn Efs</t>
  </si>
  <si>
    <r>
      <t>Ammonia</t>
    </r>
    <r>
      <rPr>
        <sz val="12"/>
        <color theme="1"/>
        <rFont val="Aptos Narrow"/>
        <family val="2"/>
      </rPr>
      <t>²</t>
    </r>
  </si>
  <si>
    <t>From DEQ Combustion Tool for  internal combustion engines</t>
  </si>
  <si>
    <t xml:space="preserve">Ammonia emission factor assumed no control from SCR. </t>
  </si>
  <si>
    <t>Table EG-3 Diesel ICE emergency Generators</t>
  </si>
  <si>
    <t>Model Year</t>
  </si>
  <si>
    <t>Generator Name</t>
  </si>
  <si>
    <t>Fuel Type</t>
  </si>
  <si>
    <t>kW</t>
  </si>
  <si>
    <t>Fuel Consumption (Gal/Hr)</t>
  </si>
  <si>
    <t>Annual Run hours</t>
  </si>
  <si>
    <t>Daily Run Hours</t>
  </si>
  <si>
    <t xml:space="preserve"> Annual Fuel Usage (M gals)</t>
  </si>
  <si>
    <t>Daily Fuel Usage (M Gals)</t>
  </si>
  <si>
    <t>Fire Pump #1 (North)</t>
  </si>
  <si>
    <t>Diesel</t>
  </si>
  <si>
    <t>#3406/ Cummins 8.3L (1999)</t>
  </si>
  <si>
    <t>Fire Pump #2 (South)</t>
  </si>
  <si>
    <t>Clarke/ John Deere 6068 Series (2024)</t>
  </si>
  <si>
    <t>Cooling Tower #4</t>
  </si>
  <si>
    <t>CAT 3406B (1988)</t>
  </si>
  <si>
    <t>Cooling Tower #5</t>
  </si>
  <si>
    <t>Cummins QSM11G4 DQHAB/300DQHAB (2007)</t>
  </si>
  <si>
    <t>Cooling Tower #7</t>
  </si>
  <si>
    <t>Cummins QSX-15 G9 DFEK (2005)</t>
  </si>
  <si>
    <t>Cooling Tower #1</t>
  </si>
  <si>
    <t>Cummins NTTA19G2 DFFB / KTA19-G2 (1994)</t>
  </si>
  <si>
    <t>Zr. Red.</t>
  </si>
  <si>
    <t>Cummins QSX15-G9 DFEK (2008)</t>
  </si>
  <si>
    <t>Sand Chlor.</t>
  </si>
  <si>
    <t>Cummins NT855G3 DFCC / NTA855-G3 (1993)</t>
  </si>
  <si>
    <t>WWT Cell 3</t>
  </si>
  <si>
    <t>Cummins QSX15-G9 DFEH / B110186455</t>
  </si>
  <si>
    <t>EG- EB Melting</t>
  </si>
  <si>
    <t>Cummins QSX15-G9 DFEK</t>
  </si>
  <si>
    <t>EG- Courtyard</t>
  </si>
  <si>
    <t>Cummins QST30-G5 DQFAB</t>
  </si>
  <si>
    <t>Table EG-4 Diesel Engine Emissions</t>
  </si>
  <si>
    <r>
      <t>Emission Factor</t>
    </r>
    <r>
      <rPr>
        <b/>
        <vertAlign val="superscript"/>
        <sz val="10"/>
        <rFont val="Tahoma"/>
        <family val="2"/>
      </rPr>
      <t>1</t>
    </r>
    <r>
      <rPr>
        <b/>
        <sz val="10"/>
        <rFont val="Tahoma"/>
        <family val="2"/>
      </rPr>
      <t xml:space="preserve"> (lbs/1000 gal)</t>
    </r>
  </si>
  <si>
    <t>Engine TEU-ID (annual)</t>
  </si>
  <si>
    <t>Engine TEU-ID (Daily)</t>
  </si>
  <si>
    <t>Tier 2 Units ≥560kW and post 2006</t>
  </si>
  <si>
    <t>All Other Units &lt;560 kW</t>
  </si>
  <si>
    <r>
      <t>Cold Start</t>
    </r>
    <r>
      <rPr>
        <b/>
        <sz val="10"/>
        <rFont val="Aptos Narrow"/>
        <family val="2"/>
      </rPr>
      <t>³</t>
    </r>
  </si>
  <si>
    <t>Acenaphthene - PAH</t>
  </si>
  <si>
    <t>Acenaphthylene - PAH</t>
  </si>
  <si>
    <r>
      <t>Ammonia</t>
    </r>
    <r>
      <rPr>
        <sz val="10"/>
        <rFont val="Aptos Narrow"/>
        <family val="2"/>
      </rPr>
      <t>²</t>
    </r>
  </si>
  <si>
    <t>Anthracene - PAH</t>
  </si>
  <si>
    <t xml:space="preserve">Barium and compounds </t>
  </si>
  <si>
    <t>Benz[a]anthracene - PAH</t>
  </si>
  <si>
    <t>Benzo[a]pyrene - PAH</t>
  </si>
  <si>
    <t>Benzo[b]fluoranthene - PAH</t>
  </si>
  <si>
    <t>Benzo[e]pyrene - PAH</t>
  </si>
  <si>
    <t>Benzo[g,h,i]perylene - PAH</t>
  </si>
  <si>
    <t>Benzo[k]fluoranthene - PAH</t>
  </si>
  <si>
    <t>Beryllium</t>
  </si>
  <si>
    <t>Cadmium</t>
  </si>
  <si>
    <t>Chrysene - PAH</t>
  </si>
  <si>
    <t>Dibenz[a,h]anthracene - PAH</t>
  </si>
  <si>
    <t>Ethyl Benzene</t>
  </si>
  <si>
    <t>Fluoranthene - PAH</t>
  </si>
  <si>
    <t>Fluorene - PAH</t>
  </si>
  <si>
    <t>Hexavalent Chromium</t>
  </si>
  <si>
    <t>Hydrogen Chloride</t>
  </si>
  <si>
    <t>Indeno[1,2,3-cd]pyrene - PAH</t>
  </si>
  <si>
    <t>2-Methyl naphthalene - PAH</t>
  </si>
  <si>
    <t>Naphthalene - PAH</t>
  </si>
  <si>
    <t>Perylene - PAH</t>
  </si>
  <si>
    <t>Phenanthrene - PAH</t>
  </si>
  <si>
    <t>Phosphorus</t>
  </si>
  <si>
    <t>PAHs (excl. Naphthalene)</t>
  </si>
  <si>
    <t>Selenium</t>
  </si>
  <si>
    <t>Silver</t>
  </si>
  <si>
    <t>Thallium</t>
  </si>
  <si>
    <t>Xylenes</t>
  </si>
  <si>
    <t>Table EG-5 Cold Start Calculations</t>
  </si>
  <si>
    <r>
      <t>Spike Duration (seconds)</t>
    </r>
    <r>
      <rPr>
        <b/>
        <vertAlign val="superscript"/>
        <sz val="9"/>
        <rFont val="Tahoma"/>
        <family val="2"/>
      </rPr>
      <t>2</t>
    </r>
  </si>
  <si>
    <t>Cold-Start Emission Spike (ppm)</t>
  </si>
  <si>
    <r>
      <t xml:space="preserve">Steady-State (Warm) Emissions (ppm) </t>
    </r>
    <r>
      <rPr>
        <b/>
        <vertAlign val="superscript"/>
        <sz val="9"/>
        <rFont val="Tahoma"/>
        <family val="2"/>
      </rPr>
      <t>2</t>
    </r>
  </si>
  <si>
    <t>Cold-Start Scaling Factor</t>
  </si>
  <si>
    <t>Cold Start Emission Ratio on Hourly Basis</t>
  </si>
  <si>
    <t>PM and Organics</t>
  </si>
  <si>
    <t>CO and Formaldehyde</t>
  </si>
  <si>
    <r>
      <t>Cold Start Events per Generator</t>
    </r>
    <r>
      <rPr>
        <b/>
        <vertAlign val="superscript"/>
        <sz val="9"/>
        <rFont val="Tahoma"/>
        <family val="2"/>
      </rPr>
      <t>1</t>
    </r>
  </si>
  <si>
    <t>cold start events/yr</t>
  </si>
  <si>
    <t>Cold start events per day</t>
  </si>
  <si>
    <r>
      <rPr>
        <vertAlign val="superscript"/>
        <sz val="9"/>
        <rFont val="Tahoma"/>
        <family val="2"/>
      </rPr>
      <t>1</t>
    </r>
    <r>
      <rPr>
        <sz val="9"/>
        <rFont val="Tahoma"/>
        <family val="2"/>
      </rPr>
      <t xml:space="preserve"> The number of cold start events per generator, per year is based on expected testing and maintenance operations.</t>
    </r>
  </si>
  <si>
    <r>
      <rPr>
        <vertAlign val="superscript"/>
        <sz val="9"/>
        <rFont val="Tahoma"/>
        <family val="2"/>
      </rPr>
      <t>2</t>
    </r>
    <r>
      <rPr>
        <sz val="9"/>
        <rFont val="Tahoma"/>
        <family val="2"/>
      </rPr>
      <t xml:space="preserve">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r>
  </si>
  <si>
    <t>Millersburg- Acid Cleaning and Pickling</t>
  </si>
  <si>
    <t>Table 1- Insitu Concentration of Nitric Acid - Building 42 Tanks</t>
  </si>
  <si>
    <t>Tank #</t>
  </si>
  <si>
    <t>HF Volume (gal)</t>
  </si>
  <si>
    <t>HF Density @ 48 wt.%</t>
  </si>
  <si>
    <t>HF Soln Wt (lbs)</t>
  </si>
  <si>
    <t>HNO3 Volume (gal)</t>
  </si>
  <si>
    <t>HNO3 Density @ 56 wt.%</t>
  </si>
  <si>
    <t>HNO3 Soln Wt (lbs)</t>
  </si>
  <si>
    <t>Water Volume (gal)</t>
  </si>
  <si>
    <t>Water Density</t>
  </si>
  <si>
    <t>Water Soln Wt (lbs)</t>
  </si>
  <si>
    <t>Total Solution Wt (lbs)</t>
  </si>
  <si>
    <t>Wt Nitric (lbs)</t>
  </si>
  <si>
    <t>Wt% Nitric (in situ)</t>
  </si>
  <si>
    <t>Wt HF (lbs)</t>
  </si>
  <si>
    <t>Wt% HF (in situ)</t>
  </si>
  <si>
    <t>3a</t>
  </si>
  <si>
    <t>avg.</t>
  </si>
  <si>
    <t>Methodology</t>
  </si>
  <si>
    <t>https://www.epa.gov/sites/default/files/2015-08/documents/ii06.pdf</t>
  </si>
  <si>
    <t>Constants &amp; Assumptions</t>
  </si>
  <si>
    <t>Solution Avg. Temperature</t>
  </si>
  <si>
    <t>F</t>
  </si>
  <si>
    <t>Room Temperature</t>
  </si>
  <si>
    <t>R</t>
  </si>
  <si>
    <t>MW-HNO3</t>
  </si>
  <si>
    <t>lb/lb-mole</t>
  </si>
  <si>
    <t>PVAP-HNO3</t>
  </si>
  <si>
    <t>mmhg</t>
  </si>
  <si>
    <t>Perry's Chemical Engineers Handbook, Table 2-16, 20% soln Nitric Acid @ 55C. Data not available for lower concentrations &amp; temperatures. Table 1 indicates a similar concentration percentage for Nitric acid.</t>
  </si>
  <si>
    <t>psia</t>
  </si>
  <si>
    <t>MW-HF</t>
  </si>
  <si>
    <t>PVAP-HF</t>
  </si>
  <si>
    <t>Perry's Chemical Engineers Handbook, Table 2-10, 16% soln of HCl @ 25C. Data for HF not available. HCl typically has higher VP than HF therefore this is a conservative estimate</t>
  </si>
  <si>
    <t>psia*ft3/R*lb-mole</t>
  </si>
  <si>
    <t>Wind Speed</t>
  </si>
  <si>
    <t>miles/hr</t>
  </si>
  <si>
    <t>Operating Hours</t>
  </si>
  <si>
    <t>hrs/yr</t>
  </si>
  <si>
    <t>Calculate Emission Factor per Sqaure Foot of Tank Area</t>
  </si>
  <si>
    <t>K-HNO3</t>
  </si>
  <si>
    <t>ft/sec</t>
  </si>
  <si>
    <t>K-HF</t>
  </si>
  <si>
    <t>W-HNO3</t>
  </si>
  <si>
    <t>lb/sec/ft2</t>
  </si>
  <si>
    <t>lb/yr/ft2</t>
  </si>
  <si>
    <t>W-HF</t>
  </si>
  <si>
    <t>Fab Pickle Building 42 Tanks</t>
  </si>
  <si>
    <t>Length (ft)</t>
  </si>
  <si>
    <t>Width (ft)</t>
  </si>
  <si>
    <t>A (ft2)</t>
  </si>
  <si>
    <t>Contains</t>
  </si>
  <si>
    <t>HF/Nitric</t>
  </si>
  <si>
    <t>3b</t>
  </si>
  <si>
    <t>HF</t>
  </si>
  <si>
    <t>Nitric Acid</t>
  </si>
  <si>
    <t>Extrusion Pickle Acid Tanks</t>
  </si>
  <si>
    <t>Nitric or HF</t>
  </si>
  <si>
    <r>
      <t>Table 2 Acid Cleaning Emission Summaries</t>
    </r>
    <r>
      <rPr>
        <b/>
        <u/>
        <sz val="12"/>
        <color theme="1"/>
        <rFont val="Calibri"/>
        <family val="2"/>
      </rPr>
      <t>¹</t>
    </r>
  </si>
  <si>
    <r>
      <t>Hydrofluoric Acid</t>
    </r>
    <r>
      <rPr>
        <b/>
        <sz val="10"/>
        <color rgb="FF000000"/>
        <rFont val="Aptos Narrow"/>
        <family val="2"/>
      </rPr>
      <t>³</t>
    </r>
  </si>
  <si>
    <t>Emission Unit or Activity ID</t>
  </si>
  <si>
    <t>Emission Unit or Activity Description</t>
  </si>
  <si>
    <t>Device No. or Discharge Bldg.</t>
  </si>
  <si>
    <r>
      <t>Stack/Fugitive capture Efficiency of Emissions</t>
    </r>
    <r>
      <rPr>
        <b/>
        <sz val="10"/>
        <color theme="1"/>
        <rFont val="Aptos Narrow"/>
        <family val="2"/>
      </rPr>
      <t>²</t>
    </r>
  </si>
  <si>
    <t>Annual Emissions (lb/yr)</t>
  </si>
  <si>
    <t>Daily Emission (lb/day)</t>
  </si>
  <si>
    <t>Hourly Emissons (lb/hr)</t>
  </si>
  <si>
    <t>Metals acid cleaning (Fab &amp; Extrusion) Fugitive Emissions</t>
  </si>
  <si>
    <t>Fug. Bldg. 42</t>
  </si>
  <si>
    <t>lb/yr-ft2</t>
  </si>
  <si>
    <t>ft2</t>
  </si>
  <si>
    <t>Metals acid cleaning (Fab &amp; Extrusion) Stack Emissions</t>
  </si>
  <si>
    <t>Bldg. 42</t>
  </si>
  <si>
    <t xml:space="preserve">Metals acid cleaning (Extrusion) Fugitive Emissions </t>
  </si>
  <si>
    <t>Fug. Bldg. 106</t>
  </si>
  <si>
    <t xml:space="preserve">EU12 </t>
  </si>
  <si>
    <t>Metals acid cleaning (Extrusion) Stack Emissions</t>
  </si>
  <si>
    <t>Bldg. 106</t>
  </si>
  <si>
    <t>These sources represent the majority of acid cleaning operations. There are other acid cleaning sources that are currently being evaluated as well that will be submitted in future inventory sumissions.</t>
  </si>
  <si>
    <t xml:space="preserve">The acid cleaning tanks are continously vented to exhaust stacks located outside of buildings for industrial hygiene purposes. The capture efficiency of 75% represents a conservative estimate of vapor collection.  </t>
  </si>
  <si>
    <t>Reported as Hydrogen Fluoride</t>
  </si>
  <si>
    <t>Diesel Internal Combustion Engines (stationary and portable)</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</si>
  <si>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</si>
  <si>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</si>
  <si>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Relevant units of measure: M gal = 1,000 gallons</t>
  </si>
  <si>
    <t>Pre-2006 Tier 0 and Tier 1 Diesel Internal Combustion Engines, all engines less than 560 kW (750 hp)</t>
  </si>
  <si>
    <t>CAS or DEQ ID</t>
  </si>
  <si>
    <t>Pollutant Name</t>
  </si>
  <si>
    <t>Controlled EF?</t>
  </si>
  <si>
    <t>Control 
Efficiency</t>
  </si>
  <si>
    <t>EF Values</t>
  </si>
  <si>
    <t>EF Reference/Notes</t>
  </si>
  <si>
    <t>N</t>
  </si>
  <si>
    <t>lb/M gal</t>
  </si>
  <si>
    <t>Post-2006 Tier 2, 3 and 4 Diesel Internal Combustion Engines</t>
  </si>
  <si>
    <r>
      <t xml:space="preserve">Natural Gas Internal Combustion Engines </t>
    </r>
    <r>
      <rPr>
        <sz val="16"/>
        <color theme="1"/>
        <rFont val="Arial"/>
        <family val="2"/>
      </rPr>
      <t>(Stationary and Portable)</t>
    </r>
  </si>
  <si>
    <t>Most natural gas-fired reciprocating engines are used in the natural gas industry at pipeline compressor and storage stations and at gas processing plants. Emission factors for natural gas-fired reciprocating engines are separated into three design classes: 2-cycle (stroke) lean-burn, 4-stroke lean-burn, and 4-stroke rich-burn. The emission factors presented here are a combination of EPA's AP-42 section 3.2 and California's South Coast Air Quality Monitoring District AB2588, and were converted from MMBtu to MMSCF. Criteria pollutants are not included in this data set, as they are typically mandated in permit. PAHs are listed individually.</t>
  </si>
  <si>
    <t>Ammonia (highlighted yellow): the listed 18 lb/MMSCF value corresponds to equipment with Selective Non-catalytic Reduction (SNCR). For equipment with Selective Catalytic Reduction (SCR), substitute the listed value with 9.1 lb/MMSCF, and for equipment without SNCR or SCR, substitute listed value with 3.2 lb/MMSCF. Update Note accordingly.</t>
  </si>
  <si>
    <t>Relevant units of measure: MMBtu = Million British Thermal Units, MMSCF = Million Standard Cubic Feet</t>
  </si>
  <si>
    <t>2 Stroke-Lean Burn</t>
  </si>
  <si>
    <t>CAO NG Int. Comb. (a)</t>
  </si>
  <si>
    <t>4 Stroke-Lean Burn</t>
  </si>
  <si>
    <t>CAO NG Int. Comb. (b)</t>
  </si>
  <si>
    <t>4 Stroke-Rich Burn</t>
  </si>
  <si>
    <r>
      <t>Natural Gas External Combustion</t>
    </r>
    <r>
      <rPr>
        <sz val="16"/>
        <color theme="1"/>
        <rFont val="Arial"/>
        <family val="2"/>
      </rPr>
      <t xml:space="preserve"> (Boiler, Oven, Dryer, Heater, Afterburner, Furnace)</t>
    </r>
  </si>
  <si>
    <t xml:space="preserve">Emission factors for natural gas-fired external combustion equipment are divided into three sets based on the heat capacity rating of the equipment (&lt;10 MMBtu/hr, 10-100 MMBtu/hr and &gt;100 MMBtu/hr). The emission factors presented here are a combination of EPA's AP-42 section 1.4 for metals, and California's South Coast Air Quality Monitoring District AB2588 for organic compounds, and were selected to be comprehensive and conservative when used in a risk assessment. Criteria pollutants are not included in this data set, as they are typically mandated in permit. See CAO Combustion FAQ for more information about inclusion of Benzo[a]pyrene in this compilation. </t>
  </si>
  <si>
    <t>Ammonia (highlighted yellow): the listed 18 lb/MMSCF value corresponds to equipment with SNCR control. For equipment with SCR, substitute the listed value with 9.1 lb/MMSCF, and for equipment without SNCR or SCR, substitute listed value with 3.2 lb/MMSCF. Update Note accordingly.</t>
  </si>
  <si>
    <t>CAO NG Ext. Comb. (a)</t>
  </si>
  <si>
    <t>CAO NG Ext. Comb. (b)</t>
  </si>
  <si>
    <r>
      <t>Ammonia</t>
    </r>
    <r>
      <rPr>
        <sz val="12"/>
        <color theme="1"/>
        <rFont val="Calibri"/>
        <family val="2"/>
      </rPr>
      <t>¹</t>
    </r>
  </si>
  <si>
    <t>&gt;100 MMBtu/hr</t>
  </si>
  <si>
    <t>CAO NG Ext. Comb. (c)</t>
  </si>
  <si>
    <t>CAO Emissions Inventory Workbook Revision History</t>
  </si>
  <si>
    <t>Rev</t>
  </si>
  <si>
    <t>Author</t>
  </si>
  <si>
    <t>Tab</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</si>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</sst>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0000E+00"/>
    <numFmt numFmtId="167" formatCode="0.0000"/>
    <numFmt numFmtId="168" formatCode="0.00000"/>
    <numFmt numFmtId="169" formatCode="0.00E+00;\_x0000_"/>
  </numFmts>
  <fonts count="69">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
      <sz val="12"/>
      <color theme="1"/>
      <name val="Calibri"/>
      <family val="2"/>
      <scheme val="minor"/>
    </font>
    <font>
      <b/>
      <sz val="12"/>
      <color theme="1"/>
      <name val="Calibri"/>
      <family val="2"/>
      <scheme val="minor"/>
    </font>
    <font>
      <b/>
      <sz val="8"/>
      <name val="Arial"/>
      <family val="2"/>
    </font>
    <font>
      <b/>
      <sz val="10"/>
      <name val="Tahoma"/>
      <family val="2"/>
    </font>
    <font>
      <sz val="12"/>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2"/>
      <color theme="1"/>
      <name val="Calibri"/>
      <family val="2"/>
    </font>
    <font>
      <sz val="11"/>
      <name val="Consolas"/>
      <family val="3"/>
    </font>
    <font>
      <sz val="12"/>
      <color theme="1"/>
      <name val="Aptos Narrow"/>
      <family val="2"/>
    </font>
    <font>
      <sz val="10"/>
      <name val="Tahoma"/>
      <family val="2"/>
    </font>
    <font>
      <b/>
      <vertAlign val="superscript"/>
      <sz val="10"/>
      <name val="Tahoma"/>
      <family val="2"/>
    </font>
    <font>
      <b/>
      <sz val="10"/>
      <name val="Aptos Narrow"/>
      <family val="2"/>
    </font>
    <font>
      <sz val="10"/>
      <name val="Aptos Narrow"/>
      <family val="2"/>
    </font>
    <font>
      <b/>
      <sz val="9"/>
      <name val="Tahoma"/>
      <family val="2"/>
    </font>
    <font>
      <b/>
      <vertAlign val="superscript"/>
      <sz val="9"/>
      <name val="Tahoma"/>
      <family val="2"/>
    </font>
    <font>
      <sz val="9"/>
      <name val="Tahoma"/>
      <family val="2"/>
    </font>
    <font>
      <vertAlign val="superscript"/>
      <sz val="9"/>
      <name val="Tahoma"/>
      <family val="2"/>
    </font>
    <font>
      <sz val="12"/>
      <color rgb="FF000000"/>
      <name val="Arial"/>
      <family val="2"/>
    </font>
    <font>
      <sz val="16"/>
      <color theme="1"/>
      <name val="Arial"/>
      <family val="2"/>
    </font>
    <font>
      <sz val="11"/>
      <color rgb="FF000000"/>
      <name val="Calibri"/>
      <family val="2"/>
      <scheme val="minor"/>
    </font>
    <font>
      <sz val="14"/>
      <color theme="1"/>
      <name val="Arial"/>
      <family val="2"/>
    </font>
    <font>
      <sz val="12"/>
      <color theme="1"/>
      <name val="Calibri"/>
      <family val="2"/>
    </font>
    <font>
      <b/>
      <sz val="10"/>
      <color theme="1"/>
      <name val="Aptos Narrow"/>
      <family val="2"/>
    </font>
    <font>
      <sz val="11"/>
      <color theme="1"/>
      <name val="Calibri"/>
      <family val="2"/>
    </font>
    <font>
      <u/>
      <sz val="10"/>
      <color indexed="12"/>
      <name val="Arial"/>
      <family val="2"/>
    </font>
    <font>
      <b/>
      <sz val="10"/>
      <color theme="1"/>
      <name val="Arial"/>
      <family val="2"/>
    </font>
    <font>
      <b/>
      <sz val="10"/>
      <name val="Arial"/>
      <family val="2"/>
    </font>
    <font>
      <b/>
      <sz val="10"/>
      <name val="Calibri"/>
      <family val="2"/>
    </font>
    <font>
      <sz val="11"/>
      <name val="Calibri"/>
      <family val="2"/>
      <scheme val="minor"/>
    </font>
    <font>
      <sz val="10"/>
      <color rgb="FF002060"/>
      <name val="Arial"/>
      <family val="2"/>
    </font>
    <font>
      <sz val="10"/>
      <color theme="1"/>
      <name val="Arial"/>
      <family val="2"/>
    </font>
    <font>
      <sz val="10"/>
      <color theme="9"/>
      <name val="Arial"/>
      <family val="2"/>
    </font>
    <font>
      <sz val="10"/>
      <color theme="9" tint="-0.249977111117893"/>
      <name val="Arial"/>
      <family val="2"/>
    </font>
    <font>
      <b/>
      <sz val="12"/>
      <color rgb="FF0000FF"/>
      <name val="Calibri"/>
      <family val="2"/>
      <scheme val="minor"/>
    </font>
    <font>
      <sz val="16"/>
      <color theme="1"/>
      <name val="Calibri"/>
      <family val="2"/>
      <scheme val="minor"/>
    </font>
    <font>
      <sz val="8"/>
      <name val="Arial"/>
      <family val="2"/>
    </font>
    <font>
      <sz val="12"/>
      <color rgb="FF000000"/>
      <name val="Calibri"/>
      <family val="2"/>
      <scheme val="minor"/>
    </font>
    <font>
      <b/>
      <sz val="8"/>
      <color indexed="81"/>
      <name val="Tahoma"/>
      <family val="2"/>
    </font>
    <font>
      <sz val="8"/>
      <color indexed="81"/>
      <name val="Tahoma"/>
      <family val="2"/>
    </font>
    <font>
      <b/>
      <u/>
      <sz val="12"/>
      <color theme="1"/>
      <name val="Calibri"/>
      <family val="2"/>
      <scheme val="minor"/>
    </font>
    <font>
      <b/>
      <u/>
      <sz val="12"/>
      <color theme="1"/>
      <name val="Calibri"/>
      <family val="2"/>
    </font>
    <font>
      <b/>
      <sz val="10"/>
      <color rgb="FF000000"/>
      <name val="Arial"/>
      <family val="2"/>
    </font>
    <font>
      <sz val="12"/>
      <color rgb="FFFF0000"/>
      <name val="Calibri"/>
      <family val="2"/>
      <scheme val="minor"/>
    </font>
    <font>
      <b/>
      <sz val="10"/>
      <color rgb="FF000000"/>
      <name val="Aptos Narrow"/>
      <family val="2"/>
    </font>
  </fonts>
  <fills count="19">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rgb="FFF57F32"/>
        <bgColor indexed="64"/>
      </patternFill>
    </fill>
    <fill>
      <patternFill patternType="solid">
        <fgColor theme="0" tint="-4.9989318521683403E-2"/>
        <bgColor indexed="64"/>
      </patternFill>
    </fill>
    <fill>
      <patternFill patternType="solid">
        <fgColor rgb="FFFAB38B"/>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6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medium">
        <color indexed="64"/>
      </top>
      <bottom style="thin">
        <color indexed="64"/>
      </bottom>
      <diagonal/>
    </border>
    <border>
      <left/>
      <right/>
      <top/>
      <bottom style="thin">
        <color auto="1"/>
      </bottom>
      <diagonal/>
    </border>
    <border>
      <left style="medium">
        <color indexed="64"/>
      </left>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15">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xf numFmtId="0" fontId="23" fillId="0" borderId="0"/>
    <xf numFmtId="0" fontId="4" fillId="0" borderId="0"/>
    <xf numFmtId="9" fontId="23"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9" fillId="0" borderId="0" applyNumberFormat="0" applyFill="0" applyBorder="0" applyAlignment="0" applyProtection="0">
      <alignment vertical="top"/>
      <protection locked="0"/>
    </xf>
    <xf numFmtId="0" fontId="48" fillId="0" borderId="0"/>
  </cellStyleXfs>
  <cellXfs count="657">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24" fillId="0" borderId="0" xfId="6" applyFont="1"/>
    <xf numFmtId="0" fontId="23" fillId="0" borderId="0" xfId="6"/>
    <xf numFmtId="0" fontId="23" fillId="0" borderId="0" xfId="6" applyAlignment="1">
      <alignment horizontal="center" wrapText="1"/>
    </xf>
    <xf numFmtId="0" fontId="24" fillId="0" borderId="40" xfId="6" applyFont="1" applyBorder="1" applyAlignment="1">
      <alignment horizontal="center" vertical="center"/>
    </xf>
    <xf numFmtId="0" fontId="24" fillId="0" borderId="41" xfId="6" applyFont="1" applyBorder="1" applyAlignment="1">
      <alignment horizontal="center" vertical="center"/>
    </xf>
    <xf numFmtId="0" fontId="25" fillId="0" borderId="24" xfId="6" applyFont="1" applyBorder="1" applyAlignment="1">
      <alignment wrapText="1"/>
    </xf>
    <xf numFmtId="0" fontId="23" fillId="0" borderId="24" xfId="6" applyBorder="1" applyAlignment="1">
      <alignment horizontal="center" vertical="center" wrapText="1"/>
    </xf>
    <xf numFmtId="0" fontId="0" fillId="0" borderId="43" xfId="7" applyFont="1" applyBorder="1" applyAlignment="1">
      <alignment horizontal="center"/>
    </xf>
    <xf numFmtId="0" fontId="23" fillId="0" borderId="21" xfId="6" applyBorder="1"/>
    <xf numFmtId="0" fontId="0" fillId="0" borderId="45" xfId="7" applyFont="1" applyBorder="1" applyAlignment="1">
      <alignment horizontal="center"/>
    </xf>
    <xf numFmtId="0" fontId="23" fillId="0" borderId="46" xfId="6" applyBorder="1"/>
    <xf numFmtId="0" fontId="24" fillId="0" borderId="0" xfId="6" applyFont="1" applyAlignment="1">
      <alignment horizontal="left"/>
    </xf>
    <xf numFmtId="0" fontId="23" fillId="0" borderId="9" xfId="6" applyBorder="1" applyAlignment="1">
      <alignment wrapText="1"/>
    </xf>
    <xf numFmtId="0" fontId="23" fillId="0" borderId="0" xfId="6" applyAlignment="1">
      <alignment wrapText="1"/>
    </xf>
    <xf numFmtId="0" fontId="26" fillId="0" borderId="9" xfId="6" applyFont="1" applyBorder="1" applyAlignment="1">
      <alignment horizontal="center" wrapText="1"/>
    </xf>
    <xf numFmtId="0" fontId="24" fillId="0" borderId="9" xfId="6" applyFont="1" applyBorder="1"/>
    <xf numFmtId="0" fontId="24" fillId="0" borderId="36" xfId="6" applyFont="1" applyBorder="1"/>
    <xf numFmtId="0" fontId="24" fillId="0" borderId="36" xfId="6" applyFont="1" applyBorder="1" applyAlignment="1">
      <alignment horizontal="center" wrapText="1"/>
    </xf>
    <xf numFmtId="0" fontId="23" fillId="0" borderId="43" xfId="6" applyBorder="1" applyAlignment="1">
      <alignment horizontal="center" wrapText="1"/>
    </xf>
    <xf numFmtId="0" fontId="23" fillId="0" borderId="44" xfId="6" applyBorder="1" applyAlignment="1">
      <alignment horizontal="center" wrapText="1"/>
    </xf>
    <xf numFmtId="0" fontId="23" fillId="0" borderId="48" xfId="6" applyBorder="1" applyAlignment="1">
      <alignment horizontal="center" wrapText="1"/>
    </xf>
    <xf numFmtId="0" fontId="23" fillId="0" borderId="21" xfId="6" applyBorder="1" applyAlignment="1">
      <alignment horizontal="center" wrapText="1"/>
    </xf>
    <xf numFmtId="0" fontId="27" fillId="0" borderId="21" xfId="6" applyFont="1" applyBorder="1" applyAlignment="1">
      <alignment horizontal="center" wrapText="1"/>
    </xf>
    <xf numFmtId="0" fontId="23" fillId="0" borderId="45" xfId="6" applyBorder="1" applyAlignment="1">
      <alignment horizontal="center" wrapText="1"/>
    </xf>
    <xf numFmtId="0" fontId="23" fillId="0" borderId="47" xfId="6" applyBorder="1" applyAlignment="1">
      <alignment horizontal="left"/>
    </xf>
    <xf numFmtId="0" fontId="23" fillId="0" borderId="49" xfId="6" applyBorder="1" applyAlignment="1">
      <alignment horizontal="center" wrapText="1"/>
    </xf>
    <xf numFmtId="0" fontId="23" fillId="0" borderId="0" xfId="6" applyAlignment="1">
      <alignment horizontal="left"/>
    </xf>
    <xf numFmtId="0" fontId="7" fillId="0" borderId="0" xfId="6" applyFont="1" applyAlignment="1">
      <alignment horizontal="center" wrapText="1"/>
    </xf>
    <xf numFmtId="0" fontId="7" fillId="0" borderId="0" xfId="6" applyFont="1"/>
    <xf numFmtId="0" fontId="28" fillId="0" borderId="0" xfId="6" applyFont="1" applyAlignment="1">
      <alignment horizontal="center" wrapText="1"/>
    </xf>
    <xf numFmtId="0" fontId="28" fillId="0" borderId="0" xfId="6" applyFont="1"/>
    <xf numFmtId="0" fontId="3" fillId="0" borderId="0" xfId="6" applyFont="1"/>
    <xf numFmtId="0" fontId="28" fillId="0" borderId="0" xfId="6" applyFont="1" applyAlignment="1">
      <alignment horizontal="center"/>
    </xf>
    <xf numFmtId="0" fontId="28" fillId="11" borderId="0" xfId="6" applyFont="1" applyFill="1" applyAlignment="1">
      <alignment horizontal="center" wrapText="1"/>
    </xf>
    <xf numFmtId="0" fontId="29" fillId="0" borderId="21" xfId="6" applyFont="1" applyBorder="1" applyAlignment="1">
      <alignment horizontal="center" vertical="center"/>
    </xf>
    <xf numFmtId="0" fontId="29" fillId="0" borderId="21" xfId="6" applyFont="1" applyBorder="1" applyAlignment="1">
      <alignment horizontal="center" wrapText="1"/>
    </xf>
    <xf numFmtId="0" fontId="29" fillId="0" borderId="21" xfId="6" applyFont="1" applyBorder="1" applyAlignment="1">
      <alignment horizontal="center"/>
    </xf>
    <xf numFmtId="0" fontId="29" fillId="0" borderId="21" xfId="6" applyFont="1" applyBorder="1" applyAlignment="1">
      <alignment horizontal="center" vertical="center" wrapText="1"/>
    </xf>
    <xf numFmtId="0" fontId="30" fillId="0" borderId="21" xfId="6" applyFont="1" applyBorder="1" applyAlignment="1">
      <alignment horizontal="center"/>
    </xf>
    <xf numFmtId="0" fontId="28" fillId="0" borderId="21" xfId="6" applyFont="1" applyBorder="1" applyAlignment="1">
      <alignment horizontal="center"/>
    </xf>
    <xf numFmtId="0" fontId="28" fillId="7" borderId="21" xfId="6" applyFont="1" applyFill="1" applyBorder="1" applyAlignment="1">
      <alignment horizontal="center"/>
    </xf>
    <xf numFmtId="0" fontId="28" fillId="0" borderId="21" xfId="6" applyFont="1" applyBorder="1"/>
    <xf numFmtId="11" fontId="28" fillId="0" borderId="21" xfId="6" applyNumberFormat="1" applyFont="1" applyBorder="1"/>
    <xf numFmtId="0" fontId="30" fillId="0" borderId="21" xfId="6" applyFont="1" applyBorder="1" applyAlignment="1">
      <alignment horizontal="center" wrapText="1"/>
    </xf>
    <xf numFmtId="0" fontId="29" fillId="0" borderId="0" xfId="6" applyFont="1" applyAlignment="1">
      <alignment horizontal="center"/>
    </xf>
    <xf numFmtId="0" fontId="24" fillId="0" borderId="30" xfId="6" applyFont="1" applyBorder="1" applyAlignment="1">
      <alignment wrapText="1"/>
    </xf>
    <xf numFmtId="0" fontId="24" fillId="0" borderId="30" xfId="6" applyFont="1" applyBorder="1" applyAlignment="1">
      <alignment horizontal="center"/>
    </xf>
    <xf numFmtId="0" fontId="24" fillId="0" borderId="8" xfId="6" applyFont="1" applyBorder="1" applyAlignment="1">
      <alignment wrapText="1"/>
    </xf>
    <xf numFmtId="0" fontId="24" fillId="0" borderId="12" xfId="6" applyFont="1" applyBorder="1"/>
    <xf numFmtId="0" fontId="24" fillId="0" borderId="19" xfId="6" applyFont="1" applyBorder="1"/>
    <xf numFmtId="0" fontId="24" fillId="0" borderId="13" xfId="6" applyFont="1" applyBorder="1"/>
    <xf numFmtId="0" fontId="8" fillId="0" borderId="8" xfId="9" applyFont="1" applyBorder="1" applyAlignment="1">
      <alignment wrapText="1"/>
    </xf>
    <xf numFmtId="0" fontId="8" fillId="0" borderId="8" xfId="9" applyFont="1" applyBorder="1" applyAlignment="1">
      <alignment horizontal="center"/>
    </xf>
    <xf numFmtId="0" fontId="32" fillId="0" borderId="8" xfId="6" applyFont="1" applyBorder="1"/>
    <xf numFmtId="0" fontId="27" fillId="0" borderId="50" xfId="6" applyFont="1" applyBorder="1"/>
    <xf numFmtId="0" fontId="27" fillId="0" borderId="36" xfId="6" applyFont="1" applyBorder="1"/>
    <xf numFmtId="0" fontId="27" fillId="0" borderId="51" xfId="6" applyFont="1" applyBorder="1"/>
    <xf numFmtId="0" fontId="27" fillId="0" borderId="0" xfId="6" applyFont="1"/>
    <xf numFmtId="11" fontId="27" fillId="0" borderId="50" xfId="6" applyNumberFormat="1" applyFont="1" applyBorder="1"/>
    <xf numFmtId="11" fontId="27" fillId="0" borderId="36" xfId="6" applyNumberFormat="1" applyFont="1" applyBorder="1"/>
    <xf numFmtId="11" fontId="27" fillId="0" borderId="51" xfId="6" applyNumberFormat="1" applyFont="1" applyBorder="1"/>
    <xf numFmtId="0" fontId="8" fillId="0" borderId="7" xfId="9" applyFont="1" applyBorder="1" applyAlignment="1">
      <alignment wrapText="1"/>
    </xf>
    <xf numFmtId="0" fontId="8" fillId="0" borderId="7" xfId="9" applyFont="1" applyBorder="1" applyAlignment="1">
      <alignment horizontal="center"/>
    </xf>
    <xf numFmtId="0" fontId="32" fillId="0" borderId="7" xfId="6" applyFont="1" applyBorder="1"/>
    <xf numFmtId="0" fontId="27" fillId="0" borderId="43" xfId="6" applyFont="1" applyBorder="1"/>
    <xf numFmtId="0" fontId="27" fillId="0" borderId="21" xfId="6" applyFont="1" applyBorder="1"/>
    <xf numFmtId="0" fontId="27" fillId="0" borderId="44" xfId="6" applyFont="1" applyBorder="1"/>
    <xf numFmtId="11" fontId="27" fillId="0" borderId="43" xfId="6" applyNumberFormat="1" applyFont="1" applyBorder="1"/>
    <xf numFmtId="11" fontId="27" fillId="0" borderId="21" xfId="6" applyNumberFormat="1" applyFont="1" applyBorder="1"/>
    <xf numFmtId="11" fontId="27" fillId="0" borderId="44" xfId="6" applyNumberFormat="1" applyFont="1" applyBorder="1"/>
    <xf numFmtId="0" fontId="8" fillId="0" borderId="7" xfId="9" applyFont="1" applyBorder="1"/>
    <xf numFmtId="0" fontId="34" fillId="0" borderId="0" xfId="6" applyFont="1" applyAlignment="1">
      <alignment horizontal="left"/>
    </xf>
    <xf numFmtId="11" fontId="27" fillId="0" borderId="0" xfId="6" applyNumberFormat="1" applyFont="1"/>
    <xf numFmtId="0" fontId="8" fillId="0" borderId="1" xfId="9" applyFont="1" applyBorder="1"/>
    <xf numFmtId="0" fontId="8" fillId="0" borderId="1" xfId="9" applyFont="1" applyBorder="1" applyAlignment="1">
      <alignment horizontal="center"/>
    </xf>
    <xf numFmtId="0" fontId="32" fillId="0" borderId="1" xfId="6" applyFont="1" applyBorder="1"/>
    <xf numFmtId="0" fontId="27" fillId="0" borderId="45" xfId="6" applyFont="1" applyBorder="1"/>
    <xf numFmtId="0" fontId="27" fillId="0" borderId="46" xfId="6" applyFont="1" applyBorder="1"/>
    <xf numFmtId="0" fontId="27" fillId="0" borderId="47" xfId="6" applyFont="1" applyBorder="1"/>
    <xf numFmtId="11" fontId="27" fillId="0" borderId="45" xfId="6" applyNumberFormat="1" applyFont="1" applyBorder="1"/>
    <xf numFmtId="11" fontId="27" fillId="0" borderId="46" xfId="6" applyNumberFormat="1" applyFont="1" applyBorder="1"/>
    <xf numFmtId="11" fontId="27" fillId="0" borderId="47" xfId="6" applyNumberFormat="1" applyFont="1" applyBorder="1"/>
    <xf numFmtId="0" fontId="34" fillId="0" borderId="26" xfId="6" applyFont="1" applyBorder="1" applyAlignment="1">
      <alignment horizontal="left"/>
    </xf>
    <xf numFmtId="0" fontId="29" fillId="0" borderId="40" xfId="6" applyFont="1" applyBorder="1" applyAlignment="1">
      <alignment horizontal="center" vertical="center"/>
    </xf>
    <xf numFmtId="0" fontId="29" fillId="0" borderId="41" xfId="6" applyFont="1" applyBorder="1" applyAlignment="1">
      <alignment wrapText="1"/>
    </xf>
    <xf numFmtId="0" fontId="29" fillId="0" borderId="41" xfId="6" applyFont="1" applyBorder="1" applyAlignment="1">
      <alignment horizontal="center"/>
    </xf>
    <xf numFmtId="0" fontId="29" fillId="0" borderId="41" xfId="6" applyFont="1" applyBorder="1" applyAlignment="1">
      <alignment horizontal="center" wrapText="1"/>
    </xf>
    <xf numFmtId="0" fontId="29" fillId="0" borderId="42" xfId="6" applyFont="1" applyBorder="1" applyAlignment="1">
      <alignment horizontal="center" wrapText="1"/>
    </xf>
    <xf numFmtId="0" fontId="26" fillId="0" borderId="0" xfId="6" applyFont="1"/>
    <xf numFmtId="0" fontId="3" fillId="0" borderId="43" xfId="7" applyFont="1" applyBorder="1" applyAlignment="1">
      <alignment horizontal="center"/>
    </xf>
    <xf numFmtId="1" fontId="28" fillId="0" borderId="21" xfId="6" applyNumberFormat="1" applyFont="1" applyBorder="1" applyAlignment="1">
      <alignment horizontal="center"/>
    </xf>
    <xf numFmtId="0" fontId="28" fillId="0" borderId="44" xfId="6" applyFont="1" applyBorder="1" applyAlignment="1">
      <alignment horizontal="center"/>
    </xf>
    <xf numFmtId="164" fontId="28" fillId="0" borderId="21" xfId="6" applyNumberFormat="1" applyFont="1" applyBorder="1" applyAlignment="1">
      <alignment horizontal="center"/>
    </xf>
    <xf numFmtId="0" fontId="3" fillId="0" borderId="45" xfId="7" applyFont="1" applyBorder="1" applyAlignment="1">
      <alignment horizontal="center"/>
    </xf>
    <xf numFmtId="0" fontId="28" fillId="0" borderId="46" xfId="6" applyFont="1" applyBorder="1" applyAlignment="1">
      <alignment horizontal="center"/>
    </xf>
    <xf numFmtId="0" fontId="29" fillId="0" borderId="46" xfId="6" applyFont="1" applyBorder="1" applyAlignment="1">
      <alignment horizontal="center" vertical="center" wrapText="1"/>
    </xf>
    <xf numFmtId="1" fontId="28" fillId="0" borderId="46" xfId="6" applyNumberFormat="1" applyFont="1" applyBorder="1" applyAlignment="1">
      <alignment horizontal="center"/>
    </xf>
    <xf numFmtId="164" fontId="28" fillId="0" borderId="46" xfId="6" applyNumberFormat="1" applyFont="1" applyBorder="1" applyAlignment="1">
      <alignment horizontal="center"/>
    </xf>
    <xf numFmtId="0" fontId="28" fillId="7" borderId="46" xfId="6" applyFont="1" applyFill="1" applyBorder="1" applyAlignment="1">
      <alignment horizontal="center"/>
    </xf>
    <xf numFmtId="0" fontId="28" fillId="0" borderId="47" xfId="6" applyFont="1" applyBorder="1" applyAlignment="1">
      <alignment horizontal="center"/>
    </xf>
    <xf numFmtId="0" fontId="24" fillId="0" borderId="52" xfId="6" applyFont="1" applyBorder="1" applyAlignment="1">
      <alignment horizontal="center"/>
    </xf>
    <xf numFmtId="0" fontId="24" fillId="0" borderId="53" xfId="6" applyFont="1" applyBorder="1" applyAlignment="1">
      <alignment horizontal="center"/>
    </xf>
    <xf numFmtId="4" fontId="23" fillId="0" borderId="36" xfId="6" applyNumberFormat="1" applyBorder="1"/>
    <xf numFmtId="4" fontId="23" fillId="0" borderId="0" xfId="6" applyNumberFormat="1"/>
    <xf numFmtId="0" fontId="10" fillId="0" borderId="0" xfId="9" applyFont="1"/>
    <xf numFmtId="0" fontId="26" fillId="0" borderId="4" xfId="6" applyFont="1" applyBorder="1" applyAlignment="1">
      <alignment horizontal="center" wrapText="1"/>
    </xf>
    <xf numFmtId="0" fontId="26" fillId="0" borderId="5" xfId="6" applyFont="1" applyBorder="1" applyAlignment="1">
      <alignment horizontal="center"/>
    </xf>
    <xf numFmtId="0" fontId="26" fillId="0" borderId="6" xfId="6" applyFont="1" applyBorder="1" applyAlignment="1">
      <alignment horizontal="center" wrapText="1"/>
    </xf>
    <xf numFmtId="0" fontId="4" fillId="0" borderId="37" xfId="7" applyBorder="1" applyAlignment="1">
      <alignment horizontal="center"/>
    </xf>
    <xf numFmtId="0" fontId="34" fillId="0" borderId="16" xfId="6" applyFont="1" applyBorder="1" applyAlignment="1">
      <alignment horizontal="left"/>
    </xf>
    <xf numFmtId="0" fontId="34" fillId="0" borderId="54" xfId="6" applyFont="1" applyBorder="1" applyAlignment="1">
      <alignment horizontal="center"/>
    </xf>
    <xf numFmtId="0" fontId="32" fillId="12" borderId="36" xfId="6" applyFont="1" applyFill="1" applyBorder="1"/>
    <xf numFmtId="0" fontId="34" fillId="0" borderId="55" xfId="6" applyFont="1" applyBorder="1" applyAlignment="1">
      <alignment horizontal="center"/>
    </xf>
    <xf numFmtId="11" fontId="23" fillId="0" borderId="36" xfId="6" applyNumberFormat="1" applyBorder="1"/>
    <xf numFmtId="11" fontId="23" fillId="0" borderId="0" xfId="6" applyNumberFormat="1"/>
    <xf numFmtId="11" fontId="23" fillId="0" borderId="21" xfId="6" applyNumberFormat="1" applyBorder="1"/>
    <xf numFmtId="0" fontId="34" fillId="0" borderId="56" xfId="6" applyFont="1" applyBorder="1" applyAlignment="1">
      <alignment horizontal="left"/>
    </xf>
    <xf numFmtId="0" fontId="34" fillId="0" borderId="57" xfId="6" applyFont="1" applyBorder="1" applyAlignment="1">
      <alignment horizontal="center"/>
    </xf>
    <xf numFmtId="0" fontId="32" fillId="12" borderId="21" xfId="6" applyFont="1" applyFill="1" applyBorder="1"/>
    <xf numFmtId="0" fontId="34" fillId="0" borderId="43" xfId="6" applyFont="1" applyBorder="1" applyAlignment="1">
      <alignment horizontal="left"/>
    </xf>
    <xf numFmtId="0" fontId="34" fillId="0" borderId="58" xfId="6" applyFont="1" applyBorder="1" applyAlignment="1">
      <alignment horizontal="center"/>
    </xf>
    <xf numFmtId="0" fontId="34" fillId="0" borderId="59" xfId="6" applyFont="1" applyBorder="1" applyAlignment="1">
      <alignment horizontal="left"/>
    </xf>
    <xf numFmtId="0" fontId="34" fillId="0" borderId="60" xfId="6" applyFont="1" applyBorder="1" applyAlignment="1">
      <alignment horizontal="center"/>
    </xf>
    <xf numFmtId="0" fontId="34" fillId="0" borderId="60" xfId="6" applyFont="1" applyBorder="1" applyAlignment="1">
      <alignment horizontal="center" vertical="center"/>
    </xf>
    <xf numFmtId="0" fontId="34" fillId="0" borderId="59" xfId="6" applyFont="1" applyBorder="1" applyAlignment="1">
      <alignment horizontal="left" vertical="center"/>
    </xf>
    <xf numFmtId="0" fontId="34" fillId="0" borderId="57" xfId="6" applyFont="1" applyBorder="1" applyAlignment="1">
      <alignment horizontal="center" vertical="center"/>
    </xf>
    <xf numFmtId="0" fontId="8" fillId="0" borderId="21" xfId="9" applyFont="1" applyBorder="1"/>
    <xf numFmtId="0" fontId="34" fillId="0" borderId="21" xfId="6" applyFont="1" applyBorder="1" applyAlignment="1">
      <alignment horizontal="center"/>
    </xf>
    <xf numFmtId="0" fontId="38" fillId="0" borderId="12" xfId="6" applyFont="1" applyBorder="1" applyAlignment="1">
      <alignment horizontal="center"/>
    </xf>
    <xf numFmtId="0" fontId="38" fillId="0" borderId="19" xfId="6" applyFont="1" applyBorder="1" applyAlignment="1">
      <alignment horizontal="center" wrapText="1"/>
    </xf>
    <xf numFmtId="0" fontId="38" fillId="0" borderId="13" xfId="6" applyFont="1" applyBorder="1" applyAlignment="1">
      <alignment horizontal="center" wrapText="1"/>
    </xf>
    <xf numFmtId="0" fontId="38" fillId="0" borderId="32" xfId="6" applyFont="1" applyBorder="1" applyAlignment="1">
      <alignment horizontal="center" wrapText="1"/>
    </xf>
    <xf numFmtId="0" fontId="40" fillId="0" borderId="18" xfId="6" applyFont="1" applyBorder="1" applyAlignment="1">
      <alignment horizontal="center"/>
    </xf>
    <xf numFmtId="0" fontId="40" fillId="0" borderId="27" xfId="6" applyFont="1" applyBorder="1" applyAlignment="1">
      <alignment horizontal="center"/>
    </xf>
    <xf numFmtId="0" fontId="40" fillId="0" borderId="26" xfId="6" applyFont="1" applyBorder="1" applyAlignment="1">
      <alignment horizontal="center"/>
    </xf>
    <xf numFmtId="2" fontId="40" fillId="0" borderId="23" xfId="6" applyNumberFormat="1" applyFont="1" applyBorder="1" applyAlignment="1">
      <alignment horizontal="center"/>
    </xf>
    <xf numFmtId="165" fontId="40" fillId="0" borderId="26" xfId="6" applyNumberFormat="1" applyFont="1" applyBorder="1" applyAlignment="1">
      <alignment horizontal="center" wrapText="1"/>
    </xf>
    <xf numFmtId="0" fontId="40" fillId="0" borderId="17" xfId="6" applyFont="1" applyBorder="1" applyAlignment="1">
      <alignment horizontal="center"/>
    </xf>
    <xf numFmtId="0" fontId="40" fillId="0" borderId="25" xfId="6" applyFont="1" applyBorder="1" applyAlignment="1">
      <alignment horizontal="center"/>
    </xf>
    <xf numFmtId="0" fontId="40" fillId="0" borderId="15" xfId="6" applyFont="1" applyBorder="1" applyAlignment="1">
      <alignment horizontal="center"/>
    </xf>
    <xf numFmtId="2" fontId="40" fillId="0" borderId="29" xfId="6" applyNumberFormat="1" applyFont="1" applyBorder="1" applyAlignment="1">
      <alignment horizontal="center"/>
    </xf>
    <xf numFmtId="165" fontId="40" fillId="0" borderId="15" xfId="6" applyNumberFormat="1" applyFont="1" applyBorder="1" applyAlignment="1">
      <alignment horizontal="center" wrapText="1"/>
    </xf>
    <xf numFmtId="3" fontId="38" fillId="0" borderId="12" xfId="6" applyNumberFormat="1" applyFont="1" applyBorder="1" applyAlignment="1">
      <alignment horizontal="left" vertical="center" wrapText="1"/>
    </xf>
    <xf numFmtId="3" fontId="40" fillId="0" borderId="19" xfId="6" applyNumberFormat="1" applyFont="1" applyBorder="1" applyAlignment="1">
      <alignment horizontal="center" vertical="center" wrapText="1"/>
    </xf>
    <xf numFmtId="0" fontId="40" fillId="0" borderId="6" xfId="6" applyFont="1" applyBorder="1" applyAlignment="1">
      <alignment horizontal="left" wrapText="1"/>
    </xf>
    <xf numFmtId="0" fontId="40" fillId="0" borderId="30" xfId="6" applyFont="1" applyBorder="1" applyAlignment="1">
      <alignment horizontal="center"/>
    </xf>
    <xf numFmtId="2" fontId="40" fillId="0" borderId="30" xfId="6" applyNumberFormat="1" applyFont="1" applyBorder="1" applyAlignment="1">
      <alignment horizontal="left" wrapText="1"/>
    </xf>
    <xf numFmtId="0" fontId="40" fillId="0" borderId="0" xfId="6" applyFont="1" applyAlignment="1">
      <alignment horizontal="left"/>
    </xf>
    <xf numFmtId="0" fontId="40" fillId="0" borderId="0" xfId="6" applyFont="1" applyAlignment="1">
      <alignment wrapText="1"/>
    </xf>
    <xf numFmtId="0" fontId="11" fillId="0" borderId="0" xfId="9" applyFont="1"/>
    <xf numFmtId="0" fontId="8" fillId="0" borderId="0" xfId="9" applyFont="1"/>
    <xf numFmtId="0" fontId="1" fillId="0" borderId="0" xfId="9" applyFont="1"/>
    <xf numFmtId="0" fontId="10" fillId="14" borderId="4" xfId="9" applyFont="1" applyFill="1" applyBorder="1" applyAlignment="1">
      <alignment horizontal="center" wrapText="1"/>
    </xf>
    <xf numFmtId="0" fontId="10" fillId="14" borderId="5" xfId="9" applyFont="1" applyFill="1" applyBorder="1" applyAlignment="1">
      <alignment horizontal="center"/>
    </xf>
    <xf numFmtId="0" fontId="10" fillId="14" borderId="5" xfId="9" applyFont="1" applyFill="1" applyBorder="1" applyAlignment="1">
      <alignment horizontal="center" wrapText="1"/>
    </xf>
    <xf numFmtId="0" fontId="10" fillId="14" borderId="6" xfId="9" applyFont="1" applyFill="1" applyBorder="1" applyAlignment="1">
      <alignment horizontal="center" wrapText="1"/>
    </xf>
    <xf numFmtId="0" fontId="4" fillId="0" borderId="0" xfId="9"/>
    <xf numFmtId="0" fontId="8" fillId="0" borderId="16" xfId="9" applyFont="1" applyBorder="1" applyAlignment="1">
      <alignment horizontal="center"/>
    </xf>
    <xf numFmtId="0" fontId="8" fillId="0" borderId="8" xfId="9" applyFont="1" applyBorder="1" applyAlignment="1">
      <alignment horizontal="left"/>
    </xf>
    <xf numFmtId="0" fontId="8" fillId="0" borderId="28" xfId="9" applyFont="1" applyBorder="1" applyAlignment="1">
      <alignment horizontal="center"/>
    </xf>
    <xf numFmtId="10" fontId="8" fillId="0" borderId="28" xfId="10" applyNumberFormat="1" applyFont="1" applyFill="1" applyBorder="1" applyAlignment="1">
      <alignment horizontal="center"/>
    </xf>
    <xf numFmtId="0" fontId="8" fillId="0" borderId="39" xfId="9" applyFont="1" applyBorder="1" applyAlignment="1">
      <alignment horizontal="center"/>
    </xf>
    <xf numFmtId="0" fontId="42" fillId="0" borderId="39" xfId="9" applyFont="1" applyBorder="1" applyAlignment="1">
      <alignment vertical="center"/>
    </xf>
    <xf numFmtId="0" fontId="8" fillId="0" borderId="18" xfId="9" applyFont="1" applyBorder="1" applyAlignment="1">
      <alignment horizontal="center"/>
    </xf>
    <xf numFmtId="0" fontId="8" fillId="0" borderId="23" xfId="9" applyFont="1" applyBorder="1" applyAlignment="1">
      <alignment horizontal="center"/>
    </xf>
    <xf numFmtId="10" fontId="8" fillId="0" borderId="23" xfId="10" applyNumberFormat="1" applyFont="1" applyFill="1" applyBorder="1" applyAlignment="1">
      <alignment horizontal="center"/>
    </xf>
    <xf numFmtId="0" fontId="8" fillId="0" borderId="26" xfId="9" applyFont="1" applyBorder="1" applyAlignment="1">
      <alignment horizontal="center"/>
    </xf>
    <xf numFmtId="0" fontId="8" fillId="0" borderId="11" xfId="9" applyFont="1" applyBorder="1" applyAlignment="1">
      <alignment vertical="center"/>
    </xf>
    <xf numFmtId="0" fontId="8" fillId="0" borderId="11" xfId="9" applyFont="1" applyBorder="1" applyAlignment="1">
      <alignment horizontal="center"/>
    </xf>
    <xf numFmtId="0" fontId="42" fillId="0" borderId="11" xfId="9" applyFont="1" applyBorder="1" applyAlignment="1">
      <alignment vertical="center"/>
    </xf>
    <xf numFmtId="0" fontId="8" fillId="2" borderId="11" xfId="9" applyFont="1" applyFill="1" applyBorder="1" applyAlignment="1">
      <alignment horizontal="center"/>
    </xf>
    <xf numFmtId="11" fontId="8" fillId="0" borderId="26" xfId="9" applyNumberFormat="1" applyFont="1" applyBorder="1" applyAlignment="1">
      <alignment horizontal="center"/>
    </xf>
    <xf numFmtId="11" fontId="8" fillId="0" borderId="11" xfId="9" applyNumberFormat="1" applyFont="1" applyBorder="1" applyAlignment="1">
      <alignment horizontal="center"/>
    </xf>
    <xf numFmtId="0" fontId="8" fillId="0" borderId="7" xfId="9" applyFont="1" applyBorder="1" applyAlignment="1">
      <alignment horizontal="left"/>
    </xf>
    <xf numFmtId="0" fontId="19" fillId="0" borderId="7" xfId="9" applyFont="1" applyBorder="1"/>
    <xf numFmtId="2" fontId="8" fillId="0" borderId="11" xfId="9" applyNumberFormat="1" applyFont="1" applyBorder="1" applyAlignment="1">
      <alignment horizontal="center"/>
    </xf>
    <xf numFmtId="2" fontId="8" fillId="0" borderId="26" xfId="9" applyNumberFormat="1" applyFont="1" applyBorder="1" applyAlignment="1">
      <alignment horizontal="center"/>
    </xf>
    <xf numFmtId="0" fontId="8" fillId="0" borderId="18" xfId="9" applyFont="1" applyBorder="1" applyAlignment="1">
      <alignment horizontal="center" vertical="center"/>
    </xf>
    <xf numFmtId="2" fontId="8" fillId="0" borderId="26" xfId="9" applyNumberFormat="1" applyFont="1" applyBorder="1" applyAlignment="1">
      <alignment horizontal="center" vertical="center"/>
    </xf>
    <xf numFmtId="0" fontId="8" fillId="0" borderId="17" xfId="9" applyFont="1" applyBorder="1" applyAlignment="1">
      <alignment horizontal="center"/>
    </xf>
    <xf numFmtId="0" fontId="8" fillId="0" borderId="29" xfId="9" applyFont="1" applyBorder="1" applyAlignment="1">
      <alignment horizontal="center"/>
    </xf>
    <xf numFmtId="10" fontId="8" fillId="0" borderId="29" xfId="10" applyNumberFormat="1" applyFont="1" applyFill="1" applyBorder="1" applyAlignment="1">
      <alignment horizontal="center"/>
    </xf>
    <xf numFmtId="11" fontId="8" fillId="0" borderId="15" xfId="9" applyNumberFormat="1" applyFont="1" applyBorder="1" applyAlignment="1">
      <alignment horizontal="center"/>
    </xf>
    <xf numFmtId="0" fontId="42" fillId="0" borderId="3" xfId="9" applyFont="1" applyBorder="1" applyAlignment="1">
      <alignment vertical="center"/>
    </xf>
    <xf numFmtId="0" fontId="4" fillId="0" borderId="0" xfId="9" applyAlignment="1">
      <alignment horizontal="center"/>
    </xf>
    <xf numFmtId="0" fontId="8" fillId="0" borderId="0" xfId="9" applyFont="1" applyAlignment="1">
      <alignment horizontal="center"/>
    </xf>
    <xf numFmtId="10" fontId="8" fillId="0" borderId="0" xfId="10" applyNumberFormat="1" applyFont="1" applyFill="1" applyBorder="1" applyAlignment="1">
      <alignment horizontal="center"/>
    </xf>
    <xf numFmtId="0" fontId="19" fillId="0" borderId="8" xfId="9" applyFont="1" applyBorder="1" applyAlignment="1">
      <alignment horizontal="left"/>
    </xf>
    <xf numFmtId="0" fontId="19" fillId="0" borderId="7" xfId="9" applyFont="1" applyBorder="1" applyAlignment="1">
      <alignment horizontal="left"/>
    </xf>
    <xf numFmtId="0" fontId="19" fillId="0" borderId="7" xfId="9" applyFont="1" applyBorder="1" applyAlignment="1">
      <alignment wrapText="1"/>
    </xf>
    <xf numFmtId="0" fontId="19" fillId="0" borderId="1" xfId="9" applyFont="1" applyBorder="1"/>
    <xf numFmtId="11" fontId="8" fillId="0" borderId="3" xfId="9" applyNumberFormat="1" applyFont="1" applyBorder="1" applyAlignment="1">
      <alignment horizontal="center"/>
    </xf>
    <xf numFmtId="0" fontId="8" fillId="0" borderId="0" xfId="9" applyFont="1" applyAlignment="1">
      <alignment horizontal="left"/>
    </xf>
    <xf numFmtId="0" fontId="8" fillId="0" borderId="39" xfId="9" applyFont="1" applyBorder="1"/>
    <xf numFmtId="10" fontId="8" fillId="0" borderId="28" xfId="10" applyNumberFormat="1" applyFont="1" applyBorder="1" applyAlignment="1">
      <alignment horizontal="center"/>
    </xf>
    <xf numFmtId="0" fontId="8" fillId="0" borderId="11" xfId="9" applyFont="1" applyBorder="1"/>
    <xf numFmtId="10" fontId="8" fillId="0" borderId="23" xfId="10" applyNumberFormat="1" applyFont="1" applyBorder="1" applyAlignment="1">
      <alignment horizontal="center"/>
    </xf>
    <xf numFmtId="0" fontId="42" fillId="2" borderId="23" xfId="9" applyFont="1" applyFill="1" applyBorder="1" applyAlignment="1">
      <alignment horizontal="center"/>
    </xf>
    <xf numFmtId="11" fontId="8" fillId="0" borderId="0" xfId="9" applyNumberFormat="1" applyFont="1"/>
    <xf numFmtId="0" fontId="8" fillId="0" borderId="3" xfId="9" applyFont="1" applyBorder="1"/>
    <xf numFmtId="10" fontId="8" fillId="0" borderId="29" xfId="10" applyNumberFormat="1" applyFont="1" applyBorder="1" applyAlignment="1">
      <alignment horizontal="center"/>
    </xf>
    <xf numFmtId="0" fontId="10" fillId="14" borderId="6" xfId="9" applyFont="1" applyFill="1" applyBorder="1"/>
    <xf numFmtId="0" fontId="8" fillId="0" borderId="37" xfId="9" applyFont="1" applyBorder="1"/>
    <xf numFmtId="0" fontId="8" fillId="0" borderId="37" xfId="9" applyFont="1" applyBorder="1" applyAlignment="1">
      <alignment horizontal="center"/>
    </xf>
    <xf numFmtId="10" fontId="8" fillId="0" borderId="37" xfId="10" applyNumberFormat="1" applyFont="1" applyBorder="1" applyAlignment="1">
      <alignment horizontal="center"/>
    </xf>
    <xf numFmtId="10" fontId="8" fillId="0" borderId="0" xfId="10" applyNumberFormat="1" applyFont="1" applyBorder="1" applyAlignment="1">
      <alignment horizontal="center"/>
    </xf>
    <xf numFmtId="0" fontId="42" fillId="2" borderId="0" xfId="9" applyFont="1" applyFill="1" applyAlignment="1">
      <alignment horizontal="center"/>
    </xf>
    <xf numFmtId="0" fontId="8" fillId="0" borderId="2" xfId="9" applyFont="1" applyBorder="1"/>
    <xf numFmtId="0" fontId="8" fillId="0" borderId="2" xfId="9" applyFont="1" applyBorder="1" applyAlignment="1">
      <alignment horizontal="center"/>
    </xf>
    <xf numFmtId="10" fontId="8" fillId="0" borderId="2" xfId="10" applyNumberFormat="1" applyFont="1" applyBorder="1" applyAlignment="1">
      <alignment horizontal="center"/>
    </xf>
    <xf numFmtId="0" fontId="8" fillId="0" borderId="0" xfId="11" applyFont="1"/>
    <xf numFmtId="0" fontId="11" fillId="0" borderId="0" xfId="11" applyFont="1" applyAlignment="1">
      <alignment vertical="center" wrapText="1"/>
    </xf>
    <xf numFmtId="0" fontId="15" fillId="0" borderId="0" xfId="11" applyFont="1" applyAlignment="1">
      <alignment vertical="center" wrapText="1"/>
    </xf>
    <xf numFmtId="0" fontId="8" fillId="0" borderId="0" xfId="11" applyFont="1" applyAlignment="1">
      <alignment horizontal="left"/>
    </xf>
    <xf numFmtId="0" fontId="8" fillId="0" borderId="0" xfId="11" applyFont="1" applyAlignment="1">
      <alignment horizontal="center"/>
    </xf>
    <xf numFmtId="0" fontId="44" fillId="0" borderId="0" xfId="11" applyFont="1"/>
    <xf numFmtId="0" fontId="1" fillId="0" borderId="0" xfId="11" applyFont="1" applyAlignment="1">
      <alignment horizontal="left" wrapText="1"/>
    </xf>
    <xf numFmtId="0" fontId="8" fillId="0" borderId="0" xfId="11" applyFont="1" applyAlignment="1">
      <alignment wrapText="1"/>
    </xf>
    <xf numFmtId="0" fontId="44" fillId="0" borderId="0" xfId="11" applyFont="1" applyAlignment="1">
      <alignment wrapText="1"/>
    </xf>
    <xf numFmtId="0" fontId="45" fillId="0" borderId="0" xfId="11" applyFont="1"/>
    <xf numFmtId="0" fontId="10" fillId="0" borderId="0" xfId="11" applyFont="1" applyAlignment="1">
      <alignment wrapText="1"/>
    </xf>
    <xf numFmtId="0" fontId="10" fillId="14" borderId="4" xfId="11" applyFont="1" applyFill="1" applyBorder="1" applyAlignment="1">
      <alignment horizontal="center" wrapText="1"/>
    </xf>
    <xf numFmtId="0" fontId="10" fillId="14" borderId="5" xfId="11" applyFont="1" applyFill="1" applyBorder="1" applyAlignment="1">
      <alignment horizontal="center"/>
    </xf>
    <xf numFmtId="0" fontId="10" fillId="14" borderId="5" xfId="11" applyFont="1" applyFill="1" applyBorder="1" applyAlignment="1">
      <alignment horizontal="center" wrapText="1"/>
    </xf>
    <xf numFmtId="0" fontId="10" fillId="14" borderId="6" xfId="11" applyFont="1" applyFill="1" applyBorder="1" applyAlignment="1">
      <alignment horizontal="center" wrapText="1"/>
    </xf>
    <xf numFmtId="0" fontId="8" fillId="0" borderId="16" xfId="11" applyFont="1" applyBorder="1" applyAlignment="1">
      <alignment horizontal="center"/>
    </xf>
    <xf numFmtId="0" fontId="8" fillId="0" borderId="39" xfId="11" applyFont="1" applyBorder="1"/>
    <xf numFmtId="10" fontId="8" fillId="0" borderId="28" xfId="12" applyNumberFormat="1" applyFont="1" applyFill="1" applyBorder="1" applyAlignment="1">
      <alignment horizontal="center"/>
    </xf>
    <xf numFmtId="0" fontId="8" fillId="0" borderId="28" xfId="11" applyFont="1" applyBorder="1" applyAlignment="1">
      <alignment horizontal="center"/>
    </xf>
    <xf numFmtId="0" fontId="8" fillId="0" borderId="18" xfId="11" applyFont="1" applyBorder="1" applyAlignment="1">
      <alignment horizontal="center"/>
    </xf>
    <xf numFmtId="0" fontId="8" fillId="0" borderId="11" xfId="11" applyFont="1" applyBorder="1"/>
    <xf numFmtId="10" fontId="8" fillId="0" borderId="23" xfId="12" applyNumberFormat="1" applyFont="1" applyFill="1" applyBorder="1" applyAlignment="1">
      <alignment horizontal="center"/>
    </xf>
    <xf numFmtId="0" fontId="8" fillId="0" borderId="23" xfId="11" applyFont="1" applyBorder="1" applyAlignment="1">
      <alignment horizontal="center"/>
    </xf>
    <xf numFmtId="0" fontId="8" fillId="2" borderId="23" xfId="11" applyFont="1" applyFill="1" applyBorder="1" applyAlignment="1">
      <alignment horizontal="center"/>
    </xf>
    <xf numFmtId="0" fontId="8" fillId="0" borderId="17" xfId="11" applyFont="1" applyBorder="1" applyAlignment="1">
      <alignment horizontal="center"/>
    </xf>
    <xf numFmtId="0" fontId="8" fillId="0" borderId="3" xfId="11" applyFont="1" applyBorder="1"/>
    <xf numFmtId="10" fontId="8" fillId="0" borderId="29" xfId="12" applyNumberFormat="1" applyFont="1" applyFill="1" applyBorder="1" applyAlignment="1">
      <alignment horizontal="center"/>
    </xf>
    <xf numFmtId="0" fontId="8" fillId="0" borderId="29" xfId="11" applyFont="1" applyBorder="1" applyAlignment="1">
      <alignment horizontal="center"/>
    </xf>
    <xf numFmtId="0" fontId="10" fillId="14" borderId="6" xfId="11" applyFont="1" applyFill="1" applyBorder="1" applyAlignment="1">
      <alignment wrapText="1"/>
    </xf>
    <xf numFmtId="10" fontId="8" fillId="0" borderId="28" xfId="12" applyNumberFormat="1" applyFont="1" applyBorder="1" applyAlignment="1">
      <alignment horizontal="center"/>
    </xf>
    <xf numFmtId="10" fontId="8" fillId="0" borderId="23" xfId="12" applyNumberFormat="1" applyFont="1" applyBorder="1" applyAlignment="1">
      <alignment horizontal="center"/>
    </xf>
    <xf numFmtId="10" fontId="8" fillId="0" borderId="29" xfId="12" applyNumberFormat="1" applyFont="1" applyBorder="1" applyAlignment="1">
      <alignment horizontal="center"/>
    </xf>
    <xf numFmtId="0" fontId="3" fillId="0" borderId="12" xfId="7" applyFont="1" applyBorder="1" applyAlignment="1">
      <alignment horizontal="center"/>
    </xf>
    <xf numFmtId="0" fontId="3" fillId="0" borderId="19" xfId="7" applyFont="1" applyBorder="1" applyAlignment="1">
      <alignment horizontal="center"/>
    </xf>
    <xf numFmtId="0" fontId="3" fillId="0" borderId="13" xfId="7" applyFont="1" applyBorder="1" applyAlignment="1">
      <alignment horizontal="center"/>
    </xf>
    <xf numFmtId="0" fontId="3" fillId="0" borderId="16" xfId="7" applyFont="1" applyBorder="1" applyAlignment="1">
      <alignment horizontal="center"/>
    </xf>
    <xf numFmtId="2" fontId="1" fillId="0" borderId="0" xfId="0" applyNumberFormat="1" applyFont="1" applyAlignment="1" applyProtection="1">
      <alignment horizontal="center" vertical="center"/>
      <protection locked="0"/>
    </xf>
    <xf numFmtId="2" fontId="1" fillId="0" borderId="24" xfId="0" applyNumberFormat="1" applyFont="1" applyBorder="1" applyAlignment="1" applyProtection="1">
      <alignment horizontal="center" vertical="center"/>
      <protection locked="0"/>
    </xf>
    <xf numFmtId="2" fontId="1" fillId="0" borderId="16" xfId="0" applyNumberFormat="1" applyFont="1" applyBorder="1" applyAlignment="1" applyProtection="1">
      <alignment horizontal="center" vertical="center"/>
      <protection locked="0"/>
    </xf>
    <xf numFmtId="11" fontId="1" fillId="0" borderId="18" xfId="0" applyNumberFormat="1" applyFont="1" applyBorder="1" applyAlignment="1" applyProtection="1">
      <alignment horizontal="center" vertical="center"/>
      <protection locked="0"/>
    </xf>
    <xf numFmtId="11" fontId="1" fillId="0" borderId="27" xfId="0" applyNumberFormat="1" applyFont="1" applyBorder="1" applyAlignment="1" applyProtection="1">
      <alignment horizontal="center" vertical="center"/>
      <protection locked="0"/>
    </xf>
    <xf numFmtId="166" fontId="27" fillId="0" borderId="36" xfId="6" applyNumberFormat="1" applyFont="1" applyBorder="1"/>
    <xf numFmtId="49" fontId="1" fillId="0" borderId="7" xfId="0" applyNumberFormat="1"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3" xfId="0" applyFont="1" applyBorder="1" applyAlignment="1" applyProtection="1">
      <alignment horizontal="center" vertical="center"/>
      <protection locked="0"/>
    </xf>
    <xf numFmtId="0" fontId="7" fillId="0" borderId="21" xfId="6" applyFont="1" applyBorder="1" applyAlignment="1">
      <alignment wrapText="1"/>
    </xf>
    <xf numFmtId="0" fontId="7" fillId="0" borderId="46" xfId="6" applyFont="1" applyBorder="1" applyAlignment="1">
      <alignment wrapText="1"/>
    </xf>
    <xf numFmtId="0" fontId="26" fillId="0" borderId="21" xfId="6" applyFont="1" applyBorder="1" applyAlignment="1">
      <alignment horizontal="center" wrapText="1"/>
    </xf>
    <xf numFmtId="2" fontId="7" fillId="0" borderId="21" xfId="6" applyNumberFormat="1" applyFont="1" applyBorder="1" applyAlignment="1">
      <alignment horizontal="center" wrapText="1"/>
    </xf>
    <xf numFmtId="165" fontId="7" fillId="0" borderId="21" xfId="6" applyNumberFormat="1" applyFont="1" applyBorder="1" applyAlignment="1">
      <alignment horizontal="center" wrapText="1"/>
    </xf>
    <xf numFmtId="0" fontId="23" fillId="0" borderId="38" xfId="6" applyBorder="1" applyAlignment="1">
      <alignment horizontal="center" vertical="center" wrapText="1"/>
    </xf>
    <xf numFmtId="10" fontId="0" fillId="0" borderId="57" xfId="8" applyNumberFormat="1" applyFont="1" applyBorder="1"/>
    <xf numFmtId="0" fontId="23" fillId="0" borderId="16" xfId="6" applyBorder="1" applyAlignment="1">
      <alignment horizontal="center" vertical="center" wrapText="1"/>
    </xf>
    <xf numFmtId="0" fontId="23" fillId="0" borderId="41" xfId="6" applyBorder="1" applyAlignment="1">
      <alignment horizontal="center" vertical="center" wrapText="1"/>
    </xf>
    <xf numFmtId="0" fontId="23" fillId="0" borderId="42" xfId="6" applyBorder="1" applyAlignment="1">
      <alignment horizontal="center" wrapText="1"/>
    </xf>
    <xf numFmtId="2" fontId="23" fillId="0" borderId="43" xfId="6" applyNumberFormat="1" applyBorder="1"/>
    <xf numFmtId="2" fontId="23" fillId="0" borderId="45" xfId="6" applyNumberFormat="1" applyBorder="1"/>
    <xf numFmtId="2" fontId="7" fillId="0" borderId="46" xfId="6" applyNumberFormat="1" applyFont="1" applyBorder="1" applyAlignment="1">
      <alignment horizontal="center" wrapText="1"/>
    </xf>
    <xf numFmtId="0" fontId="23" fillId="0" borderId="47" xfId="6" applyBorder="1" applyAlignment="1">
      <alignment horizontal="center" wrapText="1"/>
    </xf>
    <xf numFmtId="0" fontId="23" fillId="0" borderId="0" xfId="6" applyAlignment="1">
      <alignment horizontal="center"/>
    </xf>
    <xf numFmtId="0" fontId="49" fillId="0" borderId="0" xfId="13" applyAlignment="1" applyProtection="1"/>
    <xf numFmtId="0" fontId="50" fillId="0" borderId="21" xfId="6" applyFont="1" applyBorder="1" applyAlignment="1">
      <alignment horizontal="center" vertical="center" wrapText="1"/>
    </xf>
    <xf numFmtId="49" fontId="51" fillId="0" borderId="21" xfId="6" applyNumberFormat="1" applyFont="1" applyBorder="1" applyAlignment="1">
      <alignment horizontal="center" vertical="center" wrapText="1"/>
    </xf>
    <xf numFmtId="0" fontId="51" fillId="0" borderId="21" xfId="6" applyFont="1" applyBorder="1" applyAlignment="1">
      <alignment horizontal="center" vertical="center" wrapText="1"/>
    </xf>
    <xf numFmtId="0" fontId="4" fillId="0" borderId="21" xfId="7" applyBorder="1" applyAlignment="1">
      <alignment horizontal="center"/>
    </xf>
    <xf numFmtId="49" fontId="7" fillId="0" borderId="21" xfId="6" applyNumberFormat="1" applyFont="1" applyBorder="1" applyAlignment="1">
      <alignment horizontal="left"/>
    </xf>
    <xf numFmtId="0" fontId="7" fillId="0" borderId="21" xfId="6" applyFont="1" applyBorder="1" applyAlignment="1">
      <alignment horizontal="center" wrapText="1"/>
    </xf>
    <xf numFmtId="0" fontId="7" fillId="0" borderId="21" xfId="6" applyFont="1" applyBorder="1"/>
    <xf numFmtId="2" fontId="7" fillId="0" borderId="21" xfId="6" applyNumberFormat="1" applyFont="1" applyBorder="1" applyAlignment="1">
      <alignment horizontal="center"/>
    </xf>
    <xf numFmtId="0" fontId="7" fillId="0" borderId="21" xfId="6" applyFont="1" applyBorder="1" applyAlignment="1">
      <alignment horizontal="right" wrapText="1"/>
    </xf>
    <xf numFmtId="0" fontId="53" fillId="0" borderId="21" xfId="7" applyFont="1" applyBorder="1" applyAlignment="1">
      <alignment horizontal="center" vertical="center"/>
    </xf>
    <xf numFmtId="0" fontId="54" fillId="0" borderId="21" xfId="6" applyFont="1" applyBorder="1"/>
    <xf numFmtId="0" fontId="55" fillId="0" borderId="21" xfId="6" applyFont="1" applyBorder="1"/>
    <xf numFmtId="2" fontId="55" fillId="0" borderId="21" xfId="6" applyNumberFormat="1" applyFont="1" applyBorder="1" applyAlignment="1">
      <alignment horizontal="center"/>
    </xf>
    <xf numFmtId="49" fontId="7" fillId="0" borderId="21" xfId="6" applyNumberFormat="1" applyFont="1" applyBorder="1" applyAlignment="1">
      <alignment horizontal="center" vertical="center"/>
    </xf>
    <xf numFmtId="49" fontId="7" fillId="0" borderId="0" xfId="6" applyNumberFormat="1" applyFont="1" applyAlignment="1">
      <alignment horizontal="right" vertical="center"/>
    </xf>
    <xf numFmtId="0" fontId="7" fillId="0" borderId="0" xfId="6" applyFont="1" applyAlignment="1">
      <alignment wrapText="1"/>
    </xf>
    <xf numFmtId="0" fontId="56" fillId="0" borderId="0" xfId="6" applyFont="1"/>
    <xf numFmtId="0" fontId="55" fillId="0" borderId="0" xfId="6" applyFont="1"/>
    <xf numFmtId="2" fontId="55" fillId="0" borderId="0" xfId="6" applyNumberFormat="1" applyFont="1" applyAlignment="1">
      <alignment horizontal="center"/>
    </xf>
    <xf numFmtId="49" fontId="7" fillId="0" borderId="0" xfId="6" applyNumberFormat="1" applyFont="1" applyAlignment="1">
      <alignment horizontal="right"/>
    </xf>
    <xf numFmtId="0" fontId="57" fillId="0" borderId="0" xfId="6" applyFont="1" applyAlignment="1">
      <alignment wrapText="1"/>
    </xf>
    <xf numFmtId="0" fontId="57" fillId="0" borderId="0" xfId="6" applyFont="1"/>
    <xf numFmtId="2" fontId="7" fillId="0" borderId="0" xfId="6" applyNumberFormat="1" applyFont="1" applyAlignment="1">
      <alignment horizontal="center"/>
    </xf>
    <xf numFmtId="0" fontId="58" fillId="0" borderId="0" xfId="6" applyFont="1"/>
    <xf numFmtId="0" fontId="23" fillId="0" borderId="21" xfId="6" applyBorder="1" applyAlignment="1">
      <alignment horizontal="center" vertical="center"/>
    </xf>
    <xf numFmtId="0" fontId="23" fillId="0" borderId="21" xfId="6" applyBorder="1" applyAlignment="1">
      <alignment horizontal="center" vertical="center" wrapText="1"/>
    </xf>
    <xf numFmtId="2" fontId="23" fillId="0" borderId="21" xfId="6" applyNumberFormat="1" applyBorder="1"/>
    <xf numFmtId="165" fontId="23" fillId="0" borderId="21" xfId="6" applyNumberFormat="1" applyBorder="1"/>
    <xf numFmtId="167" fontId="23" fillId="0" borderId="21" xfId="6" applyNumberFormat="1" applyBorder="1"/>
    <xf numFmtId="0" fontId="4" fillId="0" borderId="0" xfId="14" applyFont="1"/>
    <xf numFmtId="49" fontId="25" fillId="0" borderId="21" xfId="6" applyNumberFormat="1" applyFont="1" applyBorder="1" applyAlignment="1">
      <alignment horizontal="left" wrapText="1"/>
    </xf>
    <xf numFmtId="0" fontId="25" fillId="0" borderId="21" xfId="6" applyFont="1" applyBorder="1" applyAlignment="1">
      <alignment wrapText="1"/>
    </xf>
    <xf numFmtId="0" fontId="25" fillId="0" borderId="21" xfId="6" applyFont="1" applyBorder="1" applyAlignment="1">
      <alignment horizontal="center" wrapText="1"/>
    </xf>
    <xf numFmtId="2" fontId="25" fillId="0" borderId="21" xfId="6" applyNumberFormat="1" applyFont="1" applyBorder="1" applyAlignment="1">
      <alignment horizontal="center" wrapText="1"/>
    </xf>
    <xf numFmtId="0" fontId="25" fillId="0" borderId="21" xfId="6" applyFont="1" applyBorder="1" applyAlignment="1">
      <alignment horizontal="right" wrapText="1"/>
    </xf>
    <xf numFmtId="0" fontId="60" fillId="0" borderId="0" xfId="6" applyFont="1" applyAlignment="1">
      <alignment horizontal="center"/>
    </xf>
    <xf numFmtId="0" fontId="7" fillId="0" borderId="0" xfId="6" applyFont="1" applyAlignment="1">
      <alignment horizontal="center"/>
    </xf>
    <xf numFmtId="49" fontId="7" fillId="0" borderId="0" xfId="6" applyNumberFormat="1" applyFont="1" applyAlignment="1">
      <alignment horizontal="left"/>
    </xf>
    <xf numFmtId="2" fontId="7" fillId="0" borderId="0" xfId="6" applyNumberFormat="1" applyFont="1" applyAlignment="1">
      <alignment horizontal="center" wrapText="1"/>
    </xf>
    <xf numFmtId="49" fontId="9" fillId="0" borderId="0" xfId="6" applyNumberFormat="1" applyFont="1" applyAlignment="1">
      <alignment horizontal="left"/>
    </xf>
    <xf numFmtId="22" fontId="23" fillId="0" borderId="0" xfId="6" applyNumberFormat="1"/>
    <xf numFmtId="0" fontId="23" fillId="0" borderId="61" xfId="6" applyBorder="1" applyAlignment="1">
      <alignment wrapText="1"/>
    </xf>
    <xf numFmtId="0" fontId="23" fillId="0" borderId="60" xfId="6" applyBorder="1"/>
    <xf numFmtId="22" fontId="23" fillId="0" borderId="60" xfId="6" applyNumberFormat="1" applyBorder="1"/>
    <xf numFmtId="0" fontId="23" fillId="0" borderId="62" xfId="6" applyBorder="1" applyAlignment="1">
      <alignment horizontal="center"/>
    </xf>
    <xf numFmtId="0" fontId="23" fillId="0" borderId="22" xfId="6" applyBorder="1" applyAlignment="1">
      <alignment wrapText="1"/>
    </xf>
    <xf numFmtId="0" fontId="23" fillId="0" borderId="23" xfId="6" applyBorder="1" applyAlignment="1">
      <alignment horizontal="center"/>
    </xf>
    <xf numFmtId="0" fontId="23" fillId="0" borderId="52" xfId="6" applyBorder="1" applyAlignment="1">
      <alignment wrapText="1"/>
    </xf>
    <xf numFmtId="0" fontId="23" fillId="0" borderId="55" xfId="6" applyBorder="1"/>
    <xf numFmtId="22" fontId="23" fillId="0" borderId="55" xfId="6" applyNumberFormat="1" applyBorder="1"/>
    <xf numFmtId="0" fontId="23" fillId="0" borderId="53" xfId="6" applyBorder="1" applyAlignment="1">
      <alignment horizontal="center"/>
    </xf>
    <xf numFmtId="0" fontId="23" fillId="12" borderId="0" xfId="6" applyFill="1"/>
    <xf numFmtId="0" fontId="24" fillId="0" borderId="57" xfId="6" applyFont="1" applyBorder="1" applyAlignment="1">
      <alignment vertical="center"/>
    </xf>
    <xf numFmtId="0" fontId="23" fillId="0" borderId="21" xfId="6" applyBorder="1" applyAlignment="1">
      <alignment horizontal="center"/>
    </xf>
    <xf numFmtId="0" fontId="23" fillId="12" borderId="21" xfId="6" applyFill="1" applyBorder="1" applyAlignment="1">
      <alignment horizontal="center"/>
    </xf>
    <xf numFmtId="0" fontId="23" fillId="12" borderId="21" xfId="6" applyFill="1" applyBorder="1" applyAlignment="1">
      <alignment horizontal="center" vertical="center"/>
    </xf>
    <xf numFmtId="11" fontId="23" fillId="0" borderId="21" xfId="6" applyNumberFormat="1" applyBorder="1" applyAlignment="1">
      <alignment horizontal="center"/>
    </xf>
    <xf numFmtId="11" fontId="23" fillId="0" borderId="21" xfId="6" applyNumberFormat="1" applyBorder="1" applyAlignment="1">
      <alignment horizontal="center" vertical="center"/>
    </xf>
    <xf numFmtId="0" fontId="23" fillId="0" borderId="0" xfId="6" applyAlignment="1">
      <alignment horizontal="right"/>
    </xf>
    <xf numFmtId="0" fontId="23" fillId="0" borderId="0" xfId="6" applyAlignment="1">
      <alignment horizontal="left" vertical="center"/>
    </xf>
    <xf numFmtId="0" fontId="23" fillId="0" borderId="52" xfId="6" applyBorder="1"/>
    <xf numFmtId="0" fontId="23" fillId="0" borderId="53" xfId="6" applyBorder="1"/>
    <xf numFmtId="0" fontId="23" fillId="16" borderId="0" xfId="6" applyFill="1"/>
    <xf numFmtId="0" fontId="23" fillId="0" borderId="36" xfId="6" applyBorder="1"/>
    <xf numFmtId="0" fontId="24" fillId="0" borderId="21" xfId="6" applyFont="1" applyBorder="1" applyAlignment="1">
      <alignment horizontal="center"/>
    </xf>
    <xf numFmtId="0" fontId="61" fillId="0" borderId="21" xfId="6" applyFont="1" applyBorder="1" applyAlignment="1">
      <alignment horizontal="center"/>
    </xf>
    <xf numFmtId="0" fontId="61" fillId="0" borderId="63" xfId="6" applyFont="1" applyBorder="1" applyAlignment="1">
      <alignment horizontal="center"/>
    </xf>
    <xf numFmtId="2" fontId="23" fillId="0" borderId="21" xfId="6" applyNumberFormat="1" applyBorder="1" applyAlignment="1">
      <alignment horizontal="center"/>
    </xf>
    <xf numFmtId="168" fontId="23" fillId="0" borderId="21" xfId="6" applyNumberFormat="1" applyBorder="1" applyAlignment="1">
      <alignment horizontal="center"/>
    </xf>
    <xf numFmtId="168" fontId="23" fillId="0" borderId="0" xfId="6" applyNumberFormat="1"/>
    <xf numFmtId="0" fontId="23" fillId="0" borderId="27" xfId="6" applyBorder="1" applyAlignment="1">
      <alignment horizontal="right"/>
    </xf>
    <xf numFmtId="0" fontId="50" fillId="0" borderId="0" xfId="6" applyFont="1"/>
    <xf numFmtId="0" fontId="55" fillId="0" borderId="0" xfId="6" applyFont="1" applyAlignment="1">
      <alignment wrapText="1"/>
    </xf>
    <xf numFmtId="22" fontId="55" fillId="0" borderId="0" xfId="6" applyNumberFormat="1" applyFont="1"/>
    <xf numFmtId="0" fontId="8" fillId="0" borderId="0" xfId="6" applyFont="1"/>
    <xf numFmtId="0" fontId="64" fillId="0" borderId="0" xfId="6" applyFont="1"/>
    <xf numFmtId="1" fontId="23" fillId="0" borderId="21" xfId="6" applyNumberFormat="1" applyBorder="1"/>
    <xf numFmtId="164" fontId="23" fillId="0" borderId="21" xfId="6" applyNumberFormat="1" applyBorder="1"/>
    <xf numFmtId="9" fontId="0" fillId="0" borderId="21" xfId="8" applyFont="1" applyBorder="1"/>
    <xf numFmtId="0" fontId="23" fillId="0" borderId="21" xfId="6" applyBorder="1" applyAlignment="1">
      <alignment horizontal="right"/>
    </xf>
    <xf numFmtId="9" fontId="23" fillId="0" borderId="21" xfId="6" applyNumberFormat="1" applyBorder="1"/>
    <xf numFmtId="9" fontId="23" fillId="0" borderId="0" xfId="6" applyNumberFormat="1"/>
    <xf numFmtId="169" fontId="23" fillId="0" borderId="0" xfId="6" applyNumberFormat="1"/>
    <xf numFmtId="2" fontId="24" fillId="0" borderId="0" xfId="6" applyNumberFormat="1" applyFont="1"/>
    <xf numFmtId="167" fontId="24" fillId="0" borderId="0" xfId="6" applyNumberFormat="1" applyFont="1"/>
    <xf numFmtId="0" fontId="23" fillId="0" borderId="0" xfId="6" applyAlignment="1">
      <alignment horizontal="center" vertical="center"/>
    </xf>
    <xf numFmtId="0" fontId="23" fillId="0" borderId="0" xfId="6" applyAlignment="1">
      <alignment horizontal="center" vertical="center" wrapText="1"/>
    </xf>
    <xf numFmtId="2" fontId="23" fillId="0" borderId="0" xfId="6" applyNumberFormat="1"/>
    <xf numFmtId="164" fontId="23" fillId="0" borderId="0" xfId="6" applyNumberFormat="1"/>
    <xf numFmtId="164" fontId="24" fillId="0" borderId="0" xfId="6" applyNumberFormat="1" applyFont="1"/>
    <xf numFmtId="0" fontId="55" fillId="0" borderId="52" xfId="6" applyFont="1" applyBorder="1"/>
    <xf numFmtId="0" fontId="55" fillId="0" borderId="55" xfId="6" applyFont="1" applyBorder="1" applyAlignment="1">
      <alignment wrapText="1"/>
    </xf>
    <xf numFmtId="0" fontId="55" fillId="0" borderId="55" xfId="6" applyFont="1" applyBorder="1"/>
    <xf numFmtId="0" fontId="50" fillId="0" borderId="35" xfId="6" applyFont="1" applyBorder="1" applyAlignment="1">
      <alignment horizontal="center" wrapText="1"/>
    </xf>
    <xf numFmtId="0" fontId="50" fillId="0" borderId="27" xfId="6" applyFont="1" applyBorder="1" applyAlignment="1">
      <alignment horizontal="center" wrapText="1"/>
    </xf>
    <xf numFmtId="0" fontId="51" fillId="0" borderId="36" xfId="6" applyFont="1" applyBorder="1" applyAlignment="1">
      <alignment horizontal="center" vertical="center" wrapText="1"/>
    </xf>
    <xf numFmtId="0" fontId="51" fillId="0" borderId="53" xfId="6" applyFont="1" applyBorder="1" applyAlignment="1">
      <alignment horizontal="center" vertical="center" wrapText="1"/>
    </xf>
    <xf numFmtId="2" fontId="51" fillId="0" borderId="53" xfId="6" applyNumberFormat="1" applyFont="1" applyBorder="1" applyAlignment="1">
      <alignment horizontal="center" vertical="center" wrapText="1"/>
    </xf>
    <xf numFmtId="0" fontId="55" fillId="0" borderId="21" xfId="6" applyFont="1" applyBorder="1" applyAlignment="1">
      <alignment horizontal="center"/>
    </xf>
    <xf numFmtId="0" fontId="7" fillId="0" borderId="21" xfId="6" applyFont="1" applyBorder="1" applyAlignment="1">
      <alignment horizontal="left" wrapText="1"/>
    </xf>
    <xf numFmtId="10" fontId="55" fillId="0" borderId="21" xfId="6" applyNumberFormat="1" applyFont="1" applyBorder="1"/>
    <xf numFmtId="167" fontId="7" fillId="0" borderId="21" xfId="6" applyNumberFormat="1" applyFont="1" applyBorder="1" applyAlignment="1">
      <alignment horizontal="center" wrapText="1"/>
    </xf>
    <xf numFmtId="164" fontId="23" fillId="0" borderId="21" xfId="6" applyNumberFormat="1" applyBorder="1" applyAlignment="1">
      <alignment horizontal="center"/>
    </xf>
    <xf numFmtId="164" fontId="7" fillId="0" borderId="21" xfId="6" applyNumberFormat="1" applyFont="1" applyBorder="1" applyAlignment="1">
      <alignment horizontal="center" wrapText="1"/>
    </xf>
    <xf numFmtId="0" fontId="55" fillId="0" borderId="27" xfId="6" applyFont="1" applyBorder="1"/>
    <xf numFmtId="0" fontId="55" fillId="0" borderId="27" xfId="6" applyFont="1" applyBorder="1" applyAlignment="1">
      <alignment horizontal="right"/>
    </xf>
    <xf numFmtId="0" fontId="67" fillId="0" borderId="0" xfId="6" applyFont="1" applyAlignment="1">
      <alignment horizontal="center"/>
    </xf>
    <xf numFmtId="0" fontId="67" fillId="0" borderId="0" xfId="6" applyFont="1"/>
    <xf numFmtId="11" fontId="1" fillId="0" borderId="23" xfId="0" applyNumberFormat="1" applyFont="1" applyBorder="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2" fontId="1" fillId="0" borderId="23" xfId="0" applyNumberFormat="1" applyFont="1" applyBorder="1" applyAlignment="1" applyProtection="1">
      <alignment horizontal="center" vertical="center"/>
      <protection locked="0"/>
    </xf>
    <xf numFmtId="2" fontId="1" fillId="0" borderId="27" xfId="0" applyNumberFormat="1" applyFont="1" applyBorder="1" applyAlignment="1" applyProtection="1">
      <alignment horizontal="center" vertical="center"/>
      <protection locked="0"/>
    </xf>
    <xf numFmtId="0" fontId="20" fillId="0" borderId="0" xfId="5"/>
    <xf numFmtId="10" fontId="1" fillId="0" borderId="0" xfId="2" applyNumberFormat="1" applyFont="1" applyAlignment="1" applyProtection="1">
      <alignment horizontal="center" vertical="center"/>
      <protection locked="0"/>
    </xf>
    <xf numFmtId="0" fontId="55" fillId="11" borderId="27" xfId="6" applyFont="1" applyFill="1" applyBorder="1"/>
    <xf numFmtId="0" fontId="23" fillId="11" borderId="0" xfId="6" applyFill="1"/>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23" fillId="0" borderId="0" xfId="6" applyAlignment="1">
      <alignment horizontal="left" wrapText="1"/>
    </xf>
    <xf numFmtId="0" fontId="23" fillId="0" borderId="21" xfId="6" applyBorder="1" applyAlignment="1">
      <alignment horizontal="center" vertical="center"/>
    </xf>
    <xf numFmtId="0" fontId="24" fillId="0" borderId="57" xfId="6" applyFont="1" applyBorder="1" applyAlignment="1">
      <alignment horizontal="center" vertical="center"/>
    </xf>
    <xf numFmtId="0" fontId="24" fillId="0" borderId="58" xfId="6" applyFont="1" applyBorder="1" applyAlignment="1">
      <alignment horizontal="center" vertical="center"/>
    </xf>
    <xf numFmtId="0" fontId="24" fillId="0" borderId="63" xfId="6" applyFont="1" applyBorder="1" applyAlignment="1">
      <alignment horizontal="center" vertical="center"/>
    </xf>
    <xf numFmtId="0" fontId="24" fillId="0" borderId="57" xfId="6" applyFont="1" applyBorder="1" applyAlignment="1">
      <alignment horizontal="center" vertical="center" wrapText="1"/>
    </xf>
    <xf numFmtId="0" fontId="24" fillId="0" borderId="58" xfId="6" applyFont="1" applyBorder="1" applyAlignment="1">
      <alignment horizontal="center" vertical="center" wrapText="1"/>
    </xf>
    <xf numFmtId="0" fontId="24" fillId="0" borderId="63" xfId="6" applyFont="1" applyBorder="1" applyAlignment="1">
      <alignment horizontal="center" vertical="center" wrapText="1"/>
    </xf>
    <xf numFmtId="0" fontId="23" fillId="0" borderId="57" xfId="6" applyBorder="1" applyAlignment="1">
      <alignment horizontal="center"/>
    </xf>
    <xf numFmtId="0" fontId="23" fillId="0" borderId="63" xfId="6" applyBorder="1" applyAlignment="1">
      <alignment horizontal="center"/>
    </xf>
    <xf numFmtId="0" fontId="24" fillId="0" borderId="61" xfId="6" applyFont="1" applyBorder="1" applyAlignment="1">
      <alignment horizontal="center"/>
    </xf>
    <xf numFmtId="0" fontId="24" fillId="0" borderId="62" xfId="6" applyFont="1" applyBorder="1" applyAlignment="1">
      <alignment horizontal="center"/>
    </xf>
    <xf numFmtId="0" fontId="24" fillId="17" borderId="61" xfId="6" applyFont="1" applyFill="1" applyBorder="1" applyAlignment="1">
      <alignment horizontal="center" vertical="center"/>
    </xf>
    <xf numFmtId="0" fontId="24" fillId="17" borderId="62" xfId="6" applyFont="1" applyFill="1" applyBorder="1" applyAlignment="1">
      <alignment horizontal="center" vertical="center"/>
    </xf>
    <xf numFmtId="0" fontId="24" fillId="0" borderId="61" xfId="6" applyFont="1" applyBorder="1" applyAlignment="1">
      <alignment horizontal="center" vertical="center"/>
    </xf>
    <xf numFmtId="0" fontId="24" fillId="0" borderId="62" xfId="6" applyFont="1" applyBorder="1" applyAlignment="1">
      <alignment horizontal="center" vertical="center"/>
    </xf>
    <xf numFmtId="0" fontId="23" fillId="0" borderId="61" xfId="6" applyBorder="1" applyAlignment="1">
      <alignment horizontal="center"/>
    </xf>
    <xf numFmtId="0" fontId="23" fillId="0" borderId="62" xfId="6" applyBorder="1" applyAlignment="1">
      <alignment horizontal="center"/>
    </xf>
    <xf numFmtId="0" fontId="23" fillId="18" borderId="60" xfId="6" applyFill="1" applyBorder="1" applyAlignment="1">
      <alignment horizontal="center"/>
    </xf>
    <xf numFmtId="0" fontId="24" fillId="0" borderId="58" xfId="6" applyFont="1" applyBorder="1" applyAlignment="1">
      <alignment horizontal="center"/>
    </xf>
    <xf numFmtId="0" fontId="24" fillId="0" borderId="63" xfId="6" applyFont="1" applyBorder="1" applyAlignment="1">
      <alignment horizontal="center"/>
    </xf>
    <xf numFmtId="0" fontId="23" fillId="0" borderId="0" xfId="6" applyAlignment="1">
      <alignment horizontal="center"/>
    </xf>
    <xf numFmtId="0" fontId="23" fillId="0" borderId="4" xfId="6" applyBorder="1" applyAlignment="1">
      <alignment horizontal="center" wrapText="1"/>
    </xf>
    <xf numFmtId="0" fontId="23" fillId="0" borderId="5" xfId="6" applyBorder="1" applyAlignment="1">
      <alignment horizontal="center" wrapText="1"/>
    </xf>
    <xf numFmtId="0" fontId="23" fillId="0" borderId="6" xfId="6" applyBorder="1" applyAlignment="1">
      <alignment horizontal="center" wrapText="1"/>
    </xf>
    <xf numFmtId="0" fontId="26" fillId="0" borderId="16" xfId="6" applyFont="1" applyBorder="1" applyAlignment="1">
      <alignment horizontal="center"/>
    </xf>
    <xf numFmtId="0" fontId="26" fillId="0" borderId="18" xfId="6" applyFont="1" applyBorder="1" applyAlignment="1">
      <alignment horizontal="center"/>
    </xf>
    <xf numFmtId="0" fontId="26" fillId="0" borderId="14" xfId="6" applyFont="1" applyBorder="1" applyAlignment="1">
      <alignment horizontal="center" wrapText="1"/>
    </xf>
    <xf numFmtId="0" fontId="26" fillId="0" borderId="26" xfId="6" applyFont="1" applyBorder="1" applyAlignment="1">
      <alignment horizontal="center" wrapText="1"/>
    </xf>
    <xf numFmtId="0" fontId="24" fillId="0" borderId="4" xfId="6" applyFont="1" applyBorder="1" applyAlignment="1">
      <alignment horizontal="center" wrapText="1"/>
    </xf>
    <xf numFmtId="0" fontId="24" fillId="0" borderId="6" xfId="6" applyFont="1" applyBorder="1" applyAlignment="1">
      <alignment horizontal="center" wrapText="1"/>
    </xf>
    <xf numFmtId="0" fontId="24" fillId="0" borderId="4" xfId="6" applyFont="1" applyBorder="1" applyAlignment="1">
      <alignment horizontal="center"/>
    </xf>
    <xf numFmtId="0" fontId="24" fillId="0" borderId="5" xfId="6" applyFont="1" applyBorder="1" applyAlignment="1">
      <alignment horizontal="center"/>
    </xf>
    <xf numFmtId="0" fontId="24" fillId="0" borderId="6" xfId="6" applyFont="1" applyBorder="1" applyAlignment="1">
      <alignment horizontal="center"/>
    </xf>
    <xf numFmtId="0" fontId="26" fillId="0" borderId="4" xfId="6" applyFont="1" applyBorder="1" applyAlignment="1">
      <alignment horizontal="center"/>
    </xf>
    <xf numFmtId="0" fontId="26" fillId="0" borderId="5" xfId="6" applyFont="1" applyBorder="1" applyAlignment="1">
      <alignment horizontal="center"/>
    </xf>
    <xf numFmtId="0" fontId="26" fillId="0" borderId="6" xfId="6" applyFont="1" applyBorder="1" applyAlignment="1">
      <alignment horizontal="center"/>
    </xf>
    <xf numFmtId="0" fontId="40" fillId="0" borderId="0" xfId="6" applyFont="1" applyAlignment="1">
      <alignment horizontal="left" vertical="top" wrapText="1"/>
    </xf>
    <xf numFmtId="0" fontId="24" fillId="0" borderId="0" xfId="6" applyFont="1" applyAlignment="1">
      <alignment horizontal="center"/>
    </xf>
    <xf numFmtId="0" fontId="26" fillId="0" borderId="38" xfId="6" applyFont="1" applyBorder="1" applyAlignment="1">
      <alignment horizontal="center" wrapText="1"/>
    </xf>
    <xf numFmtId="0" fontId="26" fillId="0" borderId="22" xfId="6" applyFont="1" applyBorder="1" applyAlignment="1">
      <alignment horizontal="center" wrapText="1"/>
    </xf>
    <xf numFmtId="0" fontId="24" fillId="0" borderId="12" xfId="6" applyFont="1" applyBorder="1" applyAlignment="1">
      <alignment horizontal="center"/>
    </xf>
    <xf numFmtId="0" fontId="24" fillId="0" borderId="19" xfId="6" applyFont="1" applyBorder="1" applyAlignment="1">
      <alignment horizontal="center"/>
    </xf>
    <xf numFmtId="0" fontId="24" fillId="0" borderId="13" xfId="6" applyFont="1" applyBorder="1" applyAlignment="1">
      <alignment horizontal="center"/>
    </xf>
    <xf numFmtId="0" fontId="24" fillId="0" borderId="8" xfId="6" applyFont="1" applyBorder="1" applyAlignment="1">
      <alignment horizontal="center"/>
    </xf>
    <xf numFmtId="0" fontId="24" fillId="0" borderId="37" xfId="6" applyFont="1" applyBorder="1" applyAlignment="1">
      <alignment horizontal="center"/>
    </xf>
    <xf numFmtId="0" fontId="24" fillId="0" borderId="39" xfId="6" applyFont="1" applyBorder="1" applyAlignment="1">
      <alignment horizontal="center"/>
    </xf>
    <xf numFmtId="0" fontId="26" fillId="0" borderId="4" xfId="6" applyFont="1" applyBorder="1" applyAlignment="1">
      <alignment horizontal="center" wrapText="1"/>
    </xf>
    <xf numFmtId="0" fontId="26" fillId="0" borderId="37" xfId="6" applyFont="1" applyBorder="1" applyAlignment="1">
      <alignment horizontal="center" wrapText="1"/>
    </xf>
    <xf numFmtId="0" fontId="66" fillId="0" borderId="57" xfId="6" applyFont="1" applyBorder="1" applyAlignment="1">
      <alignment horizontal="center"/>
    </xf>
    <xf numFmtId="0" fontId="66" fillId="0" borderId="58" xfId="6" applyFont="1" applyBorder="1" applyAlignment="1">
      <alignment horizontal="center"/>
    </xf>
    <xf numFmtId="0" fontId="66" fillId="0" borderId="63" xfId="6" applyFont="1" applyBorder="1" applyAlignment="1">
      <alignment horizontal="center"/>
    </xf>
    <xf numFmtId="0" fontId="11" fillId="13" borderId="0" xfId="9" applyFont="1" applyFill="1" applyAlignment="1">
      <alignment horizontal="left" vertical="center"/>
    </xf>
    <xf numFmtId="0" fontId="11" fillId="13" borderId="0" xfId="9" applyFont="1" applyFill="1" applyAlignment="1">
      <alignment horizontal="left"/>
    </xf>
    <xf numFmtId="0" fontId="1" fillId="0" borderId="0" xfId="9" applyFont="1" applyAlignment="1">
      <alignment horizontal="left" vertical="center" wrapText="1"/>
    </xf>
    <xf numFmtId="0" fontId="1" fillId="0" borderId="0" xfId="9" applyFont="1" applyAlignment="1">
      <alignment horizontal="left" wrapText="1"/>
    </xf>
    <xf numFmtId="0" fontId="1" fillId="0" borderId="0" xfId="9" applyFont="1" applyAlignment="1">
      <alignment horizontal="left"/>
    </xf>
    <xf numFmtId="0" fontId="11" fillId="13" borderId="0" xfId="9" applyFont="1" applyFill="1" applyAlignment="1">
      <alignment horizontal="left" vertical="center" wrapText="1"/>
    </xf>
    <xf numFmtId="0" fontId="5" fillId="15" borderId="0" xfId="9" applyFont="1" applyFill="1" applyAlignment="1">
      <alignment horizontal="left"/>
    </xf>
    <xf numFmtId="0" fontId="11" fillId="15" borderId="0" xfId="9" applyFont="1" applyFill="1" applyAlignment="1">
      <alignment horizontal="left" vertical="center"/>
    </xf>
    <xf numFmtId="0" fontId="11" fillId="0" borderId="0" xfId="9" applyFont="1" applyAlignment="1">
      <alignment horizontal="left" vertical="center" wrapText="1"/>
    </xf>
    <xf numFmtId="0" fontId="8" fillId="0" borderId="0" xfId="9" applyFont="1" applyAlignment="1">
      <alignment horizontal="left" wrapText="1"/>
    </xf>
    <xf numFmtId="0" fontId="5" fillId="15" borderId="0" xfId="9" applyFont="1" applyFill="1" applyAlignment="1">
      <alignment horizontal="left" vertical="center"/>
    </xf>
    <xf numFmtId="0" fontId="5" fillId="15" borderId="0" xfId="11" applyFont="1" applyFill="1" applyAlignment="1">
      <alignment horizontal="left"/>
    </xf>
    <xf numFmtId="0" fontId="11" fillId="15" borderId="0" xfId="11" applyFont="1" applyFill="1" applyAlignment="1">
      <alignment horizontal="left" vertical="center"/>
    </xf>
    <xf numFmtId="0" fontId="1" fillId="0" borderId="0" xfId="11" applyFont="1" applyAlignment="1">
      <alignment horizontal="left" vertical="center" wrapText="1"/>
    </xf>
    <xf numFmtId="0" fontId="11" fillId="0" borderId="0" xfId="11" applyFont="1" applyAlignment="1">
      <alignment horizontal="left" vertical="center" wrapText="1"/>
    </xf>
    <xf numFmtId="0" fontId="1" fillId="0" borderId="0" xfId="11" applyFont="1" applyAlignment="1">
      <alignment horizontal="left" wrapText="1"/>
    </xf>
    <xf numFmtId="0" fontId="1" fillId="0" borderId="0" xfId="11" applyFont="1" applyAlignment="1">
      <alignment horizontal="left"/>
    </xf>
    <xf numFmtId="0" fontId="5" fillId="15" borderId="0" xfId="11" applyFont="1" applyFill="1" applyAlignment="1">
      <alignment horizontal="left" vertical="center"/>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15">
    <cellStyle name="Hyperlink" xfId="5" builtinId="8"/>
    <cellStyle name="Hyperlink 2" xfId="13" xr:uid="{B5B725BD-D58F-4BFE-8556-22A490037461}"/>
    <cellStyle name="Normal" xfId="0" builtinId="0"/>
    <cellStyle name="Normal 2" xfId="6" xr:uid="{0FD2F14D-8919-4A04-AB52-7F3F6BEF2A8D}"/>
    <cellStyle name="Normal 2 2" xfId="7" xr:uid="{BC45D480-7AE1-4F1E-B714-5B5972BB3290}"/>
    <cellStyle name="Normal 3" xfId="4" xr:uid="{00000000-0005-0000-0000-000002000000}"/>
    <cellStyle name="Normal 3 4" xfId="14" xr:uid="{ECFA85F5-C3A4-439A-9716-3D1436777EB4}"/>
    <cellStyle name="Normal 4" xfId="3" xr:uid="{00000000-0005-0000-0000-000003000000}"/>
    <cellStyle name="Normal 7" xfId="9" xr:uid="{9101885A-2CFE-4B2D-BA17-11760C73A6F1}"/>
    <cellStyle name="Normal 8" xfId="11" xr:uid="{BEF2EFC1-8F99-4A38-8349-63EF32FB3BA0}"/>
    <cellStyle name="Normal_Sheet1" xfId="1" xr:uid="{00000000-0005-0000-0000-000004000000}"/>
    <cellStyle name="Percent" xfId="2" builtinId="5"/>
    <cellStyle name="Percent 2" xfId="8" xr:uid="{3BD1B462-6ED8-4464-9923-C4F2BAFCD753}"/>
    <cellStyle name="Percent 3" xfId="10" xr:uid="{CA4C0F1E-CED6-4CE4-A055-23F1CCD71AF1}"/>
    <cellStyle name="Percent 4" xfId="12" xr:uid="{4487197E-70D2-49FB-9DE9-098662A103CD}"/>
  </cellStyles>
  <dxfs count="5">
    <dxf>
      <numFmt numFmtId="5" formatCode="#,##0_);\(#,##0\)"/>
    </dxf>
    <dxf>
      <fill>
        <patternFill patternType="solid">
          <fgColor auto="1"/>
          <bgColor theme="5" tint="0.39994506668294322"/>
        </patternFill>
      </fill>
    </dxf>
    <dxf>
      <numFmt numFmtId="2" formatCode="0.00"/>
      <fill>
        <patternFill>
          <bgColor theme="5"/>
        </patternFill>
      </fill>
    </dxf>
    <dxf>
      <fill>
        <patternFill>
          <bgColor theme="5" tint="0.39994506668294322"/>
        </patternFill>
      </fill>
    </dxf>
    <dxf>
      <fill>
        <patternFill patternType="gray125">
          <fgColor auto="1"/>
          <bgColor rgb="FFFFE07D"/>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2.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63" Type="http://schemas.openxmlformats.org/officeDocument/2006/relationships/externalLink" Target="externalLinks/externalLink48.xml"/><Relationship Id="rId84" Type="http://schemas.openxmlformats.org/officeDocument/2006/relationships/externalLink" Target="externalLinks/externalLink69.xml"/><Relationship Id="rId138" Type="http://schemas.openxmlformats.org/officeDocument/2006/relationships/theme" Target="theme/theme1.xml"/><Relationship Id="rId107" Type="http://schemas.openxmlformats.org/officeDocument/2006/relationships/externalLink" Target="externalLinks/externalLink92.xml"/><Relationship Id="rId11" Type="http://schemas.openxmlformats.org/officeDocument/2006/relationships/worksheet" Target="worksheets/sheet11.xml"/><Relationship Id="rId32" Type="http://schemas.openxmlformats.org/officeDocument/2006/relationships/externalLink" Target="externalLinks/externalLink17.xml"/><Relationship Id="rId53" Type="http://schemas.openxmlformats.org/officeDocument/2006/relationships/externalLink" Target="externalLinks/externalLink38.xml"/><Relationship Id="rId74" Type="http://schemas.openxmlformats.org/officeDocument/2006/relationships/externalLink" Target="externalLinks/externalLink59.xml"/><Relationship Id="rId128" Type="http://schemas.openxmlformats.org/officeDocument/2006/relationships/externalLink" Target="externalLinks/externalLink113.xml"/><Relationship Id="rId5" Type="http://schemas.openxmlformats.org/officeDocument/2006/relationships/worksheet" Target="worksheets/sheet5.xml"/><Relationship Id="rId90" Type="http://schemas.openxmlformats.org/officeDocument/2006/relationships/externalLink" Target="externalLinks/externalLink75.xml"/><Relationship Id="rId95" Type="http://schemas.openxmlformats.org/officeDocument/2006/relationships/externalLink" Target="externalLinks/externalLink80.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113" Type="http://schemas.openxmlformats.org/officeDocument/2006/relationships/externalLink" Target="externalLinks/externalLink98.xml"/><Relationship Id="rId118" Type="http://schemas.openxmlformats.org/officeDocument/2006/relationships/externalLink" Target="externalLinks/externalLink103.xml"/><Relationship Id="rId134" Type="http://schemas.openxmlformats.org/officeDocument/2006/relationships/externalLink" Target="externalLinks/externalLink119.xml"/><Relationship Id="rId139" Type="http://schemas.openxmlformats.org/officeDocument/2006/relationships/styles" Target="styles.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12" Type="http://schemas.openxmlformats.org/officeDocument/2006/relationships/worksheet" Target="worksheets/sheet12.xml"/><Relationship Id="rId17" Type="http://schemas.openxmlformats.org/officeDocument/2006/relationships/externalLink" Target="externalLinks/externalLink2.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59" Type="http://schemas.openxmlformats.org/officeDocument/2006/relationships/externalLink" Target="externalLinks/externalLink44.xml"/><Relationship Id="rId103" Type="http://schemas.openxmlformats.org/officeDocument/2006/relationships/externalLink" Target="externalLinks/externalLink88.xml"/><Relationship Id="rId108" Type="http://schemas.openxmlformats.org/officeDocument/2006/relationships/externalLink" Target="externalLinks/externalLink93.xml"/><Relationship Id="rId124" Type="http://schemas.openxmlformats.org/officeDocument/2006/relationships/externalLink" Target="externalLinks/externalLink109.xml"/><Relationship Id="rId129" Type="http://schemas.openxmlformats.org/officeDocument/2006/relationships/externalLink" Target="externalLinks/externalLink114.xml"/><Relationship Id="rId54" Type="http://schemas.openxmlformats.org/officeDocument/2006/relationships/externalLink" Target="externalLinks/externalLink39.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91" Type="http://schemas.openxmlformats.org/officeDocument/2006/relationships/externalLink" Target="externalLinks/externalLink76.xml"/><Relationship Id="rId96" Type="http://schemas.openxmlformats.org/officeDocument/2006/relationships/externalLink" Target="externalLinks/externalLink81.xml"/><Relationship Id="rId140" Type="http://schemas.openxmlformats.org/officeDocument/2006/relationships/sharedStrings" Target="sharedStrings.xml"/><Relationship Id="rId14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49" Type="http://schemas.openxmlformats.org/officeDocument/2006/relationships/externalLink" Target="externalLinks/externalLink34.xml"/><Relationship Id="rId114" Type="http://schemas.openxmlformats.org/officeDocument/2006/relationships/externalLink" Target="externalLinks/externalLink99.xml"/><Relationship Id="rId119" Type="http://schemas.openxmlformats.org/officeDocument/2006/relationships/externalLink" Target="externalLinks/externalLink104.xml"/><Relationship Id="rId44" Type="http://schemas.openxmlformats.org/officeDocument/2006/relationships/externalLink" Target="externalLinks/externalLink29.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130" Type="http://schemas.openxmlformats.org/officeDocument/2006/relationships/externalLink" Target="externalLinks/externalLink115.xml"/><Relationship Id="rId135" Type="http://schemas.openxmlformats.org/officeDocument/2006/relationships/externalLink" Target="externalLinks/externalLink120.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109" Type="http://schemas.openxmlformats.org/officeDocument/2006/relationships/externalLink" Target="externalLinks/externalLink9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104" Type="http://schemas.openxmlformats.org/officeDocument/2006/relationships/externalLink" Target="externalLinks/externalLink89.xml"/><Relationship Id="rId120" Type="http://schemas.openxmlformats.org/officeDocument/2006/relationships/externalLink" Target="externalLinks/externalLink105.xml"/><Relationship Id="rId125" Type="http://schemas.openxmlformats.org/officeDocument/2006/relationships/externalLink" Target="externalLinks/externalLink110.xml"/><Relationship Id="rId141" Type="http://schemas.openxmlformats.org/officeDocument/2006/relationships/sheetMetadata" Target="metadata.xml"/><Relationship Id="rId14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110" Type="http://schemas.openxmlformats.org/officeDocument/2006/relationships/externalLink" Target="externalLinks/externalLink95.xml"/><Relationship Id="rId115" Type="http://schemas.openxmlformats.org/officeDocument/2006/relationships/externalLink" Target="externalLinks/externalLink100.xml"/><Relationship Id="rId131" Type="http://schemas.openxmlformats.org/officeDocument/2006/relationships/externalLink" Target="externalLinks/externalLink116.xml"/><Relationship Id="rId136" Type="http://schemas.openxmlformats.org/officeDocument/2006/relationships/externalLink" Target="externalLinks/externalLink121.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14" Type="http://schemas.openxmlformats.org/officeDocument/2006/relationships/worksheet" Target="worksheets/sheet14.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externalLink" Target="externalLinks/externalLink85.xml"/><Relationship Id="rId105" Type="http://schemas.openxmlformats.org/officeDocument/2006/relationships/externalLink" Target="externalLinks/externalLink90.xml"/><Relationship Id="rId126" Type="http://schemas.openxmlformats.org/officeDocument/2006/relationships/externalLink" Target="externalLinks/externalLink111.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98" Type="http://schemas.openxmlformats.org/officeDocument/2006/relationships/externalLink" Target="externalLinks/externalLink83.xml"/><Relationship Id="rId121" Type="http://schemas.openxmlformats.org/officeDocument/2006/relationships/externalLink" Target="externalLinks/externalLink106.xml"/><Relationship Id="rId142" Type="http://schemas.microsoft.com/office/2017/10/relationships/person" Target="persons/person.xml"/><Relationship Id="rId3" Type="http://schemas.openxmlformats.org/officeDocument/2006/relationships/worksheet" Target="worksheets/sheet3.xml"/><Relationship Id="rId25" Type="http://schemas.openxmlformats.org/officeDocument/2006/relationships/externalLink" Target="externalLinks/externalLink10.xml"/><Relationship Id="rId46" Type="http://schemas.openxmlformats.org/officeDocument/2006/relationships/externalLink" Target="externalLinks/externalLink31.xml"/><Relationship Id="rId67" Type="http://schemas.openxmlformats.org/officeDocument/2006/relationships/externalLink" Target="externalLinks/externalLink52.xml"/><Relationship Id="rId116" Type="http://schemas.openxmlformats.org/officeDocument/2006/relationships/externalLink" Target="externalLinks/externalLink101.xml"/><Relationship Id="rId137" Type="http://schemas.openxmlformats.org/officeDocument/2006/relationships/externalLink" Target="externalLinks/externalLink12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62" Type="http://schemas.openxmlformats.org/officeDocument/2006/relationships/externalLink" Target="externalLinks/externalLink47.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111" Type="http://schemas.openxmlformats.org/officeDocument/2006/relationships/externalLink" Target="externalLinks/externalLink96.xml"/><Relationship Id="rId132" Type="http://schemas.openxmlformats.org/officeDocument/2006/relationships/externalLink" Target="externalLinks/externalLink117.xml"/><Relationship Id="rId15" Type="http://schemas.openxmlformats.org/officeDocument/2006/relationships/worksheet" Target="worksheets/sheet15.xml"/><Relationship Id="rId36" Type="http://schemas.openxmlformats.org/officeDocument/2006/relationships/externalLink" Target="externalLinks/externalLink21.xml"/><Relationship Id="rId57" Type="http://schemas.openxmlformats.org/officeDocument/2006/relationships/externalLink" Target="externalLinks/externalLink42.xml"/><Relationship Id="rId106" Type="http://schemas.openxmlformats.org/officeDocument/2006/relationships/externalLink" Target="externalLinks/externalLink91.xml"/><Relationship Id="rId127" Type="http://schemas.openxmlformats.org/officeDocument/2006/relationships/externalLink" Target="externalLinks/externalLink112.xml"/><Relationship Id="rId10" Type="http://schemas.openxmlformats.org/officeDocument/2006/relationships/worksheet" Target="worksheets/sheet10.xml"/><Relationship Id="rId31" Type="http://schemas.openxmlformats.org/officeDocument/2006/relationships/externalLink" Target="externalLinks/externalLink16.xml"/><Relationship Id="rId52" Type="http://schemas.openxmlformats.org/officeDocument/2006/relationships/externalLink" Target="externalLinks/externalLink37.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94" Type="http://schemas.openxmlformats.org/officeDocument/2006/relationships/externalLink" Target="externalLinks/externalLink79.xml"/><Relationship Id="rId99" Type="http://schemas.openxmlformats.org/officeDocument/2006/relationships/externalLink" Target="externalLinks/externalLink84.xml"/><Relationship Id="rId101" Type="http://schemas.openxmlformats.org/officeDocument/2006/relationships/externalLink" Target="externalLinks/externalLink86.xml"/><Relationship Id="rId122" Type="http://schemas.openxmlformats.org/officeDocument/2006/relationships/externalLink" Target="externalLinks/externalLink107.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1.xml"/><Relationship Id="rId47" Type="http://schemas.openxmlformats.org/officeDocument/2006/relationships/externalLink" Target="externalLinks/externalLink32.xml"/><Relationship Id="rId68" Type="http://schemas.openxmlformats.org/officeDocument/2006/relationships/externalLink" Target="externalLinks/externalLink53.xml"/><Relationship Id="rId89" Type="http://schemas.openxmlformats.org/officeDocument/2006/relationships/externalLink" Target="externalLinks/externalLink74.xml"/><Relationship Id="rId112" Type="http://schemas.openxmlformats.org/officeDocument/2006/relationships/externalLink" Target="externalLinks/externalLink97.xml"/><Relationship Id="rId133" Type="http://schemas.openxmlformats.org/officeDocument/2006/relationships/externalLink" Target="externalLinks/externalLink118.xml"/><Relationship Id="rId16" Type="http://schemas.openxmlformats.org/officeDocument/2006/relationships/externalLink" Target="externalLinks/externalLink1.xml"/><Relationship Id="rId37" Type="http://schemas.openxmlformats.org/officeDocument/2006/relationships/externalLink" Target="externalLinks/externalLink22.xml"/><Relationship Id="rId58" Type="http://schemas.openxmlformats.org/officeDocument/2006/relationships/externalLink" Target="externalLinks/externalLink43.xml"/><Relationship Id="rId79" Type="http://schemas.openxmlformats.org/officeDocument/2006/relationships/externalLink" Target="externalLinks/externalLink64.xml"/><Relationship Id="rId102" Type="http://schemas.openxmlformats.org/officeDocument/2006/relationships/externalLink" Target="externalLinks/externalLink87.xml"/><Relationship Id="rId123" Type="http://schemas.openxmlformats.org/officeDocument/2006/relationships/externalLink" Target="externalLinks/externalLink108.xml"/><Relationship Id="rId14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812800</xdr:colOff>
      <xdr:row>80</xdr:row>
      <xdr:rowOff>50800</xdr:rowOff>
    </xdr:from>
    <xdr:to>
      <xdr:col>17</xdr:col>
      <xdr:colOff>723900</xdr:colOff>
      <xdr:row>85</xdr:row>
      <xdr:rowOff>127000</xdr:rowOff>
    </xdr:to>
    <xdr:sp macro="" textlink="">
      <xdr:nvSpPr>
        <xdr:cNvPr id="2" name="TextBox 1">
          <a:extLst>
            <a:ext uri="{FF2B5EF4-FFF2-40B4-BE49-F238E27FC236}">
              <a16:creationId xmlns:a16="http://schemas.microsoft.com/office/drawing/2014/main" id="{39D82361-22F6-4562-B535-5352A3569DAC}"/>
            </a:ext>
          </a:extLst>
        </xdr:cNvPr>
        <xdr:cNvSpPr txBox="1"/>
      </xdr:nvSpPr>
      <xdr:spPr>
        <a:xfrm>
          <a:off x="15033625" y="14316075"/>
          <a:ext cx="410210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00FF"/>
              </a:solidFill>
            </a:rPr>
            <a:t>Restructure</a:t>
          </a:r>
          <a:r>
            <a:rPr lang="en-US" sz="1600" b="1" baseline="0">
              <a:solidFill>
                <a:srgbClr val="0000FF"/>
              </a:solidFill>
            </a:rPr>
            <a:t> table to allocate emissions to six blasting/BH sources above.</a:t>
          </a:r>
          <a:endParaRPr lang="en-US" sz="1600" b="1">
            <a:solidFill>
              <a:srgbClr val="0000FF"/>
            </a:solidFill>
          </a:endParaRPr>
        </a:p>
      </xdr:txBody>
    </xdr:sp>
    <xdr:clientData/>
  </xdr:twoCellAnchor>
  <xdr:twoCellAnchor>
    <xdr:from>
      <xdr:col>0</xdr:col>
      <xdr:colOff>147320</xdr:colOff>
      <xdr:row>1</xdr:row>
      <xdr:rowOff>76201</xdr:rowOff>
    </xdr:from>
    <xdr:to>
      <xdr:col>3</xdr:col>
      <xdr:colOff>1041400</xdr:colOff>
      <xdr:row>7</xdr:row>
      <xdr:rowOff>670892</xdr:rowOff>
    </xdr:to>
    <xdr:sp macro="" textlink="">
      <xdr:nvSpPr>
        <xdr:cNvPr id="3" name="TextBox 2">
          <a:extLst>
            <a:ext uri="{FF2B5EF4-FFF2-40B4-BE49-F238E27FC236}">
              <a16:creationId xmlns:a16="http://schemas.microsoft.com/office/drawing/2014/main" id="{E502E58D-D0FC-4632-B736-CDAB9E68B28D}"/>
            </a:ext>
          </a:extLst>
        </xdr:cNvPr>
        <xdr:cNvSpPr txBox="1"/>
      </xdr:nvSpPr>
      <xdr:spPr>
        <a:xfrm>
          <a:off x="147320" y="352426"/>
          <a:ext cx="5761355" cy="225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solidFill>
                <a:schemeClr val="tx1"/>
              </a:solidFill>
            </a:rPr>
            <a:t>CAO Level 3 Notes;</a:t>
          </a:r>
        </a:p>
        <a:p>
          <a:endParaRPr lang="en-US" sz="1200" b="0">
            <a:solidFill>
              <a:sysClr val="windowText" lastClr="000000"/>
            </a:solidFill>
          </a:endParaRPr>
        </a:p>
        <a:p>
          <a:r>
            <a:rPr lang="en-US" sz="1200" b="0">
              <a:solidFill>
                <a:sysClr val="windowText" lastClr="000000"/>
              </a:solidFill>
            </a:rPr>
            <a:t>Emission calculation methodology below relies</a:t>
          </a:r>
          <a:r>
            <a:rPr lang="en-US" sz="1200" b="0" baseline="0">
              <a:solidFill>
                <a:sysClr val="windowText" lastClr="000000"/>
              </a:solidFill>
            </a:rPr>
            <a:t> on  calculating the PM10 emission rates based on baghouse flowrates, standard PM emission rates given in the facilities Review Report. from various source tests and assuming 24 hours of daily use and 8760 hours of annual use. Using the source listed below (Kura), the metal speciation is multiplied by the calculated PM10 emissions for each scenario.  Note that hexavalent chromium is assumed to be </a:t>
          </a:r>
          <a:r>
            <a:rPr lang="en-US" sz="1100" b="0" i="0" u="none" strike="noStrike">
              <a:solidFill>
                <a:sysClr val="windowText" lastClr="000000"/>
              </a:solidFill>
              <a:effectLst/>
              <a:latin typeface="+mn-lt"/>
              <a:ea typeface="+mn-ea"/>
              <a:cs typeface="+mn-cs"/>
            </a:rPr>
            <a:t>0.00022</a:t>
          </a:r>
          <a:r>
            <a:rPr lang="en-US" sz="1200">
              <a:solidFill>
                <a:sysClr val="windowText" lastClr="000000"/>
              </a:solidFill>
              <a:effectLst/>
            </a:rPr>
            <a:t> parts lb</a:t>
          </a:r>
          <a:r>
            <a:rPr lang="en-US" sz="1200" baseline="0">
              <a:solidFill>
                <a:sysClr val="windowText" lastClr="000000"/>
              </a:solidFill>
              <a:effectLst/>
            </a:rPr>
            <a:t> CR(IV) per lb of chromium removed. This factor is from a plasma cutting process, which would have much higher temperatures then would be expected at a blasting temperature. It is at these higher temperatures, when chromium is oxidized to CR(IV).  So this factor is conservative for an abrasive blasting operation. </a:t>
          </a:r>
          <a:endParaRPr lang="en-US" sz="12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723901</xdr:colOff>
      <xdr:row>2</xdr:row>
      <xdr:rowOff>139699</xdr:rowOff>
    </xdr:from>
    <xdr:to>
      <xdr:col>3</xdr:col>
      <xdr:colOff>933450</xdr:colOff>
      <xdr:row>11</xdr:row>
      <xdr:rowOff>171450</xdr:rowOff>
    </xdr:to>
    <xdr:sp macro="" textlink="">
      <xdr:nvSpPr>
        <xdr:cNvPr id="3" name="TextBox 2">
          <a:extLst>
            <a:ext uri="{FF2B5EF4-FFF2-40B4-BE49-F238E27FC236}">
              <a16:creationId xmlns:a16="http://schemas.microsoft.com/office/drawing/2014/main" id="{14DEE2C6-C745-4076-9052-D383E4C3CAA1}"/>
            </a:ext>
          </a:extLst>
        </xdr:cNvPr>
        <xdr:cNvSpPr txBox="1"/>
      </xdr:nvSpPr>
      <xdr:spPr>
        <a:xfrm>
          <a:off x="723901" y="539749"/>
          <a:ext cx="3667124" cy="1831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CAO Level 3 Notes</a:t>
          </a:r>
        </a:p>
        <a:p>
          <a:endParaRPr lang="en-US" sz="1100"/>
        </a:p>
        <a:p>
          <a:r>
            <a:rPr lang="en-US" sz="1100" b="0" i="0" u="none" strike="noStrike" baseline="0">
              <a:solidFill>
                <a:schemeClr val="dk1"/>
              </a:solidFill>
              <a:latin typeface="+mn-lt"/>
              <a:ea typeface="+mn-ea"/>
              <a:cs typeface="+mn-cs"/>
            </a:rPr>
            <a:t>Tanks containing hydrofluoric and nitric acids are used to “pickle” or clean metal surfaces of</a:t>
          </a:r>
        </a:p>
        <a:p>
          <a:r>
            <a:rPr lang="en-US" sz="1100" b="0" i="0" u="none" strike="noStrike" baseline="0">
              <a:solidFill>
                <a:schemeClr val="dk1"/>
              </a:solidFill>
              <a:latin typeface="+mn-lt"/>
              <a:ea typeface="+mn-ea"/>
              <a:cs typeface="+mn-cs"/>
            </a:rPr>
            <a:t>impurities and contaminants. The operations primarily occur at the fab and extrusion areas</a:t>
          </a:r>
        </a:p>
        <a:p>
          <a:r>
            <a:rPr lang="en-US" sz="1100" b="0" i="0" u="none" strike="noStrike" baseline="0">
              <a:solidFill>
                <a:schemeClr val="dk1"/>
              </a:solidFill>
              <a:latin typeface="+mn-lt"/>
              <a:ea typeface="+mn-ea"/>
              <a:cs typeface="+mn-cs"/>
            </a:rPr>
            <a:t>of Buildings 42 and 106. Equation 6.5-5  from the Emission Inventory Improvement Program volume II Chapter 6  is used to demonstrate evaporation rates from the individual tanks. </a:t>
          </a:r>
          <a:endParaRPr lang="en-US" sz="1100"/>
        </a:p>
      </xdr:txBody>
    </xdr:sp>
    <xdr:clientData/>
  </xdr:twoCellAnchor>
  <xdr:twoCellAnchor editAs="oneCell">
    <xdr:from>
      <xdr:col>0</xdr:col>
      <xdr:colOff>285750</xdr:colOff>
      <xdr:row>22</xdr:row>
      <xdr:rowOff>104775</xdr:rowOff>
    </xdr:from>
    <xdr:to>
      <xdr:col>6</xdr:col>
      <xdr:colOff>615950</xdr:colOff>
      <xdr:row>41</xdr:row>
      <xdr:rowOff>79375</xdr:rowOff>
    </xdr:to>
    <xdr:pic>
      <xdr:nvPicPr>
        <xdr:cNvPr id="4" name="Picture 3" descr="methodology.jpeg">
          <a:extLst>
            <a:ext uri="{FF2B5EF4-FFF2-40B4-BE49-F238E27FC236}">
              <a16:creationId xmlns:a16="http://schemas.microsoft.com/office/drawing/2014/main" id="{E805B6E9-A648-4B18-9C1C-424A3BE8EF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4905375"/>
          <a:ext cx="7150100" cy="3775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EIQDEC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Hhv.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Swinging%20Bridge%202004%20EIQ.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G:\EC\064401\0058%20-%20CMC%20Texas\Shredder%20Modification\Excel\Shredder%20Increase%20Calcs%20(071106).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ATA\AIRGROUP\PROJECTS\BP\Choc_B\olefins%20permit\flex\sources.xls" TargetMode="External"/></Relationships>
</file>

<file path=xl/externalLinks/_rels/externalLink103.xml.rels><?xml version="1.0" encoding="UTF-8" standalone="yes"?>
<Relationships xmlns="http://schemas.openxmlformats.org/package/2006/relationships"><Relationship Id="rId2" Type="http://schemas.openxmlformats.org/officeDocument/2006/relationships/externalLinkPath" Target="../../../../../../../DOCUME~1/AMasurah/LOCALS~1/Temp/notesEA312D/FINAL_Hathaway%20AER%2007%20(090607).xls" TargetMode="External"/><Relationship Id="rId1" Type="http://schemas.openxmlformats.org/officeDocument/2006/relationships/externalLinkPath" Target="/DOCUME~1/AMasurah/LOCALS~1/Temp/notesEA312D/FINAL_Hathaway%20AER%2007%20(090607).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Forest%20Products%20Sites\Southern%20Region\Hope\Air\Emission%20Calculations\Hexion%20Hope%20master%20(4_22_200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Forest%20Products%20Sites\Southern%20Region\Hope\Air\Compliance\Formaldehyde%20Solution%20Loading%20Emission%20Calcs.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CLIENTS/Momentive%20(formerly%20Hexion)/TX%20%20Diboll/Projects/134401.0070%20Permit%20Amendment/Excel/Permit%20Amend%20Emissions/FINAL%20FINAL%20Momentive%20Diboll%20Permit%20Amend%20Emissions_(2013_0927).xlsx" TargetMode="External"/><Relationship Id="rId1" Type="http://schemas.openxmlformats.org/officeDocument/2006/relationships/externalLinkPath" Target="/CLIENTS/Momentive%20(formerly%20Hexion)/TX%20%20Diboll/Projects/134401.0070%20Permit%20Amendment/Excel/Permit%20Amend%20Emissions/FINAL%20FINAL%20Momentive%20Diboll%20Permit%20Amend%20Emissions_(2013_0927).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nvironmental\Form%20R\Gap%20Assessment\RY2019\Alexandria%20Additive%20Solution%20(Glycerin)%20Emission%20calculations%20-%202016%20Update.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N:\EHS\Environmental%20Management%20Guidelines\62%20EPCRA%20Toxic%20Chem%20Rpt%20313%20Form%20R\Gap%20Assessment\RY2019\Hope%20Emission%20Calculations%20-TRI%202019%20(April%202021%20Update)%20-%20This%20One.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oecserver\company\Air%20Stuff\2000%20Air%20Emission%20Inventory%20&amp;%20Permit%20Info\spreadsheets\Fuel%20Oil%20Combustion.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110.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HERVEYC\Local%20Settings\Temp\Praxair\00-71497.02\HU4%20Permit%20Application\HU4%20Permit%20Calculations.xls?DA16B1FC" TargetMode="External"/><Relationship Id="rId1" Type="http://schemas.openxmlformats.org/officeDocument/2006/relationships/externalLinkPath" Target="file:///\\DA16B1FC\HU4%20Permit%20Calculation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00-71497.08,%20Flexible%20Permit%20Application\71497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ATA\PROJECTS\UNIONCBD\EPR\CALCS\T_FLARE.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My%20Documents\UCC\VOC.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DOCUME~1\LKambham\LOCALS~1\Temp\notesEA312D\Template\Hexion%20Diboll%20MEA%20Triazine%20Emission%20calculations_test.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AIR\41567451.Dow.TCO.TxCity.04\Reports\WorkDrft\Model\WSH%20Tanks%20Max%20Hourly%20Calcs%203-16-05.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ATA\AIRGROUP\PROJECTS\HUNTSMAN\DOCUMENT\ALLCALCS.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2002%20EI%20v0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Q:\ECEP\081801.0015%20%20Waste%20Coal%20Plant\05%20%20Technical%20Reference\LM%20Aero%20Boiler%20Calc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G:\DOCUME~1\SHERYL~1\LOCALS~1\Temp\La%20P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Monthly%20Data%20Collection%20Tool_draft.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PROJECTS\BFGChar\00TitleVRev2\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ufs1\projects\DATA\PROJECTS\STAR\FORMULA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AIR\41567451.Dow.TCO.TxCity.04\Reports\WorkDrft\Model\Vents\3%20VPH%20Blow%20(3)%20of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Comm%20Generator%20C3%20EIQ%20(Go%20B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Q:\P\9470057\EI\KFP.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Clients/SueAnn/SUE03892/EXCEL/2001EI.xls" TargetMode="External"/><Relationship Id="rId1" Type="http://schemas.openxmlformats.org/officeDocument/2006/relationships/externalLinkPath" Target="/Clients/SueAnn/SUE03892/EXCEL/2001EI.xls"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Hexion/Shared%20Documents/OR%20Springfield/Projects/213801.0002%20Hexion%20Springfield%20CAO%20Support%20(Confidential)/16%20Revised%20CAO%20Submittals/Confidential%20Versions%202022-1201/RecoveredExternalLink1" TargetMode="External"/><Relationship Id="rId2" Type="http://schemas.microsoft.com/office/2019/04/relationships/externalLinkLongPath" Target="/sites/Hexion/Shared%20Documents/OR%20Springfield/Projects/213801.0002%20Hexion%20Springfield%20CAO%20Support%20(Confidential)/16%20Revised%20CAO%20Submittals/Confidential%20Versions%202022-1201/RecoveredExternalLink1?73A753F6" TargetMode="External"/><Relationship Id="rId1" Type="http://schemas.openxmlformats.org/officeDocument/2006/relationships/externalLinkPath" Target="file:///\\73A753F6\RecoveredExternalLink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Universal_Aero_air_calcs_R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orest%20Products%20Sites/Springfield/Air%20Permit/2011%20Renewal/Updated%20PTE%20Springfield%20Emission%20Calculations%20(LRAPA)%20.xls" TargetMode="External"/><Relationship Id="rId1" Type="http://schemas.openxmlformats.org/officeDocument/2006/relationships/externalLinkPath" Target="/Forest%20Products%20Sites/Springfield/Air%20Permit/2011%20Renewal/Updated%20PTE%20Springfield%20Emission%20Calculations%20(LRAPA)%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IR\41567451.Dow.TCO.TxCity.04\Reports\WorkDrft\Model\Fianl%20RAH%20VERP%20Permit%20Amend%20Calcs%207-14-05.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D9387EDC" TargetMode="External"/><Relationship Id="rId1" Type="http://schemas.openxmlformats.org/officeDocument/2006/relationships/externalLinkPath" Target="file:///\\D9387EDC\PermitApplicationEmissionRates11-19_sbs%20122214_jpb_12_26_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ATA\PROJECTS\STAR\FORMULA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nnfps01\!PlantProcesses\EC\004401\0148\2002%20EIQ\Excel\2002%20EI%20(071503).xls" TargetMode="External"/></Relationships>
</file>

<file path=xl/externalLinks/_rels/externalLink26.xml.rels><?xml version="1.0" encoding="UTF-8" standalone="yes"?>
<Relationships xmlns="http://schemas.openxmlformats.org/package/2006/relationships"><Relationship Id="rId2" Type="http://schemas.microsoft.com/office/2019/04/relationships/externalLinkLongPath" Target="file:///\\10.48.1.2\vol2\Documents%20and%20Settings\MISADM\Desktop\grant\My%20Documents\Trinity%20Projects\064401\0009%20-%20Western%202006\Permitting%20Actions\Flexible%20Permit\Emission%20Calcs\ERM%20Calcs\A2572%20Calculations%20Rev%201-17-05%20client.xls?CE79997C" TargetMode="External"/><Relationship Id="rId1" Type="http://schemas.openxmlformats.org/officeDocument/2006/relationships/externalLinkPath" Target="file:///\\CE79997C\A2572%20Calculations%20Rev%201-17-05%20clien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nnfps01\!PlantProcesses\EC\004401\0148\Excel\CEM\OneMonth_Hourlys_plus_O2&amp;Clinke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P\P064402\0038\New%20Permit%202007\Calculations\Amendment%20Calculation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P\P064402\0038\New%20Permit%202007\Calculations\Nitric%20Cal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WINDOWS\TEMP\CWSDesig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FLAR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6.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Air/Air%20App.%20by%20Plant/Research%20&amp;%20Development/R&amp;D%20B-3826%20PE%20PP/Submittal%20Documents/B-3826_04-01-14_PBR.xls" TargetMode="External"/><Relationship Id="rId1" Type="http://schemas.openxmlformats.org/officeDocument/2006/relationships/externalLinkPath" Target="/Air/Air%20App.%20by%20Plant/Research%20&amp;%20Development/R&amp;D%20B-3826%20PE%20PP/Submittal%20Documents/B-3826_04-01-14_PB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eqhq1\EI_FILES\Area%20and%20Point%20Source%20Inventories\Air%20Toxics%20Reporting%202020\ATEI%20Reporting%20Form\Test%20examples\comments%20in%20rows.xlsx"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Hexion/Shared%20Documents/OR%20Springfield/Projects/213801.0001%20%202021%20Offsite%20Support/13%202020%20ATEI/Hexion%20Springfield%20-%202020%20ATEI%20v0.01.xlsx" TargetMode="External"/><Relationship Id="rId1" Type="http://schemas.openxmlformats.org/officeDocument/2006/relationships/externalLinkPath" Target="/sites/Hexion/Shared%20Documents/OR%20Springfield/Projects/213801.0001%20%202021%20Offsite%20Support/13%202020%20ATEI/Hexion%20Springfield%20-%202020%20ATEI%20v0.0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48.1.2\vol2\EC\034401\0034%20-%20Corsicana\GF%20Permitting\Excel\Chem%20databas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48.1.2\vol2\EC\004401\0148\Excel\CEM\OneMonth_Hourlys_plus_O2&amp;Clinke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48.1.2\vol2\Forest%20Products%20Sites\La%20Grande\2008%20Air%20Permit%20Report%20Submission\La%20Grande%20Formaldehyde%20Tank%20Emissions%20v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WINDOWS\TEMP\oxo_eid_chem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P:\Honda\063601.0046%20Honda%20Greenfield\QAQC\TCI%20Version%20of%20Stack%20Inventory%20(R5%20290)%202006%200717%20v24_QAQC-m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P\RESTORE\9570052\LAFRGR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P\9670024\1995CAL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2000%20Cleanup%20Emission%20calcs.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Environmental/Reports_OfficeXP/CEM_SOxNOxCO_OneMonth_Report(XP).xls" TargetMode="External"/><Relationship Id="rId1" Type="http://schemas.openxmlformats.org/officeDocument/2006/relationships/externalLinkPath" Target="/Environmental/Reports_OfficeXP/CEM_SOxNOxCO_OneMonth_Report(XP).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EC/004401/0148/2002%20EIQ/Excel/2002%20EI%20(071503).xls" TargetMode="External"/><Relationship Id="rId1" Type="http://schemas.openxmlformats.org/officeDocument/2006/relationships/externalLinkPath" Target="/EC/004401/0148/2002%20EIQ/Excel/2002%20EI%20(071503).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EC/044401/0125_WesternRefining/Emission%20Calcs/Western%20Emission%20Calculation%20Orig%20Fug%20(101204).xls" TargetMode="External"/><Relationship Id="rId1" Type="http://schemas.openxmlformats.org/officeDocument/2006/relationships/externalLinkPath" Target="/EC/044401/0125_WesternRefining/Emission%20Calcs/Western%20Emission%20Calculation%20Orig%20Fug%20(101204).xls"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EC/00-3402/0004/EI/etching.XLS" TargetMode="External"/><Relationship Id="rId1" Type="http://schemas.openxmlformats.org/officeDocument/2006/relationships/externalLinkPath" Target="/EC/00-3402/0004/EI/etching.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My%20Documents\UCC\GB0076JL%20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Forest%20Products%20Sites\Springfield\Air%20Permit\2011%20Renewal\Updated%20PTE%20Springfield%20Emission%20Calculations%20(LRAPA)%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6.1.2\p\DOCUME~1\KDavies\LOCALS~1\Temp\notesEA312D\Cooling_towers-TDS&amp;Drift%20Loss.xls"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Users/kakepania/Desktop/GHG%20-%20Istanbul%20Turkey.xls" TargetMode="External"/><Relationship Id="rId1" Type="http://schemas.openxmlformats.org/officeDocument/2006/relationships/externalLinkPath" Target="/Users/kakepania/Desktop/GHG%20-%20Istanbul%20Turkey.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DOCUME~1/klowery/LOCALS~1/Temp/notesC9812B/NewarkPTEV1.61.xls" TargetMode="External"/><Relationship Id="rId1" Type="http://schemas.openxmlformats.org/officeDocument/2006/relationships/externalLinkPath" Target="/DOCUME~1/klowery/LOCALS~1/Temp/notesC9812B/NewarkPTEV1.6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https://hexion-my.sharepoint.com/personal/rebecca_truka_hexion_com/Documents/Documents/3.0%20ANNUAL%20REPORTING/083%20SPRG/2020%20TRI%20-%20Springfield/3.%20Annual%20Calculations/2020%20TRI%20-%20Springfield/2019%20Springfield%20Material%20Movements%20(07-10-2020).xlsx?29DFAC0C" TargetMode="External"/><Relationship Id="rId1" Type="http://schemas.openxmlformats.org/officeDocument/2006/relationships/externalLinkPath" Target="file:///\\29DFAC0C\2019%20Springfield%20Material%20Movements%20(07-10-2020).xlsx"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Clients/Targa/TX%20%20Mont%20Belvieu/Projects/104404.0018%20%20Fractionation%20Expansion/Excel/2009%20EIQ_V4.2.xlsx" TargetMode="External"/><Relationship Id="rId1" Type="http://schemas.openxmlformats.org/officeDocument/2006/relationships/externalLinkPath" Target="/Clients/Targa/TX%20%20Mont%20Belvieu/Projects/104404.0018%20%20Fractionation%20Expansion/Excel/2009%20EIQ_V4.2.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EC\004401\0148\Excel\CEM\OneMonth_Hourlys_plus_O2&amp;Clinker.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hexion-my.sharepoint.com/CLIENTS/QUINTANA/QPC03056/EXCEL/Clement%20Heard%20Site%20Calculation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CLIENTS\Corsicana%20Technologies\Projects\074401.0171%20-%20R-11%20Permit\Excel\Chem%20database.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CLIENTS\Corsicana%20Technologies\Projects\074401.0068%20-%20Blender%20PBR\034401_0034\GF%20Permitting\Excel\ESL_Screen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HERVEYC\Local%20Settings\Temp\EHS\AIR\white\refinery%20verp\refinery%20verp%20tables%20update.xls?ACC404E4" TargetMode="External"/><Relationship Id="rId1" Type="http://schemas.openxmlformats.org/officeDocument/2006/relationships/externalLinkPath" Target="file:///\\ACC404E4\refinery%20verp%20tables%20update.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Users/JTownley/Desktop/Guidance%20Docs/HAPs%20List%20%20v8.0%20%202010-0414.xlsx" TargetMode="External"/><Relationship Id="rId1" Type="http://schemas.openxmlformats.org/officeDocument/2006/relationships/externalLinkPath" Target="/Users/JTownley/Desktop/Guidance%20Docs/HAPs%20List%20%20v8.0%20%202010-0414.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JTownley\Desktop\Guidance%20Docs\HAPs%20List%20%20v8.0%20%202010-0414.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5.4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Documents%20and%20Settings\MISADM\Desktop\grant\My%20Documents\Trinity%20Projects\064401\0009%20-%20Western%202006\Permitting%20Actions\Flexible%20Permit\Emission%20Calcs\ERM%20Calcs\A2572%20Calculations%20Rev%201-17-05%20client.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OCUME~1\HOPPERTM\LOCALS~1\Temp\Old%20Calcs\Tabl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hexion-my.sharepoint.com/COMMON/STDCALCS/DRAFT/FLAR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MACRO1"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Q:\AIR\IEPAEMIS\2002%20working%20data\titlev%20monthly%20emissions.xls" TargetMode="External"/></Relationships>
</file>

<file path=xl/externalLinks/_rels/externalLink68.xml.rels><?xml version="1.0" encoding="UTF-8" standalone="yes"?>
<Relationships xmlns="http://schemas.openxmlformats.org/package/2006/relationships"><Relationship Id="rId3" Type="http://schemas.openxmlformats.org/officeDocument/2006/relationships/externalLinkPath" Target="../../../../../../../CLIENTS/Hexion/TX%20%20Cleburne/Projects/104401.0075%20-%20Hexion%20Cleburne%20Phase%20II%20Expansion/Excel/0_Emission%20Calculations/Projects/1-El%20Paso/Reference%20Material/Gen%20Calcs/Western%20Flex%20PTE%20Emissions.xls" TargetMode="External"/><Relationship Id="rId2" Type="http://schemas.microsoft.com/office/2019/04/relationships/externalLinkLongPath" Target="/CLIENTS/Hexion/TX%20%20Cleburne/Projects/104401.0075%20-%20Hexion%20Cleburne%20Phase%20II%20Expansion/Excel/0_Emission%20Calculations/Projects/1-El%20Paso/Reference%20Material/Gen%20Calcs/Western%20Flex%20PTE%20Emissions.xls?231CCF4A" TargetMode="External"/><Relationship Id="rId1" Type="http://schemas.openxmlformats.org/officeDocument/2006/relationships/externalLinkPath" Target="file:///\\231CCF4A\Western%20Flex%20PTE%20Emission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ne-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44.2.2\s\426-023\VERP\Flare\Flare%20Data%20-%20199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Users\fbian\Desktop\Tervita%20PBR\Tervita%20PBR\Tervita%20MSS%20Calcs.xlsm"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ly-04.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CLIENTS/Corsicana%20Technologies/Projects/104401.0015%20-%20Permit%2020621%20Amendment/Excel/TMAC%20Emission%20Calculations_v4.1.xlsx" TargetMode="External"/><Relationship Id="rId1" Type="http://schemas.openxmlformats.org/officeDocument/2006/relationships/externalLinkPath" Target="/CLIENTS/Corsicana%20Technologies/Projects/104401.0015%20-%20Permit%2020621%20Amendment/Excel/TMAC%20Emission%20Calculations_v4.1.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Documents%20and%20Settings\ryan%20clausen\My%20Documents\email_que\TCEQ_Guidance\Documents%20and%20Settings\U271397\Local%20Settings\Temporary%20Internet%20Files\OLK56D\Cl4%20AEI%2020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Valero%20Corpus%20Terminalv1.0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Scrubber%20report.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Q:\Projects\Lee%20Brick%20and%20Tile\31-02027\calcs-kilns.xls" TargetMode="External"/></Relationships>
</file>

<file path=xl/externalLinks/_rels/externalLink77.xml.rels><?xml version="1.0" encoding="UTF-8" standalone="yes"?>
<Relationships xmlns="http://schemas.openxmlformats.org/package/2006/relationships"><Relationship Id="rId2" Type="http://schemas.openxmlformats.org/officeDocument/2006/relationships/externalLinkPath" Target="../../../../../../../Re-Org/Avery%20Dennison/05-1101-8004%20%20Avery%20Dennison/Calculations/Stationary%20Combustion%20Emissions%20%202007-0419%20v11.xls" TargetMode="External"/><Relationship Id="rId1" Type="http://schemas.openxmlformats.org/officeDocument/2006/relationships/externalLinkPath" Target="/Re-Org/Avery%20Dennison/05-1101-8004%20%20Avery%20Dennison/Calculations/Stationary%20Combustion%20Emissions%20%202007-0419%20v11.xls" TargetMode="External"/></Relationships>
</file>

<file path=xl/externalLinks/_rels/externalLink78.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BARRONJ\Local%20Settings\Temp\2002%20EI%20-%20LaPorte%20Methanol\Final%202002%20EI\Fixed%20Roof%20Calcs..xls?7D1479AB" TargetMode="External"/><Relationship Id="rId1" Type="http://schemas.openxmlformats.org/officeDocument/2006/relationships/externalLinkPath" Target="file:///\\7D1479AB\Fixed%20Roof%20Calc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mail104b.urscorp.com/CITGO/CVEP%20-%20803394/WBS%2001-%20Air%20Quality/Calcs/BACT%20Analysis/HeaterBAC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xnt18\cms\MSOFFICE\EXCEL\INV9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Tctsv03\ep_issues\Data\URS\_NSR%2049023\EI%20Esters%20Tank%201565%20PBR%20Feb%2005\EI%20Tank%201565%20iBuOH%20PBR%20Ref%20Calcs%20Feb%200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EIQRNG97.XLW" TargetMode="External"/></Relationships>
</file>

<file path=xl/externalLinks/_rels/externalLink82.xml.rels><?xml version="1.0" encoding="UTF-8" standalone="yes"?>
<Relationships xmlns="http://schemas.openxmlformats.org/package/2006/relationships"><Relationship Id="rId2" Type="http://schemas.openxmlformats.org/officeDocument/2006/relationships/externalLinkPath" Target="../../../../../../../Users/jcoleman/Documents/__PROJECTS/PQ%20Corporation/Permit%20Amendment%20Application/Excel/Potters%20HIDC%20Emission%20Calculations%20v4.11.xlsx" TargetMode="External"/><Relationship Id="rId1" Type="http://schemas.openxmlformats.org/officeDocument/2006/relationships/externalLinkPath" Target="/Users/jcoleman/Documents/__PROJECTS/PQ%20Corporation/Permit%20Amendment%20Application/Excel/Potters%20HIDC%20Emission%20Calculations%20v4.11.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Documents%20and%20Settings\chris\My%20Documents\Invista\INV05026\Shutdown%20Calcs%20(rev%203.2)%20to%20Cantu\10TFX015A%20-%202005%20PN%20Wash%20Tank-Hot%20Wash%20Deinventory.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10.44.1.2\CLIENTS\James%20Hardie\Cleburne,%20TX\Projects\080501_0010%20-%20James%20Hardie%20Cleburne%202007%20EIQ\Excel\Draft%20JH%20Cleburne%202007%20EIQ%20v5.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WINDOWS\TEMP\PWDATA_7-3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G:\EC\00-3402\0004\EI\etching.XLS" TargetMode="External"/></Relationships>
</file>

<file path=xl/externalLinks/_rels/externalLink87.xml.rels><?xml version="1.0" encoding="UTF-8" standalone="yes"?>
<Relationships xmlns="http://schemas.openxmlformats.org/package/2006/relationships"><Relationship Id="rId2" Type="http://schemas.openxmlformats.org/officeDocument/2006/relationships/externalLinkPath" Target="../../../../../../../Departments/Environmental%20Engineering/RLOC%20Environmental%20Engineering/Quarterly%20Reports/1%20Calculators/Sue%20Calculator%2016012012/2012%20Revised%20Calculator_28022012/EMISSION%20FACTORS" TargetMode="External"/><Relationship Id="rId1" Type="http://schemas.openxmlformats.org/officeDocument/2006/relationships/externalLinkPath" Target="/Departments/Environmental%20Engineering/RLOC%20Environmental%20Engineering/Quarterly%20Reports/1%20Calculators/Sue%20Calculator%2016012012/2012%20Revised%20Calculator_28022012/EMISSION%20FACTOR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G:\EC\044401\0125_WesternRefining\Emission%20Calcs\ERM%20Calcs\A2572%20Calculations%20Rev%201-17-05%20clien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home.cheniere.com/P/11/111901.0053%20-%20Placid%20ICR%20Component%202/Deliverables/Refinery_Wastewater_Emissions_Tool%20v1.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TOCALC.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epartments/Environmental%20Engineering/RLOC%20Environmental%20Engineering/Quarterly%20Reports/1%20Calculators/Sue%20Calculator%2016012012/2012%20Revised%20Calculator_28022012/NATGAS" TargetMode="External"/><Relationship Id="rId1" Type="http://schemas.openxmlformats.org/officeDocument/2006/relationships/externalLinkPath" Target="/Departments/Environmental%20Engineering/RLOC%20Environmental%20Engineering/Quarterly%20Reports/1%20Calculators/Sue%20Calculator%2016012012/2012%20Revised%20Calculator_28022012/NATGA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lpnt01\U649677$\My%20Documents\EH&amp;S%20Air%20Pollution%20Control\2003%20Amendment\Work%20Files\DAXAD%20Emissions%20Comparison.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Clients/Targa/TX%20%20Mont%20Belvieu/Projects/104404.0018%20%20Fractionation%20Expansion/Excel/Mont%20Belvieu%20Emissions_v3.5.xls" TargetMode="External"/><Relationship Id="rId1" Type="http://schemas.openxmlformats.org/officeDocument/2006/relationships/externalLinkPath" Target="/Clients/Targa/TX%20%20Mont%20Belvieu/Projects/104404.0018%20%20Fractionation%20Expansion/Excel/Mont%20Belvieu%20Emissions_v3.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EC\004401\0148\2002%20EIQ\Excel\2002%20EI%20(07150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TXNT81\POR\ESI\B-3826\Process%20Beds\Process%20Bed%20Models\Loading%20and%20Regeneration\Adsorption%20Bed%20Loading%20and%20Regen%20Estimator%202K0711.xls" TargetMode="External"/></Relationships>
</file>

<file path=xl/externalLinks/_rels/externalLink96.xml.rels><?xml version="1.0" encoding="UTF-8" standalone="yes"?>
<Relationships xmlns="http://schemas.openxmlformats.org/package/2006/relationships"><Relationship Id="rId2" Type="http://schemas.openxmlformats.org/officeDocument/2006/relationships/externalLinkPath" Target="../../../../../../../Projects%20-%202006/Other%20Offices/Houston/064402.0034%20Chevron%20Collins/Renewal%20App_2006/Calculations/EmissionCalc_v2.xls" TargetMode="External"/><Relationship Id="rId1" Type="http://schemas.openxmlformats.org/officeDocument/2006/relationships/externalLinkPath" Target="/Projects%20-%202006/Other%20Offices/Houston/064402.0034%20Chevron%20Collins/Renewal%20App_2006/Calculations/EmissionCalc_v2.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Genentech_Confidential\CAO_Level_3\Confidential_Genentech_Emission_Calc_REV_WIP_10_2_20.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0.48.1.2\Vol2\EC\034401\0056%20-%20UPRR%20CA\Commerce\Excel\Commerce%20Emission%20Calcs%20(03140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Q:\Documents%20and%20Settings\DLeman\My%20Documents\BWING%20for%201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Vasquez-Beggs Equation (VBE)"/>
      <sheetName val="x-MACRO1"/>
      <sheetName val="Vasquez-Beggs Equation (VBE)"/>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iation (Kelloggs)"/>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Flow"/>
      <sheetName val="Input Summary"/>
      <sheetName val="Scrap Unloading in Yard"/>
      <sheetName val="Baghouse-Curr&amp;Prop"/>
      <sheetName val="Tire Wire Unloading - Curr"/>
      <sheetName val="Tire Wire Unloading -Prop"/>
      <sheetName val="TireWire Loading - Curr"/>
      <sheetName val="TireWire Loading - Prop"/>
      <sheetName val="Sweepings Unloading - Curr"/>
      <sheetName val="Sweepings Unloading - Prop"/>
      <sheetName val="Shredder Fugs - Curr"/>
      <sheetName val="Shredder Fugs - Prop"/>
      <sheetName val="TW Pile Wind Erosion - Curr"/>
      <sheetName val="TW Pile Wind Erosion - Prop"/>
      <sheetName val="Storage Piles - Curr"/>
      <sheetName val="Storage Piles - Prop"/>
      <sheetName val="Pile Summary"/>
      <sheetName val="Material Transfers-Current"/>
      <sheetName val="Material Transfers Summary-Curr"/>
      <sheetName val="Material Transfers-Proposed"/>
      <sheetName val="Material Transfers Summary-Prop"/>
      <sheetName val="ASR Emission Speciation - Curr"/>
      <sheetName val="ASR Emission Speciation - Prop"/>
      <sheetName val="Emissions Summary"/>
      <sheetName val="PBR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s>
    <sheetDataSet>
      <sheetData sheetId="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are"/>
      <sheetName val="Comparison"/>
      <sheetName val="Summary"/>
      <sheetName val="Process Thres."/>
      <sheetName val="Otherwise Used Thres."/>
      <sheetName val="Max. Onsite Stored"/>
      <sheetName val="Lookup"/>
      <sheetName val="Spec."/>
      <sheetName val="Tank Thruput"/>
      <sheetName val="Product Thruputs"/>
      <sheetName val="Speciation Thruputs"/>
      <sheetName val="Partial Spec. Profiles"/>
      <sheetName val="VOC by Tank"/>
      <sheetName val="Paints_Degreasers"/>
      <sheetName val="Portable Degassing"/>
      <sheetName val="Fugitives"/>
      <sheetName val="Spills"/>
      <sheetName val="FWP Tank"/>
      <sheetName val="Bulk Loading"/>
      <sheetName val="Vehicles - gasoline"/>
      <sheetName val="Vehicles - diesel"/>
      <sheetName val="Sump Tank Emissions"/>
      <sheetName val="IC Engines"/>
      <sheetName val="WWSeparators"/>
      <sheetName val="Landings"/>
      <sheetName val="Changes for Next Yr"/>
      <sheetName val="Storage Piles - Curr"/>
      <sheetName val="A-7 CT"/>
      <sheetName val="AN1"/>
      <sheetName val="B-3 CT"/>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ppendix A --&gt;"/>
      <sheetName val="Process Summary"/>
      <sheetName val="Resin Plant Flow Diagram"/>
      <sheetName val="Formaldehyde Plant Flow Diagram"/>
      <sheetName val="Wax Emulstion Plant Flow Diag"/>
      <sheetName val="SN-01 Fume Scrubber"/>
      <sheetName val="SN-02 Steam Boiler"/>
      <sheetName val="SN-03 Catalytic Oxidizer"/>
      <sheetName val="SN-04 Bulk Solids Loading"/>
      <sheetName val="SN-05 Fugitives"/>
      <sheetName val="SN-08 Methanol Tank"/>
      <sheetName val="SN-09 Resin Fugitives"/>
      <sheetName val="Resin Plant Detail Calcs --&gt;"/>
      <sheetName val="Resins Raw Material Stg"/>
      <sheetName val="NH3 Tank T-68 Loading"/>
      <sheetName val="NH3 Tote Storage &amp; Unloading"/>
      <sheetName val="Resin Production VOC"/>
      <sheetName val="Resin Production PM"/>
      <sheetName val="Resins Steam Boiler"/>
      <sheetName val="Resins Product Loading"/>
      <sheetName val="Resin Stg Tanks"/>
      <sheetName val="VLE Worst-Case UF"/>
      <sheetName val="VLE Avg-Case UF"/>
      <sheetName val="VLE Oil Field PF"/>
      <sheetName val="VLE Insulation Binder PF"/>
      <sheetName val="VLE Avg-Case PF"/>
      <sheetName val="Formald. Plant Detail Calcs --&gt;"/>
      <sheetName val="Form Raw Material Stg"/>
      <sheetName val="Form Catalytic Incinerator"/>
      <sheetName val="Form Sol Product Loading"/>
      <sheetName val="Wax Plant Detail Calcs --&gt;"/>
      <sheetName val="Wax Emulsion Stg Tanks"/>
      <sheetName val="All Plants --&gt;"/>
      <sheetName val="Fugitive Emissions"/>
      <sheetName val="Appendix B ADEQ Forms VOID --&gt;"/>
      <sheetName val="SN-01"/>
      <sheetName val="SN-02"/>
      <sheetName val="SN-03"/>
      <sheetName val="SN-04"/>
      <sheetName val="SN-05"/>
      <sheetName val="SN-08"/>
      <sheetName val="DO NOT PRINT --&gt;"/>
      <sheetName val="TANKS Runs"/>
      <sheetName val="NH3 Tank_Run"/>
      <sheetName val="Aqueous_Ammonia_Tote"/>
      <sheetName val="TCEQ Fugitive Factors"/>
      <sheetName val="Fugitive Emission Factors"/>
      <sheetName val="Zone 1 Cat 1 Summary"/>
      <sheetName val="Zone 1 Cat 2 Summary"/>
      <sheetName val="Zone 2 Cat 1 Summary"/>
      <sheetName val="Zone 2 Cat 2 Summary"/>
      <sheetName val="Zone 3 Cat 1 Summary"/>
      <sheetName val="Phenol-Aqua NH3 Summary"/>
      <sheetName val="Zone 1 Cat 1 detail"/>
      <sheetName val="Zone 1 Cat 2 detail"/>
      <sheetName val="Zone 2 Cat 1 detail"/>
      <sheetName val="Zone 2 Cat 2 detail"/>
      <sheetName val="Zone 3 Cat 1 detail"/>
      <sheetName val="Phenol-Aqua NH3 detail"/>
      <sheetName val="Sheet1"/>
      <sheetName val="Summary of Emission Sources"/>
      <sheetName val="Data Needs"/>
      <sheetName val="Tanks Data Needs"/>
      <sheetName val="Form Cat Incinerator DISCARDED"/>
      <sheetName val="Fugitive Emissions DISCARDED"/>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polis Transfer"/>
      <sheetName val="HCHO Solution Vapor Pressures"/>
      <sheetName val="Loading Diagram"/>
      <sheetName val="Current PTE Basis"/>
      <sheetName val="HCHO Blend Properties"/>
      <sheetName val="Loading EF"/>
      <sheetName val="PTE-Loading (lb per hour)"/>
      <sheetName val="PTE-Loading"/>
      <sheetName val="NewWorst Case - Existing Blends"/>
      <sheetName val="2011 Actuals-Blends w high MeOH"/>
      <sheetName val="2011 Actuals- Permitted Blends"/>
      <sheetName val="Resin Stg Tanks"/>
      <sheetName val="Resins Product Loading"/>
      <sheetName val="SN-05 Emission -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 2"/>
      <sheetName val="List of Changes"/>
      <sheetName val="Process Input"/>
      <sheetName val="MSS Activities"/>
      <sheetName val="Wastewater Details"/>
      <sheetName val="Tables from Client --&gt;"/>
      <sheetName val="Diboll Site Inventory"/>
      <sheetName val="Tank Inventory"/>
      <sheetName val="Currently Permitted vs Proposed"/>
      <sheetName val="Modeling Results Summary"/>
      <sheetName val="0-2 Emissions Summary"/>
      <sheetName val="Modeling Tab-Normal (w PBRs)"/>
      <sheetName val="Modeling Tab"/>
      <sheetName val="Table1(a)"/>
      <sheetName val="Table1(a)pg2"/>
      <sheetName val="1. REACTORS--&gt;"/>
      <sheetName val="1-1EPN4 TG Boiler NG Combustion"/>
      <sheetName val="1-2 EPN4 TG Boiler - Waste Gas"/>
      <sheetName val="1-3 EPN5 Cleaver Brooks Boiler"/>
      <sheetName val="EPN5-Cleaver Brooks - Waste Gas"/>
      <sheetName val="1-5 EPN6 Superior Boiler"/>
      <sheetName val="1-6 Resin Rx to TG Boiler"/>
      <sheetName val="FUGITIVES (NO CONTROL)--&gt;"/>
      <sheetName val="2. FUGITIVES (CONTROLLED)--&gt;"/>
      <sheetName val="EPN RES_FUG"/>
      <sheetName val="2-1 EPN RES_FUG -CONT"/>
      <sheetName val="2-2 EPN FORM_FUG"/>
      <sheetName val="EPN TRIAZ_FUG"/>
      <sheetName val="2-3 EPN TRIAZ_FUG - CONT"/>
      <sheetName val="EPN WW_FUG"/>
      <sheetName val="EPN WW_FUG - CONT"/>
      <sheetName val="3. LOADING--&gt;"/>
      <sheetName val="3-1 EPN PM_FUG (Silo Loading)"/>
      <sheetName val="EPN  RES_FUG (Original)"/>
      <sheetName val="EPN  RES_FUG Resin Tank Loadout"/>
      <sheetName val="EPN ADD_LOAD"/>
      <sheetName val="3-3 Additives EPN 4_5"/>
      <sheetName val="EPN LOADING (Wastewater)"/>
      <sheetName val="3-4 EPN LOADING (MMA Triazine)"/>
      <sheetName val="3-5 EPN WW_LOAD (Hope Method)"/>
      <sheetName val="EPN VAP_BAL-LOADING (MMA)"/>
      <sheetName val="4. TANKS--&gt;"/>
      <sheetName val="4-1 EPN 7 Phenol Tanks"/>
      <sheetName val="4-2 EPN 9 Methanol Tank"/>
      <sheetName val="4-3 EPN 21 Resin Stg Tanks"/>
      <sheetName val="PF OWR Tank Loadout to Boiler"/>
      <sheetName val="4-5 EPNs 22-23-25-26 Stg Tnks"/>
      <sheetName val="4-6 EPN 34"/>
      <sheetName val="4-7 Seal Water&amp;Distillate Tanks"/>
      <sheetName val="HCHO Tanks to TG Boiler"/>
      <sheetName val="4-8 HCHO Tanks to TG Boiler "/>
      <sheetName val="TANKS Output"/>
      <sheetName val="5. MISC.--&gt;"/>
      <sheetName val="5-1 EPNs 14 &amp; 15 (Urea Silos)"/>
      <sheetName val="5-2 EPN FM_CT (Cool Tow)"/>
      <sheetName val="6.0 Incorporated PBRs--&gt;"/>
      <sheetName val="6-1 Triazine PBR - SUBMIT"/>
      <sheetName val="6-2 Melamine Transfer PBR"/>
      <sheetName val="6-3 HCHO Pump PBR"/>
      <sheetName val="6-4 Wax Additive PBR"/>
      <sheetName val="6-5 LPE PBR"/>
      <sheetName val="6-6 SR 1944 PBR"/>
      <sheetName val="6-7 UFC Pipeline PBR"/>
      <sheetName val="6-8 Tank Replace PBR"/>
      <sheetName val="6-9 EPN 28_31"/>
      <sheetName val="6-10 MF Resin Loading PBR"/>
      <sheetName val="VAPOR PRESSURE CALCS--&gt;"/>
      <sheetName val="T-65 - Hope Wax"/>
      <sheetName val="VLE  - PF Resin (2008 Permit)"/>
      <sheetName val="VLE - PF (Worst Case MeOH)- 35C"/>
      <sheetName val="VLE - UF Resin (2008 Permit)"/>
      <sheetName val="VLE - PF (Worst Case HCHO)-35C "/>
      <sheetName val="VLE - PF-OWR (Worst Case) 35C"/>
      <sheetName val="VLE - UF (Worst Case MeOH) 40C"/>
      <sheetName val="VLE - UF (Worst Case HCHO) 40C"/>
      <sheetName val="VLE - PF (Worst Case MeOH) 25C"/>
      <sheetName val="VLE - PF (Worst Case HCHO) 25C"/>
      <sheetName val="VLE - PF-OWR (Worst Case) 25C"/>
      <sheetName val="VLE - UF (Worst Case MeOH) 25C"/>
      <sheetName val="TCEQ Fugitive Factors"/>
      <sheetName val="Hexion VP"/>
      <sheetName val="Emissions Summary_WATER9"/>
      <sheetName val="VLE - UF (Worst Case HCHO) 25C"/>
      <sheetName val="7. UPDATED Triazine PBR--&gt;"/>
      <sheetName val="Input Information"/>
      <sheetName val="7-1 Triazine PBR - UPDATE"/>
      <sheetName val="7-2 Operating Scenarios"/>
      <sheetName val="Emissions Summary By Operation"/>
      <sheetName val="7-4 EPN 4_5_Rx - Active Sulfur"/>
      <sheetName val="7-5 EPN 4_5_Rx - MEA T 75"/>
      <sheetName val="7-6 EPN 4_5_Rx - Gas Treat"/>
      <sheetName val="7-7 EPN 4_5_Reactor - Step"/>
      <sheetName val="EPN 4_5_Reactor - UF Resin"/>
      <sheetName val="7-8 Blend Tanks"/>
      <sheetName val="7-9 EPN LOADING - Active"/>
      <sheetName val="7-10 EPN LOADING - MEA 75"/>
      <sheetName val="7-11 EPN LOADING -Gas Treat"/>
      <sheetName val="7-12 EPN LOADING - Step"/>
      <sheetName val="7-13 Fugitives"/>
      <sheetName val="7-14 Storage Tanks - Active"/>
      <sheetName val="7-15 Storage Tanks - MEA 75"/>
      <sheetName val="7-16 Storage Tanks - Gas Treat"/>
      <sheetName val="7-17 Storage Tanks - Step"/>
      <sheetName val="EPN BLTK-1_BLTK-2 - Active"/>
      <sheetName val="EPN TT-1 - TANKS Output -Active"/>
      <sheetName val="EPN 27 - TANKS Output -Active"/>
      <sheetName val="EPN BLTK-1_BLTK-2 - Gas Treat"/>
      <sheetName val="EPN TT-1 - TANKS Output - Gas T"/>
      <sheetName val="EPN 27 - TANKs Output - Gas T"/>
      <sheetName val="EPN BLTK-1_BLTK-2 - MEA 75"/>
      <sheetName val="EPN TT-1 TANKS Output - MEA 75"/>
      <sheetName val="EPN 27 - TANKs Output - MEA 75"/>
      <sheetName val="EPN 27 - TANKS Output - Step"/>
      <sheetName val="EPN TT-1 - TANKS Output - Step"/>
      <sheetName val="EPN BLTK-1_BLTK-2 - Step"/>
      <sheetName val="Hexion VP (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N11 Solution Tank"/>
      <sheetName val="Input Data"/>
      <sheetName val="Reactors A &amp; C"/>
      <sheetName val="Fugitives"/>
      <sheetName val="Resin Tanks"/>
      <sheetName val="Truck Loading"/>
      <sheetName val="Vapor Pressure"/>
      <sheetName val="FugFactor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Q Info Request"/>
      <sheetName val="Hope Sitewide Emissions"/>
      <sheetName val="HCHO, MeOH and Phenol summary"/>
      <sheetName val="Questions"/>
      <sheetName val="Model Input Data"/>
      <sheetName val="Hydrolyzed UF Resin"/>
      <sheetName val="Hydrolyzed UF Resin (Receiving)"/>
      <sheetName val="Formaldehyde Plant --&gt;"/>
      <sheetName val="Formaldehyde Plant Flow Diagram"/>
      <sheetName val="SN-01 Fume Scrubber - lb per hr"/>
      <sheetName val="SN-01 Fume Scrubber - TPY"/>
      <sheetName val="SN-01 HCHO Loading (lb hour)"/>
      <sheetName val="SN-01 HCHO Loading (Annual)"/>
      <sheetName val="HCHO Blend Properties"/>
      <sheetName val="Vapor Pressure for HCHO plant"/>
      <sheetName val="HCHO Loading EF"/>
      <sheetName val="Inputs"/>
      <sheetName val="Phenol Storage Tank"/>
      <sheetName val="SN-03 Catalytic Oxidizer"/>
      <sheetName val="SN-08 T101 Methanol Tank"/>
      <sheetName val="Resin Plant --&gt;"/>
      <sheetName val="Resin Plant Flow Diagram"/>
      <sheetName val="SN-02 Resins Steam Boiler"/>
      <sheetName val="SN-04 Bulk Solids Loading"/>
      <sheetName val="SN-05 Resin Loading"/>
      <sheetName val="SN-09A Resin Tanks"/>
      <sheetName val="Back Additive Emission Calcs"/>
      <sheetName val="BP-05 Additive"/>
      <sheetName val="Resin Drying Bed"/>
      <sheetName val="--&gt; Fug Components Emissions"/>
      <sheetName val="SN-10Fugtive Cpts Summary Table"/>
      <sheetName val="SN-10 RES_FUG (Fug Cptes)"/>
      <sheetName val="SN-10 FORM_FUG (Fug Cptes)"/>
      <sheetName val="Glycerine Fugitives"/>
      <sheetName val="STOP"/>
      <sheetName val="Insignificant Activity"/>
      <sheetName val="Storage Tanks &amp; Loading -----&gt;"/>
      <sheetName val="SN-20 T-68 Ammonia Tank"/>
      <sheetName val="SN-20 Ammonia Tank Loading"/>
      <sheetName val="Glycerine Tank"/>
      <sheetName val="Do not print or delete --&gt;"/>
      <sheetName val="Wax Plant --&gt;"/>
      <sheetName val="Wax Emulstion Plant Flow Diag"/>
      <sheetName val="Wax Loading Emissions"/>
      <sheetName val="SN-10 WAX_FUG (Fug Cptes)"/>
      <sheetName val="IFR TANKS results"/>
      <sheetName val="Other Raw Material Storage"/>
      <sheetName val="--&gt; HCHO Process"/>
      <sheetName val="Vapor Pressure Calcs @ 68F LDAR"/>
      <sheetName val="--&gt; Fug Conpts Calcs Inputs"/>
      <sheetName val="Supersizing Project Inputs"/>
      <sheetName val="PF Resin"/>
      <sheetName val="UF Resin"/>
      <sheetName val="Wax"/>
      <sheetName val="Wax VP Calculation"/>
      <sheetName val="Other"/>
      <sheetName val="Hope Site Inventory --&gt;"/>
      <sheetName val="Inventory"/>
      <sheetName val="Permit Limits"/>
      <sheetName val="Fill Rate For Storage"/>
      <sheetName val="Charge Rate"/>
      <sheetName val="Resin Properties"/>
      <sheetName val="--&gt; Fugtives Conpts Calcs"/>
      <sheetName val="Hope Fug Cts Site Visit Summary"/>
      <sheetName val="TCEQ Fugitive Factors"/>
      <sheetName val="SN-10 Fugitive Emissions (old)"/>
      <sheetName val="SN-03 Catalytic Oxidizer (old)"/>
      <sheetName val="Hope Tanks List"/>
      <sheetName val="NH3 Tote Storage &amp; Unloading"/>
      <sheetName val="HCHO Plant Operation"/>
      <sheetName val="SN-03 CATOX Test Result"/>
      <sheetName val="Solver Runs--&gt;"/>
      <sheetName val="UF-Worst Case HCHO 40C"/>
      <sheetName val="UF-Worst Case MeOH 40C"/>
      <sheetName val="UF-Worst Case HCHO 25C"/>
      <sheetName val="UF-Worst Case MeOH 25C"/>
      <sheetName val="PF-Worst Case HCHO 40C"/>
      <sheetName val="PF-Worst Case MeOH 40C"/>
      <sheetName val="PF-Worst Case HCHO 25C"/>
      <sheetName val="PF-Worst Case MeOH 25C"/>
      <sheetName val="Fug Cts Summary Per Process"/>
      <sheetName val="Modeling Tab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gulatory Review"/>
      <sheetName val="Emission Factors"/>
      <sheetName val="Revisions"/>
      <sheetName val="PSDs"/>
      <sheetName val="Sheet1"/>
      <sheetName val="EF Ref. (Asphalt)"/>
      <sheetName val="MailMerge"/>
      <sheetName val="Spec."/>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 val="Conductive Paint"/>
    </sheetNames>
    <sheetDataSet>
      <sheetData sheetId="0"/>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s"/>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CWTR"/>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8 Att"/>
    </sheetNames>
    <sheetDataSet>
      <sheetData sheetId="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2000 VOC"/>
      <sheetName val="EIDOXO_VERP"/>
      <sheetName val="HAPs"/>
      <sheetName val="Sheet3"/>
      <sheetName val="All VOC"/>
    </sheetNames>
    <sheetDataSet>
      <sheetData sheetId="0" refreshError="1"/>
      <sheetData sheetId="1"/>
      <sheetData sheetId="2"/>
      <sheetData sheetId="3"/>
      <sheetData sheetId="4"/>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ank"/>
      <sheetName val="Loading"/>
      <sheetName val="Chemical Properties"/>
      <sheetName val="PPP"/>
      <sheetName val="18246"/>
      <sheetName val="EPN VAP_BAL (FMs Loading)"/>
      <sheetName val="Unloading (2)"/>
      <sheetName val="#REF"/>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Emiss Summary Text"/>
      <sheetName val="Tank Emissions Summary"/>
      <sheetName val="Sheet1"/>
      <sheetName val="TANKS"/>
      <sheetName val="T10B2854"/>
      <sheetName val="T10B2856"/>
      <sheetName val="T10B2857"/>
      <sheetName val="T10B2875"/>
      <sheetName val="T10B2876"/>
      <sheetName val="T10B2878"/>
      <sheetName val="T10B2911"/>
      <sheetName val="T10B2912"/>
      <sheetName val="T10B2913"/>
      <sheetName val="T10B2921"/>
      <sheetName val="T10B2922"/>
      <sheetName val="T10B2923"/>
      <sheetName val="T10B2924"/>
      <sheetName val="T10B2930"/>
      <sheetName val="T10B2931"/>
      <sheetName val="T10B2933"/>
      <sheetName val="T10B2934"/>
      <sheetName val="T10B2943"/>
      <sheetName val="T10B2944"/>
      <sheetName val="T10B2990"/>
      <sheetName val="T10D2879"/>
      <sheetName val="T10D2880"/>
      <sheetName val="T10D2881 AB"/>
      <sheetName val="T10D2882 AB"/>
      <sheetName val="T10D2883"/>
      <sheetName val="T10D2884"/>
      <sheetName val="T10D2886"/>
      <sheetName val="T10E2910"/>
      <sheetName val="T10E2920"/>
      <sheetName val="T10G2859"/>
      <sheetName val="T10G2860"/>
      <sheetName val="T10G2862"/>
      <sheetName val="T10G2863"/>
      <sheetName val="T10G2864"/>
      <sheetName val="T10G2865"/>
      <sheetName val="T10H2504"/>
      <sheetName val="T10H2505"/>
      <sheetName val="T10H2506"/>
      <sheetName val="T10H2507"/>
      <sheetName val="T10H2508"/>
      <sheetName val="T10H2509"/>
      <sheetName val="T10H2513"/>
      <sheetName val="T10H2514"/>
      <sheetName val="T10H2515"/>
      <sheetName val="T10H2516"/>
      <sheetName val="T10H2517"/>
      <sheetName val="T10H2518"/>
      <sheetName val="T10H2519"/>
      <sheetName val="T10H2520"/>
      <sheetName val="T10H2522"/>
      <sheetName val="T10H2523"/>
      <sheetName val="T10H2524"/>
      <sheetName val="T10H2525"/>
      <sheetName val="T10H2526"/>
      <sheetName val="T10H2528"/>
      <sheetName val="T10H2529"/>
      <sheetName val="T10H2530"/>
      <sheetName val="T10H2531"/>
      <sheetName val="T10H2534"/>
      <sheetName val="T10H2542"/>
      <sheetName val="T10H2545"/>
      <sheetName val="T10H2546"/>
      <sheetName val="T12B2108"/>
      <sheetName val="T12B2311"/>
      <sheetName val="T12B3001"/>
      <sheetName val="T12B3009"/>
      <sheetName val="T12B3010"/>
      <sheetName val="T12B3011"/>
      <sheetName val="T12B3012"/>
      <sheetName val="T12B3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X"/>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 Reporting Form"/>
    </sheetNames>
    <sheetDataSet>
      <sheetData sheetId="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06"/>
      <sheetName val="B006 HAP"/>
      <sheetName val="Small Combustion Sources Update"/>
      <sheetName val="Netting(2005)"/>
      <sheetName val="Table 3-4"/>
      <sheetName val="Table 3-1"/>
      <sheetName val="Table 2-1"/>
      <sheetName val="Netting(2004)"/>
      <sheetName val="Conversions &amp; Constants"/>
      <sheetName val="Old Small Combustion Sources"/>
      <sheetName val="Thruput Data"/>
      <sheetName val="PPP"/>
      <sheetName val="EP-RACK, EI emissions"/>
      <sheetName val="Logic"/>
      <sheetName val=" HYSYS Composition"/>
      <sheetName val="Table 1(a) Emission Sources"/>
      <sheetName val="FlareB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 B1 TOC"/>
      <sheetName val="B"/>
      <sheetName val="Appendix B"/>
      <sheetName val="App B cont."/>
      <sheetName val="App B proctanks"/>
      <sheetName val="App B BL oxid."/>
      <sheetName val="App B Caustic"/>
      <sheetName val="Ref Temp A"/>
      <sheetName val="App B pulping"/>
      <sheetName val="App B PaperM"/>
      <sheetName val="NewCluster LVHC"/>
      <sheetName val="Ref Temp B"/>
      <sheetName val="References"/>
      <sheetName val="Notes"/>
      <sheetName val="Prev.Insig."/>
      <sheetName val="Paper Fini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s"/>
    </sheetNames>
    <sheetDataSet>
      <sheetData sheetId="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heet2"/>
      <sheetName val="E888BAEa"/>
      <sheetName val="VOC Fraction"/>
      <sheetName val="heater data"/>
      <sheetName val="Access Database"/>
      <sheetName val="CALC"/>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 val="Input Tank"/>
      <sheetName val="TankESP Results"/>
      <sheetName val="Conductive Paint"/>
      <sheetName val="#REF"/>
      <sheetName val="SDA Sizing"/>
      <sheetName val="Effluent Components"/>
      <sheetName val="RBLRDEHY1"/>
      <sheetName val="Apr "/>
      <sheetName val="Aug "/>
      <sheetName val="Dec "/>
      <sheetName val="Feb "/>
      <sheetName val="Jan "/>
      <sheetName val="Jul "/>
      <sheetName val="Jun "/>
      <sheetName val="Mar "/>
      <sheetName val="May "/>
      <sheetName val="Nov "/>
      <sheetName val="Oct "/>
      <sheetName val="Sep "/>
      <sheetName val="C-1"/>
      <sheetName val="NIST"/>
      <sheetName val="chemdat"/>
      <sheetName val="Turbine Comb Calcs"/>
      <sheetName val="AmineScen"/>
      <sheetName val="Unit"/>
      <sheetName val="Sheet2"/>
      <sheetName val="FORMULAS"/>
      <sheetName val="Labor"/>
      <sheetName val="BRE Amine-Gas Treater"/>
      <sheetName val="BRE Amine-Product Treater"/>
      <sheetName val="Data"/>
      <sheetName val="CS"/>
      <sheetName val="Ref_Process Units and Streams"/>
      <sheetName val="Ref Only --&gt;"/>
      <sheetName val="Frac Tank Profiles"/>
      <sheetName val="Vac Truck Profiles"/>
      <sheetName val="Storage Tank Speciation"/>
      <sheetName val="causes - actions"/>
      <sheetName val="Summary"/>
      <sheetName val="Rolling Summary"/>
      <sheetName val="Summary 09"/>
      <sheetName val="Summary 09 Ozone"/>
      <sheetName val="Summary EE-TCR 09"/>
      <sheetName val="Summary MSS-TCR 09"/>
      <sheetName val="HTR_FACT"/>
      <sheetName val="Table_1a_1"/>
      <sheetName val="Table_1a_2"/>
      <sheetName val="Emissions_Bubble_Summary"/>
      <sheetName val="Turnaround_Emissions_Summary"/>
      <sheetName val="Vessel_Properties"/>
      <sheetName val="T-A_Compositions"/>
      <sheetName val="Deinventory_Sample_Calc"/>
      <sheetName val="Bypassing_Sample_Calc"/>
      <sheetName val="Alky_SD"/>
      <sheetName val="Alky_SD_ATM"/>
      <sheetName val="Condensate_Spltr"/>
      <sheetName val="FCCU_SD"/>
      <sheetName val="FCCU_SD_ATM"/>
      <sheetName val="FCCU_SD_Bypass"/>
      <sheetName val="FCCU_SU"/>
      <sheetName val="Ref-NHT_SD"/>
      <sheetName val="Ref-NHT_SD_Bypass"/>
      <sheetName val="Ref-NHT_SU"/>
      <sheetName val="Sat__Liq__SD"/>
      <sheetName val="SWS-1_SD"/>
      <sheetName val="SWS-1_SU"/>
      <sheetName val="Unibon_SD"/>
      <sheetName val="Unibon_SD_Bypass"/>
      <sheetName val="Unibon_SU"/>
      <sheetName val="Disulfide_Gas"/>
      <sheetName val="Routine_MSS_Emissions_Summary"/>
      <sheetName val="FXR-hr_"/>
      <sheetName val="Tank_Combustion"/>
      <sheetName val="Vacuum_Truck-loading"/>
      <sheetName val="Vacuum_Truck-unloadin"/>
      <sheetName val="Vac_Truck_Data"/>
      <sheetName val="Input_Tank"/>
      <sheetName val="TankESP_Results"/>
      <sheetName val="SDA_Sizing"/>
      <sheetName val="Effluent_Components"/>
      <sheetName val="Apr_"/>
      <sheetName val="Aug_"/>
      <sheetName val="Dec_"/>
      <sheetName val="Feb_"/>
      <sheetName val="Jan_"/>
      <sheetName val="Jul_"/>
      <sheetName val="Jun_"/>
      <sheetName val="Mar_"/>
      <sheetName val="May_"/>
      <sheetName val="Nov_"/>
      <sheetName val="Oct_"/>
      <sheetName val="Sep_"/>
      <sheetName val="Conductive_Paint"/>
      <sheetName val="Ref_Process_Units_and_Streams"/>
      <sheetName val="Ref_Only_--&gt;"/>
      <sheetName val="Frac_Tank_Profiles"/>
      <sheetName val="Vac_Truck_Profiles"/>
      <sheetName val="Storage_Tank_Speciation"/>
      <sheetName val="causes_-_actions"/>
      <sheetName val="BRE_Amine-Gas_Treater"/>
      <sheetName val="BRE_Amine-Product_Treater"/>
      <sheetName val="LHC 7 Boiler"/>
      <sheetName val="POP"/>
      <sheetName val="INCIN"/>
      <sheetName val="Avg"/>
      <sheetName val="heater data"/>
      <sheetName val="Antoine_coefficient_table"/>
      <sheetName val="AP-42 Flt Roof Tbls"/>
      <sheetName val="Reference - Tanks"/>
      <sheetName val="CALC-Floating Roof Annual"/>
      <sheetName val="Phys Pro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EOH Run (2)"/>
      <sheetName val="PAOH Run"/>
      <sheetName val="2MBUOH Run"/>
      <sheetName val="NPEOH Run"/>
      <sheetName val="Rec Calc"/>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Box 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
      <sheetName val="S-X"/>
      <sheetName val="Table A.16-1"/>
      <sheetName val="Roads Act"/>
      <sheetName val="Roads PTE"/>
      <sheetName val="Table A.17-1"/>
      <sheetName val="Table 11"/>
      <sheetName val="Table 7"/>
      <sheetName val="Table 8.2"/>
      <sheetName val="Table 6"/>
      <sheetName val="All Process Units"/>
      <sheetName val="Monthly Input"/>
      <sheetName val="WAH - Methodology (01)"/>
      <sheetName val="WAH-Conditions"/>
      <sheetName val="Lists"/>
      <sheetName val="Change Log"/>
      <sheetName val="W-Meters"/>
      <sheetName val="Loading"/>
      <sheetName val="Boil-Y18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Summary (Ozone)"/>
      <sheetName val="HAPSum"/>
      <sheetName val="HAPSum (Ozone)"/>
      <sheetName val="COMP1"/>
      <sheetName val="COMP2"/>
      <sheetName val="COMP3 (with CC)"/>
      <sheetName val="COMP4 (with CC)"/>
      <sheetName val="COMP5"/>
      <sheetName val="RBLRDEHY1"/>
      <sheetName val="FlareCalc"/>
      <sheetName val="Gas Fug"/>
      <sheetName val="Light Fug-Crude Oil"/>
      <sheetName val="Light Fug-Lube Oil"/>
      <sheetName val="Heavy Fug"/>
      <sheetName val="Fug Spec"/>
      <sheetName val="Loading"/>
      <sheetName val="Tank Annual Summary "/>
      <sheetName val="Tank Ozone Summary "/>
      <sheetName val="Variables"/>
      <sheetName val="VacTrucks"/>
      <sheetName val="Drain Emissions"/>
      <sheetName val="EU"/>
      <sheetName val="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Notes"/>
      <sheetName val="Limits"/>
      <sheetName val="inv"/>
      <sheetName val="HAPs"/>
      <sheetName val="Rcap"/>
      <sheetName val="Acap"/>
      <sheetName val="Tank_Info"/>
      <sheetName val="tanks-AP42"/>
      <sheetName val="tanks-LEL"/>
      <sheetName val="Inside Tanks"/>
      <sheetName val="conv"/>
      <sheetName val="Conv_Info"/>
      <sheetName val="Burners"/>
      <sheetName val="Load"/>
      <sheetName val="Antistrip"/>
      <sheetName val="Antistrip HAPs"/>
      <sheetName val="Pour"/>
      <sheetName val="RRoad"/>
      <sheetName val="ARoad"/>
      <sheetName val="Afug"/>
      <sheetName val="Coat"/>
      <sheetName val="Cool"/>
      <sheetName val="PDC"/>
      <sheetName val="Vent"/>
      <sheetName val="Rfug"/>
      <sheetName val="Module1"/>
      <sheetName val="Overview"/>
      <sheetName val="Summary"/>
      <sheetName val="Data Entry"/>
      <sheetName val="Tank Thruputs"/>
      <sheetName val="Tank Info"/>
      <sheetName val="NSPS Tanks"/>
      <sheetName val="Tank Calcs"/>
      <sheetName val="Coefficients"/>
      <sheetName val="Heating Units"/>
      <sheetName val="Heating Units (FO)"/>
      <sheetName val="Heater (1)"/>
      <sheetName val="Heater (2)"/>
      <sheetName val="Heater (3)"/>
      <sheetName val="Heater (4)"/>
      <sheetName val="Boiler (1)"/>
      <sheetName val="Boiler (2)"/>
      <sheetName val="Loading"/>
      <sheetName val="Railcar"/>
      <sheetName val="Fittings"/>
      <sheetName val="Roads"/>
      <sheetName val="Unpaved"/>
      <sheetName val="Paved"/>
      <sheetName val="Insignificant"/>
      <sheetName val="VP Curves"/>
      <sheetName val="NSPS"/>
      <sheetName val="NOx Conv."/>
      <sheetName val="Commerce Emission Calcs (031404"/>
      <sheetName val="#REF"/>
      <sheetName val="Introduction"/>
      <sheetName val="EPN Authorization Summary"/>
      <sheetName val="VERP Permit 48894"/>
      <sheetName val="NSR Permit 51412"/>
      <sheetName val="PBR General - 106.4"/>
      <sheetName val="PBR General - 106.8"/>
      <sheetName val="PBR 106.183"/>
      <sheetName val="PBR 106.227"/>
      <sheetName val="PBR 106.263"/>
      <sheetName val="PBR 106.265"/>
      <sheetName val="PBR 106.266"/>
      <sheetName val="PBR 106.316"/>
      <sheetName val="PBR 106.317"/>
      <sheetName val="PBR 106.372"/>
      <sheetName val="PBR 106.375"/>
      <sheetName val="PBR 106.411"/>
      <sheetName val="PBR 106.418"/>
      <sheetName val="PBR 106.433"/>
      <sheetName val="PBR 106.452"/>
      <sheetName val="PBR 106.454"/>
      <sheetName val="PBR 106.472"/>
      <sheetName val="PBR 106.473"/>
      <sheetName val="PBR 106.532"/>
      <sheetName val="SE 007 (1982)"/>
      <sheetName val="SE 007 (1986)"/>
      <sheetName val="SE 007 (1992)"/>
      <sheetName val="SE 044 (1982)"/>
      <sheetName val="SE 046 (1982)"/>
      <sheetName val="SE 057 (1992)"/>
      <sheetName val="Air Source List"/>
      <sheetName val="Table 1a-1 PAS"/>
      <sheetName val="IFR -PAS"/>
      <sheetName val="EFR-PAS"/>
      <sheetName val="Degassing"/>
      <sheetName val="speciate PAS"/>
      <sheetName val="Met Data"/>
      <sheetName val="Vapor Wt. Fraction Calcs"/>
      <sheetName val="Tank Materials - Pasadena"/>
      <sheetName val="Tank Materials - Galena Park"/>
      <sheetName val="Gasoline Speciation"/>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Pivot Kettle"/>
      <sheetName val="Kettle"/>
      <sheetName val="Pivot Blowers"/>
      <sheetName val="Blowers"/>
      <sheetName val="1-96"/>
      <sheetName val="2C-96"/>
      <sheetName val="2-96"/>
      <sheetName val="2A-96"/>
      <sheetName val="2B-96"/>
      <sheetName val="3A-96"/>
      <sheetName val="3B-96"/>
      <sheetName val="3C-96"/>
      <sheetName val="3D-96"/>
      <sheetName val="3E-96"/>
      <sheetName val="3F-96"/>
      <sheetName val="3G-96"/>
      <sheetName val="4-96"/>
      <sheetName val="5-96"/>
      <sheetName val="6-96"/>
      <sheetName val="Plantation_1"/>
      <sheetName val="Report"/>
      <sheetName val="BR_temp"/>
      <sheetName val="chemdat"/>
      <sheetName val="NIST"/>
      <sheetName val="Tank"/>
      <sheetName val="Default Speciation Profiles"/>
      <sheetName val="Tank Data"/>
      <sheetName val="Mixture Data"/>
      <sheetName val="Lookups"/>
      <sheetName val="Antoine2"/>
      <sheetName val="IFR Calcs"/>
      <sheetName val="Fixed Calcs"/>
      <sheetName val="Fixed Calcs 1997"/>
      <sheetName val="Fixed Calcs 1998"/>
      <sheetName val="ddryerc1"/>
      <sheetName val="flares"/>
      <sheetName val="VOC to Flares"/>
      <sheetName val="flload"/>
      <sheetName val="Desic-500 Recovery"/>
      <sheetName val="400-1215Strainers"/>
      <sheetName val="Butyllithium Tk"/>
      <sheetName val="TIBALHex"/>
      <sheetName val="EADCHex"/>
      <sheetName val="BF3Hexanol"/>
      <sheetName val="Blend Tks"/>
      <sheetName val="Depressure"/>
      <sheetName val="Depressure (2)"/>
      <sheetName val="flares-maint"/>
      <sheetName val="Pump Maint. to Flare"/>
      <sheetName val="Crumb sump"/>
      <sheetName val="Wwater"/>
      <sheetName val="cooling"/>
      <sheetName val="DFTO"/>
      <sheetName val="RgTO"/>
      <sheetName val="prod. fug. to RGTO"/>
      <sheetName val="prod. fug."/>
      <sheetName val="prod. fug. -3rd crumb"/>
      <sheetName val="Pump Maint. to atm."/>
      <sheetName val="Sheet2"/>
      <sheetName val="Sheet2 (2)"/>
      <sheetName val="Short Term Emissions"/>
      <sheetName val="Sample Calculation"/>
      <sheetName val="Sheet3"/>
      <sheetName val="Table 8 Att"/>
      <sheetName val="Max. Yearly - Operations"/>
      <sheetName val="Max. Hourly - Operations"/>
      <sheetName val="xxxMax. Yearly - Maintenance"/>
      <sheetName val="xxxMax. Hourly - Maintenance"/>
      <sheetName val="SO2 - LR Flare pilots"/>
      <sheetName val="High Level Summary"/>
      <sheetName val="Speciate Summary"/>
      <sheetName val="Fix Tk Print"/>
      <sheetName val="Float Tk Print"/>
      <sheetName val="Fix Tk Data"/>
      <sheetName val="Float Tk Data"/>
      <sheetName val="Thruput Data"/>
      <sheetName val="Fix Tk CACL Simplified"/>
      <sheetName val="Float TK CALC SIMPLIFIED"/>
      <sheetName val="AP42 Refs"/>
      <sheetName val="Product Data"/>
      <sheetName val="Tank Tab"/>
      <sheetName val="2.1 PSD Eval Sum"/>
      <sheetName val="2.2 PSD Inventory Calc"/>
      <sheetName val="2.3 PSD Grndfthr Eval"/>
      <sheetName val="3 Vac Trck Carbon Cost"/>
      <sheetName val="4.1 Tbl 7a"/>
      <sheetName val="4.2 Tbl 7c"/>
      <sheetName val="4.3 Tbl 7d"/>
      <sheetName val="5.1 FXR Tank Calcs"/>
      <sheetName val="5.2 IFR&amp;EFR Tank Calcs"/>
      <sheetName val="6 De minimis"/>
      <sheetName val="7 Source List"/>
      <sheetName val="Sheet1"/>
      <sheetName val="EmissionSummaryTable"/>
      <sheetName val="Fugitive Table Comp. Count"/>
      <sheetName val="FugitiveTable VIIIE-2CompCount"/>
      <sheetName val="Heater"/>
      <sheetName val="Landings 2007"/>
      <sheetName val="ALL FR"/>
      <sheetName val="ALL IFR"/>
      <sheetName val="Docks"/>
      <sheetName val="OTB Firewater Pump Engine"/>
      <sheetName val="OTB Blasting 2007"/>
      <sheetName val="OTB Painting Usage 2007"/>
      <sheetName val="OTB Miscellanous Paint 2007"/>
      <sheetName val="OTB spill sheet 2006"/>
      <sheetName val="OTB Remediation 2007"/>
      <sheetName val="6&quot; lines"/>
      <sheetName val="OTB Evacuating 10&quot; for removal"/>
      <sheetName val="Evacuating EASTEX 10&quot;"/>
      <sheetName val="Evacuating 90 JNCT 24&quot;"/>
      <sheetName val="Evacuating 90 JNCT Laterals"/>
      <sheetName val="MaintenanceEmiss (modified)2006"/>
      <sheetName val="HAP Summary for year"/>
      <sheetName val="Speciation cal 4 HAPs ovr .1ton"/>
      <sheetName val="Spec Alkylate"/>
      <sheetName val="Spec Naphtha"/>
      <sheetName val="Spec Raffinate"/>
      <sheetName val="Spec Reformate @ 70.1"/>
      <sheetName val="Spec Condensate+NatGasoline"/>
      <sheetName val="Spec Gasoline+Conv.Prem"/>
      <sheetName val="Spec C9 Aromatics @ 70.1"/>
      <sheetName val="FR Template"/>
      <sheetName val="IFR Template"/>
      <sheetName val="MaintenanceEmiss Template"/>
      <sheetName val="Docks Template"/>
      <sheetName val="RBLRDEHY1"/>
      <sheetName val="EU"/>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Apr "/>
      <sheetName val="Aug "/>
      <sheetName val="Dec "/>
      <sheetName val="Feb "/>
      <sheetName val="Jan "/>
      <sheetName val="Jul "/>
      <sheetName val="Jun "/>
      <sheetName val="Mar "/>
      <sheetName val="May "/>
      <sheetName val="Nov "/>
      <sheetName val="Oct "/>
      <sheetName val="Sep "/>
      <sheetName val="C-1"/>
      <sheetName val="Conductive Paint"/>
      <sheetName val="FORMULAS"/>
      <sheetName val="Labor"/>
      <sheetName val="Data"/>
      <sheetName val="CS"/>
      <sheetName val="Ref_Process Units and Streams"/>
      <sheetName val="Ref Only --&gt;"/>
      <sheetName val="Frac Tank Profiles"/>
      <sheetName val="Vac Truck Profiles"/>
      <sheetName val="Storage Tank Speciation"/>
      <sheetName val="causes - actions"/>
      <sheetName val="BRE Amine-Gas Treater"/>
      <sheetName val="BRE Amine-Product Treater"/>
      <sheetName val="Turbine Comb Calcs"/>
      <sheetName val="AmineScen"/>
      <sheetName val="Daily Report"/>
      <sheetName val="Atactic Worksheet-Report"/>
      <sheetName val="Input Worksheet"/>
      <sheetName val="old daily"/>
      <sheetName val="A"/>
      <sheetName val="BM"/>
      <sheetName val="Module2"/>
      <sheetName val="Module4"/>
      <sheetName val="Module5"/>
      <sheetName val="Module3"/>
      <sheetName val="Module7"/>
      <sheetName val="Module8"/>
      <sheetName val="Module9"/>
      <sheetName val="Module6"/>
      <sheetName val="Module11"/>
      <sheetName val="Module12"/>
      <sheetName val="2008 Upset EE"/>
      <sheetName val="2008 Ozone"/>
      <sheetName val="2008 SMSS"/>
      <sheetName val="Permit DB Output"/>
      <sheetName val="Met Database"/>
      <sheetName val="Comp"/>
      <sheetName val="Rim-Seal Loss Factors"/>
      <sheetName val="FIXED INPUT"/>
      <sheetName val="Materials Database"/>
      <sheetName val="Materials"/>
      <sheetName val="Emission Calcs"/>
      <sheetName val="FTIR Data"/>
      <sheetName val="Chemicals"/>
      <sheetName val="Datums"/>
      <sheetName val="Convert Lat, Long to UTM"/>
      <sheetName val="Main Page"/>
      <sheetName val="Batch Convert Lat Long To UTM"/>
      <sheetName val="Convert MGR to LatLong"/>
      <sheetName val="Convert UTM to Lat, Long"/>
      <sheetName val="Batch Convert UTM to Lat-Long"/>
      <sheetName val="Vacuum Trucks"/>
      <sheetName val="LSI"/>
      <sheetName val="RSI"/>
      <sheetName val="B-251"/>
      <sheetName val="B-2825"/>
      <sheetName val="B-4301"/>
      <sheetName val="CEC"/>
      <sheetName val="EDC-NPA"/>
      <sheetName val="Epoxy I"/>
      <sheetName val="Epoxy Novalac"/>
      <sheetName val="Epoxy II"/>
      <sheetName val="Epoxy III"/>
      <sheetName val="HAA"/>
      <sheetName val="LATEX"/>
      <sheetName val="LHC 7 Cooling"/>
      <sheetName val="LHC 7 Boiler"/>
      <sheetName val="LHC-8 Cooling"/>
      <sheetName val="LHC-8 Furn"/>
      <sheetName val="NaPO4"/>
      <sheetName val="NAPP"/>
      <sheetName val="Poly 2"/>
      <sheetName val="Poly IV"/>
      <sheetName val="POP"/>
      <sheetName val="TDI"/>
      <sheetName val="Voranol F-100"/>
      <sheetName val="Voranol CT"/>
      <sheetName val="TDI TTU"/>
      <sheetName val="BLANK"/>
      <sheetName val="A-1401"/>
      <sheetName val="B-2401"/>
      <sheetName val="B-2403"/>
      <sheetName val="B-2406"/>
      <sheetName val="B-462"/>
      <sheetName val="B-4808"/>
      <sheetName val="B-5000"/>
      <sheetName val="B-6610"/>
      <sheetName val="REFRIG B"/>
      <sheetName val="Drop Down Menus"/>
      <sheetName val="Control Devices Validation"/>
      <sheetName val="Validation Lists"/>
      <sheetName val="Filling Factors"/>
      <sheetName val="Table of Contents2"/>
      <sheetName val="Table of Contents"/>
      <sheetName val="For TRI"/>
      <sheetName val="OVERALL SUMMARY"/>
      <sheetName val="SEPARATOR|Totals"/>
      <sheetName val="SEPARATOR|Calculations"/>
      <sheetName val="PAINT|Totals"/>
      <sheetName val="PAINT|Calculations"/>
      <sheetName val="PAINT|Speciation Profile"/>
      <sheetName val="COOLING TOWER|Totals"/>
      <sheetName val="COOLING TOWER|PM Calcs"/>
      <sheetName val="COOLING TOWER|VOC Calcs"/>
      <sheetName val="COOLING TOWER|VOC Data"/>
      <sheetName val="COOLING TOWER|ECEMS Summary"/>
      <sheetName val="COOLING TOWER|ECEMS PX2"/>
      <sheetName val="COOLING TOWER|ECEMS PX3"/>
      <sheetName val="HEATER|Totals"/>
      <sheetName val="TANKS|Totals"/>
      <sheetName val="TANKS|Annual Report"/>
      <sheetName val="TANK LANDING|Totals"/>
      <sheetName val="TANK LANDING|Calculation"/>
      <sheetName val="LOADING|Totals"/>
      <sheetName val="LOADING|Emissions Calcs"/>
      <sheetName val="LOADING|Marine Shipments"/>
      <sheetName val="LOADING|Land Shipments"/>
      <sheetName val="ENGINE|Totals"/>
      <sheetName val="ENGINE|Calcs"/>
      <sheetName val="ENGINE|Hourly timestamps"/>
      <sheetName val="ENGINE|Compressed time"/>
      <sheetName val="FLARE|Totals"/>
      <sheetName val="FLARE|E!CEMS PX1"/>
      <sheetName val="FLARE|PX1 C5 Speciation"/>
      <sheetName val="FLARE|Ineos Calcs"/>
      <sheetName val="FLARE|Ineos Data"/>
      <sheetName val="FLARE|E!CEMS PX2"/>
      <sheetName val="FLARE|PX2 C5 Speciation"/>
      <sheetName val="FLARE|E!CEMS PX3"/>
      <sheetName val="FLARE|PX3 C5 Speciation"/>
      <sheetName val="FLARE|MX2 PI Data"/>
      <sheetName val="FLARE|MX2 Total Gas Flared"/>
      <sheetName val="FLARE|MX2 Emissions"/>
      <sheetName val="FLARE|MX2 Flare Calcs"/>
      <sheetName val="FLARE|MX2 Flaring"/>
      <sheetName val="FLARE|EESMSS Totals"/>
      <sheetName val="FLARE|PX1 EESMSS"/>
      <sheetName val="FLARE|PX2 EESMSS"/>
      <sheetName val="FLARE|PX3 EESMSS"/>
      <sheetName val="FLARE|MX2 EESMSS"/>
      <sheetName val="FUGITIVE|Totals"/>
      <sheetName val="FUGITIVE|Non-Mon|Summary "/>
      <sheetName val="FUGITIVE|Non-Mon|Counts"/>
      <sheetName val="FUGITIVE|Mon|Summary"/>
      <sheetName val="FUGITIVE|Mon|Raw"/>
      <sheetName val="NATURAL GAS|Totals"/>
      <sheetName val="DO NOT PRINT----&gt;"/>
      <sheetName val="FLARE|Dock 54E"/>
      <sheetName val="FLARE54E|Loading"/>
      <sheetName val="FLARE54E|Fugitives"/>
      <sheetName val="FLARE54E|Pilot"/>
      <sheetName val="EESMSS|Summary"/>
      <sheetName val="EESMSS|STEERS Air SU&amp;SD"/>
      <sheetName val="EESMSS|STEERS Air  EI"/>
      <sheetName val="EESMSS|EPA"/>
      <sheetName val="Ineos A"/>
      <sheetName val="Template"/>
      <sheetName val="ContamCodes"/>
      <sheetName val="VV,NNN"/>
      <sheetName val="TABLE 1(a) PAGE 1"/>
      <sheetName val="TABLE 1(a) PAGE 1 (2)"/>
      <sheetName val="TABLE 1(a) PAGE 2"/>
      <sheetName val="TABLE 1(a) PAGE 2 (2)"/>
      <sheetName val="106.262"/>
      <sheetName val="106.262 (2)"/>
      <sheetName val="Annual"/>
      <sheetName val="Annual (2)"/>
      <sheetName val="PGO Feed Tk 35-2"/>
      <sheetName val="PGO Bottom Tk 30-2"/>
      <sheetName val="ABS Tk 595"/>
      <sheetName val="Charging"/>
      <sheetName val="C-600 Vent"/>
      <sheetName val="C-1 Vent"/>
      <sheetName val="C-102 Vent"/>
      <sheetName val="C-700 Vent"/>
      <sheetName val="EMSI PGO proj"/>
      <sheetName val="Data 2017"/>
      <sheetName val="VAP COM"/>
      <sheetName val="PGO Btm Tk 30-2"/>
      <sheetName val="ABS Tk 595 2"/>
      <sheetName val="ADV150 Tk 24-5"/>
      <sheetName val="Truck Fugitives"/>
      <sheetName val="Hoses"/>
      <sheetName val="Column Fugitives"/>
      <sheetName val="Data 2014"/>
      <sheetName val="PGO Feed Tk 35-2 (2)"/>
      <sheetName val="HAD Lts Tk S303"/>
      <sheetName val="MP Drip Btm Tk 35-5"/>
      <sheetName val="PGO Feed Tk 35-2b"/>
      <sheetName val="Naphthalene Tk 30-1"/>
      <sheetName val="Naphthalene Tk 30-1 300F"/>
      <sheetName val="Naphthalene Tk 208A"/>
      <sheetName val="ABS Tk 45-3 (2)"/>
      <sheetName val="ADV150 Tk 24-5 (2)"/>
      <sheetName val="Vent cal comparison"/>
      <sheetName val="EMSI counts"/>
      <sheetName val="EMSI counts (2)"/>
      <sheetName val="Col Fugitives"/>
      <sheetName val="hose disconnect"/>
      <sheetName val="Process Fugitives"/>
      <sheetName val="Storage Tank Fugitives"/>
      <sheetName val="Pmt SC-MAERT"/>
      <sheetName val="MAERT 2017"/>
      <sheetName val="PTE"/>
      <sheetName val="MAERT"/>
      <sheetName val="Scrubber Fugitives "/>
      <sheetName val="Titles"/>
      <sheetName val="FRONTE"/>
      <sheetName val="D-14 Tank Em Summ"/>
      <sheetName val="D-14 OLD Tank Em Summ"/>
      <sheetName val="D-14 Tank Emiss Summ (SORT)"/>
      <sheetName val="D-15 Fix Tk"/>
      <sheetName val="D-16A IFR"/>
      <sheetName val="D-16B EFR"/>
      <sheetName val="D-16 ALL Float Tks"/>
      <sheetName val="Speciate Summary do not use yet"/>
      <sheetName val="Assumptions"/>
      <sheetName val="SourcesUses"/>
      <sheetName val="Ownership"/>
      <sheetName val="Cap Table"/>
      <sheetName val="Projected P&amp;Ls"/>
      <sheetName val="BS"/>
      <sheetName val="Cash Flow"/>
      <sheetName val="IRR-SMM"/>
      <sheetName val="IRR-SMM (2)"/>
      <sheetName val="Sr. Debt Cov"/>
      <sheetName val="Total Debt Cov"/>
      <sheetName val="Adj BS 1998"/>
      <sheetName val="Historical P&amp;Ls"/>
      <sheetName val="Pro Forma Historical P&amp;Ls"/>
      <sheetName val="1998PF"/>
      <sheetName val="1997 PF"/>
      <sheetName val="1996 PF"/>
      <sheetName val="Dec 1997 PF"/>
      <sheetName val="10 months 1997 PF"/>
      <sheetName val="1999PF"/>
      <sheetName val="Sub. Debt IRR"/>
      <sheetName val="Purchase Price"/>
      <sheetName val="Goodwill"/>
      <sheetName val="Depreciation"/>
      <sheetName val="Asset Valuation"/>
      <sheetName val="Tax Computation"/>
      <sheetName val="Sr.&amp; 3rd Party Debt Cov"/>
      <sheetName val="AcqSum"/>
      <sheetName val="PPM CSO"/>
      <sheetName val="PPM CSO2"/>
      <sheetName val="PPM CSO for mike"/>
      <sheetName val="PPM Cap Table"/>
      <sheetName val="PPM table"/>
      <sheetName val="PPM Prin. Stckhldrs"/>
      <sheetName val="PPM Mgt"/>
      <sheetName val="SGA&amp; adj"/>
      <sheetName val="PF Historical P&amp;Ls"/>
      <sheetName val="Proforma"/>
      <sheetName val="Instructions"/>
      <sheetName val="2005 Data"/>
      <sheetName val="2006 Data"/>
      <sheetName val="Documentation"/>
      <sheetName val="Resources"/>
      <sheetName val="Compare"/>
      <sheetName val="Comparison"/>
      <sheetName val="Otherwise Used Thres."/>
      <sheetName val="Process Thres."/>
      <sheetName val="Max. Onsite Stored"/>
      <sheetName val="AER Summary"/>
      <sheetName val="Lookup"/>
      <sheetName val="Spec."/>
      <sheetName val="Tank Thruput"/>
      <sheetName val="Product Thruputs"/>
      <sheetName val="Speciation Thruputs"/>
      <sheetName val="Partial Spec. Profiles"/>
      <sheetName val="TANKS Output"/>
      <sheetName val="VOC by Tank"/>
      <sheetName val="Tote Tank"/>
      <sheetName val="FWP Tank"/>
      <sheetName val="Bulk Load"/>
      <sheetName val="MVCS-Vapors"/>
      <sheetName val="MVCS-Nat. Gas "/>
      <sheetName val="Landings &amp; Degassing"/>
      <sheetName val="Portable Degassing"/>
      <sheetName val="Vehicles"/>
      <sheetName val="IC Engines"/>
      <sheetName val="WWSeparators"/>
      <sheetName val="And. Green. Blinds"/>
      <sheetName val="Spills"/>
      <sheetName val="Paints_Degreaser"/>
      <sheetName val="Changes for Next Yr"/>
      <sheetName val="Additive Tanks"/>
      <sheetName val="AD Tank Partial Spec."/>
      <sheetName val="VOC AD Tank"/>
      <sheetName val="Bulk Loading"/>
      <sheetName val="VRU-Vapors"/>
      <sheetName val="VRU-Natural Gas"/>
      <sheetName val="Water Heater"/>
      <sheetName val="Vehicles - gasoline"/>
      <sheetName val="Vehicles - diesel"/>
      <sheetName val="Sump Tank Emissions"/>
      <sheetName val="Landings"/>
      <sheetName val="Paints_Degreasers"/>
      <sheetName val="Tank Throughputs"/>
      <sheetName val="Tank 150"/>
      <sheetName val="Demulsifier Tank"/>
      <sheetName val="Corrosion Inh. Tank"/>
      <sheetName val="Other Sources"/>
      <sheetName val="Boiler"/>
      <sheetName val="Paint Speciation and Usage"/>
      <sheetName val="IC Engines - None at T3"/>
      <sheetName val="Totals Summary"/>
      <sheetName val="Monthly Summary by Unit"/>
      <sheetName val="Data Input"/>
      <sheetName val="Inputs"/>
      <sheetName val="Analyses"/>
      <sheetName val="Emis. Summary"/>
      <sheetName val="Oil Tanks"/>
      <sheetName val="PW Tanks New"/>
      <sheetName val="PW Tanks"/>
      <sheetName val="Gunbarrel"/>
      <sheetName val="FL-1 Stream"/>
      <sheetName val="FL-1 Pilot"/>
      <sheetName val="FL-1 Hourly"/>
      <sheetName val="FL-2_FL-3 Stream"/>
      <sheetName val="FL-2 Stream Hourly"/>
      <sheetName val="FL-3 Stream Hourly"/>
      <sheetName val="FL-2 Pilot"/>
      <sheetName val="ECD Pilot"/>
      <sheetName val="ECD Stream"/>
      <sheetName val="ECD Maximum Hourly Stream"/>
      <sheetName val="ECD VRU Down"/>
      <sheetName val="ECD VRU Up"/>
      <sheetName val="VRU Record"/>
      <sheetName val="ProMax --&gt;"/>
      <sheetName val="2021 ECD-D"/>
      <sheetName val="2020 ECD PStreams-D"/>
      <sheetName val="2021 ECD PStreams-D"/>
      <sheetName val="2022 ECD PStreams-D"/>
      <sheetName val="2021 Tank Battery-D"/>
      <sheetName val="2020 Tank Battery PStreams-D"/>
      <sheetName val="2021 Tank Battery PStreams-D"/>
      <sheetName val="2022 Tank Battery PStreams-D"/>
      <sheetName val="2021 ECD-U"/>
      <sheetName val="2020 ECD PStreams-U"/>
      <sheetName val="2021 ECD PStreams-U"/>
      <sheetName val="2022 ECD PStreams-U"/>
      <sheetName val="2021 Tank Battery-U"/>
      <sheetName val="2020 Tank Battery PStreams-U"/>
      <sheetName val="2021 Tank Battery PStreams-U"/>
      <sheetName val="2022 Tank Battery PStreams-U"/>
      <sheetName val="Benzene "/>
      <sheetName val="Fixed Roof"/>
      <sheetName val="Staff Rates"/>
      <sheetName val="Title"/>
      <sheetName val="Exclusions"/>
      <sheetName val="Summary Areas"/>
      <sheetName val="Summary Equipment"/>
      <sheetName val="Crushing"/>
      <sheetName val="Milling"/>
      <sheetName val="Flotation"/>
      <sheetName val="Thickening"/>
      <sheetName val="Tailings"/>
      <sheetName val="Steam &amp; Air services"/>
      <sheetName val="Reagents"/>
      <sheetName val="Plant Services"/>
      <sheetName val="Remote"/>
      <sheetName val="Infrastructure"/>
      <sheetName val="Village"/>
      <sheetName val="Incoming Supply"/>
      <sheetName val="Powerline"/>
      <sheetName val="High Voltage"/>
      <sheetName val="Low Voltage Distribution"/>
      <sheetName val="Control"/>
      <sheetName val="Comms"/>
      <sheetName val="Security"/>
      <sheetName val="Generators"/>
      <sheetName val="PF"/>
      <sheetName val="Mob"/>
      <sheetName val="Freight"/>
      <sheetName val="Equipment Lookup"/>
      <sheetName val="Cables Lookup"/>
      <sheetName val="40DEG CABLE LOOKUP"/>
      <sheetName val="50DEG CABLE LOOKUP"/>
      <sheetName val="BD CABLE LOOKUP"/>
      <sheetName val="Area Facil. Code"/>
      <sheetName val="Facil. Code "/>
      <sheetName val="Elec.Codes"/>
      <sheetName val="Disc. Code"/>
      <sheetName val="Header"/>
      <sheetName val="Selection"/>
      <sheetName val="Check"/>
      <sheetName val="Data &amp; Tables"/>
      <sheetName val="Viscosity"/>
      <sheetName val="Graphs"/>
      <sheetName val="Pipe Dia. Calc"/>
      <sheetName val="4 Mick"/>
      <sheetName val="Power Usage"/>
      <sheetName val="Sheet6"/>
      <sheetName val="PHYSICALS"/>
      <sheetName val="cycles"/>
      <sheetName val="Flag_P"/>
      <sheetName val="Data Dump_P"/>
      <sheetName val="Flag_C"/>
      <sheetName val="Cover"/>
      <sheetName val="Administration"/>
      <sheetName val="Airstrip"/>
      <sheetName val="Catering Contractor"/>
      <sheetName val="Confined Space"/>
      <sheetName val="Diamond Drilling"/>
      <sheetName val="Engineering and Maintenance"/>
      <sheetName val="Exploration"/>
      <sheetName val="External Relations"/>
      <sheetName val="Gas Cylinder Storage"/>
      <sheetName val="Gravity Circuit Upgrade"/>
      <sheetName val="In-Line Leach Reactor"/>
      <sheetName val="In-pit tails disposal"/>
      <sheetName val="Jundee Re-Power"/>
      <sheetName val="Metallurgy"/>
      <sheetName val="Mine Closure"/>
      <sheetName val="Reline"/>
      <sheetName val="Safety Dept"/>
      <sheetName val="Sandhill Well"/>
      <sheetName val="SGS Laboratory"/>
      <sheetName val="Surface Mining"/>
      <sheetName val="Survey"/>
      <sheetName val="Tunnel fire"/>
      <sheetName val="Underground Fire"/>
      <sheetName val="Underground Mine control"/>
      <sheetName val="Underground Mining"/>
      <sheetName val="Village Maintenance"/>
      <sheetName val="ug ground pedestrian"/>
      <sheetName val="Business Risk"/>
      <sheetName val="Exploration1"/>
      <sheetName val="Catering Contractor1"/>
      <sheetName val="Metallurgy1"/>
      <sheetName val="Administration1"/>
      <sheetName val="Surface Mining1"/>
      <sheetName val="SGS Laboratory1"/>
      <sheetName val="Environmental Monitoring"/>
      <sheetName val="Consequence"/>
      <sheetName val="Likelihood"/>
      <sheetName val="Risk Matrix"/>
      <sheetName val="RM Process"/>
      <sheetName val="Review 8.3.04"/>
      <sheetName val="Criteria"/>
      <sheetName val="04 Budget Data"/>
      <sheetName val="04 Actual"/>
      <sheetName val="04 Forecast"/>
      <sheetName val="Forecast Reports"/>
      <sheetName val="Cost Reports"/>
      <sheetName val="ExpAccrual"/>
      <sheetName val="Ops Com"/>
      <sheetName val="Activity"/>
      <sheetName val="AccretionSettlement"/>
      <sheetName val="Reconcile"/>
      <sheetName val="Canadian Repts"/>
      <sheetName val="Budget Reports Total"/>
      <sheetName val="Budgets by Activity"/>
      <sheetName val="Budget by Site"/>
      <sheetName val="Budget by Region"/>
      <sheetName val="PPE"/>
      <sheetName val="FAR Recon"/>
      <sheetName val="MCE"/>
      <sheetName val="S 4"/>
      <sheetName val="Provisions, Accruals"/>
      <sheetName val="POL"/>
      <sheetName val="PGL"/>
      <sheetName val="SML"/>
      <sheetName val="FNL"/>
      <sheetName val="Instructions- Oracle TB "/>
      <sheetName val="Instructions  - Consol Model"/>
      <sheetName val="USD FX &amp; Adjustments"/>
      <sheetName val="USD Inventory Inputs"/>
      <sheetName val="USD &amp; AUD Trial Balance"/>
      <sheetName val="FX Classification Master"/>
      <sheetName val="Account Master List"/>
      <sheetName val="Current Mth PTD AUD"/>
      <sheetName val="Current Mth YTD AUD"/>
      <sheetName val="Prior Mth YTD USD"/>
      <sheetName val="USD Tax"/>
      <sheetName val="Working Capital"/>
      <sheetName val="FX Reconciliation"/>
      <sheetName val="Current Mth YTD USD"/>
      <sheetName val="Will Current Mth YTD USD"/>
      <sheetName val="Will Current Mth YTD AUD"/>
      <sheetName val="Current Mth YTD USD - 2008"/>
      <sheetName val="Current Mth YTD AUD - 2008"/>
      <sheetName val="Reclamation continuity USD"/>
      <sheetName val="Reclamation continuity Base Cur"/>
      <sheetName val="Reclamation continuity USD Nov"/>
      <sheetName val="Reclamation continuity Base Nov"/>
      <sheetName val="CODE"/>
      <sheetName val="Hmca entities by nat"/>
      <sheetName val="POL - 98"/>
      <sheetName val="FNL - 98"/>
      <sheetName val="SML - 98"/>
      <sheetName val="POL - 99"/>
      <sheetName val="FNL - 99"/>
      <sheetName val="SML - 99"/>
      <sheetName val="POL - 00"/>
      <sheetName val="FNL - 00"/>
      <sheetName val="SML - 00"/>
      <sheetName val="_"/>
      <sheetName val="A$TB REC TO US$TB"/>
      <sheetName val="BIG OZ"/>
      <sheetName val="FX Summary"/>
      <sheetName val="2110 21401 Rehab Info_1"/>
      <sheetName val="2120 21401 Rehab Info_2"/>
      <sheetName val="2110 21401 Rehab_1"/>
      <sheetName val="2110 21401 Rehab_2"/>
      <sheetName val="2110 21610 FBT"/>
      <sheetName val="2110 21101 Acc Super"/>
      <sheetName val="1110 1140 Bank Acc"/>
      <sheetName val="1370 13721 Ppd Exp"/>
      <sheetName val="1110 11400 Bank Acc"/>
      <sheetName val="KCGM Bank Acc"/>
      <sheetName val="21618 Accrued Liab - Other"/>
      <sheetName val="21610 Accrued Liability- Other"/>
      <sheetName val="Rates 31 Dec 05"/>
      <sheetName val="Rates 31 Dec 06"/>
      <sheetName val="2110 27110 -AL"/>
      <sheetName val="2110 27115- LSL"/>
      <sheetName val="1780 17892 Pangea"/>
      <sheetName val="1780 17893 Kahama"/>
      <sheetName val="2110 21102 Vacation"/>
      <sheetName val="2110 21191 Workers Comp"/>
      <sheetName val="2120 21401 Reclamation"/>
      <sheetName val="2230 26102 Lease Liabability"/>
      <sheetName val="2731 27160 Provision LSL"/>
      <sheetName val="0"/>
      <sheetName val="21601 Accrued Liabiliy- Other"/>
      <sheetName val="13501 Consumables"/>
      <sheetName val="13311 consumables"/>
      <sheetName val="Hmca entities by nat&amp;sub"/>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Summarised FS"/>
      <sheetName val="USD by month"/>
      <sheetName val="USD by month FX Capital"/>
      <sheetName val="USD Transactions"/>
      <sheetName val="USD FX &amp; OCI"/>
      <sheetName val="AUD by month"/>
      <sheetName val="Oracle Australia"/>
      <sheetName val="Oracle Australia 2"/>
      <sheetName val="Other income &amp; Admin"/>
      <sheetName val="Capital Lease"/>
      <sheetName val="FX Adj Reconciliation"/>
      <sheetName val="PPE FX Rates"/>
      <sheetName val="A$ FS"/>
      <sheetName val="Balance Sheet"/>
      <sheetName val="IS"/>
      <sheetName val="Note 1"/>
      <sheetName val="Note 2"/>
      <sheetName val="GL Details July"/>
      <sheetName val="Peel"/>
      <sheetName val="Input"/>
      <sheetName val="Historical Data"/>
      <sheetName val="Assumptions Used"/>
      <sheetName val="Capex"/>
      <sheetName val="Operational Metrics"/>
      <sheetName val="Historical Data for TIR purpose"/>
      <sheetName val="Dollars"/>
      <sheetName val="Percentages"/>
      <sheetName val="calculations"/>
      <sheetName val="Historical SG&amp;A"/>
      <sheetName val="Historical payroll"/>
      <sheetName val="Historical SG_A"/>
      <sheetName val="Historical &amp; 2009 SG&amp;A"/>
      <sheetName val="Addaline"/>
      <sheetName val="Historical Revenue"/>
      <sheetName val="Historical COS"/>
      <sheetName val="Historical Rev"/>
      <sheetName val="TIR"/>
      <sheetName val="Cap"/>
      <sheetName val="Sales"/>
      <sheetName val="EBITDA"/>
      <sheetName val="EIL"/>
      <sheetName val="Charts"/>
      <sheetName val="Cons. P&amp;L"/>
      <sheetName val="TIR P&amp;L"/>
      <sheetName val="EIL P&amp;L"/>
      <sheetName val="SH P&amp;L"/>
      <sheetName val="Mthly Cons."/>
      <sheetName val="Mthly TIR"/>
      <sheetName val="Mthly EIL"/>
      <sheetName val="Mthly SH"/>
      <sheetName val="Roll TIR vs budget"/>
      <sheetName val="Roll TIR vs last month"/>
      <sheetName val="Roll EIL"/>
      <sheetName val="Roll SH"/>
      <sheetName val="CF"/>
      <sheetName val="Exp Rollup"/>
      <sheetName val="Rev Var"/>
      <sheetName val="COS Var"/>
      <sheetName val="SG&amp;A Var"/>
      <sheetName val="Revenue"/>
      <sheetName val="COS Sum"/>
      <sheetName val="COS"/>
      <sheetName val="SG&amp;A"/>
      <sheetName val="GL Master"/>
      <sheetName val="SG&amp;A Copy"/>
      <sheetName val="Accruals"/>
      <sheetName val="R&amp;M"/>
      <sheetName val="Aurora"/>
      <sheetName val="Etob"/>
      <sheetName val="TIR Operations 2009"/>
      <sheetName val="TIR Operations 2010"/>
      <sheetName val="TIR Operations Variance"/>
      <sheetName val="Production"/>
      <sheetName val="TIR Detail 2009"/>
      <sheetName val="TIR Detail 2010"/>
      <sheetName val="Automotive 2009"/>
      <sheetName val="Automotive 2010"/>
      <sheetName val="Automotive Variance"/>
      <sheetName val="Commercial 2009"/>
      <sheetName val="Commercial 2010"/>
      <sheetName val="Commercial Variance"/>
      <sheetName val="Combined P&amp;TS 2009"/>
      <sheetName val="Combined P&amp;TS 2010"/>
      <sheetName val="Combined P&amp;TS Var"/>
      <sheetName val="Transfer Station 2009"/>
      <sheetName val="Transfer Station 2010"/>
      <sheetName val="Transfer Station Variance"/>
      <sheetName val="Plant 2009"/>
      <sheetName val="Plant 2010"/>
      <sheetName val="Plant Variance"/>
      <sheetName val="Leamington 2009"/>
      <sheetName val="Leamington 2010"/>
      <sheetName val="Leamington Variance"/>
      <sheetName val="Aurora 2009"/>
      <sheetName val="Aurora 2010"/>
      <sheetName val="Aurora Variance"/>
      <sheetName val="Etobicoke 2009"/>
      <sheetName val="Etobicoke 2010"/>
      <sheetName val="Etobicoke Variance"/>
      <sheetName val="Peel 2009"/>
      <sheetName val="Peel 2010"/>
      <sheetName val="Trends"/>
      <sheetName val="LOB Month"/>
      <sheetName val="LOB YTD"/>
      <sheetName val="Total"/>
      <sheetName val="Waste"/>
      <sheetName val="Recycling"/>
      <sheetName val="PD"/>
      <sheetName val="Commodities"/>
      <sheetName val="ETS"/>
      <sheetName val="ICI"/>
      <sheetName val="N6"/>
      <sheetName val="Municipal"/>
      <sheetName val="Leam"/>
      <sheetName val="SC"/>
      <sheetName val="Misc"/>
      <sheetName val="Other"/>
      <sheetName val="Consolidated Summary"/>
      <sheetName val="DTRF Summary"/>
      <sheetName val="SDR Summary"/>
      <sheetName val="Stmt Operations"/>
      <sheetName val="Sch 1.REV"/>
      <sheetName val="Sch 2.EXP (2)"/>
      <sheetName val="Sch 3.COGS"/>
      <sheetName val="Sch 4.PAYROLL"/>
      <sheetName val="SandhillPL"/>
      <sheetName val="Sandhill Rev Schedules to PL"/>
      <sheetName val="Sandhill COS Schedules to PL"/>
      <sheetName val="Sandhill Exp Schedules to P (2)"/>
      <sheetName val="DUFF ORG"/>
      <sheetName val="ENH REC"/>
      <sheetName val="EG"/>
      <sheetName val="MONO"/>
      <sheetName val="ORV"/>
      <sheetName val="SHE"/>
      <sheetName val="ELGV"/>
      <sheetName val="AMAR"/>
      <sheetName val="FE GAR"/>
      <sheetName val="FE OCC"/>
      <sheetName val="RO"/>
      <sheetName val="MRO"/>
      <sheetName val="Total Payroll "/>
      <sheetName val="CAPEX (2)"/>
      <sheetName val="Macros Disabled"/>
      <sheetName val="Admin"/>
      <sheetName val="Tables"/>
      <sheetName val="Economic Assumptions"/>
      <sheetName val="Profiles and Groupings"/>
      <sheetName val="KS.Hemlo.Williams"/>
      <sheetName val="KS.Tulawaka"/>
      <sheetName val="KS.TurquoiseRidge"/>
      <sheetName val="KS.RoundMtnMine"/>
      <sheetName val="KS.RekoDiq"/>
      <sheetName val="KS.Pinson"/>
      <sheetName val="KS.Kabanga"/>
      <sheetName val="KS.GoldenSunlight"/>
      <sheetName val="KS.Federova"/>
      <sheetName val="KS.DonlinCreek"/>
      <sheetName val="KS.Hemlo.DavidBel"/>
      <sheetName val="KS.Cortez"/>
      <sheetName val="KS.BaldMountain"/>
      <sheetName val="KS.Storm"/>
      <sheetName val="KS.RubyHill"/>
      <sheetName val="KS.EskayCreekMine"/>
      <sheetName val="KS.MarigoldMine"/>
      <sheetName val="KS.Sedibelo"/>
      <sheetName val="KS.NorthMara"/>
      <sheetName val="KS.Goldstrike"/>
      <sheetName val="KS.Zaldivar"/>
      <sheetName val="KS.Veladero"/>
      <sheetName val="KS.Pierina"/>
      <sheetName val="KS.LagunasNorte"/>
      <sheetName val="KS.Buzwagi"/>
      <sheetName val="KS.Bulyanhulu"/>
      <sheetName val="KS.PuebloViejo"/>
      <sheetName val="KS.PascuaLama"/>
      <sheetName val="KS.SouthArturo"/>
      <sheetName val="KS.Porgera"/>
      <sheetName val="KS.Osborne"/>
      <sheetName val="KS.Lawlers"/>
      <sheetName val="KS.Kanowna"/>
      <sheetName val="KS.Kalgoorlie"/>
      <sheetName val="KS.Henty"/>
      <sheetName val="KS.GrannySmith"/>
      <sheetName val="KS.Darlot"/>
      <sheetName val="KS.Cowal"/>
      <sheetName val="KS.Plutonic"/>
      <sheetName val="Keying Summary"/>
      <sheetName val="Consol KS"/>
      <sheetName val="Site Diagnostics"/>
      <sheetName val="Report Settings"/>
      <sheetName val="Sensitivities"/>
      <sheetName val="Global Summary"/>
      <sheetName val="Cost by Element"/>
      <sheetName val="Site Comparison"/>
      <sheetName val="LOM-Budget"/>
      <sheetName val="Report Consumables"/>
      <sheetName val="Report Production Data"/>
      <sheetName val="Report Capital Expenditures"/>
      <sheetName val="Report OP Costs"/>
      <sheetName val="Report OP KPIs"/>
      <sheetName val="Report UG Costs"/>
      <sheetName val="Report UG KPIs"/>
      <sheetName val="Report Processing Costs"/>
      <sheetName val="Report Processing KPIs"/>
      <sheetName val="Report G&amp;A Costs-KPIs"/>
      <sheetName val="Manpower Summary"/>
      <sheetName val="Energy Metrics"/>
      <sheetName val="Chart - Site Summary"/>
      <sheetName val="Chart-SiteData"/>
      <sheetName val="ALTA SUGERIDA"/>
      <sheetName val="Apertura "/>
      <sheetName val="A DISTRIBUIR"/>
      <sheetName val="Obras Complementarias"/>
      <sheetName val="Saldos al 3062001"/>
      <sheetName val="Anexo RG 502"/>
      <sheetName val="Resumen"/>
      <sheetName val="Budget"/>
      <sheetName val="Forecast"/>
      <sheetName val="BudgetPY"/>
      <sheetName val="BudgetCY"/>
      <sheetName val="Actual"/>
      <sheetName val="DT1"/>
      <sheetName val="DT4"/>
      <sheetName val="Prod Costs Calc"/>
      <sheetName val="DT2"/>
      <sheetName val="B1 - Regional Scorecard"/>
      <sheetName val="OpMargin"/>
      <sheetName val="Budget Profile"/>
      <sheetName val="CashCost"/>
      <sheetName val="Consum Volumes"/>
      <sheetName val="Consum Prices"/>
      <sheetName val="Op Cost Analysis"/>
      <sheetName val="Net Cash Flow 2010"/>
      <sheetName val="Capital Summary by Mine"/>
      <sheetName val="E1 - Regional Income Summary"/>
      <sheetName val="E1 - Regional Income"/>
      <sheetName val="E1 - EBITDA Summary"/>
      <sheetName val="E1 - Free Cash Flow Summary"/>
      <sheetName val="E1 - Amort &amp; Accret"/>
      <sheetName val=" RBU Costs"/>
      <sheetName val="People old"/>
      <sheetName val="People"/>
      <sheetName val="Labour"/>
      <sheetName val="D1 - Capital Expenditure"/>
      <sheetName val="D1 - Working Captial"/>
      <sheetName val="LOM Slides 48-67"/>
      <sheetName val="DT3"/>
      <sheetName val="DT6"/>
      <sheetName val="KS.CerroCasale"/>
      <sheetName val="Sitedraft Forecast"/>
      <sheetName val="Fcst template"/>
      <sheetName val="Value tree"/>
      <sheetName val="Metal Plan"/>
      <sheetName val="Cash Cost Inventory 2007 usd"/>
      <sheetName val="Non cash Inventory Model"/>
      <sheetName val="Metal Plan (Revised budget)"/>
      <sheetName val="Metal Plan FC0307"/>
      <sheetName val="Metal Plan FC7C-v3 Factor 0% op"/>
      <sheetName val="Cash Costs template"/>
      <sheetName val="Plan de ventas (ME)"/>
      <sheetName val="Plan de Ventas (ME April)"/>
      <sheetName val="Fees"/>
      <sheetName val="Latest Overhead"/>
      <sheetName val="Proyección (Def)"/>
      <sheetName val="Cálculo de Regalías"/>
      <sheetName val="Forecast Mina Mayo 07"/>
      <sheetName val="Forecast Proceso Mayo 07"/>
      <sheetName val="Forecast G&amp;A June"/>
      <sheetName val="Depreciation tab (2)"/>
      <sheetName val="Depreciation tab"/>
      <sheetName val="Contract Impact (June)"/>
      <sheetName val="Contract Impact"/>
      <sheetName val="Capitalization"/>
      <sheetName val="Plan de ventas"/>
      <sheetName val="Metal Plan (Agosto)"/>
      <sheetName val="Control Sheet"/>
      <sheetName val="DT1_ProdYr"/>
      <sheetName val="DT2_BudSnp"/>
      <sheetName val="DT3_10LOM"/>
      <sheetName val="Financials"/>
      <sheetName val="Gold Profile"/>
      <sheetName val="Silver Profile"/>
      <sheetName val="Copper Profile"/>
      <sheetName val="OP Stats"/>
      <sheetName val="UG Stats"/>
      <sheetName val="PR Stats1"/>
      <sheetName val="PR Stats2"/>
      <sheetName val="DMEX"/>
      <sheetName val="OPCC"/>
      <sheetName val="UGCC"/>
      <sheetName val="OPUC"/>
      <sheetName val="UGUC"/>
      <sheetName val="PRCC"/>
      <sheetName val="PRUC"/>
      <sheetName val="GACC"/>
      <sheetName val="KeyCons$"/>
      <sheetName val="KeyCons#"/>
      <sheetName val="NetCashFlow"/>
      <sheetName val="MetalProd"/>
      <sheetName val="OreM&amp;P"/>
      <sheetName val="Variables"/>
      <sheetName val="Retrieve"/>
      <sheetName val="Cinetica"/>
      <sheetName val="CELLS"/>
      <sheetName val="DIAS DE RIEGO"/>
      <sheetName val="Oz Au"/>
      <sheetName val="Oz Ag"/>
      <sheetName val="MONTHLY"/>
      <sheetName val="Monthly Report"/>
      <sheetName val="Au-Ag Produced"/>
      <sheetName val="DATA PROGRAM"/>
      <sheetName val="Au-Ag Produced (2)"/>
      <sheetName val="Producción"/>
      <sheetName val="Site and Version"/>
      <sheetName val="Prior Year LOM Summary"/>
      <sheetName val="Consumables"/>
      <sheetName val="Equipment"/>
      <sheetName val="Production Data"/>
      <sheetName val="Capital Expenditures"/>
      <sheetName val="OP Costs"/>
      <sheetName val="OP KPIs"/>
      <sheetName val="UG Costs"/>
      <sheetName val="UG KPIs"/>
      <sheetName val="Processing Costs"/>
      <sheetName val="Processing KPIs"/>
      <sheetName val="G&amp;A Costs"/>
      <sheetName val="LOM Budget"/>
      <sheetName val="all"/>
      <sheetName val="reserve"/>
      <sheetName val="resource"/>
      <sheetName val="regional"/>
      <sheetName val="by mine"/>
      <sheetName val="db"/>
      <sheetName val="share"/>
      <sheetName val="Company"/>
      <sheetName val="Cost Centers"/>
      <sheetName val="Accounts"/>
      <sheetName val="CRITERIA1"/>
      <sheetName val="Subs"/>
      <sheetName val="Cost Centres V2"/>
      <sheetName val="capital items"/>
      <sheetName val="other project inputs"/>
      <sheetName val="LOM summary"/>
      <sheetName val="sensitivity"/>
      <sheetName val="cashflow"/>
      <sheetName val="power"/>
      <sheetName val="mine schedule"/>
      <sheetName val="op cost input"/>
      <sheetName val="capital cost input"/>
      <sheetName val="capcost"/>
      <sheetName val="opcost"/>
      <sheetName val="equipnos"/>
      <sheetName val="manning"/>
      <sheetName val="sched rates"/>
      <sheetName val="equip op costs"/>
      <sheetName val="prod graphs"/>
      <sheetName val="MWP OUTPUT"/>
      <sheetName val="SWITCH"/>
      <sheetName val="GL SUMMARY"/>
      <sheetName val="ORE STOCKS"/>
      <sheetName val="WASTE PARROT"/>
      <sheetName val="WASTE ROSELLA"/>
      <sheetName val="MINING"/>
      <sheetName val="WASTE DOGFISH"/>
      <sheetName val="WASTE PERCH NORTH"/>
      <sheetName val="Variance Analysis"/>
      <sheetName val="Chart1"/>
      <sheetName val="G&amp;A"/>
      <sheetName val="2008 aviation"/>
      <sheetName val="Monthly TBs"/>
      <sheetName val="May TB"/>
      <sheetName val="Apr TB"/>
      <sheetName val="Mar TB"/>
      <sheetName val="Feb TB"/>
      <sheetName val="Jan TB"/>
      <sheetName val="YTD ACTUAL"/>
      <sheetName val="Total detail budg"/>
      <sheetName val="Forecast Info"/>
      <sheetName val="Summary per cost centre"/>
      <sheetName val="20 DAR TOTAL"/>
      <sheetName val="20105 F&amp;A TOTAL"/>
      <sheetName val="F&amp;A-Finance"/>
      <sheetName val="F&amp;A-Tax"/>
      <sheetName val="F&amp;A-Admin G&amp;A"/>
      <sheetName val="20125 CORP &amp; LEGAL TOTAL"/>
      <sheetName val="Corp &amp; Legal-Legal (DM)"/>
      <sheetName val="Corp &amp; Legal-Community Affairs"/>
      <sheetName val="Corp &amp; Legal- Public Relations"/>
      <sheetName val="Corp Legal - Gevernment Affairs"/>
      <sheetName val="Human Resources"/>
      <sheetName val="20160 TECH SERV TOTAL"/>
      <sheetName val="TS - CI"/>
      <sheetName val="TS-Security"/>
      <sheetName val="TS - Maintenance (ED)"/>
      <sheetName val="TS_Geology (RA)"/>
      <sheetName val="TS-Mining (RB)"/>
      <sheetName val="TS-Metallurgy (NS)"/>
      <sheetName val="TS-OH&amp;S"/>
      <sheetName val="TS-Environment (US)"/>
      <sheetName val="Travel"/>
      <sheetName val="DAR Current 2007 Budget"/>
      <sheetName val="G&amp;A CURRENT 2007"/>
      <sheetName val="Production Plots"/>
      <sheetName val="BEI Base"/>
      <sheetName val="BEI Base+G1"/>
      <sheetName val="BEI Base+G1 +SL Wfld"/>
      <sheetName val="BEI Base+G1 +SL Wfld+G2"/>
      <sheetName val="BEI Base+G1 +SL Wfld+G2+Rein"/>
      <sheetName val="BEI Base+G1 +SL Wfld+G2+Rei+CO2"/>
      <sheetName val="BEI Reinvestment"/>
      <sheetName val="Sturgeon Lk Base"/>
      <sheetName val="Sturgeon Lk Growth1"/>
      <sheetName val="Sturgeon Lk Growth2"/>
      <sheetName val="Sturgeon Lk Waterflood"/>
      <sheetName val="SL Waterflood In G1"/>
      <sheetName val="SL Waterflood Increment"/>
      <sheetName val="SL Waterflood KE"/>
      <sheetName val="SL Base KE"/>
      <sheetName val="SL Wfld Incr KE"/>
      <sheetName val="Sturgeon Lk CO2 Flood"/>
      <sheetName val="Valhalla N Base"/>
      <sheetName val="Valhalla N Growth1"/>
      <sheetName val="Valhalla N Growth2"/>
      <sheetName val="Valhalla N Waterflood"/>
      <sheetName val="PRA Base"/>
      <sheetName val="PRA Growth1"/>
      <sheetName val="PRA Growth2"/>
      <sheetName val="Other Base"/>
      <sheetName val="Start Here"/>
      <sheetName val="Final Report"/>
      <sheetName val="Macro1"/>
      <sheetName val="2010 Snapshot"/>
      <sheetName val="Safety &amp; Env. Performance"/>
      <sheetName val="2010 Production"/>
      <sheetName val="Production Waterfalls"/>
      <sheetName val="Prod Risk Summary"/>
      <sheetName val="Key Prod Assumptions"/>
      <sheetName val="Operating margin"/>
      <sheetName val="Cash Cost Waterfalls"/>
      <sheetName val="Direct Mining Summary"/>
      <sheetName val="Mining Cost - OP"/>
      <sheetName val="Mining Cost - UG"/>
      <sheetName val="Process Cost"/>
      <sheetName val="Maint Cost"/>
      <sheetName val="G&amp;ACost"/>
      <sheetName val="Consumables - Vol"/>
      <sheetName val="CF Summary"/>
      <sheetName val="Net Cash Flow"/>
      <sheetName val="CP 1,2,3"/>
      <sheetName val="CP Slide 4"/>
      <sheetName val="CP Slide 5,6,7"/>
      <sheetName val="Reserve&amp;Resources"/>
      <sheetName val="2010 Reserve Summ"/>
      <sheetName val="2010 Dvpmt"/>
      <sheetName val="2010 Additions"/>
      <sheetName val="People - #s"/>
      <sheetName val="Labour costs"/>
      <sheetName val="Turnover"/>
      <sheetName val="Opp - Prod"/>
      <sheetName val="Opp - CF"/>
      <sheetName val="Opp Review"/>
      <sheetName val="Amort"/>
      <sheetName val="Capital Summary"/>
      <sheetName val="Check Summary"/>
      <sheetName val="Outstanding Items"/>
      <sheetName val="Income statement"/>
      <sheetName val="BalSheet"/>
      <sheetName val="Costs_old"/>
      <sheetName val="Other inc. MI &amp; Equity "/>
      <sheetName val="AR"/>
      <sheetName val="AP"/>
      <sheetName val="Prepaid"/>
      <sheetName val="Costs"/>
      <sheetName val="Analysis_Guidance"/>
      <sheetName val="Updated_Guidance"/>
      <sheetName val="Financials_Guid_2008"/>
      <sheetName val="Analysis_Highlights"/>
      <sheetName val="Analysis_IS"/>
      <sheetName val="Analysis_CF"/>
      <sheetName val="Analysis_IS recon_org"/>
      <sheetName val="Analysis_CF recon_org"/>
      <sheetName val="Analysis_Production "/>
      <sheetName val="Analysis_Sustaining Capex "/>
      <sheetName val="Analysis_IS rec"/>
      <sheetName val="Analysis_IS FC rec"/>
      <sheetName val="Analysis_CF rec"/>
      <sheetName val="Analysis_CF FC rec"/>
      <sheetName val="Report_highlights"/>
      <sheetName val="Report_IS"/>
      <sheetName val="Report_CF"/>
      <sheetName val="Report_CF (2)"/>
      <sheetName val="Report_Production_costs"/>
      <sheetName val="Report_Other expenses"/>
      <sheetName val="Report_Exploration"/>
      <sheetName val="Report_Development"/>
      <sheetName val="Report_Equity and MI"/>
      <sheetName val="Report_Capex"/>
      <sheetName val="Report_Capex (2)"/>
      <sheetName val="Report_Capex_spend"/>
      <sheetName val="Report_Capex_details"/>
      <sheetName val="Report_Highlights_Quarters"/>
      <sheetName val="Report_IS_Quarters"/>
      <sheetName val="Report_CF_Quarters"/>
      <sheetName val="Data on Other expenses"/>
      <sheetName val="Cortez Purchase Adjustment"/>
      <sheetName val="chart data"/>
      <sheetName val="Base Data"/>
      <sheetName val="Base"/>
      <sheetName val="Definitions"/>
      <sheetName val="Screen shot"/>
      <sheetName val="Examples"/>
      <sheetName val="GL Statistics"/>
      <sheetName val="GL Statistics (2)"/>
      <sheetName val="in country"/>
      <sheetName val="POO"/>
      <sheetName val="POL _ 98"/>
      <sheetName val="Model Mechanics"/>
      <sheetName val="A-1"/>
      <sheetName val="A-2"/>
      <sheetName val="Parameters"/>
      <sheetName val="Section View"/>
      <sheetName val="Plan View (Resource)"/>
      <sheetName val="Financial Scenarios"/>
      <sheetName val="Base Case Production Schedule"/>
      <sheetName val="Upside Case Production Schedule"/>
      <sheetName val="Base Case (100%)"/>
      <sheetName val="Upside Case (100%)"/>
      <sheetName val="Summary Sheet"/>
      <sheetName val="Fin and Prod Highlights (3yrAv)"/>
      <sheetName val="Fin and Prod Highlights (RFA)"/>
      <sheetName val="Indicated Resource Required"/>
      <sheetName val="Option Summary (Base Case)"/>
      <sheetName val="Chart 100% (Base)"/>
      <sheetName val="Chart 50% (Base)"/>
      <sheetName val="Chart 100% (Base) (2)"/>
      <sheetName val="Chart 50% (Base) (2)"/>
      <sheetName val="Option Summary (Upside Case)"/>
      <sheetName val="Chart 100% (Upside)"/>
      <sheetName val="Chart 50% (Upside)"/>
      <sheetName val="Chart 100% (Upside) (2)"/>
      <sheetName val="Chart 50% (Upside) (2)"/>
      <sheetName val="Composite-Val Summary (100)"/>
      <sheetName val="Composite-Val Summary (50)"/>
      <sheetName val="Cumulative NPV Chart (50%)"/>
      <sheetName val="Cumulative NPV Chart (100%)"/>
      <sheetName val="Sensitivity Graphs"/>
      <sheetName val="Sensitivity Analysis"/>
      <sheetName val="INPUT-UG2"/>
      <sheetName val="UG2-Valuation Summary"/>
      <sheetName val="INPUT-MR"/>
      <sheetName val="MR-Valuation Summary"/>
      <sheetName val="===== Not Used ======="/>
      <sheetName val="Acct'g D&amp;A"/>
      <sheetName val="UG2 (Capital 100%)"/>
      <sheetName val="MR (Capital 100%)"/>
      <sheetName val="Production Profile Chart"/>
      <sheetName val="Concentrate Sales Agreement"/>
      <sheetName val="Matte Sales Agreement"/>
      <sheetName val="Metal Price Options"/>
      <sheetName val="Metal Price Chart"/>
      <sheetName val="Metal Price (Mean &amp; Median)"/>
      <sheetName val="Metal Prices (3 Yr Ave)"/>
      <sheetName val="Electrical Power"/>
      <sheetName val="Prod Profile &amp; Capex"/>
      <sheetName val="Environmental (Base)"/>
      <sheetName val="Environmental (Upside)"/>
      <sheetName val="Environmental Schedule"/>
      <sheetName val="Mining Capital Schedule"/>
      <sheetName val="Smelter Operating Costs"/>
      <sheetName val="Community Trust"/>
      <sheetName val="Concentrator Capex"/>
      <sheetName val="Smelter Capex"/>
      <sheetName val="One page flash"/>
      <sheetName val="Barrick Monthly Estimate (WIP) "/>
      <sheetName val="Golden day Margins"/>
      <sheetName val="North Mara June Board FCST"/>
      <sheetName val="North Mara Stub period"/>
      <sheetName val="Barrick Budget"/>
      <sheetName val="North Mara Actual Summary"/>
      <sheetName val="Checks"/>
      <sheetName val="Flash"/>
      <sheetName val="Barrick Flash report"/>
      <sheetName val="Operations report"/>
      <sheetName val="Fixed Var"/>
      <sheetName val="Notice Board Target"/>
      <sheetName val="Notice Board Results"/>
      <sheetName val="Output"/>
      <sheetName val="Asset Accounts Data (Part 1)"/>
      <sheetName val="Asset Accounts Data (Part 2)"/>
      <sheetName val="11231 000000"/>
      <sheetName val="11235 000000"/>
      <sheetName val="11413 000000"/>
      <sheetName val="11531 115313"/>
      <sheetName val="11531 115315"/>
      <sheetName val="11537 000000"/>
      <sheetName val="11691 116911"/>
      <sheetName val="Exchange Rates"/>
      <sheetName val="Asset Accounts Analysis"/>
      <sheetName val="Instrucciones"/>
      <sheetName val="Global"/>
      <sheetName val="Summaries"/>
      <sheetName val="Exp &amp; Cat"/>
      <sheetName val="Exp &amp; Cat - Expansion"/>
      <sheetName val="AFE Rpt"/>
      <sheetName val="Budget Rpts"/>
      <sheetName val="Projects &gt;5m"/>
      <sheetName val="Register"/>
      <sheetName val="Supplemental Rpt"/>
      <sheetName val="Total Spend Balance"/>
      <sheetName val="Total Spend"/>
      <sheetName val="Chart"/>
      <sheetName val="Spend Proof"/>
      <sheetName val="AFE Recon"/>
      <sheetName val="AFE Tracking System CF"/>
      <sheetName val="AFE Tracking System"/>
      <sheetName val="Types"/>
      <sheetName val="Months"/>
      <sheetName val="Dropdowns"/>
      <sheetName val="Time periods"/>
      <sheetName val="Opcom Chart"/>
      <sheetName val="Hyperion Load"/>
      <sheetName val="Drilling Breakout"/>
      <sheetName val="Journal"/>
      <sheetName val="Trial Balance"/>
      <sheetName val="Phase 2 - EAGM top lev journal"/>
      <sheetName val="CCOA"/>
      <sheetName val="Lists "/>
      <sheetName val="Carátula"/>
      <sheetName val="TABLERO CONTROL"/>
      <sheetName val="Inputs años"/>
      <sheetName val="Calculos"/>
      <sheetName val="Ceiling"/>
      <sheetName val="SEC"/>
      <sheetName val="UNQ-BCP"/>
      <sheetName val="CET-BCP"/>
      <sheetName val="BBVA VAR "/>
      <sheetName val="GY-FD-S-BCP"/>
      <sheetName val="GY-FD-D-BCP"/>
      <sheetName val="M"/>
      <sheetName val="MOVIMIENTOS"/>
      <sheetName val="CARTA"/>
      <sheetName val="R"/>
      <sheetName val="REGULARIZADOS"/>
      <sheetName val="UNIQUE"/>
      <sheetName val="CETCO"/>
      <sheetName val="GDYS"/>
      <sheetName val="GDYD"/>
      <sheetName val="BBVA VAR"/>
      <sheetName val="DÓLARES"/>
      <sheetName val="C VS P"/>
      <sheetName val="INGRESOS"/>
      <sheetName val="EGRESOS"/>
      <sheetName val="PC-PAL"/>
      <sheetName val="PC-UQ"/>
      <sheetName val="SALDOS"/>
      <sheetName val="FUJO P&amp;A"/>
      <sheetName val="FLUJO UQ"/>
      <sheetName val="FM"/>
      <sheetName val="GF"/>
      <sheetName val="Hoja1"/>
      <sheetName val="Hoja2"/>
      <sheetName val="05042011"/>
      <sheetName val="RecoveredExternalLink1"/>
      <sheetName val="Acciones"/>
      <sheetName val="Hoja8"/>
      <sheetName val="Hoja10"/>
      <sheetName val="Hoja11"/>
      <sheetName val="Hoja12"/>
      <sheetName val="Hoja13"/>
      <sheetName val="Hoja14"/>
      <sheetName val="Hoja15"/>
      <sheetName val="Hoja16"/>
      <sheetName val="Módulo2"/>
      <sheetName val="EPS-CORREGIDA"/>
      <sheetName val="EPS"/>
      <sheetName val="PLANILLA (2)"/>
      <sheetName val="PLANILLA"/>
      <sheetName val="NETO A PAGAR "/>
      <sheetName val="DISTRIBUCINON PRIMERA QUINCENA "/>
      <sheetName val="Uniformes C.Propio"/>
      <sheetName val="DESCUENTOS BOLETAS "/>
      <sheetName val="Ene-Dic 2008 (2)"/>
      <sheetName val="PLLA AGOSTO"/>
      <sheetName val="COLECTA JUNIOR"/>
      <sheetName val="Uniformes Administrativo"/>
      <sheetName val="PLANILLAS-NETOS INCLUIDO GRATIF"/>
      <sheetName val="DISTRIBUCION DE PERSONAL POR CC"/>
      <sheetName val="PRIMERA QUINCENA DE SETIEMBRE "/>
      <sheetName val="C.L.B II"/>
      <sheetName val="C.A.E - Otros dscts"/>
      <sheetName val="Suma Colectas Junio"/>
      <sheetName val="Claro"/>
      <sheetName val="Menues"/>
      <sheetName val="Diferencias para Julio"/>
      <sheetName val="Ene-Dic2007"/>
      <sheetName val="REINTEGRO Y DESCUENTOS SETIEMBR"/>
      <sheetName val="Datos"/>
      <sheetName val="F-1"/>
      <sheetName val="F-2"/>
      <sheetName val="PL"/>
      <sheetName val="PL Imp"/>
      <sheetName val="F-5"/>
      <sheetName val="F-4"/>
      <sheetName val="B"/>
      <sheetName val="B1"/>
      <sheetName val="B2"/>
      <sheetName val="C"/>
      <sheetName val="L"/>
      <sheetName val="N"/>
      <sheetName val="L1"/>
      <sheetName val="IR"/>
      <sheetName val="UV-4"/>
      <sheetName val="UV"/>
      <sheetName val="UV-1"/>
      <sheetName val="UV-4-1"/>
      <sheetName val="UV-5"/>
      <sheetName val="UV-5-1"/>
      <sheetName val="UV-7"/>
      <sheetName val="UV-6"/>
      <sheetName val="DIF-TASAS 1"/>
      <sheetName val="DIF-TASAS"/>
      <sheetName val="AA"/>
      <sheetName val="BB"/>
      <sheetName val="CC"/>
      <sheetName val="FF"/>
      <sheetName val="MM"/>
      <sheetName val="PP"/>
      <sheetName val="Pos.monet"/>
      <sheetName val="SS"/>
      <sheetName val="REI BG"/>
      <sheetName val="Hoja cont"/>
      <sheetName val="P|L Ajust."/>
      <sheetName val="REI PL"/>
      <sheetName val="A.8.1Reclas"/>
      <sheetName val="A.8.2 BG Jun08"/>
      <sheetName val="A.8.3 NotasBG"/>
      <sheetName val="A.8.4 PL Jun08"/>
      <sheetName val="A.8.5 NotasPL"/>
      <sheetName val="A.8.6. T."/>
      <sheetName val="A.8.7 RATIOS KPI"/>
      <sheetName val="Liquidaciòn"/>
      <sheetName val="Reg de Vtas"/>
      <sheetName val="Corte Doc Reg Vtas "/>
      <sheetName val="Oberv en los comprob"/>
      <sheetName val="Corte Guias Remis y Observ"/>
      <sheetName val="Compras"/>
      <sheetName val="RC 07"/>
      <sheetName val="Rta 4ta"/>
      <sheetName val="IR ND "/>
      <sheetName val="IGV ND"/>
      <sheetName val="Anx 1"/>
      <sheetName val="Anexo 2"/>
      <sheetName val="Anexo 3"/>
      <sheetName val="TC"/>
      <sheetName val="2001"/>
      <sheetName val="2002"/>
      <sheetName val="2003"/>
      <sheetName val="2004"/>
      <sheetName val="2005"/>
      <sheetName val="T.Cambio"/>
      <sheetName val="EBITDA_P"/>
      <sheetName val="Benchmarking_rdos_ebitda"/>
      <sheetName val="MBruto_P"/>
      <sheetName val="Benchmarking_rdos_MB"/>
      <sheetName val="procesos_gráficos P"/>
      <sheetName val="ingresos P"/>
      <sheetName val="rentabilidad EB P"/>
      <sheetName val="rentabilidad MB P"/>
      <sheetName val="coste de sistemas_add P"/>
      <sheetName val="coste de sistemas_add P MB"/>
      <sheetName val="Autoconsumo"/>
      <sheetName val="evolución_agregado p"/>
      <sheetName val="ev.agregado2p"/>
      <sheetName val="POR CSC_Plantillaebitda"/>
      <sheetName val="evol_S.ecos"/>
      <sheetName val="evol_S.ecosMB"/>
      <sheetName val="evol_RRHH"/>
      <sheetName val="evol_RRHHMB"/>
      <sheetName val="evol_S.Grales"/>
      <sheetName val="evol_S.GralesMB"/>
      <sheetName val="evol_Inmobiliarios"/>
      <sheetName val="evol_InmobiliariosMB"/>
      <sheetName val="evol_Logística"/>
      <sheetName val="evol_LogísticaMB"/>
      <sheetName val="evol_informáticos"/>
      <sheetName val="evol_informáticosMB"/>
      <sheetName val="resultados_servicio_AR"/>
      <sheetName val="resultados_servicio_AR_MB"/>
      <sheetName val="resultados_servicio_BR"/>
      <sheetName val="resultados_servicio_BR_MB"/>
      <sheetName val="resultados_servicio_ME"/>
      <sheetName val="resultados_servicio_ME_MB"/>
      <sheetName val="resultados_servicio_CH"/>
      <sheetName val="resultados_servicio_CH_MB"/>
      <sheetName val="resultados_servicio_PE"/>
      <sheetName val="resultados_servicio_PE_MB"/>
      <sheetName val="resultados_servicio_ES"/>
      <sheetName val="resultados_servicio_ES_MB"/>
      <sheetName val="E.Costes_AR"/>
      <sheetName val="E.Costes_BR"/>
      <sheetName val="E.Costes_ME"/>
      <sheetName val="E.Costes_CH"/>
      <sheetName val="E.Costes_PE"/>
      <sheetName val="E.Costes_ES"/>
      <sheetName val="E.Costes_TPTI"/>
      <sheetName val="plantilla_TPTI"/>
      <sheetName val="plantilla_Zeleris"/>
      <sheetName val="E.Costes_Zeleris"/>
      <sheetName val="E.Costes_mesanterior_AR"/>
      <sheetName val="E.Costes_mesanterior_BR"/>
      <sheetName val="E.Costes_mesanterior_CH"/>
      <sheetName val="E.Costes_mesanterior_ME"/>
      <sheetName val="E.Costes_mesanterior_PE"/>
      <sheetName val="E.Costes_mesanteriorTPTI"/>
      <sheetName val="E.Costes_mes anteriorZeleris"/>
      <sheetName val="costes unitarios"/>
      <sheetName val="unitarios _con stmas."/>
      <sheetName val="costes por naturaleza"/>
      <sheetName val="REC COMPRAS"/>
      <sheetName val="MLV"/>
      <sheetName val="DETRACCIONES"/>
      <sheetName val="RTA4CATG"/>
      <sheetName val="IRNOD"/>
      <sheetName val="IGV NO DOM"/>
      <sheetName val="T.C."/>
      <sheetName val="Dados"/>
      <sheetName val="Novembro-01"/>
      <sheetName val="Dezembro-01"/>
      <sheetName val="Janeiro-02"/>
      <sheetName val="Exportación"/>
      <sheetName val="X MES TRAMITES"/>
      <sheetName val="Balance Mensual"/>
      <sheetName val="Est Gan y Per Mensual"/>
      <sheetName val="Balance Comparativo General"/>
      <sheetName val="Est Gan y Per Comparat.General"/>
      <sheetName val="Balance Comparativo Anual"/>
      <sheetName val="Est Gan y Per Comparativo Anual"/>
      <sheetName val="Detalle Balance"/>
      <sheetName val="Ventas Pb Ag"/>
      <sheetName val="Ventas Zn"/>
      <sheetName val="Costo de Ventas"/>
      <sheetName val="Resumen  (2)"/>
      <sheetName val="Resumen "/>
      <sheetName val="Resumen saldos"/>
      <sheetName val="Relacionadas"/>
      <sheetName val="Detalle Filial CxC"/>
      <sheetName val="NOTA Deuda"/>
      <sheetName val="Detalle Filial CxP"/>
      <sheetName val="CxP"/>
      <sheetName val="Otras cxc"/>
      <sheetName val="Operativos"/>
      <sheetName val="Anexo 1"/>
      <sheetName val="Operat Equipos MAR"/>
      <sheetName val="INX"/>
      <sheetName val="Roaming"/>
      <sheetName val="Saldos de derivados "/>
      <sheetName val="Valorizacion"/>
      <sheetName val="Depositos a plazo  Marzo 10"/>
      <sheetName val="Procedimientos"/>
      <sheetName val="Resumen + Neto Vinculadas"/>
      <sheetName val="Pos Mon Emp Grupo"/>
      <sheetName val="Detalle"/>
      <sheetName val="Detalle final"/>
      <sheetName val="Detalle final (2)"/>
      <sheetName val="Detalle final (3)"/>
      <sheetName val="Gráfico1"/>
      <sheetName val="Hoja3"/>
      <sheetName val="Sertel"/>
      <sheetName val="TSC"/>
      <sheetName val="TGSC"/>
      <sheetName val="TCC"/>
      <sheetName val="Consorcio ONPE"/>
      <sheetName val="Pleyade"/>
      <sheetName val="Audiovisuales"/>
      <sheetName val="Consorcio ONP"/>
      <sheetName val="Resumen Certificaciones"/>
      <sheetName val="Operat Equipos Abril"/>
      <sheetName val="PSP Mayo"/>
      <sheetName val="PSP Junio"/>
      <sheetName val="Otras operaciones intragrupo"/>
      <sheetName val="Resumen  2"/>
      <sheetName val="Certifica Nokia"/>
      <sheetName val="Resumen CxP"/>
      <sheetName val="Resumen CxC"/>
      <sheetName val="Prueba global"/>
      <sheetName val="Operat Equipos Set"/>
      <sheetName val="PSP Set"/>
      <sheetName val="Depositos a plazo  Ago10"/>
      <sheetName val="Otras operaciones intragrup Se "/>
      <sheetName val="199050"/>
      <sheetName val="Res Comp"/>
      <sheetName val="Teleatento"/>
      <sheetName val="Atento"/>
      <sheetName val="TFP SAC "/>
      <sheetName val="TP08 "/>
      <sheetName val="Locales"/>
      <sheetName val="Boletas de venta"/>
      <sheetName val="Total Ventas de Turbo"/>
      <sheetName val="Total Soles"/>
      <sheetName val="Agosto 03"/>
      <sheetName val="Setiembre 03"/>
      <sheetName val="Octubre 03"/>
      <sheetName val="Noviembre 03"/>
      <sheetName val="Diciembre 03"/>
      <sheetName val="Enero 04"/>
      <sheetName val="ACUMULADO"/>
      <sheetName val="RES"/>
      <sheetName val="19Jul"/>
      <sheetName val="20Jul"/>
      <sheetName val="21Jul"/>
      <sheetName val="22Jul"/>
      <sheetName val="23Jul"/>
      <sheetName val="24Jul"/>
      <sheetName val="25Jul"/>
      <sheetName val="2006"/>
      <sheetName val="MANO"/>
      <sheetName val="Conciliación"/>
      <sheetName val="ZFI11"/>
      <sheetName val="Tabla"/>
      <sheetName val="TMS Ingresos"/>
      <sheetName val="TMS Gastos"/>
      <sheetName val="P"/>
      <sheetName val="BG AJ"/>
      <sheetName val="EGYP AJ"/>
      <sheetName val="CALC IRTA"/>
      <sheetName val="BG"/>
      <sheetName val="EGP F"/>
      <sheetName val="EGQ N"/>
      <sheetName val="ECPN"/>
      <sheetName val="12"/>
      <sheetName val="OTRAS CTAS POR COBRAR"/>
      <sheetName val="16"/>
      <sheetName val="38"/>
      <sheetName val="31"/>
      <sheetName val="31-A"/>
      <sheetName val="T.C"/>
      <sheetName val="33"/>
      <sheetName val="33DET"/>
      <sheetName val="39"/>
      <sheetName val="39DET"/>
      <sheetName val="40"/>
      <sheetName val="41"/>
      <sheetName val="42"/>
      <sheetName val="OTRAS CUENTAS POR PAGAR"/>
      <sheetName val="Cta.46"/>
      <sheetName val="46101"/>
      <sheetName val="CTA.47"/>
      <sheetName val="47"/>
      <sheetName val="19"/>
      <sheetName val="CTA.50-59"/>
      <sheetName val="63"/>
      <sheetName val="66"/>
      <sheetName val="67"/>
      <sheetName val="68"/>
      <sheetName val="75 - 76"/>
      <sheetName val="CTA.77"/>
      <sheetName val="94"/>
      <sheetName val="97"/>
      <sheetName val="69"/>
      <sheetName val="70"/>
      <sheetName val="92"/>
      <sheetName val="95"/>
      <sheetName val="CCtos MEs"/>
      <sheetName val="Comparativo Mall"/>
      <sheetName val="TRANSCOM 12-2001 AJUSTADOS "/>
      <sheetName val="Column Test-S1"/>
      <sheetName val="Column Test-S2"/>
      <sheetName val="Column Test-N1"/>
      <sheetName val="Column Test-HIDRO"/>
      <sheetName val="Bulk"/>
      <sheetName val="h1"/>
      <sheetName val="C1"/>
      <sheetName val="h2"/>
      <sheetName val="C2"/>
      <sheetName val="h3"/>
      <sheetName val="C3"/>
      <sheetName val="L3"/>
      <sheetName val="h4"/>
      <sheetName val="C4"/>
      <sheetName val="L4"/>
      <sheetName val="h5"/>
      <sheetName val="C5"/>
      <sheetName val="Sol.cia"/>
      <sheetName val="Sol.oxi"/>
      <sheetName val=""/>
      <sheetName val="LISTADO"/>
      <sheetName val="Table"/>
      <sheetName val="Configuración"/>
      <sheetName val="Column_Test-S1"/>
      <sheetName val="Column_Test-S2"/>
      <sheetName val="Column_Test-N1"/>
      <sheetName val="Column_Test-HIDRO"/>
      <sheetName val="Sol_cia"/>
      <sheetName val="Sol_oxi"/>
      <sheetName val="Columnas"/>
      <sheetName val="LISTA DADOS"/>
      <sheetName val="LISTA"/>
      <sheetName val="LISTA "/>
      <sheetName val="Data Table"/>
      <sheetName val="Data reference"/>
      <sheetName val="Plan2"/>
      <sheetName val="Plan1"/>
      <sheetName val="Prod"/>
      <sheetName val="BEFORE ALLOCATION"/>
      <sheetName val="OVERHEAD ALLOCATION"/>
      <sheetName val="AFTER ALLOCATION"/>
      <sheetName val="Unallocated"/>
      <sheetName val="Allocated"/>
      <sheetName val="Upload"/>
      <sheetName val="Monthly Mid Rates 2013"/>
      <sheetName val="January 2013 usd"/>
      <sheetName val="February 2013"/>
      <sheetName val="MARCH 2013"/>
      <sheetName val="APRIL 2013"/>
      <sheetName val="MAY 2013"/>
      <sheetName val="JUNE 2013"/>
      <sheetName val="JULY 2013"/>
      <sheetName val="AUG 2013 "/>
      <sheetName val=" September 2013"/>
      <sheetName val="Monthly Cash forecasts"/>
      <sheetName val="Monthly Cash Costs"/>
      <sheetName val="Cost report"/>
      <sheetName val=" COSTS   2013"/>
      <sheetName val="Un paid Trade Creditors"/>
      <sheetName val=" COST TARGETS  2013 (2)"/>
      <sheetName val="1. Income statement"/>
      <sheetName val="2. Consolidated BS"/>
      <sheetName val="3. Cashflow Statement "/>
      <sheetName val="4. Operations"/>
      <sheetName val="5. Invoice"/>
      <sheetName val="Workings&gt;&gt;&gt;"/>
      <sheetName val="CNM(UK)&gt;&gt;"/>
      <sheetName val="CNM(UK) Transactional TB"/>
      <sheetName val="CNM(UK) Imported TB"/>
      <sheetName val="CNM(Mauritius)&gt;&gt;"/>
      <sheetName val="CNM(Mauritius) Transactional TB"/>
      <sheetName val="CNM(Mauritius) Imported TB"/>
      <sheetName val="Mabiza&gt;&gt;"/>
      <sheetName val="Mabiza Transactional TB"/>
      <sheetName val="Mabiza-Imported TB"/>
      <sheetName val="USD to GBP exchange rate"/>
      <sheetName val="TB"/>
      <sheetName val="Dbase - Spv"/>
      <sheetName val="TemSpv"/>
      <sheetName val="Scatter Graph - Spv"/>
      <sheetName val="Dbase-Jnr"/>
      <sheetName val="Scatter Graph - Jnr"/>
      <sheetName val="Stmt - Spv"/>
      <sheetName val="Stmt - Jnr"/>
      <sheetName val="PT DBase"/>
      <sheetName val="Catch-Up"/>
      <sheetName val="Gratuity DBase"/>
      <sheetName val="Pay Temp-Jnr"/>
      <sheetName val="Tax Temp-Jnr"/>
      <sheetName val="Gratuity Temp-Jnr"/>
      <sheetName val="Pay Temp-Mgt"/>
      <sheetName val="Tax Temp-Mgt"/>
      <sheetName val="Gratuity Temp-Mgt"/>
      <sheetName val="Names all"/>
      <sheetName val="Marché voiture"/>
      <sheetName val="Position_relative"/>
      <sheetName val="Gross"/>
      <sheetName val="MgmtDetails"/>
      <sheetName val="Median_points"/>
      <sheetName val="Structure"/>
      <sheetName val="TRIAL"/>
      <sheetName val="Hay 18"/>
      <sheetName val="Hay 17"/>
      <sheetName val="Hay 16"/>
      <sheetName val="Hay 14"/>
      <sheetName val="Hay 13"/>
      <sheetName val="Scatter_Structure"/>
      <sheetName val="Setup"/>
      <sheetName val="1 - Capital Plan"/>
      <sheetName val="2 - Human Resources Plan"/>
      <sheetName val="3 - Cost Projections"/>
      <sheetName val="4 - Advance Indicators"/>
      <sheetName val="P&amp;T Dbase-Jnr Ewe"/>
      <sheetName val="P&amp;T Dbase-Jnr Shg"/>
      <sheetName val="P&amp;T Dbase-Jnr HQ"/>
      <sheetName val="Gratuity DBase-Jnr"/>
      <sheetName val="Catch Up-All staff"/>
      <sheetName val="Hay 16+"/>
      <sheetName val="Monthly  Details"/>
      <sheetName val="Leavers Hay 16 &amp; Above"/>
      <sheetName val="Leavers Hay 15 &amp; Below"/>
      <sheetName val="Hay 15 &amp; Below"/>
      <sheetName val="Reconciliation March 05"/>
      <sheetName val="Hcount"/>
      <sheetName val="Names"/>
      <sheetName val="HQ (2)"/>
      <sheetName val="Catchup analysis-Jnr "/>
      <sheetName val="Pay-stmt"/>
      <sheetName val="Tax - Sup"/>
      <sheetName val="Dbase-Jnr (2)"/>
      <sheetName val="Tax-Jnr"/>
      <sheetName val="Current_proposed Vs Mkt median"/>
      <sheetName val="With Accom (2)"/>
      <sheetName val="Structure Summary"/>
      <sheetName val="Dbase-Mgt&amp;Spv"/>
      <sheetName val="Dbase-Jnr Staff"/>
      <sheetName val="Catch up cost Summary"/>
      <sheetName val="Mgt Current"/>
      <sheetName val="Mgt Proposed"/>
      <sheetName val="Mgt Proposed&amp;Mkt Med"/>
      <sheetName val="Non-Mgt Current"/>
      <sheetName val="Non-Mgt Proposed"/>
      <sheetName val="Non-Mgt Proposed&amp;Mkt Med"/>
      <sheetName val="Pay-Mgt&amp;Spv"/>
      <sheetName val="Tax-Mgt&amp;Spv"/>
      <sheetName val="Gratuity"/>
      <sheetName val="Gratuity Restructured"/>
      <sheetName val="Pension 2005"/>
      <sheetName val="Cash Pay Data"/>
      <sheetName val="Cash Pay Data (2)"/>
      <sheetName val="All Summary"/>
      <sheetName val="Gratuity 2004"/>
      <sheetName val="Gratuity 2005"/>
      <sheetName val="Gratuity 2005 Unstructured"/>
      <sheetName val="Gratuity 2005 Restructured"/>
      <sheetName val="Summary (Old Mult)"/>
      <sheetName val="Other Employee Cost"/>
      <sheetName val="Summary (New Mult)"/>
      <sheetName val="2003 TP"/>
      <sheetName val="2004 TP"/>
      <sheetName val="2004 BP"/>
      <sheetName val="2005 Cur TP"/>
      <sheetName val="2005 Prop TP"/>
      <sheetName val="2005 Cur TP (2)"/>
      <sheetName val="2005 Prop TP (2)"/>
      <sheetName val="IH 03 TP "/>
      <sheetName val="IH 04 TP"/>
      <sheetName val="IH 04 BP "/>
      <sheetName val="IH 05 Cur TP"/>
      <sheetName val="IH 05 Prop TP"/>
      <sheetName val="Sorted"/>
      <sheetName val="Sheet1 (2)"/>
      <sheetName val="2005 Prop TP (3)"/>
      <sheetName val="PT TB Feb"/>
      <sheetName val="Pay Template"/>
      <sheetName val="management database - WAPCO 2"/>
      <sheetName val="COV"/>
      <sheetName val="P&amp;L"/>
      <sheetName val="BAL.SHEET"/>
      <sheetName val="NOTES 1-2"/>
      <sheetName val="LCT FA Schd"/>
      <sheetName val="NOTES 6"/>
      <sheetName val="NOTE 7"/>
      <sheetName val="NOTES 8-10"/>
      <sheetName val="NOTE 11-13"/>
      <sheetName val="Note 14-17"/>
      <sheetName val="NOTES 18- 20"/>
      <sheetName val="NOTES 21-22"/>
      <sheetName val="NOTES 23-24"/>
      <sheetName val="Notes 25a-c"/>
      <sheetName val="NOTES 25d- 28"/>
      <sheetName val="VAS"/>
      <sheetName val="3 Years FS"/>
      <sheetName val="MGT. USE"/>
      <sheetName val="Adm"/>
      <sheetName val="Dist"/>
      <sheetName val="Finance"/>
      <sheetName val="NOV YTD (Actual)"/>
      <sheetName val="Detail P&amp;L (2008 Actual)"/>
      <sheetName val="Presentation"/>
      <sheetName val="Detail P&amp;L (Budget)"/>
      <sheetName val="Production Volumes "/>
      <sheetName val="Sales &amp; Desp Volume"/>
      <sheetName val="Stoppages"/>
      <sheetName val="Fuel Cost"/>
      <sheetName val="Gas TOP"/>
      <sheetName val="Power Cost"/>
      <sheetName val="Power Plant Budget"/>
      <sheetName val="Other Materials"/>
      <sheetName val="Stock Movements"/>
      <sheetName val="Material Usage &amp; Prices"/>
      <sheetName val="Fixed Costs"/>
      <sheetName val="Selling, Gen &amp; Admin"/>
      <sheetName val="Manpower Costs Extract"/>
      <sheetName val="Summary Capex"/>
      <sheetName val="Capex 2009"/>
      <sheetName val="2008 Capex Carry Fwd"/>
      <sheetName val="Loans &amp; Interest"/>
      <sheetName val="Stock Analysis"/>
      <sheetName val="Manpower Analysis"/>
      <sheetName val="Capex data"/>
      <sheetName val="Basic Asumptions (2)"/>
      <sheetName val="OIOA"/>
      <sheetName val="May 04"/>
      <sheetName val="1 - Human Resources Plan"/>
      <sheetName val="Labour Cost"/>
      <sheetName val="Cement Costs"/>
      <sheetName val="Clinker Cost"/>
      <sheetName val="OIOA Impact"/>
      <sheetName val="grades Lafarge"/>
      <sheetName val="Nigeria"/>
      <sheetName val="All-WAPCo"/>
      <sheetName val="Benin"/>
      <sheetName val="Staff"/>
      <sheetName val="macro d'éval"/>
      <sheetName val="Actual 2008 - LAGT P&amp;L"/>
      <sheetName val="Presentation 2009"/>
      <sheetName val="LCT 2009 Forecast P&amp;L"/>
      <sheetName val="Presentation 2010"/>
      <sheetName val="ACTUAL P&amp;L Statement 2010 "/>
      <sheetName val="Cover Page"/>
      <sheetName val="ACTUAL P&amp;L Statement 2010  DEC"/>
      <sheetName val="P&amp;L Rev &amp; Cost per Unit"/>
      <sheetName val="Presentation (2)"/>
      <sheetName val="2009 EST"/>
      <sheetName val="BUDGET P&amp;L Statement"/>
      <sheetName val="Cem Import Cost Assumptions"/>
      <sheetName val="Volume &amp; Revenue"/>
      <sheetName val="Cement Cost"/>
      <sheetName val="Packaging, Other VC &amp; Fac Ohd"/>
      <sheetName val="Selling Gen &amp; Admin"/>
      <sheetName val="Capex Additions-2010"/>
      <sheetName val="Capex &amp; Depr Budget"/>
      <sheetName val="Payroll Summary"/>
      <sheetName val="Accts_Cover"/>
      <sheetName val="T.BAL"/>
      <sheetName val="cum"/>
      <sheetName val="CFO P&amp;L"/>
      <sheetName val="Ex-Summ"/>
      <sheetName val="stk cont"/>
      <sheetName val="B.s 2"/>
      <sheetName val="Raw mat"/>
      <sheetName val="Purch"/>
      <sheetName val="SUMM KN"/>
      <sheetName val="Detail P&amp;L 2010 Forecast"/>
      <sheetName val="Detail P&amp;L (Actual) 2010"/>
      <sheetName val="Table of Content"/>
      <sheetName val="Detail P&amp;L (Budget) 2009"/>
      <sheetName val="Cashflow 09 Frcst"/>
      <sheetName val="Detail P&amp;L (Actual) 09"/>
      <sheetName val="Detail P&amp;L 09 Frcst"/>
      <sheetName val="Power Plant Maint 2010"/>
      <sheetName val="OCP Graph  Nton"/>
      <sheetName val="OCP Graph "/>
      <sheetName val="Data Input Sheet"/>
      <sheetName val="Production Volumes"/>
      <sheetName val="Production Volume Summary"/>
      <sheetName val="Major Stops"/>
      <sheetName val="Power Maint'ce 2011"/>
      <sheetName val="Updated Maintenance Budget"/>
      <sheetName val="Mainte Budget 2011 (2)"/>
      <sheetName val="Mainte Budget 2011"/>
      <sheetName val="Summary Capex 2011"/>
      <sheetName val="Capex 2011 Updated"/>
      <sheetName val="Capex &gt;25m"/>
      <sheetName val="CAPEX PRIORITY"/>
      <sheetName val="Capex Summary"/>
      <sheetName val="Detail P&amp;L (Budget) 2010"/>
      <sheetName val="BCC Graph"/>
      <sheetName val="BCC Graph Nton"/>
      <sheetName val="BAIL SEP"/>
      <sheetName val="BCC OCT"/>
      <sheetName val="OCT OCP"/>
      <sheetName val="LCT SEP"/>
      <sheetName val="OCP NOV"/>
      <sheetName val="BCC NOV"/>
      <sheetName val="PLANTS"/>
      <sheetName val="OCP DEC"/>
      <sheetName val="BCC DEC"/>
      <sheetName val="Terminals"/>
      <sheetName val="TOP Level 1page Sum"/>
      <sheetName val="Bail NOV"/>
      <sheetName val="LCT NOV"/>
      <sheetName val="BAIL OCT"/>
      <sheetName val="LCT OCT"/>
      <sheetName val="Bail DEC"/>
      <sheetName val="Q1 REVIEW PROD."/>
      <sheetName val="BCC SEP"/>
      <sheetName val="OCP SEP"/>
      <sheetName val="Q1 Drivers"/>
      <sheetName val="LCT Dec"/>
      <sheetName val="Variance Div"/>
      <sheetName val="Variance Plant"/>
      <sheetName val="Variance Terminal"/>
      <sheetName val="Chart Div."/>
      <sheetName val="DIVISION"/>
      <sheetName val="OCP June"/>
      <sheetName val="Chart Plant"/>
      <sheetName val="Chart Terminal"/>
      <sheetName val="Volume Data"/>
      <sheetName val="Sales &amp; Ebitda"/>
      <sheetName val="VC and FC SBA"/>
      <sheetName val="Year end comparism"/>
      <sheetName val="Ownership Structure"/>
      <sheetName val="Conso P&amp;L-FS Format (OCP Meger)"/>
      <sheetName val="Conso P&amp;L-FS Format (OCP Alone)"/>
      <sheetName val="Summary (Cement Division)"/>
      <sheetName val="Summary (Cement Plant) "/>
      <sheetName val="Summary (Obajana)"/>
      <sheetName val="Obajana (Details)"/>
      <sheetName val="Summary (Benue) "/>
      <sheetName val="Benue (Details)"/>
      <sheetName val="Summary (Ibese -DCW) "/>
      <sheetName val="Ibese -DCW (Details)"/>
      <sheetName val="Summary (Cement Terminals) "/>
      <sheetName val="Summary (Lagos Terminal)"/>
      <sheetName val="Lagos Terminal (Details)"/>
      <sheetName val="Summary (DBL Terminal) "/>
      <sheetName val="DBL Terminal (Details)"/>
      <sheetName val="User Notes"/>
      <sheetName val="Summary P&amp;L TOP LEVEL"/>
      <sheetName val="Summary P&amp;L"/>
      <sheetName val="BCC Performance Naira per ton"/>
      <sheetName val="BCC Performance"/>
      <sheetName val="Var BCC Performance"/>
      <sheetName val="Chart Half Year"/>
      <sheetName val="Detail P&amp;L (Actual)-2011"/>
      <sheetName val="Detail P&amp;L (Actual)-2010"/>
      <sheetName val="DIL  (2)"/>
      <sheetName val="Cashflow Statement"/>
      <sheetName val="Stock Valuation Sheet"/>
      <sheetName val="Variance"/>
      <sheetName val="Detail P&amp;L (Actual)-2008"/>
      <sheetName val="Detail P&amp;L (Budget) 2011"/>
      <sheetName val="Detail P&amp;L (Actual) 2009"/>
      <sheetName val="Detail P&amp;L (Frcst) "/>
      <sheetName val="PROFIT &amp;LOSS FORMAT"/>
      <sheetName val="Poineer Status"/>
      <sheetName val="2009 Power Cost &amp; Usage"/>
      <sheetName val="2010 Power Cost &amp; Usage"/>
      <sheetName val="Sheet4"/>
      <sheetName val="Sheet5"/>
      <sheetName val="Variance Analysis- Waterfall"/>
      <sheetName val="DIL  Report"/>
      <sheetName val="Forecast 2011 - Assumptions"/>
      <sheetName val="Price &amp; Cost Parameters"/>
      <sheetName val="Detail P&amp;L (Actual) 2011"/>
      <sheetName val="President's File OCP"/>
      <sheetName val="Detail P&amp;L 2008  (Actual)"/>
      <sheetName val="CHART WF"/>
      <sheetName val="Pioneer Status"/>
      <sheetName val="Year End"/>
      <sheetName val="Year End Variance"/>
      <sheetName val="OCP Forecast 2011"/>
      <sheetName val="Area Standard"/>
      <sheetName val="Area Stack"/>
      <sheetName val="Area Stack 100%"/>
      <sheetName val="Bar_clustered"/>
      <sheetName val="Bar stack"/>
      <sheetName val="Bar clustered w zero axis"/>
      <sheetName val="Bar clustered with 2 axes"/>
      <sheetName val="Bar clustered and stacked"/>
      <sheetName val="Floating bar"/>
      <sheetName val="Stack bar 100%"/>
      <sheetName val="Barbell"/>
      <sheetName val="Bubble 1"/>
      <sheetName val="Bubble 2 (grid)"/>
      <sheetName val="Column"/>
      <sheetName val="Column stack"/>
      <sheetName val="Column clustered w zero axis"/>
      <sheetName val="Column clustered with 2 axes"/>
      <sheetName val="Column clustered and stacked"/>
      <sheetName val="Data Arrangement (2)"/>
      <sheetName val="Reserved"/>
      <sheetName val="Double stacked column"/>
      <sheetName val="Floating column"/>
      <sheetName val="Stack column 100%"/>
      <sheetName val="Line"/>
      <sheetName val="Line with column"/>
      <sheetName val="Line with column stack"/>
      <sheetName val="Line with zero axis"/>
      <sheetName val="2 clustered+stacked col w_ line"/>
      <sheetName val="Pie"/>
      <sheetName val="Pie with pie"/>
      <sheetName val="Pie with column"/>
      <sheetName val="Price volume"/>
      <sheetName val="Radar"/>
      <sheetName val="Scatter"/>
      <sheetName val="Scatterline (with annotations)"/>
      <sheetName val="Step"/>
      <sheetName val="Waterfall 1"/>
      <sheetName val="Waterfall 2 (negative)"/>
      <sheetName val="Data Arrangement"/>
      <sheetName val="Color Grid"/>
      <sheetName val="Pro Forma"/>
      <sheetName val="Acc- Dil calculation"/>
      <sheetName val="Potential buyers"/>
      <sheetName val="LTM"/>
      <sheetName val="&gt;&gt;&gt; Input sheets"/>
      <sheetName val="AdelaideBrighton"/>
      <sheetName val="AggregateIndustries"/>
      <sheetName val="AmericanStandard"/>
      <sheetName val="AngloAmerican"/>
      <sheetName val="BeaconRoofing"/>
      <sheetName val="Baggeridge"/>
      <sheetName val="Baywa"/>
      <sheetName val="BMHC"/>
      <sheetName val="BPB"/>
      <sheetName val="Boral"/>
      <sheetName val="Brickworks"/>
      <sheetName val="BSS"/>
      <sheetName val="BuzziUnicem"/>
      <sheetName val="Cementir"/>
      <sheetName val="CementosPortland"/>
      <sheetName val="Cemex"/>
      <sheetName val="CimentsFrancais"/>
      <sheetName val="Cimpor"/>
      <sheetName val="CRH"/>
      <sheetName val="Cookson"/>
      <sheetName val="CSR"/>
      <sheetName val="EagleMaterials"/>
      <sheetName val="FloridaRock"/>
      <sheetName val="FortuneBrands"/>
      <sheetName val="Geberit"/>
      <sheetName val="GraftonGroup"/>
      <sheetName val="GranitiFiandre"/>
      <sheetName val="Hagemeyer"/>
      <sheetName val="Hanson"/>
      <sheetName val="HeidelbergCement"/>
      <sheetName val="Holcim"/>
      <sheetName val="HomeDepot"/>
      <sheetName val="HughesSupply"/>
      <sheetName val="Imerys"/>
      <sheetName val="Italcementi"/>
      <sheetName val="JamesHardie"/>
      <sheetName val="Koramic"/>
      <sheetName val="Lafarge"/>
      <sheetName val="LafargeNA"/>
      <sheetName val="Marshalls"/>
      <sheetName val="MartinMarietta"/>
      <sheetName val="Masco"/>
      <sheetName val="MineralsTechnologies"/>
      <sheetName val="MorganCrucible"/>
      <sheetName val="OwensIllinois"/>
      <sheetName val="PCC"/>
      <sheetName val="Pilkington"/>
      <sheetName val="PPG"/>
      <sheetName val="RHI"/>
      <sheetName val="Rinker"/>
      <sheetName val="RMC"/>
      <sheetName val="Rockwool"/>
      <sheetName val="SaintGobain"/>
      <sheetName val="SIAAbrasives"/>
      <sheetName val="SIG"/>
      <sheetName val="TexasInds"/>
      <sheetName val="Titan"/>
      <sheetName val="TravisPerkins"/>
      <sheetName val="Uponor"/>
      <sheetName val="Uralita"/>
      <sheetName val="USIndustries"/>
      <sheetName val="VulcanMaterials"/>
      <sheetName val="Watsco"/>
      <sheetName val="Wolseley"/>
      <sheetName val="Wienerberger"/>
      <sheetName val="Scandinavian BMAT"/>
      <sheetName val="BergmanBeving"/>
      <sheetName val="BrodreneJohansen"/>
      <sheetName val="Kesko"/>
      <sheetName val="NordiskSolar"/>
      <sheetName val="Scribona"/>
      <sheetName val="Sanistal"/>
      <sheetName val="Pfleiderer"/>
      <sheetName val=" Master sheets"/>
      <sheetName val="General"/>
      <sheetName val="Updating"/>
      <sheetName val="Project specific comps"/>
      <sheetName val="CeramicIndustries"/>
      <sheetName val="Forbo"/>
      <sheetName val="JacuzziBrands"/>
      <sheetName val="Kingspan"/>
      <sheetName val="Mohawk"/>
      <sheetName val="Ricchetti"/>
      <sheetName val="Panaria"/>
      <sheetName val="Pergo"/>
      <sheetName val="Tarkett"/>
      <sheetName val="Leifheit"/>
      <sheetName val="Arbonia"/>
      <sheetName val="Zehnder"/>
      <sheetName val="OUTPUT SHEETS"/>
      <sheetName val="ABC AVP"/>
      <sheetName val="Marazzi_output"/>
      <sheetName val="Klockner_output"/>
      <sheetName val="Permira_output"/>
      <sheetName val="Lemona_output"/>
      <sheetName val="Cimpor_output"/>
      <sheetName val="Uniland_output"/>
      <sheetName val="Lupa"/>
      <sheetName val="REQUEST_TABLE"/>
      <sheetName val="Blackstone"/>
      <sheetName val="AL"/>
      <sheetName val="Cementir peers"/>
      <sheetName val="BMAT"/>
      <sheetName val="Consolidated BS"/>
      <sheetName val="Agenda (2)"/>
      <sheetName val="Agenda (3)"/>
      <sheetName val="Consolidated P&amp;L"/>
      <sheetName val="Capital adequacy"/>
      <sheetName val="Ratios"/>
      <sheetName val="Valuation"/>
      <sheetName val="Toggle Case"/>
      <sheetName val="Agenda (4)"/>
      <sheetName val="Disclaimer"/>
      <sheetName val="Summary—in £"/>
      <sheetName val="PPS output"/>
      <sheetName val="SENSI"/>
      <sheetName val="Cover (1)"/>
      <sheetName val="Summary—in £ (1)"/>
      <sheetName val="Summary—in Lcy (1)"/>
      <sheetName val="Management (1)"/>
      <sheetName val="Inputs (1)"/>
      <sheetName val="Model (1)"/>
      <sheetName val="Cover (2)"/>
      <sheetName val="Summary—in £ (2)"/>
      <sheetName val="Summary—in Lcy (2)"/>
      <sheetName val="Inputs (2)"/>
      <sheetName val="Model (2)"/>
      <sheetName val="Management (2)"/>
      <sheetName val="Cover (3)"/>
      <sheetName val="Summary—in £ (3)"/>
      <sheetName val="Summary—in Lcy (3)"/>
      <sheetName val="Management (3)"/>
      <sheetName val="Inputs (3)"/>
      <sheetName val="Model (3)"/>
      <sheetName val="Cover (4)"/>
      <sheetName val="Summary—in £ (4)"/>
      <sheetName val="Summary—in £ (5)"/>
      <sheetName val="GL --&gt; Interim"/>
      <sheetName val="Interim --&gt; Top"/>
      <sheetName val="Top Summary"/>
      <sheetName val="GL Input Validations"/>
      <sheetName val="Scratchpad"/>
      <sheetName val="P&amp;L1 "/>
      <sheetName val="P&amp;L GHD"/>
      <sheetName val="OPEX1"/>
      <sheetName val="OPEX"/>
      <sheetName val="Cashflow1"/>
      <sheetName val="BSheet"/>
      <sheetName val="BSheet1"/>
      <sheetName val="p&amp;l 0304"/>
      <sheetName val="p&amp;l 0405"/>
      <sheetName val="p&amp;l 0506"/>
      <sheetName val="F-2 (2)"/>
      <sheetName val="F-3"/>
      <sheetName val="CF-IS"/>
      <sheetName val="CF-SCE"/>
      <sheetName val="contents"/>
      <sheetName val="DIVIDENDS"/>
      <sheetName val="Cash Flows"/>
      <sheetName val="Cost centre expenditure"/>
      <sheetName val="   Contents"/>
      <sheetName val="1 LeadSchedule"/>
      <sheetName val="2 Sec108"/>
      <sheetName val="3 P&amp;L - 3A Op.Exp"/>
      <sheetName val="4 Analysis"/>
      <sheetName val="   Directors"/>
      <sheetName val="Dividend"/>
      <sheetName val="ITA-RA"/>
      <sheetName val="Int-rest"/>
      <sheetName val="OTHER (2)"/>
      <sheetName val="OS"/>
      <sheetName val="FSA"/>
      <sheetName val="F-1l F-2"/>
      <sheetName val="U-2_Sales Analysis"/>
      <sheetName val="U-1l2_Overall AR"/>
      <sheetName val="FF-3"/>
      <sheetName val="F-11"/>
      <sheetName val="F-11a"/>
      <sheetName val="F-22"/>
      <sheetName val="B-40"/>
      <sheetName val="B-50"/>
      <sheetName val="U "/>
      <sheetName val="U-10"/>
      <sheetName val="U-30"/>
      <sheetName val="BB-30"/>
      <sheetName val="CC-30"/>
      <sheetName val="FF-1"/>
      <sheetName val="FF-2"/>
      <sheetName val="FF-4"/>
      <sheetName val="FF-4a"/>
      <sheetName val="FF-5"/>
      <sheetName val="FF-6"/>
      <sheetName val="FF-7"/>
      <sheetName val="FF-8"/>
      <sheetName val="10"/>
      <sheetName val="11"/>
      <sheetName val="20"/>
      <sheetName val="21"/>
      <sheetName val="30"/>
      <sheetName val="50"/>
      <sheetName val="DD-10"/>
      <sheetName val="FF-21(a)"/>
      <sheetName val="0000"/>
      <sheetName val="BPR"/>
      <sheetName val="Materiality"/>
      <sheetName val="F-6"/>
      <sheetName val="F-7"/>
      <sheetName val="F7wkg"/>
      <sheetName val="F-9"/>
      <sheetName val="BPR balance sheet"/>
      <sheetName val="BPR profit &amp; loss"/>
      <sheetName val="BPR BS analysis"/>
      <sheetName val="BPR PL analysis"/>
      <sheetName val="A-22"/>
      <sheetName val="B-1"/>
      <sheetName val="U"/>
      <sheetName val="U-100"/>
      <sheetName val="FF-10"/>
      <sheetName val="FF-20"/>
      <sheetName val="CA"/>
      <sheetName val="FF-22(hp)"/>
      <sheetName val="FF-23(d)"/>
      <sheetName val="FF-30"/>
      <sheetName val="FF-31"/>
      <sheetName val="FF-40"/>
      <sheetName val="PP(spare)"/>
      <sheetName val="PP-20"/>
      <sheetName val="BB-1"/>
      <sheetName val="13"/>
      <sheetName val="14"/>
      <sheetName val="NN-12"/>
      <sheetName val="PP-30"/>
      <sheetName val="PP-31"/>
      <sheetName val="PP-40"/>
      <sheetName val="BPR-1"/>
      <sheetName val="Note"/>
      <sheetName val="B-10"/>
      <sheetName val="B-30"/>
      <sheetName val="U-1 "/>
      <sheetName val="KK"/>
      <sheetName val="M&amp;MM"/>
      <sheetName val="NN"/>
      <sheetName val="sales cut off"/>
      <sheetName val="purchase cut off"/>
      <sheetName val="Hypothesis"/>
      <sheetName val="Profitability"/>
      <sheetName val="Profitability Analysis"/>
      <sheetName val="F-1&amp;2"/>
      <sheetName val="CF1"/>
      <sheetName val="Purch cut off"/>
      <sheetName val="M&amp;MM-10"/>
      <sheetName val="pp-1"/>
      <sheetName val="40 (2)"/>
      <sheetName val="50 (2)"/>
      <sheetName val="60"/>
      <sheetName val="BIF-collect"/>
      <sheetName val="BIF-OR"/>
      <sheetName val="Future"/>
      <sheetName val="Attachment"/>
      <sheetName val="30 "/>
      <sheetName val="AppA1-1"/>
      <sheetName val="AppA1-2"/>
      <sheetName val="AppA2-1"/>
      <sheetName val="AppA2-2"/>
      <sheetName val="AppA3"/>
      <sheetName val="AppA4"/>
      <sheetName val="July"/>
      <sheetName val="ES1"/>
      <sheetName val="ES2"/>
      <sheetName val="ES3"/>
      <sheetName val="ES4"/>
      <sheetName val="Contents (2)"/>
      <sheetName val="ES1 (2)"/>
      <sheetName val="ES3 (2)"/>
      <sheetName val="ES5"/>
      <sheetName val="ES6"/>
      <sheetName val="ES7"/>
      <sheetName val="Issues"/>
      <sheetName val="SRM(final)"/>
      <sheetName val="SAD(not used)"/>
      <sheetName val="RJE(not used)"/>
      <sheetName val="A8"/>
      <sheetName val="A3-1l2"/>
      <sheetName val="A3|3"/>
      <sheetName val="E"/>
      <sheetName val="E-2(not used)"/>
      <sheetName val="G"/>
      <sheetName val="H"/>
      <sheetName val="I"/>
      <sheetName val="K(disclosure)"/>
      <sheetName val="K (2)"/>
      <sheetName val="K1-DepnReasonablenessTest"/>
      <sheetName val="K2"/>
      <sheetName val="N2 Prov for bonus(final)"/>
      <sheetName val="N3 Prov for audit fee(final)"/>
      <sheetName val="N4"/>
      <sheetName val="N5(final)"/>
      <sheetName val="O(final)"/>
      <sheetName val="O1(final)"/>
      <sheetName val="O2(final)"/>
      <sheetName val="Q"/>
      <sheetName val="R(final)"/>
      <sheetName val="R1(final)"/>
      <sheetName val="R2(final)"/>
      <sheetName val="UA-Disclosure items(final)"/>
      <sheetName val="U10|20"/>
      <sheetName val="U10|1"/>
      <sheetName val="U20|1"/>
      <sheetName val="Purchases cut off"/>
      <sheetName val="Payroll analysis(final)"/>
      <sheetName val="EPF(final)"/>
      <sheetName val="U-70"/>
      <sheetName val="Reminder-IR"/>
      <sheetName val="G-50 -1-IR"/>
      <sheetName val="G-50 -2-IR"/>
      <sheetName val="UB-20-IR"/>
      <sheetName val="UB-21-IR"/>
      <sheetName val="RCD -401-IR"/>
      <sheetName val="RCD-402-IR"/>
      <sheetName val="Materiality-IR"/>
      <sheetName val="Cashflow-IR"/>
      <sheetName val="BPR balance sheet-IR"/>
      <sheetName val="BPR profit &amp; loss-IR"/>
      <sheetName val="BPR BS analysis-IR"/>
      <sheetName val="BPR PL analysis-IR"/>
      <sheetName val="B-1-IR"/>
      <sheetName val="BB-1-IR"/>
      <sheetName val="A8-IR"/>
      <sheetName val="F-4-IR"/>
      <sheetName val="OSM-Prefinal"/>
      <sheetName val="OSM-Feb05"/>
      <sheetName val="B7|1"/>
      <sheetName val="B7|2"/>
      <sheetName val="B10|1"/>
      <sheetName val="B10|2"/>
      <sheetName val="B11|1"/>
      <sheetName val="B11|2"/>
      <sheetName val="A3-1"/>
      <sheetName val="A3-2"/>
      <sheetName val="A3-3"/>
      <sheetName val="F-8(na)"/>
      <sheetName val="E-5"/>
      <sheetName val="E-6"/>
      <sheetName val="E-6|1"/>
      <sheetName val="E - APS Debt"/>
      <sheetName val="I-1"/>
      <sheetName val="Inter Co"/>
      <sheetName val="I-1|1"/>
      <sheetName val="K"/>
      <sheetName val="K-1"/>
      <sheetName val="M-2"/>
      <sheetName val="N (IR)"/>
      <sheetName val="N-Note"/>
      <sheetName val="O"/>
      <sheetName val="O-1"/>
      <sheetName val="O-2"/>
      <sheetName val="O-3"/>
      <sheetName val="O-5"/>
      <sheetName val="U-1"/>
      <sheetName val="U-2"/>
      <sheetName val="U-3"/>
      <sheetName val="U3-1"/>
      <sheetName val="U-4"/>
      <sheetName val="Sum-Proll"/>
      <sheetName val="Company Info"/>
      <sheetName val="Summary of Fixed Assets"/>
      <sheetName val="Additions"/>
      <sheetName val="Disposals"/>
      <sheetName val="Hire Purchase"/>
      <sheetName val="Lease"/>
      <sheetName val="Controlled Transfer"/>
      <sheetName val="CA Comp"/>
      <sheetName val="IBA Comp "/>
      <sheetName val="details"/>
      <sheetName val="accumdeprn"/>
      <sheetName val="addl cost"/>
      <sheetName val="dev_exp (2)"/>
      <sheetName val="dev_exp"/>
      <sheetName val="Addl Dev Exp"/>
      <sheetName val="5 Analysis"/>
      <sheetName val="3 P&amp;L - 4 Op.Exp"/>
      <sheetName val="3A Turnover 3B COS"/>
      <sheetName val="Shareholders"/>
      <sheetName val="14 Column"/>
      <sheetName val="7 Column"/>
      <sheetName val="Cover "/>
      <sheetName val="Index "/>
      <sheetName val="Direct Report"/>
      <sheetName val="Dtr Rpt - 1 - 3"/>
      <sheetName val="Dtrs stmt - 4"/>
      <sheetName val="Aud Rpt - 5"/>
      <sheetName val="P&amp;L - 6"/>
      <sheetName val="BS - 7"/>
      <sheetName val="Equity - 8"/>
      <sheetName val="CF - 9"/>
      <sheetName val="Notes - 10 - 12"/>
      <sheetName val="P&amp;L "/>
      <sheetName val="Sch A"/>
      <sheetName val="Notes 2"/>
      <sheetName val="BPR-PL "/>
      <sheetName val="BPR-BS"/>
      <sheetName val="F-1,2"/>
      <sheetName val="F-99"/>
      <sheetName val="A-10"/>
      <sheetName val="B-2"/>
      <sheetName val="B-3"/>
      <sheetName val="L-2"/>
      <sheetName val="M MM "/>
      <sheetName val="U dis"/>
      <sheetName val="BB-2"/>
      <sheetName val="BB-10"/>
      <sheetName val="BB-17"/>
      <sheetName val="FIN297"/>
      <sheetName val="DD"/>
      <sheetName val="DD-1"/>
      <sheetName val="FF-4(a)"/>
      <sheetName val="10,20"/>
      <sheetName val="10-1"/>
      <sheetName val="32"/>
      <sheetName val="F"/>
      <sheetName val="F3"/>
      <sheetName val="F4"/>
      <sheetName val="x"/>
      <sheetName val="y"/>
      <sheetName val="F1"/>
      <sheetName val="&lt;F&gt;"/>
      <sheetName val="K3"/>
      <sheetName val="WHT"/>
      <sheetName val="Maint"/>
      <sheetName val="BBA"/>
      <sheetName val="Bank"/>
      <sheetName val="O3"/>
      <sheetName val="Contract"/>
      <sheetName val="Words"/>
      <sheetName val="HP-03"/>
      <sheetName val="bond 2"/>
      <sheetName val="bond"/>
      <sheetName val="bonus"/>
      <sheetName val="Salary"/>
      <sheetName val="Stks"/>
      <sheetName val="vouch"/>
      <sheetName val="Aircft"/>
      <sheetName val="HP"/>
      <sheetName val="FA_Rec"/>
      <sheetName val="Addition"/>
      <sheetName val="Disposal"/>
      <sheetName val="SCH B"/>
      <sheetName val="SCH 4 - 7"/>
      <sheetName val="Attach"/>
      <sheetName val="HYPO"/>
      <sheetName val="AP110(SUP)"/>
      <sheetName val="APP110"/>
      <sheetName val="APP(4)"/>
      <sheetName val="B-20"/>
      <sheetName val="RCD(2)"/>
      <sheetName val="APP(3)"/>
      <sheetName val="C-50"/>
      <sheetName val="C-51"/>
      <sheetName val="L-100"/>
      <sheetName val="M-20"/>
      <sheetName val="APP-2"/>
      <sheetName val="BB-100"/>
      <sheetName val="CC-20"/>
      <sheetName val="CC-21"/>
      <sheetName val="FF-1b"/>
      <sheetName val="kk-10"/>
      <sheetName val="kk-20"/>
      <sheetName val="PP "/>
      <sheetName val="PP-10"/>
      <sheetName val="APP(5)"/>
      <sheetName val="L-12"/>
      <sheetName val="U-20"/>
      <sheetName val="N-20"/>
      <sheetName val="AA-1"/>
      <sheetName val="AA-10"/>
      <sheetName val="BA"/>
      <sheetName val="TR"/>
      <sheetName val="BB-20"/>
      <sheetName val="NN-10"/>
      <sheetName val="NN-20"/>
      <sheetName val="FF-50"/>
      <sheetName val="ODint"/>
      <sheetName val="DM"/>
      <sheetName val="LABOUR,SUB-CON,LEASE"/>
      <sheetName val="ADM&amp; OHH INCOME"/>
      <sheetName val="S.OH"/>
      <sheetName val="BPR-Bloom"/>
      <sheetName val="F-4l5"/>
      <sheetName val="F-1(KL)"/>
      <sheetName val="F-2(KL)"/>
      <sheetName val="F-3(KL)"/>
      <sheetName val="F-4(KL)"/>
      <sheetName val="F-5(KL)"/>
      <sheetName val="F-22(KL)"/>
      <sheetName val="AP110"/>
      <sheetName val="A(KL)"/>
      <sheetName val="L(KL)"/>
      <sheetName val="M-MM(KL)"/>
      <sheetName val="N(KL)"/>
      <sheetName val="U(KL)"/>
      <sheetName val="U-1(KL)"/>
      <sheetName val="U-disclosure(KL)"/>
      <sheetName val="CC(KL)"/>
      <sheetName val="30(KL)"/>
      <sheetName val="Bank Rec review"/>
      <sheetName val="O1"/>
      <sheetName val="**_x0000__x0000_"/>
      <sheetName val="***00"/>
      <sheetName val="Disclosure"/>
      <sheetName val="TAworkings"/>
      <sheetName val="TA"/>
      <sheetName val="Tax"/>
      <sheetName val="AJE"/>
      <sheetName val="consol"/>
      <sheetName val="CF-7"/>
      <sheetName val="interbal"/>
      <sheetName val="segmental"/>
      <sheetName val="NTA"/>
      <sheetName val="seg-turnover"/>
      <sheetName val="dato-turnover"/>
      <sheetName val="dato-pbt"/>
      <sheetName val="Assoc_byco"/>
      <sheetName val="associate"/>
      <sheetName val="highlights"/>
      <sheetName val="consolpl"/>
      <sheetName val="GKTJV"/>
      <sheetName val="protover"/>
      <sheetName val="GESB"/>
      <sheetName val="GMMJV"/>
      <sheetName val="protoMP"/>
      <sheetName val="presegmental"/>
      <sheetName val="kpi"/>
      <sheetName val="Project"/>
      <sheetName val="consol adjustments"/>
      <sheetName val="Proof of Associate"/>
      <sheetName val="MI"/>
      <sheetName val="D"/>
      <sheetName val="MCMD95"/>
      <sheetName val="BPR1"/>
      <sheetName val="BPR2"/>
      <sheetName val="Profit anal"/>
      <sheetName val="OS 1(FOR CLIENT DISTRIBUTION)"/>
      <sheetName val="A3-1-1"/>
      <sheetName val="A3-1-2"/>
      <sheetName val="A3-1-3"/>
      <sheetName val="A2 - 5"/>
      <sheetName val="A2 - 6"/>
      <sheetName val="I-2"/>
      <sheetName val="Inter- Company Reconciliation"/>
      <sheetName val="J-1"/>
      <sheetName val="Outstanding Matters (2)"/>
      <sheetName val="Debtors"/>
      <sheetName val="Creditors"/>
      <sheetName val="E-1"/>
      <sheetName val="A2-2"/>
      <sheetName val="A2-5"/>
      <sheetName val="A2 - 5 (2)"/>
      <sheetName val="A8-6 (1)"/>
      <sheetName val="A8-2(1)"/>
      <sheetName val="A3-1-4"/>
      <sheetName val="A3 - 3"/>
      <sheetName val="A3 - 4"/>
      <sheetName val="A8-5"/>
      <sheetName val="Form EYP 1"/>
      <sheetName val="C "/>
      <sheetName val="10-2"/>
      <sheetName val="10-3"/>
      <sheetName val="30-1"/>
      <sheetName val="BPR summary"/>
      <sheetName val="FSL"/>
      <sheetName val="os client"/>
      <sheetName val="RCD 300"/>
      <sheetName val="FEM(NA)"/>
      <sheetName val="Matters for discussion(NA)"/>
      <sheetName val="FEM APPENDIX 1"/>
      <sheetName val="FEM APPENDIX 2"/>
      <sheetName val="F-1&amp;2 adj"/>
      <sheetName val="F-3 adj"/>
      <sheetName val="10-20"/>
      <sheetName val="F-9-1"/>
      <sheetName val="F-9 SS"/>
      <sheetName val="F-14"/>
      <sheetName val="A-3"/>
      <sheetName val="M|MM"/>
      <sheetName val="U Disclosure"/>
      <sheetName val="U-8"/>
      <sheetName val="U-9"/>
      <sheetName val="U-7"/>
      <sheetName val="DD-3"/>
      <sheetName val="DD-4"/>
      <sheetName val="DD-5"/>
      <sheetName val="FF-1 Tax Comp"/>
      <sheetName val="FF-2 DT"/>
      <sheetName val="FF-3 CA"/>
      <sheetName val="FF-4 Proof"/>
      <sheetName val="FF-6 (2)"/>
      <sheetName val="30-4"/>
      <sheetName val="FSA-Bloom"/>
      <sheetName val="F-1l2"/>
      <sheetName val="F -4"/>
      <sheetName val="F-21"/>
      <sheetName val="F-25"/>
      <sheetName val="J-70"/>
      <sheetName val="B-4"/>
      <sheetName val="M|MM "/>
      <sheetName val="U-Dis"/>
      <sheetName val="BB-3"/>
      <sheetName val="BB - 7"/>
      <sheetName val="CC-1"/>
      <sheetName val="FF - 6"/>
      <sheetName val="AF-Notes"/>
      <sheetName val="Adm97"/>
      <sheetName val="C-10"/>
      <sheetName val="K4"/>
      <sheetName val="A2|1"/>
      <sheetName val="A3|1"/>
      <sheetName val="E3"/>
      <sheetName val="E4"/>
      <sheetName val="F3|1"/>
      <sheetName val="F5"/>
      <sheetName val="FF1"/>
      <sheetName val="FF2"/>
      <sheetName val="K1-K9"/>
      <sheetName val="M4"/>
      <sheetName val="T"/>
      <sheetName val="C-2"/>
      <sheetName val="1000"/>
      <sheetName val="2000"/>
      <sheetName val="3000"/>
      <sheetName val="4000"/>
      <sheetName val="P&amp;L-Co"/>
      <sheetName val="P&amp;L-Gr"/>
      <sheetName val="CJE"/>
      <sheetName val="PRJE"/>
      <sheetName val="PAJE"/>
      <sheetName val="ConF-1"/>
      <sheetName val="ConF-2"/>
      <sheetName val="ConF-3"/>
      <sheetName val="CPAJE"/>
      <sheetName val="WRK"/>
      <sheetName val="A-MEMO"/>
      <sheetName val="C-3"/>
      <sheetName val="Additional"/>
      <sheetName val="N-1"/>
      <sheetName val="N-3"/>
      <sheetName val="N-4"/>
      <sheetName val="N-5"/>
      <sheetName val="U-Gr"/>
      <sheetName val="U-Sh"/>
      <sheetName val="U-ShG"/>
      <sheetName val="U-Aril"/>
      <sheetName val="U-Gen"/>
      <sheetName val="U-Fam"/>
      <sheetName val="00000"/>
      <sheetName val="OS "/>
      <sheetName val="Sales analysis"/>
      <sheetName val="G-4-2"/>
      <sheetName val="J-71"/>
      <sheetName val="J-72"/>
      <sheetName val="J-73"/>
      <sheetName val="F-8 (FSL)"/>
      <sheetName val="F-8 (MASB)-Recon"/>
      <sheetName val="M-MM"/>
      <sheetName val="G-35"/>
      <sheetName val="G-35-1"/>
      <sheetName val="G-35-2"/>
      <sheetName val="G-35-3"/>
      <sheetName val="20-1"/>
      <sheetName val="RECON"/>
      <sheetName val="Std Tickmarks"/>
      <sheetName val="AP (110)"/>
      <sheetName val="F-1|2"/>
      <sheetName val="Udisc"/>
      <sheetName val="FSA (Attach)"/>
      <sheetName val="BPR."/>
      <sheetName val="UTB"/>
      <sheetName val="BIS LIST-C1 21 (2)"/>
      <sheetName val="BIS LIST-C1 20 (2)"/>
      <sheetName val="BIS LIST-C2 18"/>
      <sheetName val="BIS LIST-C2 19"/>
      <sheetName val="BIS LIST-C2 20"/>
      <sheetName val="BIS LIST-C2 21"/>
      <sheetName val="BIS LIST-NTH 18"/>
      <sheetName val="BIS LIST-NTH 19"/>
      <sheetName val="BIS LIST-NTH 20"/>
      <sheetName val="BIS LIST-NTH 21"/>
      <sheetName val="BIS LIST-NTH 19 (2)"/>
      <sheetName val="BIS LIST-NTH 18 (2)"/>
      <sheetName val="BIS LIST-STH 20 (2)"/>
      <sheetName val="BIS LIST-STH 21 (2)"/>
      <sheetName val="BIS LIST-C1 18 (2)"/>
      <sheetName val="BIS LIST-C1 19 (2)"/>
      <sheetName val="BIS LIST-C1 19 (3)"/>
      <sheetName val="BIS LIST-EC 18 (2)"/>
      <sheetName val="BIS LIST-EC 19 (2)"/>
      <sheetName val="BIS LIST-STH 18 (2)"/>
      <sheetName val="BIS LIST-EC 20 (2)"/>
      <sheetName val="BIS LIST-EC 21 (2)"/>
      <sheetName val="GVF"/>
      <sheetName val=" IB-PL-GROUP"/>
      <sheetName val=" IB-PL-YTD VS BGT"/>
      <sheetName val="DCA"/>
      <sheetName val="GFS"/>
      <sheetName val="GFA"/>
      <sheetName val=" IB-PL-MONTH"/>
      <sheetName val=" IB-PL-YTD"/>
      <sheetName val="IBBS"/>
      <sheetName val="inter-co Calculation"/>
      <sheetName val=" IB-PL-4CAST"/>
      <sheetName val="IBBS-4CAST"/>
      <sheetName val="GOPEX"/>
      <sheetName val="GMVF "/>
      <sheetName val="GPS"/>
      <sheetName val="CONSOLFULL"/>
      <sheetName val="inter-co full"/>
      <sheetName val="ITSB"/>
      <sheetName val="ADTRANTZ"/>
      <sheetName val="SPSSB"/>
      <sheetName val="GCF"/>
      <sheetName val="CF BY CO"/>
      <sheetName val="GCF BY CO"/>
      <sheetName val=" IB-PL-YTD IND"/>
      <sheetName val="271101"/>
      <sheetName val="281101"/>
      <sheetName val="SRM"/>
      <sheetName val="OSM"/>
      <sheetName val="A3-1&amp;2"/>
      <sheetName val="A3-5"/>
      <sheetName val="A3-7"/>
      <sheetName val="A3-71"/>
      <sheetName val="A20"/>
      <sheetName val="K Disclosure"/>
      <sheetName val="K-2"/>
      <sheetName val="K-10"/>
      <sheetName val="U10&amp;20"/>
      <sheetName val="U10-1"/>
      <sheetName val="U30"/>
      <sheetName val="U30-1"/>
      <sheetName val="RE"/>
      <sheetName val="MV of 2001"/>
      <sheetName val="MV of 2002"/>
      <sheetName val="MV of 2003"/>
      <sheetName val="O-6"/>
      <sheetName val="O-7"/>
      <sheetName val="A3-7A"/>
      <sheetName val="Key Ratios"/>
      <sheetName val="BPR (2)"/>
      <sheetName val="F-1 (2)"/>
      <sheetName val="F-3 (2)"/>
      <sheetName val="payroll - to insert 20.11.01"/>
      <sheetName val="Rev"/>
      <sheetName val="K1"/>
      <sheetName val="k-Discl"/>
      <sheetName val="NRV-1"/>
      <sheetName val="NRV-2"/>
      <sheetName val="N-10"/>
      <sheetName val="N-11"/>
      <sheetName val="N-12"/>
      <sheetName val="AA-3"/>
      <sheetName val="CC-24"/>
      <sheetName val="CC-50"/>
      <sheetName val="25"/>
      <sheetName val="UA"/>
      <sheetName val="stmt of equity"/>
      <sheetName val="FA"/>
      <sheetName val="auditors' report"/>
      <sheetName val="F-7B"/>
      <sheetName val="B-1."/>
      <sheetName val="20-2"/>
      <sheetName val="30-2"/>
      <sheetName val="30(old)"/>
      <sheetName val="TB-gl"/>
      <sheetName val="gl"/>
      <sheetName val="AP110 sup"/>
      <sheetName val="AP110sup"/>
      <sheetName val="FF "/>
      <sheetName val="FF-2 (1)"/>
      <sheetName val="FF-2 (2)"/>
      <sheetName val="FF-2 (3)"/>
      <sheetName val="KK-1"/>
      <sheetName val="MM-1"/>
      <sheetName val="MM-10"/>
      <sheetName val="NN-1"/>
      <sheetName val="Payroll"/>
      <sheetName val="U dis (3)"/>
      <sheetName val="U dis (2)"/>
      <sheetName val="F-1,2 (2)"/>
      <sheetName val="F-22 (2)"/>
      <sheetName val="F-1,2 (3)"/>
      <sheetName val="F-3 (3)"/>
      <sheetName val="F-22 (3)"/>
      <sheetName val="CF-4 "/>
      <sheetName val="CF-1,2"/>
      <sheetName val="CF-3"/>
      <sheetName val="CF-4"/>
      <sheetName val="ccf"/>
      <sheetName val="Sheet7"/>
      <sheetName val="A5"/>
      <sheetName val="A5l1"/>
      <sheetName val="(U3-2) Realised forex loss"/>
      <sheetName val="(U3) Unrealised forex gain-loss"/>
      <sheetName val="(U3-1) Realised forex gain"/>
      <sheetName val="Statement of Equity"/>
      <sheetName val="M, MM"/>
      <sheetName val=" BB-2"/>
      <sheetName val="CC-2"/>
      <sheetName val="CC-3-1"/>
      <sheetName val="PP-2"/>
      <sheetName val="RCD 5- (APPENDIX 1)"/>
      <sheetName val="CF-1"/>
      <sheetName val="CF-2"/>
      <sheetName val="BPR - Conclusion"/>
      <sheetName val="F-8(FSA)"/>
      <sheetName val="F-9b"/>
      <sheetName val="F-9c"/>
      <sheetName val="RCD-1-1"/>
      <sheetName val="C-5"/>
      <sheetName val="C-6"/>
      <sheetName val="C-6a"/>
      <sheetName val="M MM"/>
      <sheetName val="Pnl-10"/>
      <sheetName val="30-Note"/>
      <sheetName val="30a"/>
      <sheetName val="CF workings"/>
      <sheetName val="Pg7"/>
      <sheetName val="SumV2"/>
      <sheetName val="WRAP"/>
      <sheetName val="Pg8"/>
      <sheetName val="Actvs Bud"/>
      <sheetName val="Pg15"/>
      <sheetName val="Current Year"/>
      <sheetName val="Pg11"/>
      <sheetName val="OHDcom"/>
      <sheetName val="assumption"/>
      <sheetName val="A6-1l1"/>
      <sheetName val="A6-1l2"/>
      <sheetName val="A4"/>
      <sheetName val="E "/>
      <sheetName val="E1"/>
      <sheetName val="F "/>
      <sheetName val="G "/>
      <sheetName val="J"/>
      <sheetName val="K-1 "/>
      <sheetName val="U1"/>
      <sheetName val="U1-1"/>
      <sheetName val="U2"/>
      <sheetName val="U2-1"/>
      <sheetName val="31072001"/>
      <sheetName val="31082001"/>
      <sheetName val="30092001"/>
      <sheetName val="31102001"/>
      <sheetName val="30112001"/>
      <sheetName val="A8 PM"/>
      <sheetName val="AP110 (supp)"/>
      <sheetName val="adj"/>
      <sheetName val="4th cos"/>
      <sheetName val="F_Stock Lead Schedule "/>
      <sheetName val="F1_Purchased FG"/>
      <sheetName val="F1 _1Purchased FG "/>
      <sheetName val="F2_1_Purchased FG"/>
      <sheetName val="F1_Manufactured FG &amp; GIP"/>
      <sheetName val="F3_1Raw Material  "/>
      <sheetName val="F1_1Manufactured FG &amp; GIP"/>
      <sheetName val="F1-1 Double Entries"/>
      <sheetName val="F1_2_Direct Labour Cost"/>
      <sheetName val="F1_3_Production Overhead"/>
      <sheetName val="F1_4_Energy Cost"/>
      <sheetName val="F3_Raw Material"/>
      <sheetName val="F3_2Prov for Raw Mat stock loss"/>
      <sheetName val="F4_Packing Material"/>
      <sheetName val="F4_1 Packing Material"/>
      <sheetName val="F5_ Good In Transit"/>
      <sheetName val="F5-1_GIT Purchased FG"/>
      <sheetName val="F5-2_GIT Raw Material"/>
      <sheetName val="F6_Engineering , A&amp; Promotion"/>
      <sheetName val="F7"/>
      <sheetName val="F7-1_Sales CUt-Off"/>
      <sheetName val="F8"/>
      <sheetName val="F8-1_Purchase Cut Off"/>
      <sheetName val="F9"/>
      <sheetName val="F9-1_RawMat"/>
      <sheetName val="F9-2_PurchasedFinGoods"/>
      <sheetName val="F9-3_Prod FG &amp; GIP"/>
      <sheetName val="F9-3~1_Soiled"/>
      <sheetName val="F9-4_Packing Material"/>
      <sheetName val="U-disc"/>
      <sheetName val="C (2)"/>
      <sheetName val="PB"/>
      <sheetName val="L1 "/>
      <sheetName val="DAILY"/>
      <sheetName val="Rev_Allocations"/>
      <sheetName val="Allocations"/>
      <sheetName val="Compositions"/>
      <sheetName val="SAP_Data"/>
      <sheetName val="SAP_Data_Relations"/>
      <sheetName val="RM"/>
      <sheetName val="Cats"/>
      <sheetName val="Consolidated Months"/>
      <sheetName val="Consolidated"/>
      <sheetName val="Phasing"/>
      <sheetName val="Compared to last year BP and de"/>
      <sheetName val="Premiums"/>
      <sheetName val="Prices"/>
      <sheetName val="7"/>
      <sheetName val="ADJUSTMENT"/>
      <sheetName val="Adj-sch01"/>
      <sheetName val="Adj-sch02"/>
      <sheetName val="Adj Retained"/>
      <sheetName val="Adj Ex Reserve"/>
      <sheetName val="Adj Other Reserve"/>
      <sheetName val="SUB_SUM"/>
      <sheetName val="SUB_LIST"/>
      <sheetName val="ASSO"/>
      <sheetName val="CWC Journals for 200708"/>
      <sheetName val="Reserve adjustment"/>
      <sheetName val="INTEREST"/>
      <sheetName val="CEL"/>
      <sheetName val="HO."/>
      <sheetName val="LDFSUM"/>
      <sheetName val="LDF6A"/>
      <sheetName val="LDF6B"/>
      <sheetName val="LDF6C"/>
      <sheetName val="LDF6D"/>
      <sheetName val="LDF6E"/>
      <sheetName val="PROPSOLD"/>
      <sheetName val="DEPRN"/>
      <sheetName val="LDF"/>
      <sheetName val="PRCDEPR"/>
      <sheetName val="TAX.EFFECT"/>
      <sheetName val="LDFPrepay"/>
      <sheetName val="UCCLGW"/>
      <sheetName val="BMWGW"/>
      <sheetName val="SIB"/>
      <sheetName val="DefAdj"/>
      <sheetName val="DISTY"/>
      <sheetName val="Hainan"/>
      <sheetName val="HKMotor"/>
      <sheetName val="PRCMotor"/>
      <sheetName val="Insurance"/>
      <sheetName val="ACCJ"/>
      <sheetName val="DIS"/>
      <sheetName val="LEVER"/>
      <sheetName val="AJ"/>
      <sheetName val="DepAdj"/>
      <sheetName val="Reserves"/>
      <sheetName val="Adj.34"/>
      <sheetName val="SIMEPACK.FA"/>
      <sheetName val="SDCOF share capital"/>
      <sheetName val="Ex reserve"/>
      <sheetName val="S33(2)"/>
      <sheetName val="MFA"/>
      <sheetName val="AFA"/>
      <sheetName val="DFA"/>
      <sheetName val="IBA"/>
      <sheetName val="Liquidity"/>
      <sheetName val="A2-rje"/>
      <sheetName val="A2-aje"/>
      <sheetName val="A2-cje "/>
      <sheetName val="A3-wpl"/>
      <sheetName val="A3-wbs"/>
      <sheetName val="A3-wcf"/>
      <sheetName val="A3-wcf(0902)"/>
      <sheetName val="A3-disclosure"/>
      <sheetName val="C10"/>
      <sheetName val="C20"/>
      <sheetName val="C40"/>
      <sheetName val="E10"/>
      <sheetName val="E11"/>
      <sheetName val="E20"/>
      <sheetName val="E21"/>
      <sheetName val="E22"/>
      <sheetName val="E30"/>
      <sheetName val="E40"/>
      <sheetName val="E50"/>
      <sheetName val="F20"/>
      <sheetName val="F21"/>
      <sheetName val="F30"/>
      <sheetName val="F31"/>
      <sheetName val="G1"/>
      <sheetName val="G40"/>
      <sheetName val="G50"/>
      <sheetName val="I1"/>
      <sheetName val="I2"/>
      <sheetName val="K1-1"/>
      <sheetName val="K20"/>
      <sheetName val="K30"/>
      <sheetName val="M1"/>
      <sheetName val="M10"/>
      <sheetName val="M11"/>
      <sheetName val="M20"/>
      <sheetName val="M21"/>
      <sheetName val="M30"/>
      <sheetName val="M40"/>
      <sheetName val="N1"/>
      <sheetName val="N10"/>
      <sheetName val="N11"/>
      <sheetName val="N20"/>
      <sheetName val="N30"/>
      <sheetName val="N36"/>
      <sheetName val="N40"/>
      <sheetName val="P1"/>
      <sheetName val="P10"/>
      <sheetName val="P11"/>
      <sheetName val="P12"/>
      <sheetName val="P13"/>
      <sheetName val="P14"/>
      <sheetName val="P20"/>
      <sheetName val="Q1"/>
      <sheetName val="Q11"/>
      <sheetName val="Q30"/>
      <sheetName val="S"/>
      <sheetName val="S1"/>
      <sheetName val="FSA (AMC)"/>
      <sheetName val="Attach "/>
      <sheetName val="F123"/>
      <sheetName val="C-20"/>
      <sheetName val="C-30"/>
      <sheetName val="L-20"/>
      <sheetName val="U - 40"/>
      <sheetName val="BB-11"/>
      <sheetName val="CC-11"/>
      <sheetName val="FF-11"/>
      <sheetName val="FF-12"/>
      <sheetName val="FF-13"/>
      <sheetName val="FF-14"/>
      <sheetName val="FF-15"/>
      <sheetName val="FF-16"/>
      <sheetName val="FF-20 "/>
      <sheetName val="KK-11"/>
      <sheetName val="22"/>
      <sheetName val="23"/>
      <sheetName val="FORMC94"/>
      <sheetName val="MFA99"/>
      <sheetName val="AFA99"/>
      <sheetName val="HP-94"/>
      <sheetName val="DFA95"/>
      <sheetName val="AE99"/>
      <sheetName val="BSI94"/>
      <sheetName val="CA199"/>
      <sheetName val="108"/>
      <sheetName val="C94"/>
      <sheetName val="ra"/>
      <sheetName val="Part O and P"/>
      <sheetName val="CONTENT"/>
      <sheetName val="AP-110"/>
      <sheetName val="110s"/>
      <sheetName val="B-5"/>
      <sheetName val="C-4"/>
      <sheetName val="C-11"/>
      <sheetName val="U-80"/>
      <sheetName val="CC-10"/>
      <sheetName val="PP-3"/>
      <sheetName val="FSA "/>
      <sheetName val="BPR(1)"/>
      <sheetName val="U-50"/>
      <sheetName val="U-60"/>
      <sheetName val="KK-2"/>
      <sheetName val="BPPP"/>
      <sheetName val="Grey Book"/>
      <sheetName val="110"/>
      <sheetName val="Sup"/>
      <sheetName val="APP-1"/>
      <sheetName val="SDI+REN SUMM SEPT 09"/>
      <sheetName val="SDI+REN SUMM SEPT 09 (ADJ)"/>
      <sheetName val="SDIRECON"/>
      <sheetName val="FA Summary"/>
      <sheetName val="Analysis of P&amp;L"/>
      <sheetName val="Property Summary"/>
      <sheetName val="IntercoTrf"/>
      <sheetName val="Rental Summ"/>
      <sheetName val="GL PropSumm"/>
      <sheetName val="BBTB Rental"/>
      <sheetName val="BBTB SDI"/>
      <sheetName val="Material master fields"/>
      <sheetName val="Descriptions and values"/>
      <sheetName val="Screens"/>
      <sheetName val="Bud06 FMH"/>
      <sheetName val="Bud06 FMH Detailed P&amp;L"/>
      <sheetName val="Bud06 FMW"/>
      <sheetName val="Bud06 FMW Detailed P&amp;L"/>
      <sheetName val="Bud06 FMF"/>
      <sheetName val="Bud06 FMF Detailed P&amp;L"/>
      <sheetName val="HTG-CO"/>
      <sheetName val="fmfh(LE)"/>
      <sheetName val="FMF"/>
      <sheetName val="DIV-FMF "/>
      <sheetName val="FMF Group upload"/>
      <sheetName val="fmw(LE)"/>
      <sheetName val="fmW"/>
      <sheetName val="DIV-FMW"/>
      <sheetName val="FMW Group upload "/>
      <sheetName val="fmh(LE)"/>
      <sheetName val="fmh"/>
      <sheetName val="DIV-FMH"/>
      <sheetName val="FMH Group upload"/>
      <sheetName val="FMH-HTM upload"/>
      <sheetName val="Gillette upload"/>
      <sheetName val="HTB upload"/>
      <sheetName val="Sales-LE"/>
      <sheetName val="Margin-LE"/>
      <sheetName val="Stock holding-LE"/>
      <sheetName val="A&amp;P prov %-LE"/>
      <sheetName val="Total FMH (OFE)-LE"/>
      <sheetName val="DKSH-Gil (OFE)"/>
      <sheetName val="FMH (OFE)"/>
      <sheetName val="FMF (OFE)"/>
      <sheetName val="FMW-sales"/>
      <sheetName val="FMW-comm"/>
      <sheetName val="Staff projection(FMF)"/>
      <sheetName val="Staff # Projection(FMH)"/>
      <sheetName val="Bud06 Sales"/>
      <sheetName val="Bud06 Stock holding"/>
      <sheetName val="Margin (Bud2006)"/>
      <sheetName val="Stock holding (Old Bud06)"/>
      <sheetName val="Total CGH (Bud06)"/>
      <sheetName val="DKSH (Bud06)"/>
      <sheetName val="CGH (Bud06)"/>
      <sheetName val="FMW-comm (Bud06)"/>
      <sheetName val="FMF allocation 06"/>
      <sheetName val="SKA1"/>
      <sheetName val="SKB1 - MY88"/>
      <sheetName val="Debbie"/>
      <sheetName val="Matthew's"/>
      <sheetName val="Logic"/>
      <sheetName val="Mapping"/>
      <sheetName val="LSMW"/>
      <sheetName val="Guide"/>
      <sheetName val="Check 1"/>
      <sheetName val="Link"/>
      <sheetName val="1"/>
      <sheetName val="1A"/>
      <sheetName val="1Ai"/>
      <sheetName val="1B"/>
      <sheetName val="1C"/>
      <sheetName val="1D"/>
      <sheetName val="1E"/>
      <sheetName val="1F"/>
      <sheetName val="1G"/>
      <sheetName val="2"/>
      <sheetName val="2A"/>
      <sheetName val="3"/>
      <sheetName val="3A"/>
      <sheetName val="3A (i)"/>
      <sheetName val="4"/>
      <sheetName val="5"/>
      <sheetName val="5A"/>
      <sheetName val="5B"/>
      <sheetName val="5C"/>
      <sheetName val="5D"/>
      <sheetName val="5E"/>
      <sheetName val="6"/>
      <sheetName val="6A"/>
      <sheetName val="6B"/>
      <sheetName val="7A"/>
      <sheetName val="7B"/>
      <sheetName val="8"/>
      <sheetName val="8A"/>
      <sheetName val="8B"/>
      <sheetName val="8C"/>
      <sheetName val="8D"/>
      <sheetName val="8E"/>
      <sheetName val="9"/>
      <sheetName val="9A"/>
      <sheetName val="9B"/>
      <sheetName val="9C"/>
      <sheetName val="11A"/>
      <sheetName val="11B"/>
      <sheetName val="11C"/>
      <sheetName val="11D"/>
      <sheetName val="11E"/>
      <sheetName val="11F"/>
      <sheetName val="11G"/>
      <sheetName val="11H"/>
      <sheetName val="11I"/>
      <sheetName val="12A"/>
      <sheetName val="13A"/>
      <sheetName val="13B"/>
      <sheetName val="15"/>
      <sheetName val="17"/>
      <sheetName val="Checklist"/>
      <sheetName val="Currency"/>
      <sheetName val="Tolan Tiga Group"/>
      <sheetName val="Tolan Tiga"/>
      <sheetName val="Eastern Sumatra"/>
      <sheetName val="Kerasaan"/>
      <sheetName val="Bandar Sumatra"/>
      <sheetName val="Timbang Deli"/>
      <sheetName val="Tanah Abang"/>
      <sheetName val="Melania"/>
      <sheetName val="Agro Muko"/>
      <sheetName val="Hargy Oil Palms"/>
      <sheetName val="Galley Reach Holdings"/>
      <sheetName val="SPT"/>
      <sheetName val="Phu Ben"/>
      <sheetName val="Sipef Ci"/>
      <sheetName val="Eglin"/>
      <sheetName val="Franklin"/>
      <sheetName val="Bonal"/>
      <sheetName val="Senor"/>
      <sheetName val="Incasuca"/>
      <sheetName val="SBM"/>
      <sheetName val="Verschillenanalyse"/>
      <sheetName val="Cavalla"/>
      <sheetName val="Agr"/>
      <sheetName val="Jabel"/>
      <sheetName val="SEA"/>
      <sheetName val="Sagral"/>
      <sheetName val="BDM"/>
      <sheetName val="Asco"/>
      <sheetName val="Sipef"/>
      <sheetName val="BOD 1,2,3,4"/>
      <sheetName val="GE"/>
      <sheetName val="evolutie res."/>
      <sheetName val="Correcties"/>
      <sheetName val="departmentana"/>
      <sheetName val="Group results WP"/>
      <sheetName val="P&amp;L oper.comp."/>
      <sheetName val="Costpr"/>
      <sheetName val="Ha"/>
      <sheetName val="Ratio's"/>
      <sheetName val="NFP"/>
      <sheetName val="Resconso"/>
      <sheetName val="Sipana"/>
      <sheetName val="Subana"/>
      <sheetName val="Controle"/>
      <sheetName val="EST_ACT"/>
      <sheetName val="Finstat"/>
      <sheetName val="Igw Model"/>
      <sheetName val="Mich"/>
      <sheetName val="S16-CA(2000P)"/>
      <sheetName val="U4-Recruitment"/>
      <sheetName val="EV_##PARKEDGET##"/>
      <sheetName val="EV_##PARKEDCOM##"/>
      <sheetName val="EV_##PARKEDPROPS##"/>
      <sheetName val="Accountflow"/>
      <sheetName val="Account"/>
      <sheetName val="B "/>
      <sheetName val="04"/>
      <sheetName val="19C(i)"/>
      <sheetName val="25B"/>
      <sheetName val="25C"/>
      <sheetName val="25D"/>
      <sheetName val="37"/>
      <sheetName val="53"/>
      <sheetName val="53A"/>
      <sheetName val="MA"/>
      <sheetName val="List (2)"/>
      <sheetName val="List of entities"/>
      <sheetName val="List"/>
      <sheetName val="&lt;Grid&gt;"/>
      <sheetName val="&lt;BS&gt;"/>
      <sheetName val="OLD10-13 Census"/>
      <sheetName val="OLD14+ Census"/>
      <sheetName val="1997 eligible population"/>
      <sheetName val="icawards97"/>
      <sheetName val="Target Grid"/>
      <sheetName val="Cost overview"/>
      <sheetName val="Rationale"/>
      <sheetName val="CA Accruals 1998"/>
      <sheetName val="Allocation"/>
      <sheetName val="Allocation WWDF"/>
      <sheetName val="ATTACHMENTVIII"/>
      <sheetName val="ATTACHMENTIX"/>
      <sheetName val="ATTACHMENTIV"/>
      <sheetName val="Sign off"/>
      <sheetName val="Version Control"/>
      <sheetName val="Revision History"/>
      <sheetName val="Program Data"/>
      <sheetName val="Exploded view"/>
      <sheetName val="Cost Pie Chart"/>
      <sheetName val="Quote Summary"/>
      <sheetName val="Financial summary"/>
      <sheetName val="Tooling summary"/>
      <sheetName val="Floor Covering LHD black"/>
      <sheetName val="Floor Covering LHD grey"/>
      <sheetName val="Floor Covering RHD GRB black"/>
      <sheetName val="Floor Covering RHD GRB grey"/>
      <sheetName val="Calc sheet H5"/>
      <sheetName val="Calc sheet H6"/>
      <sheetName val="Floor Covering RHD Celle black"/>
      <sheetName val="Floor Covering RHD Celle grey"/>
      <sheetName val="Calc sheet H9"/>
      <sheetName val="Calc sheet H10"/>
      <sheetName val="E&amp;D"/>
      <sheetName val="Tooling"/>
      <sheetName val="Plant Data"/>
      <sheetName val="Financial Statement-mthhyperion"/>
      <sheetName val="Monthly-Hyperion-revised01"/>
      <sheetName val="Monthly-Hyperion"/>
      <sheetName val="MTD-Hyperion"/>
      <sheetName val="GROSS SALES-revised"/>
      <sheetName val="Financial Statement"/>
      <sheetName val="0708-COPA"/>
      <sheetName val="T04-Sales&amp;Marketing Target"/>
      <sheetName val="Cashflow Statement-WIP"/>
      <sheetName val="T11-Turnover days"/>
      <sheetName val="Staff-YA09"/>
      <sheetName val="T01-Staffing Details"/>
      <sheetName val="T01-ALL-Staff Request"/>
      <sheetName val="T02-ALL-Staff Training Budget"/>
      <sheetName val="T03-CAPEX-ALL"/>
      <sheetName val="T03-CAPEX-Prod'n &amp; Procurement"/>
      <sheetName val="T03-CAPEX-Warehse, Logistic&amp;Sal"/>
      <sheetName val="T04-Target Market"/>
      <sheetName val="T05-Sales-Sales Commision"/>
      <sheetName val="T06-Warehouse-Stocks2B W Off"/>
      <sheetName val="T07-Sales N Marketing Plan"/>
      <sheetName val="T08-Procurement&amp;Production Plan"/>
      <sheetName val="T09-Warehousin&amp;LogiticProjectn"/>
      <sheetName val="T10-Travelling"/>
      <sheetName val="IntraGroup"/>
      <sheetName val="Funding Requirement"/>
      <sheetName val="Olein"/>
      <sheetName val="Soft Oil"/>
      <sheetName val="mat cost"/>
      <sheetName val="Capital Exp"/>
      <sheetName val="BP"/>
      <sheetName val="P.CTN"/>
      <sheetName val="Total PL"/>
      <sheetName val="Recovered_Sheet1"/>
      <sheetName val="Financial stats"/>
      <sheetName val="Segment - 2002 (new)"/>
      <sheetName val="Segment - 2002"/>
      <sheetName val="Changes in equity"/>
      <sheetName val="Inter-co"/>
      <sheetName val="Inter-co(subsidiary)"/>
      <sheetName val="FA-detailed"/>
      <sheetName val="P&amp;L-disclosure(2002)"/>
      <sheetName val="P&amp;L disclosure(2001)"/>
      <sheetName val="Cash flow -2001"/>
      <sheetName val="Consol cashflow"/>
      <sheetName val="URP"/>
      <sheetName val="Dev Expenditure"/>
      <sheetName val="CF-1 2-unused"/>
      <sheetName val="Share capital"/>
      <sheetName val="FA movement "/>
      <sheetName val="FA-summary"/>
      <sheetName val="CF-13"/>
      <sheetName val="CF-10-unused"/>
      <sheetName val="CF-11- unused"/>
      <sheetName val="FACON- unused"/>
      <sheetName val="CF-3 1999 - unused"/>
      <sheetName val="CF-22- unused"/>
      <sheetName val="Sheet1- unused"/>
      <sheetName val="000000"/>
      <sheetName val="bhb0603"/>
      <sheetName val="dr"/>
      <sheetName val="Statement"/>
      <sheetName val="auditor"/>
      <sheetName val="acs"/>
      <sheetName val="fixed"/>
      <sheetName val="xxx"/>
      <sheetName val="F-8-20-1"/>
      <sheetName val="AWPs Template"/>
      <sheetName val="A2-1 CLA"/>
      <sheetName val="A2-2 RJE"/>
      <sheetName val="A2-3 SAD"/>
      <sheetName val="A3"/>
      <sheetName val="Review Recon"/>
      <sheetName val="Review Cash book"/>
      <sheetName val="E3 Recoverability"/>
      <sheetName val="E-1_Recoverability"/>
      <sheetName val="E-2"/>
      <sheetName val="J-1 OSM"/>
      <sheetName val="J1 Devt costs breakdown"/>
      <sheetName val="J2 Budget &amp; Att profit"/>
      <sheetName val="J3 Actual 04"/>
      <sheetName val="J4  Lots sold report CHD"/>
      <sheetName val="J-1-1_Commission"/>
      <sheetName val="Recog Prof"/>
      <sheetName val="J-consol sv11"/>
      <sheetName val="J 1-1(2)"/>
      <sheetName val="Unrecorded"/>
      <sheetName val="O-1_Prov.Tax-2004"/>
      <sheetName val="Capital allowance"/>
      <sheetName val="DEFERRED TAX"/>
      <sheetName val="P-1"/>
      <sheetName val="P2A"/>
      <sheetName val="P2B"/>
      <sheetName val="P3A"/>
      <sheetName val="P3B"/>
      <sheetName val="P3C"/>
      <sheetName val="U-5"/>
      <sheetName val="U-6"/>
      <sheetName val="U1 Salary resonableness"/>
      <sheetName val="U1_Rental"/>
      <sheetName val="U2_Total Salary"/>
      <sheetName val="CHSB Salary Allocation Summary"/>
      <sheetName val="MegaPalm salary Allocation"/>
      <sheetName val="U4_RCSLS Interest"/>
      <sheetName val="E-2_Recognition of sales 03 "/>
      <sheetName val="J-5_Pre-acq dev cost alloc 03"/>
      <sheetName val="J-3_Bgt 03"/>
      <sheetName val="J-2_% of compl_Final 03"/>
      <sheetName val="J-3_Puan Sri Comm 03"/>
      <sheetName val="J-4_Rebate reasona03"/>
      <sheetName val="Listing of CNs 03"/>
      <sheetName val="Fees 03"/>
      <sheetName val="F-1 F-2"/>
      <sheetName val="BB-5"/>
      <sheetName val="CC-3"/>
      <sheetName val="20 30"/>
      <sheetName val="70 "/>
      <sheetName val="cashflowcomp"/>
      <sheetName val="cashflowcomp (2)"/>
      <sheetName val="A2l2"/>
      <sheetName val="SUMM"/>
      <sheetName val="OS list"/>
      <sheetName val="A3l1"/>
      <sheetName val="A3l1-1"/>
      <sheetName val="A2l1-RJE"/>
      <sheetName val="A2l2-CLA"/>
      <sheetName val="A2l3-SAD"/>
      <sheetName val="C8"/>
      <sheetName val="EA"/>
      <sheetName val="EC"/>
      <sheetName val="E1l1"/>
      <sheetName val="E7"/>
      <sheetName val="F2"/>
      <sheetName val="F6"/>
      <sheetName val="GA"/>
      <sheetName val="G2"/>
      <sheetName val="G4"/>
      <sheetName val="IA"/>
      <sheetName val="K3l1"/>
      <sheetName val="K5"/>
      <sheetName val="K6"/>
      <sheetName val="K7"/>
      <sheetName val="N2"/>
      <sheetName val="N8"/>
      <sheetName val="N9"/>
      <sheetName val="OA"/>
      <sheetName val="O2-CA"/>
      <sheetName val="O3-Disposal"/>
      <sheetName val="O4"/>
      <sheetName val="Pl1"/>
      <sheetName val="P1l2"/>
      <sheetName val="R1-Sch I"/>
      <sheetName val="R2-Sch IIa"/>
      <sheetName val="R3-Sch IIb"/>
      <sheetName val="R4-Sch III"/>
      <sheetName val="R5-NQA04"/>
      <sheetName val="R6-NQA03"/>
      <sheetName val="R1"/>
      <sheetName val="R1l1"/>
      <sheetName val="R1l2"/>
      <sheetName val="P12.4"/>
      <sheetName val="tax-ss"/>
      <sheetName val="A-4"/>
      <sheetName val="L-1"/>
      <sheetName val="Policy"/>
      <sheetName val="Rationalisation"/>
      <sheetName val="U (2)"/>
      <sheetName val="Sheet8"/>
      <sheetName val="Sheet9"/>
      <sheetName val="Sheet10"/>
      <sheetName val="Sheet11"/>
      <sheetName val="Sheet12"/>
      <sheetName val="Sheet13"/>
      <sheetName val="Sheet14"/>
      <sheetName val="Sheet15"/>
      <sheetName val="Sheet16"/>
      <sheetName val="SAD"/>
      <sheetName val="aje98"/>
      <sheetName val="rje98"/>
      <sheetName val="exch rates"/>
      <sheetName val="purch testing"/>
      <sheetName val="sales testing"/>
      <sheetName val="rcpt testing"/>
      <sheetName val="pymt testing"/>
      <sheetName val="roundsums"/>
      <sheetName val="PBD98"/>
      <sheetName val="PBD981"/>
      <sheetName val="Tax97"/>
      <sheetName val="Draft taxcomp 97"/>
      <sheetName val="Draft taxcomp 98"/>
      <sheetName val="Capital Allowances97"/>
      <sheetName val="CA98"/>
      <sheetName val="Deferred tax97"/>
      <sheetName val="Deferredtax98"/>
      <sheetName val="Handuk Korea"/>
      <sheetName val="Korea acc97"/>
      <sheetName val="Korea Acc98"/>
      <sheetName val="epf97"/>
      <sheetName val="epf98"/>
      <sheetName val="Sales97"/>
      <sheetName val="Sales98"/>
      <sheetName val="Stock-purch97"/>
      <sheetName val="Stock-purch98"/>
      <sheetName val="nrv98"/>
      <sheetName val="nrv97"/>
      <sheetName val="RJE"/>
      <sheetName val="E1 "/>
      <sheetName val="N-final"/>
      <sheetName val="N1-f"/>
      <sheetName val="N1l1-f"/>
      <sheetName val="N2-1-f"/>
      <sheetName val="N3"/>
      <sheetName val="N-F"/>
      <sheetName val="N1-1"/>
      <sheetName val="N2-F"/>
      <sheetName val="N2-1F"/>
      <sheetName val="Issue"/>
      <sheetName val="WCGW_not used"/>
      <sheetName val="revised high demand"/>
      <sheetName val="Profit&amp;Loss"/>
      <sheetName val="Funding"/>
      <sheetName val="Taxation"/>
      <sheetName val="Depn1"/>
      <sheetName val="DSS1&amp;2"/>
      <sheetName val="JSN (with coupon) 15 yrs"/>
      <sheetName val="JSN (with coupon) 10 yrs"/>
      <sheetName val="New bonds"/>
      <sheetName val="BOND (with coupon)"/>
      <sheetName val="CFS"/>
      <sheetName val="2-6"/>
      <sheetName val="EmployeeDbase"/>
      <sheetName val="Reimbursements"/>
      <sheetName val="Allowance"/>
      <sheetName val="Linked JV"/>
      <sheetName val="Alex"/>
      <sheetName val="Alan"/>
      <sheetName val="Alicia"/>
      <sheetName val="Anna"/>
      <sheetName val="Brian"/>
      <sheetName val="ChenKok"/>
      <sheetName val="ChunKiat"/>
      <sheetName val="Daphne"/>
      <sheetName val="Damien"/>
      <sheetName val="Francis"/>
      <sheetName val="David"/>
      <sheetName val="Eric"/>
      <sheetName val="FuiSuan"/>
      <sheetName val="HuaiNing"/>
      <sheetName val="Huey Shee"/>
      <sheetName val="HuiPeng"/>
      <sheetName val="Ian"/>
      <sheetName val="Jimmy"/>
      <sheetName val="Jezamin"/>
      <sheetName val="JuneHow"/>
      <sheetName val="Kwan"/>
      <sheetName val="Luanne"/>
      <sheetName val="Michelle"/>
      <sheetName val="Naomi"/>
      <sheetName val="Nic"/>
      <sheetName val="Nik"/>
      <sheetName val="Penny"/>
      <sheetName val="PooGeok"/>
      <sheetName val="Saufil"/>
      <sheetName val="Sean"/>
      <sheetName val="ShuErn"/>
      <sheetName val="SuetLI"/>
      <sheetName val="Tan"/>
      <sheetName val="Terrence"/>
      <sheetName val="Tony"/>
      <sheetName val="TzeKhay"/>
      <sheetName val="WoanNing"/>
      <sheetName val="WenSing"/>
      <sheetName val="YinSeong"/>
      <sheetName val="Zaleha"/>
      <sheetName val="F-8"/>
      <sheetName val="AP-110SUP(June)"/>
      <sheetName val="G-4-3."/>
      <sheetName val="G-4-4"/>
      <sheetName val="G-4-5."/>
      <sheetName val="G-4-6"/>
      <sheetName val="FF-2-not used"/>
      <sheetName val="SRM 1"/>
      <sheetName val="SRM 2"/>
      <sheetName val="FAD"/>
      <sheetName val="M-1"/>
      <sheetName val="N-2"/>
      <sheetName val="Q-1"/>
      <sheetName val="Q-2"/>
      <sheetName val="Q-2-2"/>
      <sheetName val="O-4"/>
      <sheetName val="U-2-1"/>
      <sheetName val="K lead"/>
      <sheetName val="F-1|F-2"/>
      <sheetName val="F-4 "/>
      <sheetName val="U(1)"/>
      <sheetName val="FF-2(CYA)"/>
      <sheetName val="equity"/>
      <sheetName val="MASB"/>
      <sheetName val="BB-1 (2)"/>
      <sheetName val="Provision DD"/>
      <sheetName val="A8-2"/>
      <sheetName val="FS - 1"/>
      <sheetName val="FS - 2"/>
      <sheetName val="FS - 3"/>
      <sheetName val="C2 FD"/>
      <sheetName val="G2-1 "/>
      <sheetName val="K1-2 Policy"/>
      <sheetName val="N7Accrual"/>
      <sheetName val="Q1-1"/>
      <sheetName val="U1income statm"/>
      <sheetName val="u1ar"/>
      <sheetName val="U2direct cost"/>
      <sheetName val="U3 fees reasonable"/>
      <sheetName val="U4 EPF &amp;staff"/>
      <sheetName val="U1 (2)"/>
      <sheetName val="U3 fees reasonable (2)"/>
      <sheetName val="U4 EPF &amp;staff (2)"/>
      <sheetName val="Capital Allowances"/>
      <sheetName val="PL Mapping"/>
      <sheetName val="download 06022002"/>
      <sheetName val="Tabelle3"/>
      <sheetName val="MV INS &amp; R.TAX EXP LIST"/>
      <sheetName val="EQMT INS EXP LIST"/>
      <sheetName val="PREPAID-INS,RTAX"/>
      <sheetName val="A2 Cash flow"/>
      <sheetName val="PreM'sia(info)"/>
      <sheetName val="PreBrunei(info) (2)"/>
      <sheetName val="PreBrunei(info)"/>
      <sheetName val="F.G6-1 "/>
      <sheetName val="F.G6-2"/>
      <sheetName val="F.G7-1"/>
      <sheetName val="F.G7-2"/>
      <sheetName val="F.G8-1 "/>
      <sheetName val="F.G8-2"/>
      <sheetName val="Com(Brunei)"/>
      <sheetName val="Com(M'sia)"/>
      <sheetName val="H-lead"/>
      <sheetName val="H1_MGS"/>
      <sheetName val="H2_Cagamas"/>
      <sheetName val="H3_Debentures"/>
      <sheetName val="H4_Quoted Shares"/>
      <sheetName val="O_Taxmovement "/>
      <sheetName val="Bal Sheet"/>
      <sheetName val="BPR-BRD"/>
      <sheetName val="FSA-BRD"/>
      <sheetName val="F-12"/>
      <sheetName val="F-3a"/>
      <sheetName val="RPT"/>
      <sheetName val="Appx A"/>
      <sheetName val="Circular-A"/>
      <sheetName val="Appx B"/>
      <sheetName val="Circular-B"/>
      <sheetName val="Appx C"/>
      <sheetName val="Appx D"/>
      <sheetName val="Appx E"/>
      <sheetName val="Appx F"/>
      <sheetName val="OSM  client"/>
      <sheetName val="Required from the client"/>
      <sheetName val="A2"/>
      <sheetName val="A2 (old)"/>
      <sheetName val="A2-1"/>
      <sheetName val="A2-1l1"/>
      <sheetName val="A2-3"/>
      <sheetName val="A2-4"/>
      <sheetName val="A2-4 (old)"/>
      <sheetName val="A7-40"/>
      <sheetName val="BS (2)"/>
      <sheetName val="A "/>
      <sheetName val="VAR ANALYSIS"/>
      <sheetName val="PROGRAMME"/>
      <sheetName val="FUNDING TABLE"/>
      <sheetName val="CF SOURCES-USES"/>
      <sheetName val="ROLLING VAR"/>
      <sheetName val="INTERIM CF"/>
      <sheetName val="CONTROLS"/>
      <sheetName val="INP"/>
      <sheetName val="FAS"/>
      <sheetName val="DCR"/>
      <sheetName val="ACTUAL COSTS"/>
      <sheetName val="ACQ"/>
      <sheetName val="S&amp;E"/>
      <sheetName val="STAT"/>
      <sheetName val="INS"/>
      <sheetName val="CST"/>
      <sheetName val="PROF FEES"/>
      <sheetName val="S&amp;M - RESI"/>
      <sheetName val="S&amp;M - COMM"/>
      <sheetName val="PS REFURB S&amp;E"/>
      <sheetName val="PS REFURB STAT"/>
      <sheetName val="PS REFURB CST "/>
      <sheetName val="PS REFURB PROF FEES"/>
      <sheetName val="PS REFURB OTHER"/>
      <sheetName val="RESI REV"/>
      <sheetName val="RETAIL REV"/>
      <sheetName val="OFFICE REV"/>
      <sheetName val="REFUNDS"/>
      <sheetName val="S106 Analysis"/>
      <sheetName val="Chart 琀猀ࠀ_x0000_吀甀_x0000__x0008__x0000_⁔⠀ࠀ_x0000_吀 ("/>
      <sheetName val="_____aCF_____________d________2"/>
      <sheetName val="_____c_S______c_Sos________o__2"/>
      <sheetName val="爀卐ܲ_x0000_x鱡㉓"/>
      <sheetName val="慩Ѐ_x0000_"/>
      <sheetName val="HP WH"/>
      <sheetName val="HP SERVICES"/>
      <sheetName val="HP TRANSPORTATION"/>
      <sheetName val="HP ICR"/>
      <sheetName val="HP Compra Local"/>
      <sheetName val="Warehouse"/>
      <sheetName val="Services"/>
      <sheetName val="Local transport"/>
      <sheetName val="ICRA"/>
      <sheetName val="Others"/>
      <sheetName val="Compra Local"/>
      <sheetName val="Scrap"/>
      <sheetName val="DEGRAF"/>
      <sheetName val="Workpapers"/>
      <sheetName val="BESA Scoring"/>
      <sheetName val="BESA CAP"/>
      <sheetName val="Not Audited"/>
      <sheetName val="Cover Sheet"/>
      <sheetName val="Contents &amp; Instructions"/>
      <sheetName val="Audit Tests"/>
      <sheetName val="Test_E1"/>
      <sheetName val="Test_E2"/>
      <sheetName val="Test_E3"/>
      <sheetName val="Test_E4"/>
      <sheetName val="Test_E5"/>
      <sheetName val="Test_E6"/>
      <sheetName val="Test_E7"/>
      <sheetName val="Test_E8"/>
      <sheetName val="Test_E9"/>
      <sheetName val="Test_E10"/>
      <sheetName val="Test_E11"/>
      <sheetName val="Test_E12"/>
      <sheetName val="Test_E13"/>
      <sheetName val="Test_E14"/>
      <sheetName val="Test_E15"/>
      <sheetName val="Test_E16"/>
      <sheetName val="Test_E17"/>
      <sheetName val="Test_E18"/>
      <sheetName val="Test_E19"/>
      <sheetName val="Test_E20"/>
      <sheetName val="Test_E21 (A)"/>
      <sheetName val="Test_E21 (B)"/>
      <sheetName val="Table_E1"/>
      <sheetName val="Table_E5"/>
      <sheetName val="Table_E8"/>
      <sheetName val="Table_E11"/>
      <sheetName val="Table_E12"/>
      <sheetName val="Table_E12a"/>
      <sheetName val="Table_E13"/>
      <sheetName val="Table_E14"/>
      <sheetName val="Table_E16"/>
      <sheetName val="Table_E17"/>
      <sheetName val="Table_E19"/>
      <sheetName val="Table_E20"/>
      <sheetName val="Table_E21 (A and B)"/>
      <sheetName val="Scoresheet"/>
      <sheetName val="C.A.P."/>
      <sheetName val="Documents required"/>
      <sheetName val="H&amp;S Workpapers"/>
      <sheetName val="H&amp;S Scoring Guidelines"/>
      <sheetName val="H&amp;S Score"/>
      <sheetName val="CAP (1)"/>
      <sheetName val="CAP (2)"/>
      <sheetName val="H&amp;S Graphs #1"/>
      <sheetName val="H&amp;S Graphs #2"/>
      <sheetName val="Exception Report"/>
      <sheetName val="Audit Scores"/>
      <sheetName val="2009 FF &amp; LD RCR_H&amp;S Audit Prog"/>
      <sheetName val="DOWNLOAD"/>
      <sheetName val="REG TRAINING"/>
      <sheetName val="GL Entry"/>
      <sheetName val="JE Header"/>
      <sheetName val="ISC Workpapers"/>
      <sheetName val="Scoring Worksheet"/>
      <sheetName val="Score Summary"/>
      <sheetName val="Scoring"/>
      <sheetName val="Audit Suggestions"/>
      <sheetName val="Test_G1.1"/>
      <sheetName val="Test_G1.2"/>
      <sheetName val="Test_G2"/>
      <sheetName val="Test_G3"/>
      <sheetName val="Test_G4"/>
      <sheetName val="Test_G5"/>
      <sheetName val="Test_G6"/>
      <sheetName val="Test_G7"/>
      <sheetName val="Test_G8"/>
      <sheetName val="Test_G9"/>
      <sheetName val="Tabel_G1"/>
      <sheetName val="Table_G2"/>
      <sheetName val="Table_G3"/>
      <sheetName val="Table_G4"/>
      <sheetName val="Table_ G5"/>
      <sheetName val="Table_G6"/>
      <sheetName val="Table_G7"/>
      <sheetName val="STRATPLN-PU to EXPT"/>
      <sheetName val="TRENDRPT-PU to EXPT"/>
      <sheetName val="ACTPLAN-PU to EXPT"/>
      <sheetName val="CROSFNPL-PU to EXPT"/>
      <sheetName val="TRENDRPT-IMPT to Delv"/>
      <sheetName val="ACTPLAN-IMPT to DELV"/>
      <sheetName val="CROSFNPL-IMPT to DELV"/>
      <sheetName val="STRATPLN-IMPT to DELV"/>
      <sheetName val="STRATPLN-EXPT to IMPT"/>
      <sheetName val="WWT - QIP"/>
      <sheetName val="TRENDRPT-EXPT to IMPT"/>
      <sheetName val="CROSFNPL-EXPT to IMPT"/>
      <sheetName val="STRATPLN-BRKG EXCUL"/>
      <sheetName val="ACTPLAN-EXPT to IMPT"/>
      <sheetName val="TRENDRPT-BRKG EXCUL"/>
      <sheetName val="ACTPLAN-BRKG EXCUL"/>
      <sheetName val="CROSFNPL-BRKG EXCUL"/>
      <sheetName val="TRENDRPT - COMB END TO END"/>
      <sheetName val="ACTPLAN - COMD END TO END"/>
      <sheetName val="TRENDRPT - DELV SCAN FREQ"/>
      <sheetName val="TRENDRPT - MISSED ORIG SCAN"/>
      <sheetName val="ACTPLAN - MISSED ORIG SCAN"/>
      <sheetName val="ACTPLAN - DELV SCAN FREQ"/>
      <sheetName val="TRENDRPT - MISSED DELV EXCP "/>
      <sheetName val="ACTPLAN - MISSED DELV EXCP"/>
      <sheetName val="ACTPLAN - Missload"/>
      <sheetName val="Missed Origin Scan"/>
      <sheetName val="Key"/>
      <sheetName val="CN - CSR"/>
      <sheetName val="CN"/>
      <sheetName val="ECN"/>
      <sheetName val="SCN"/>
      <sheetName val="NCN"/>
      <sheetName val="ECN DS"/>
      <sheetName val="ECN Agent "/>
      <sheetName val="ECN EAG"/>
      <sheetName val="ECN City"/>
      <sheetName val="SCN DS"/>
      <sheetName val="SCN Agent "/>
      <sheetName val="SCN EAG"/>
      <sheetName val="SCN City"/>
      <sheetName val="NCN DS"/>
      <sheetName val="NCN Agent"/>
      <sheetName val="NCN EAG"/>
      <sheetName val="NCN City"/>
      <sheetName val="Agent by Segmentation "/>
      <sheetName val="Weight by Area"/>
      <sheetName val="JV602 - 08"/>
      <sheetName val="NSI ICARS"/>
      <sheetName val="LH4"/>
      <sheetName val="CBL"/>
      <sheetName val="FRTDIS"/>
      <sheetName val="imprevdtl"/>
      <sheetName val="dtl of transfering"/>
      <sheetName val="lh4f31"/>
      <sheetName val="cblubl"/>
      <sheetName val="diff n frt"/>
      <sheetName val="MO 11-29-2008"/>
      <sheetName val="HK(wkly)"/>
      <sheetName val="cbl_ubl"/>
      <sheetName val="diff in frt"/>
      <sheetName val="diff in frtdv"/>
      <sheetName val="n_1__AU_qry_export_diff_n_frt_v"/>
      <sheetName val="n_1__AU_qry_export_diff_n_f (2)"/>
      <sheetName val="RTR"/>
      <sheetName val="UC3"/>
      <sheetName val="ICARS (B)"/>
      <sheetName val="CTRY ADJ (C)"/>
      <sheetName val="WWF ADJ (D)"/>
      <sheetName val="ACCRUAL (E)"/>
      <sheetName val="ANDY"/>
      <sheetName val="112322"/>
      <sheetName val="WORKSHEET"/>
      <sheetName val="detail"/>
      <sheetName val="weekly remit"/>
      <sheetName val="movement"/>
      <sheetName val="diff n diff - below threshold"/>
      <sheetName val="diff n dv"/>
      <sheetName val="diff n frtdv"/>
      <sheetName val="nsi-icars"/>
      <sheetName val="diff n frt_ balance details"/>
      <sheetName val="INFO"/>
      <sheetName val="Input Sheet"/>
      <sheetName val="COUNTRY DETAIL"/>
      <sheetName val="Explanations"/>
      <sheetName val="FCREV"/>
      <sheetName val="CountryList"/>
      <sheetName val="BDT"/>
      <sheetName val="Differences with DMC"/>
      <sheetName val="AU"/>
      <sheetName val="AU BDT"/>
      <sheetName val="LH4.F31"/>
      <sheetName val="CBL.UBL"/>
      <sheetName val="Test_H1"/>
      <sheetName val="Test_H2"/>
      <sheetName val="Test_H3"/>
      <sheetName val="Test_H4"/>
      <sheetName val="Test_H5"/>
      <sheetName val="Test_H6"/>
      <sheetName val="Test_H7"/>
      <sheetName val="Test_H8"/>
      <sheetName val="Test_H9"/>
      <sheetName val="Test_H10"/>
      <sheetName val="Test_H11"/>
      <sheetName val="Test_H12"/>
      <sheetName val="Test_H13"/>
      <sheetName val="Test_H14"/>
      <sheetName val="Test_H15"/>
      <sheetName val="Test_H16"/>
      <sheetName val="Test_H17"/>
      <sheetName val="Test_H18"/>
      <sheetName val="Test_H19"/>
      <sheetName val="Test_H20"/>
      <sheetName val="Table_H3"/>
      <sheetName val="Table_H7"/>
      <sheetName val="Table_H8"/>
      <sheetName val="Table_H9"/>
      <sheetName val="Table_H10"/>
      <sheetName val="Table_H11"/>
      <sheetName val="Table_H12"/>
      <sheetName val="Table_H13"/>
      <sheetName val="Table_H15"/>
      <sheetName val="Table_H16"/>
      <sheetName val="C.A.P. "/>
      <sheetName val="LLAR Workpapers"/>
      <sheetName val="LLAR Scoring Guidelines"/>
      <sheetName val="LLAR Score"/>
      <sheetName val="EWP MCC"/>
      <sheetName val="MCC Scoring Guidelines"/>
      <sheetName val="MCC Score"/>
      <sheetName val="Facility Safety Workpapers"/>
      <sheetName val="Fac. Safety Scoring Guidelines"/>
      <sheetName val="Facility Safety Score"/>
      <sheetName val="Facility Safety Graphs"/>
      <sheetName val="式の元"/>
      <sheetName val="Multi RSP"/>
      <sheetName val="E2K-CA101"/>
      <sheetName val="AIO-CA101"/>
      <sheetName val="E2K-CA101(2)"/>
      <sheetName val="E2K-CA101(3)"/>
      <sheetName val="口座番号"/>
      <sheetName val="E2K-CA101 TEST"/>
      <sheetName val="VMF（2）"/>
      <sheetName val="E2K-CA101MCK "/>
      <sheetName val="AIO-CA101MCK"/>
      <sheetName val="Mult MCK"/>
      <sheetName val="Mult MCK (4)"/>
      <sheetName val="Mult MCK (2)"/>
      <sheetName val="Mult MCK (3)"/>
      <sheetName val="Mult MCK (5)"/>
      <sheetName val="E2K-CA101MCk(5)"/>
      <sheetName val="E2K-CA101MCk(6)"/>
      <sheetName val="E2K-CA101MCk(2)"/>
      <sheetName val="E2K-CA101MCk(3)"/>
      <sheetName val="E2K-CA101MCk(4)"/>
      <sheetName val="E2K-CA101MCk(7)"/>
      <sheetName val="E2K-CA101MCk(8)"/>
      <sheetName val="E2K-CA101MCk(9)"/>
      <sheetName val="E2K-CA101MCk(10)"/>
      <sheetName val="VENDOR"/>
      <sheetName val="JE Assignment-1718"/>
      <sheetName val="Clark P27_1718"/>
      <sheetName val="Trial_Balance___Additional_Seg_"/>
      <sheetName val="13V, 15V, 16V"/>
      <sheetName val="28V, 30V"/>
      <sheetName val="RFA"/>
      <sheetName val="cost comparison"/>
      <sheetName val="TW Quotation (NTD)"/>
      <sheetName val="OPS Plans"/>
      <sheetName val="Cost Diff."/>
      <sheetName val="Quotation-Agent"/>
      <sheetName val="Taoyuan map"/>
      <sheetName val="Ref"/>
      <sheetName val="MGT (2)"/>
      <sheetName val="TWN MGT"/>
      <sheetName val="MGT"/>
      <sheetName val="GM (1)"/>
      <sheetName val="F&amp;A(2)"/>
      <sheetName val="BD(3A)"/>
      <sheetName val="GBS CS(3B)"/>
      <sheetName val="Security(4)"/>
      <sheetName val="HR(5)"/>
      <sheetName val="IE(6A)"/>
      <sheetName val="TSG(6B)"/>
      <sheetName val="Marketing(7)"/>
      <sheetName val="Center(8)"/>
      <sheetName val="HUB(9)"/>
      <sheetName val="GTY(10)"/>
      <sheetName val="ASC(11)"/>
      <sheetName val="ACSS(12)"/>
      <sheetName val="Border Clearance (13)"/>
      <sheetName val="Home"/>
      <sheetName val="Intercompany Balance Report"/>
      <sheetName val="Cost Plus Report"/>
      <sheetName val="MNC"/>
      <sheetName val="MNN"/>
      <sheetName val="Station Transfer Amt"/>
      <sheetName val="NETWORK Transfer Amt"/>
      <sheetName val="Total Wire Amount"/>
      <sheetName val="Station-Co Rpt"/>
      <sheetName val="NETWORK Rpt"/>
      <sheetName val="Station Setup"/>
      <sheetName val="Menlo Amt"/>
      <sheetName val="NSI.ICARS"/>
      <sheetName val="BDT_Only"/>
      <sheetName val="adj_only"/>
      <sheetName val="duplicates_only"/>
      <sheetName val="CIN"/>
      <sheetName val="FRT DIS"/>
      <sheetName val="Over%Eff"/>
      <sheetName val="PhyMove"/>
      <sheetName val="DA"/>
      <sheetName val="InRange"/>
      <sheetName val="DRTP"/>
      <sheetName val="Drv&gt;1Loop"/>
      <sheetName val="StpCnt"/>
      <sheetName val="Manual"/>
      <sheetName val="Trace"/>
      <sheetName val="MilesIndex"/>
      <sheetName val="Failed"/>
      <sheetName val="SeqBreak"/>
      <sheetName val="Wkprs"/>
      <sheetName val="ScoringV_2"/>
      <sheetName val="CAPV_2"/>
      <sheetName val="Scoring Guidelines"/>
      <sheetName val="_Reference"/>
      <sheetName val="_Summary"/>
      <sheetName val="DG BD Graph"/>
      <sheetName val="DG Operations Graph"/>
      <sheetName val="2006 Scores"/>
      <sheetName val="BneLog"/>
      <sheetName val="BneWorkBookProperties"/>
      <sheetName val="JE"/>
      <sheetName val="Confirmation"/>
      <sheetName val="BNS"/>
      <sheetName val="OOB-Adj"/>
      <sheetName val="Reclass"/>
      <sheetName val="COSTOS SCRAP"/>
      <sheetName val="Location List"/>
      <sheetName val="Corp Retention Schedule"/>
      <sheetName val="Country Retention Schedule"/>
      <sheetName val="Current Record"/>
      <sheetName val="Inventory Master"/>
      <sheetName val="Label"/>
      <sheetName val="Overdue"/>
      <sheetName val="Due in 3 month"/>
      <sheetName val="Dpt"/>
      <sheetName val="XXXXXX"/>
      <sheetName val="Mkt"/>
      <sheetName val="Aged"/>
      <sheetName val="Approval"/>
      <sheetName val="WP"/>
      <sheetName val="%tile"/>
      <sheetName val="WP Summary"/>
      <sheetName val="Graph"/>
      <sheetName val="Old Table"/>
      <sheetName val="New Table"/>
      <sheetName val="Data (Dec)"/>
      <sheetName val="Data (Feb)"/>
      <sheetName val="Pie Chart"/>
      <sheetName val="Sum (AI)"/>
      <sheetName val="Inc"/>
      <sheetName val="PM"/>
      <sheetName val="PA Chart"/>
      <sheetName val="QTR"/>
      <sheetName val="#REF!"/>
      <sheetName val="Area"/>
      <sheetName val="PR"/>
      <sheetName val="ST"/>
      <sheetName val="Ad"/>
      <sheetName val="Rpt-ByCity"/>
      <sheetName val="Rpt-TTL"/>
      <sheetName val="Rpt-FA"/>
      <sheetName val="Rpt-BD"/>
      <sheetName val="Rpt-VacancyList"/>
      <sheetName val="Rpt-Ad"/>
      <sheetName val="PLANILLA_(2)"/>
      <sheetName val="NETO_A_PAGAR_"/>
      <sheetName val="DISTRIBUCINON_PRIMERA_QUINCENA_"/>
      <sheetName val="Uniformes_C_Propio"/>
      <sheetName val="DESCUENTOS_BOLETAS_"/>
      <sheetName val="Ene-Dic_2008_(2)"/>
      <sheetName val="PLLA_AGOSTO"/>
      <sheetName val="COLECTA_JUNIOR"/>
      <sheetName val="Uniformes_Administrativo"/>
      <sheetName val="PLANILLAS-NETOS_INCLUIDO_GRATIF"/>
      <sheetName val="DISTRIBUCION_DE_PERSONAL_POR_CC"/>
      <sheetName val="PRIMERA_QUINCENA_DE_SETIEMBRE_"/>
      <sheetName val="C_L_B_II"/>
      <sheetName val="C_A_E_-_Otros_dscts"/>
      <sheetName val="Suma_Colectas_Junio"/>
      <sheetName val="Diferencias_para_Julio"/>
      <sheetName val="REINTEGRO_Y_DESCUENTOS_SETIEMBR"/>
      <sheetName val="PL_Imp"/>
      <sheetName val="DIF-TASAS_1"/>
      <sheetName val="Pos_monet"/>
      <sheetName val="REI_BG"/>
      <sheetName val="Hoja_cont"/>
      <sheetName val="P|L_Ajust_"/>
      <sheetName val="REI_PL"/>
      <sheetName val="A_8_1Reclas"/>
      <sheetName val="A_8_2_BG_Jun08"/>
      <sheetName val="A_8_3_NotasBG"/>
      <sheetName val="A_8_4_PL_Jun08"/>
      <sheetName val="A_8_5_NotasPL"/>
      <sheetName val="A_8_6__T_"/>
      <sheetName val="A_8_7_RATIOS_KPI"/>
      <sheetName val="Reg_de_Vtas"/>
      <sheetName val="Corte_Doc_Reg_Vtas_"/>
      <sheetName val="Oberv_en_los_comprob"/>
      <sheetName val="Corte_Guias_Remis_y_Observ"/>
      <sheetName val="RC_07"/>
      <sheetName val="Rta_4ta"/>
      <sheetName val="IR_ND_"/>
      <sheetName val="IGV_ND"/>
      <sheetName val="Anx_1"/>
      <sheetName val="Anexo_2"/>
      <sheetName val="Anexo_3"/>
      <sheetName val="T_Cambio"/>
      <sheetName val="procesos_gráficos_P"/>
      <sheetName val="ingresos_P"/>
      <sheetName val="rentabilidad_EB_P"/>
      <sheetName val="rentabilidad_MB_P"/>
      <sheetName val="coste_de_sistemas_add_P"/>
      <sheetName val="coste_de_sistemas_add_P_MB"/>
      <sheetName val="evolución_agregado_p"/>
      <sheetName val="ev_agregado2p"/>
      <sheetName val="POR_CSC_Plantillaebitda"/>
      <sheetName val="evol_S_ecos"/>
      <sheetName val="evol_S_ecosMB"/>
      <sheetName val="evol_S_Grales"/>
      <sheetName val="evol_S_GralesMB"/>
      <sheetName val="E_Costes_AR"/>
      <sheetName val="E_Costes_BR"/>
      <sheetName val="E_Costes_ME"/>
      <sheetName val="E_Costes_CH"/>
      <sheetName val="E_Costes_PE"/>
      <sheetName val="E_Costes_ES"/>
      <sheetName val="E_Costes_TPTI"/>
      <sheetName val="E_Costes_Zeleris"/>
      <sheetName val="E_Costes_mesanterior_AR"/>
      <sheetName val="E_Costes_mesanterior_BR"/>
      <sheetName val="E_Costes_mesanterior_CH"/>
      <sheetName val="E_Costes_mesanterior_ME"/>
      <sheetName val="E_Costes_mesanterior_PE"/>
      <sheetName val="E_Costes_mesanteriorTPTI"/>
      <sheetName val="E_Costes_mes_anteriorZeleris"/>
      <sheetName val="costes_unitarios"/>
      <sheetName val="unitarios__con_stmas_"/>
      <sheetName val="costes_por_naturaleza"/>
      <sheetName val="REC_COMPRAS"/>
      <sheetName val="IGV_NO_DOM"/>
      <sheetName val="T_C_"/>
      <sheetName val="TABLERO_CONTROL"/>
      <sheetName val="Inputs_años"/>
      <sheetName val="BBVA_VAR_"/>
      <sheetName val="BBVA_VAR"/>
      <sheetName val="C_VS_P"/>
      <sheetName val="FUJO_P&amp;A"/>
      <sheetName val="FLUJO_UQ"/>
      <sheetName val="Exp_&amp;_Cat"/>
      <sheetName val="Exp_&amp;_Cat_-_Expansion"/>
      <sheetName val="AFE_Rpt"/>
      <sheetName val="Budget_Rpts"/>
      <sheetName val="Projects_&gt;5m"/>
      <sheetName val="Supplemental_Rpt"/>
      <sheetName val="Total_Spend_Balance"/>
      <sheetName val="Total_Spend"/>
      <sheetName val="Spend_Proof"/>
      <sheetName val="AFE_Recon"/>
      <sheetName val="AFE_Tracking_System_CF"/>
      <sheetName val="AFE_Tracking_System"/>
      <sheetName val="Time_periods"/>
      <sheetName val="Opcom_Chart"/>
      <sheetName val="Hyperion_Load"/>
      <sheetName val="Drilling_Breakout"/>
      <sheetName val="04_Budget_Data"/>
      <sheetName val="04_Actual"/>
      <sheetName val="04_Forecast"/>
      <sheetName val="Forecast_Reports"/>
      <sheetName val="Cost_Reports"/>
      <sheetName val="Ops_Com"/>
      <sheetName val="Canadian_Repts"/>
      <sheetName val="Budget_Reports_Total"/>
      <sheetName val="Budgets_by_Activity"/>
      <sheetName val="Budget_by_Site"/>
      <sheetName val="Budget_by_Region"/>
      <sheetName val="FAR_Recon"/>
      <sheetName val="S_4"/>
      <sheetName val="Provisions,_Accruals"/>
      <sheetName val="Instructions-_Oracle_TB_"/>
      <sheetName val="Instructions__-_Consol_Model"/>
      <sheetName val="USD_FX_&amp;_Adjustments"/>
      <sheetName val="USD_Inventory_Inputs"/>
      <sheetName val="USD_&amp;_AUD_Trial_Balance"/>
      <sheetName val="FX_Classification_Master"/>
      <sheetName val="Account_Master_List"/>
      <sheetName val="Current_Mth_PTD_AUD"/>
      <sheetName val="Current_Mth_YTD_AUD"/>
      <sheetName val="Prior_Mth_YTD_USD"/>
      <sheetName val="USD_Tax"/>
      <sheetName val="Working_Capital"/>
      <sheetName val="FX_Reconciliation"/>
      <sheetName val="Current_Mth_YTD_USD"/>
      <sheetName val="Will_Current_Mth_YTD_USD"/>
      <sheetName val="Will_Current_Mth_YTD_AUD"/>
      <sheetName val="Current_Mth_YTD_USD_-_2008"/>
      <sheetName val="Current_Mth_YTD_AUD_-_2008"/>
      <sheetName val="Reclamation_continuity_USD"/>
      <sheetName val="Reclamation_continuity_Base_Cur"/>
      <sheetName val="Reclamation_continuity_USD_Nov"/>
      <sheetName val="Reclamation_continuity_Base_Nov"/>
      <sheetName val="Hmca_entities_by_nat"/>
      <sheetName val="POL_-_98"/>
      <sheetName val="FNL_-_98"/>
      <sheetName val="SML_-_98"/>
      <sheetName val="POL_-_99"/>
      <sheetName val="FNL_-_99"/>
      <sheetName val="SML_-_99"/>
      <sheetName val="POL_-_00"/>
      <sheetName val="FNL_-_00"/>
      <sheetName val="SML_-_00"/>
      <sheetName val="A$TB_REC_TO_US$TB"/>
      <sheetName val="BIG_OZ"/>
      <sheetName val="FX_Summary"/>
      <sheetName val="2110_21401_Rehab_Info_1"/>
      <sheetName val="2120_21401_Rehab_Info_2"/>
      <sheetName val="2110_21401_Rehab_1"/>
      <sheetName val="2110_21401_Rehab_2"/>
      <sheetName val="2110_21610_FBT"/>
      <sheetName val="2110_21101_Acc_Super"/>
      <sheetName val="1110_1140_Bank_Acc"/>
      <sheetName val="1370_13721_Ppd_Exp"/>
      <sheetName val="1110_11400_Bank_Acc"/>
      <sheetName val="KCGM_Bank_Acc"/>
      <sheetName val="21618_Accrued_Liab_-_Other"/>
      <sheetName val="21610_Accrued_Liability-_Other"/>
      <sheetName val="Rates_31_Dec_05"/>
      <sheetName val="Rates_31_Dec_06"/>
      <sheetName val="2110_27110_-AL"/>
      <sheetName val="2110_27115-_LSL"/>
      <sheetName val="1780_17892_Pangea"/>
      <sheetName val="1780_17893_Kahama"/>
      <sheetName val="2110_21102_Vacation"/>
      <sheetName val="2110_21191_Workers_Comp"/>
      <sheetName val="2120_21401_Reclamation"/>
      <sheetName val="2230_26102_Lease_Liabability"/>
      <sheetName val="2731_27160_Provision_LSL"/>
      <sheetName val="21601_Accrued_Liabiliy-_Other"/>
      <sheetName val="13501_Consumables"/>
      <sheetName val="13311_consumables"/>
      <sheetName val="Hmca_entities_by_nat&amp;sub"/>
      <sheetName val="Summarised_FS"/>
      <sheetName val="USD_by_month"/>
      <sheetName val="USD_by_month_FX_Capital"/>
      <sheetName val="USD_Transactions"/>
      <sheetName val="USD_FX_&amp;_OCI"/>
      <sheetName val="AUD_by_month"/>
      <sheetName val="Oracle_Australia"/>
      <sheetName val="Oracle_Australia_2"/>
      <sheetName val="Other_income_&amp;_Admin"/>
      <sheetName val="Capital_Lease"/>
      <sheetName val="FX_Adj_Reconciliation"/>
      <sheetName val="PPE_FX_Rates"/>
      <sheetName val="A$_FS"/>
      <sheetName val="Balance_Sheet"/>
      <sheetName val="Note_1"/>
      <sheetName val="Note_2"/>
      <sheetName val="GL_Details_July"/>
      <sheetName val="4_Mick"/>
      <sheetName val="Power_Usage"/>
      <sheetName val="Historical_Data"/>
      <sheetName val="Assumptions_Used"/>
      <sheetName val="Operational_Metrics"/>
      <sheetName val="Historical_Data_for_TIR_purpose"/>
      <sheetName val="Historical_SG&amp;A"/>
      <sheetName val="Historical_payroll"/>
      <sheetName val="Historical_SG_A"/>
      <sheetName val="Historical_&amp;_2009_SG&amp;A"/>
      <sheetName val="Historical_Revenue"/>
      <sheetName val="Historical_COS"/>
      <sheetName val="Historical_Rev"/>
      <sheetName val="Cons__P&amp;L"/>
      <sheetName val="TIR_P&amp;L"/>
      <sheetName val="EIL_P&amp;L"/>
      <sheetName val="SH_P&amp;L"/>
      <sheetName val="Mthly_Cons_"/>
      <sheetName val="Mthly_TIR"/>
      <sheetName val="Mthly_EIL"/>
      <sheetName val="Mthly_SH"/>
      <sheetName val="Roll_TIR_vs_budget"/>
      <sheetName val="Roll_TIR_vs_last_month"/>
      <sheetName val="Roll_EIL"/>
      <sheetName val="Roll_SH"/>
      <sheetName val="Exp_Rollup"/>
      <sheetName val="Rev_Var"/>
      <sheetName val="COS_Var"/>
      <sheetName val="SG&amp;A_Var"/>
      <sheetName val="COS_Sum"/>
      <sheetName val="GL_Master"/>
      <sheetName val="SG&amp;A_Copy"/>
      <sheetName val="TIR_Operations_2009"/>
      <sheetName val="TIR_Operations_2010"/>
      <sheetName val="TIR_Operations_Variance"/>
      <sheetName val="TIR_Detail_2009"/>
      <sheetName val="TIR_Detail_2010"/>
      <sheetName val="Automotive_2009"/>
      <sheetName val="Automotive_2010"/>
      <sheetName val="Automotive_Variance"/>
      <sheetName val="Commercial_2009"/>
      <sheetName val="Commercial_2010"/>
      <sheetName val="Commercial_Variance"/>
      <sheetName val="Combined_P&amp;TS_2009"/>
      <sheetName val="Combined_P&amp;TS_2010"/>
      <sheetName val="Combined_P&amp;TS_Var"/>
      <sheetName val="Transfer_Station_2009"/>
      <sheetName val="Transfer_Station_2010"/>
      <sheetName val="Transfer_Station_Variance"/>
      <sheetName val="Plant_2009"/>
      <sheetName val="Plant_2010"/>
      <sheetName val="Plant_Variance"/>
      <sheetName val="Leamington_2009"/>
      <sheetName val="Leamington_2010"/>
      <sheetName val="Leamington_Variance"/>
      <sheetName val="Aurora_2009"/>
      <sheetName val="Aurora_2010"/>
      <sheetName val="Aurora_Variance"/>
      <sheetName val="Etobicoke_2009"/>
      <sheetName val="Etobicoke_2010"/>
      <sheetName val="Etobicoke_Variance"/>
      <sheetName val="Peel_2009"/>
      <sheetName val="Peel_2010"/>
      <sheetName val="LOB_Month"/>
      <sheetName val="LOB_YTD"/>
      <sheetName val="Consolidated_Summary"/>
      <sheetName val="DTRF_Summary"/>
      <sheetName val="SDR_Summary"/>
      <sheetName val="Stmt_Operations"/>
      <sheetName val="Sch_1_REV"/>
      <sheetName val="Sch_2_EXP_(2)"/>
      <sheetName val="Sch_3_COGS"/>
      <sheetName val="Sch_4_PAYROLL"/>
      <sheetName val="Sandhill_Rev_Schedules_to_PL"/>
      <sheetName val="Sandhill_COS_Schedules_to_PL"/>
      <sheetName val="Sandhill_Exp_Schedules_to_P_(2)"/>
      <sheetName val="DUFF_ORG"/>
      <sheetName val="ENH_REC"/>
      <sheetName val="FE_GAR"/>
      <sheetName val="FE_OCC"/>
      <sheetName val="Total_Payroll_"/>
      <sheetName val="CAPEX_(2)"/>
      <sheetName val="Data_Dump_P"/>
      <sheetName val="Catering_Contractor"/>
      <sheetName val="Confined_Space"/>
      <sheetName val="Diamond_Drilling"/>
      <sheetName val="Engineering_and_Maintenance"/>
      <sheetName val="External_Relations"/>
      <sheetName val="Gas_Cylinder_Storage"/>
      <sheetName val="Gravity_Circuit_Upgrade"/>
      <sheetName val="In-Line_Leach_Reactor"/>
      <sheetName val="In-pit_tails_disposal"/>
      <sheetName val="Jundee_Re-Power"/>
      <sheetName val="Mine_Closure"/>
      <sheetName val="Safety_Dept"/>
      <sheetName val="Sandhill_Well"/>
      <sheetName val="SGS_Laboratory"/>
      <sheetName val="Surface_Mining"/>
      <sheetName val="Tunnel_fire"/>
      <sheetName val="Underground_Fire"/>
      <sheetName val="Underground_Mine_control"/>
      <sheetName val="Underground_Mining"/>
      <sheetName val="Village_Maintenance"/>
      <sheetName val="ug_ground_pedestrian"/>
      <sheetName val="Business_Risk"/>
      <sheetName val="Catering_Contractor1"/>
      <sheetName val="Surface_Mining1"/>
      <sheetName val="SGS_Laboratory1"/>
      <sheetName val="Environmental_Monitoring"/>
      <sheetName val="Risk_Matrix"/>
      <sheetName val="RM_Process"/>
      <sheetName val="Review_8_3_04"/>
      <sheetName val="Macros_Disabled"/>
      <sheetName val="Economic_Assumptions"/>
      <sheetName val="Profiles_and_Groupings"/>
      <sheetName val="KS_Hemlo_Williams"/>
      <sheetName val="KS_Tulawaka"/>
      <sheetName val="KS_TurquoiseRidge"/>
      <sheetName val="KS_RoundMtnMine"/>
      <sheetName val="KS_RekoDiq"/>
      <sheetName val="KS_Pinson"/>
      <sheetName val="KS_Kabanga"/>
      <sheetName val="KS_GoldenSunlight"/>
      <sheetName val="KS_Federova"/>
      <sheetName val="KS_DonlinCreek"/>
      <sheetName val="KS_Hemlo_DavidBel"/>
      <sheetName val="KS_Cortez"/>
      <sheetName val="KS_BaldMountain"/>
      <sheetName val="KS_Storm"/>
      <sheetName val="KS_RubyHill"/>
      <sheetName val="KS_EskayCreekMine"/>
      <sheetName val="KS_MarigoldMine"/>
      <sheetName val="KS_Sedibelo"/>
      <sheetName val="KS_NorthMara"/>
      <sheetName val="KS_Goldstrike"/>
      <sheetName val="KS_Zaldivar"/>
      <sheetName val="KS_Veladero"/>
      <sheetName val="KS_Pierina"/>
      <sheetName val="KS_LagunasNorte"/>
      <sheetName val="KS_Buzwagi"/>
      <sheetName val="KS_Bulyanhulu"/>
      <sheetName val="KS_PuebloViejo"/>
      <sheetName val="KS_PascuaLama"/>
      <sheetName val="KS_SouthArturo"/>
      <sheetName val="KS_Porgera"/>
      <sheetName val="KS_Osborne"/>
      <sheetName val="KS_Lawlers"/>
      <sheetName val="KS_Kanowna"/>
      <sheetName val="KS_Kalgoorlie"/>
      <sheetName val="KS_Henty"/>
      <sheetName val="KS_GrannySmith"/>
      <sheetName val="KS_Darlot"/>
      <sheetName val="KS_Cowal"/>
      <sheetName val="KS_Plutonic"/>
      <sheetName val="Keying_Summary"/>
      <sheetName val="Consol_KS"/>
      <sheetName val="Site_Diagnostics"/>
      <sheetName val="Report_Settings"/>
      <sheetName val="Global_Summary"/>
      <sheetName val="Cost_by_Element"/>
      <sheetName val="Site_Comparison"/>
      <sheetName val="Report_Consumables"/>
      <sheetName val="Report_Production_Data"/>
      <sheetName val="Report_Capital_Expenditures"/>
      <sheetName val="Report_OP_Costs"/>
      <sheetName val="Report_OP_KPIs"/>
      <sheetName val="Report_UG_Costs"/>
      <sheetName val="Report_UG_KPIs"/>
      <sheetName val="Report_Processing_Costs"/>
      <sheetName val="Report_Processing_KPIs"/>
      <sheetName val="Report_G&amp;A_Costs-KPIs"/>
      <sheetName val="Manpower_Summary"/>
      <sheetName val="Energy_Metrics"/>
      <sheetName val="Chart_-_Site_Summary"/>
      <sheetName val="ALTA_SUGERIDA"/>
      <sheetName val="Apertura_"/>
      <sheetName val="A_DISTRIBUIR"/>
      <sheetName val="Obras_Complementarias"/>
      <sheetName val="Saldos_al_3062001"/>
      <sheetName val="Anexo_RG_502"/>
      <sheetName val="Prod_Costs_Calc"/>
      <sheetName val="B1_-_Regional_Scorecard"/>
      <sheetName val="Budget_Profile"/>
      <sheetName val="Consum_Volumes"/>
      <sheetName val="Consum_Prices"/>
      <sheetName val="Op_Cost_Analysis"/>
      <sheetName val="Net_Cash_Flow_2010"/>
      <sheetName val="Capital_Summary_by_Mine"/>
      <sheetName val="E1_-_Regional_Income_Summary"/>
      <sheetName val="E1_-_Regional_Income"/>
      <sheetName val="E1_-_EBITDA_Summary"/>
      <sheetName val="E1_-_Free_Cash_Flow_Summary"/>
      <sheetName val="E1_-_Amort_&amp;_Accret"/>
      <sheetName val="_RBU_Costs"/>
      <sheetName val="People_old"/>
      <sheetName val="D1_-_Capital_Expenditure"/>
      <sheetName val="D1_-_Working_Captial"/>
      <sheetName val="LOM_Slides_48-67"/>
      <sheetName val="KS_CerroCasale"/>
      <sheetName val="Sitedraft_Forecast"/>
      <sheetName val="Fcst_template"/>
      <sheetName val="Value_tree"/>
      <sheetName val="Metal_Plan"/>
      <sheetName val="Cash_Cost_Inventory_2007_usd"/>
      <sheetName val="Non_cash_Inventory_Model"/>
      <sheetName val="Metal_Plan_(Revised_budget)"/>
      <sheetName val="Metal_Plan_FC0307"/>
      <sheetName val="Metal_Plan_FC7C-v3_Factor_0%_op"/>
      <sheetName val="Cash_Costs_template"/>
      <sheetName val="Plan_de_ventas_(ME)"/>
      <sheetName val="Plan_de_Ventas_(ME_April)"/>
      <sheetName val="Latest_Overhead"/>
      <sheetName val="Proyección_(Def)"/>
      <sheetName val="Cálculo_de_Regalías"/>
      <sheetName val="Forecast_Mina_Mayo_07"/>
      <sheetName val="Forecast_Proceso_Mayo_07"/>
      <sheetName val="Forecast_G&amp;A_June"/>
      <sheetName val="Depreciation_tab_(2)"/>
      <sheetName val="Depreciation_tab"/>
      <sheetName val="Contract_Impact_(June)"/>
      <sheetName val="Contract_Impact"/>
      <sheetName val="Plan_de_ventas"/>
      <sheetName val="Metal_Plan_(Agosto)"/>
      <sheetName val="Control_Sheet"/>
      <sheetName val="Gold_Profile"/>
      <sheetName val="Silver_Profile"/>
      <sheetName val="Copper_Profile"/>
      <sheetName val="OP_Stats"/>
      <sheetName val="UG_Stats"/>
      <sheetName val="PR_Stats1"/>
      <sheetName val="PR_Stats2"/>
      <sheetName val="DIAS_DE_RIEGO"/>
      <sheetName val="Oz_Au"/>
      <sheetName val="Oz_Ag"/>
      <sheetName val="Monthly_Report"/>
      <sheetName val="Au-Ag_Produced"/>
      <sheetName val="DATA_PROGRAM"/>
      <sheetName val="Au-Ag_Produced_(2)"/>
      <sheetName val="Site_and_Version"/>
      <sheetName val="Prior_Year_LOM_Summary"/>
      <sheetName val="Production_Data"/>
      <sheetName val="Capital_Expenditures"/>
      <sheetName val="OP_Costs"/>
      <sheetName val="OP_KPIs"/>
      <sheetName val="UG_Costs"/>
      <sheetName val="UG_KPIs"/>
      <sheetName val="Processing_Costs"/>
      <sheetName val="Processing_KPIs"/>
      <sheetName val="G&amp;A_Costs"/>
      <sheetName val="LOM_Budget"/>
      <sheetName val="by_mine"/>
      <sheetName val="Cost_Centers"/>
      <sheetName val="Cost_Centres_V2"/>
      <sheetName val="capital_items"/>
      <sheetName val="other_project_inputs"/>
      <sheetName val="LOM_summary"/>
      <sheetName val="mine_schedule"/>
      <sheetName val="op_cost_input"/>
      <sheetName val="capital_cost_input"/>
      <sheetName val="sched_rates"/>
      <sheetName val="equip_op_costs"/>
      <sheetName val="prod_graphs"/>
      <sheetName val="MWP_OUTPUT"/>
      <sheetName val="GL_SUMMARY"/>
      <sheetName val="ORE_STOCKS"/>
      <sheetName val="DATA_INPUT"/>
      <sheetName val="WASTE_PARROT"/>
      <sheetName val="WASTE_ROSELLA"/>
      <sheetName val="WASTE_DOGFISH"/>
      <sheetName val="WASTE_PERCH_NORTH"/>
      <sheetName val="Variance_Analysis"/>
      <sheetName val="2008_aviation"/>
      <sheetName val="Monthly_TBs"/>
      <sheetName val="May_TB"/>
      <sheetName val="Apr_TB"/>
      <sheetName val="Mar_TB"/>
      <sheetName val="Feb_TB"/>
      <sheetName val="Jan_TB"/>
      <sheetName val="YTD_ACTUAL"/>
      <sheetName val="Total_detail_budg"/>
      <sheetName val="Forecast_Info"/>
      <sheetName val="Summary_per_cost_centre"/>
      <sheetName val="20_DAR_TOTAL"/>
      <sheetName val="20105_F&amp;A_TOTAL"/>
      <sheetName val="F&amp;A-Admin_G&amp;A"/>
      <sheetName val="20125_CORP_&amp;_LEGAL_TOTAL"/>
      <sheetName val="Corp_&amp;_Legal-Legal_(DM)"/>
      <sheetName val="Corp_&amp;_Legal-Community_Affairs"/>
      <sheetName val="Corp_&amp;_Legal-_Public_Relations"/>
      <sheetName val="Corp_Legal_-_Gevernment_Affairs"/>
      <sheetName val="Human_Resources"/>
      <sheetName val="20160_TECH_SERV_TOTAL"/>
      <sheetName val="TS_-_CI"/>
      <sheetName val="TS_-_Maintenance_(ED)"/>
      <sheetName val="TS_Geology_(RA)"/>
      <sheetName val="TS-Mining_(RB)"/>
      <sheetName val="TS-Metallurgy_(NS)"/>
      <sheetName val="TS-Environment_(US)"/>
      <sheetName val="DAR_Current_2007_Budget"/>
      <sheetName val="G&amp;A_CURRENT_2007"/>
      <sheetName val="Production_Plots"/>
      <sheetName val="BEI_Base"/>
      <sheetName val="BEI_Base+G1"/>
      <sheetName val="BEI_Base+G1_+SL_Wfld"/>
      <sheetName val="BEI_Base+G1_+SL_Wfld+G2"/>
      <sheetName val="BEI_Base+G1_+SL_Wfld+G2+Rein"/>
      <sheetName val="BEI_Base+G1_+SL_Wfld+G2+Rei+CO2"/>
      <sheetName val="BEI_Reinvestment"/>
      <sheetName val="Sturgeon_Lk_Base"/>
      <sheetName val="Sturgeon_Lk_Growth1"/>
      <sheetName val="Sturgeon_Lk_Growth2"/>
      <sheetName val="Sturgeon_Lk_Waterflood"/>
      <sheetName val="SL_Waterflood_In_G1"/>
      <sheetName val="SL_Waterflood_Increment"/>
      <sheetName val="SL_Waterflood_KE"/>
      <sheetName val="SL_Base_KE"/>
      <sheetName val="SL_Wfld_Incr_KE"/>
      <sheetName val="Sturgeon_Lk_CO2_Flood"/>
      <sheetName val="Valhalla_N_Base"/>
      <sheetName val="Valhalla_N_Growth1"/>
      <sheetName val="Valhalla_N_Growth2"/>
      <sheetName val="Valhalla_N_Waterflood"/>
      <sheetName val="PRA_Base"/>
      <sheetName val="PRA_Growth1"/>
      <sheetName val="PRA_Growth2"/>
      <sheetName val="Other_Base"/>
      <sheetName val="Start_Here"/>
      <sheetName val="Final_Report"/>
      <sheetName val="2010_Snapshot"/>
      <sheetName val="Safety_&amp;_Env__Performance"/>
      <sheetName val="2010_Production"/>
      <sheetName val="Production_Waterfalls"/>
      <sheetName val="Prod_Risk_Summary"/>
      <sheetName val="Key_Prod_Assumptions"/>
      <sheetName val="Operating_margin"/>
      <sheetName val="Cash_Cost_Waterfalls"/>
      <sheetName val="Direct_Mining_Summary"/>
      <sheetName val="Mining_Cost_-_OP"/>
      <sheetName val="Mining_Cost_-_UG"/>
      <sheetName val="Process_Cost"/>
      <sheetName val="Maint_Cost"/>
      <sheetName val="Consumables_-_Vol"/>
      <sheetName val="CF_Summary"/>
      <sheetName val="Net_Cash_Flow"/>
      <sheetName val="CP_1,2,3"/>
      <sheetName val="CP_Slide_4"/>
      <sheetName val="CP_Slide_5,6,7"/>
      <sheetName val="2010_Reserve_Summ"/>
      <sheetName val="2010_Dvpmt"/>
      <sheetName val="2010_Additions"/>
      <sheetName val="People_-_#s"/>
      <sheetName val="Labour_costs"/>
      <sheetName val="Opp_-_Prod"/>
      <sheetName val="Opp_-_CF"/>
      <sheetName val="Opp_Review"/>
      <sheetName val="Capital_Summary"/>
      <sheetName val="Check_Summary"/>
      <sheetName val="Outstanding_Items"/>
      <sheetName val="Income_statement"/>
      <sheetName val="Other_inc__MI_&amp;_Equity_"/>
      <sheetName val="Analysis_IS_recon_org"/>
      <sheetName val="Analysis_CF_recon_org"/>
      <sheetName val="Analysis_Production_"/>
      <sheetName val="Analysis_Sustaining_Capex_"/>
      <sheetName val="Analysis_IS_rec"/>
      <sheetName val="Analysis_IS_FC_rec"/>
      <sheetName val="Analysis_CF_rec"/>
      <sheetName val="Analysis_CF_FC_rec"/>
      <sheetName val="Report_CF_(2)"/>
      <sheetName val="Report_Other_expenses"/>
      <sheetName val="Report_Equity_and_MI"/>
      <sheetName val="Report_Capex_(2)"/>
      <sheetName val="Cash_Flow"/>
      <sheetName val="Data_on_Other_expenses"/>
      <sheetName val="Cortez_Purchase_Adjustment"/>
      <sheetName val="Daily_Report"/>
      <sheetName val="chart_data"/>
      <sheetName val="Base_Data"/>
      <sheetName val="Screen_shot"/>
      <sheetName val="GL_Statistics"/>
      <sheetName val="GL_Statistics_(2)"/>
      <sheetName val="in_country"/>
      <sheetName val="POL___98"/>
      <sheetName val="Model_Mechanics"/>
      <sheetName val="Section_View"/>
      <sheetName val="Plan_View_(Resource)"/>
      <sheetName val="Financial_Scenarios"/>
      <sheetName val="Base_Case_Production_Schedule"/>
      <sheetName val="Upside_Case_Production_Schedule"/>
      <sheetName val="Base_Case_(100%)"/>
      <sheetName val="Upside_Case_(100%)"/>
      <sheetName val="Summary_Sheet"/>
      <sheetName val="Fin_and_Prod_Highlights_(3yrAv)"/>
      <sheetName val="Fin_and_Prod_Highlights_(RFA)"/>
      <sheetName val="Indicated_Resource_Required"/>
      <sheetName val="Option_Summary_(Base_Case)"/>
      <sheetName val="Chart_100%_(Base)"/>
      <sheetName val="Chart_50%_(Base)"/>
      <sheetName val="Chart_100%_(Base)_(2)"/>
      <sheetName val="Chart_50%_(Base)_(2)"/>
      <sheetName val="Option_Summary_(Upside_Case)"/>
      <sheetName val="Chart_100%_(Upside)"/>
      <sheetName val="Chart_50%_(Upside)"/>
      <sheetName val="Chart_100%_(Upside)_(2)"/>
      <sheetName val="Chart_50%_(Upside)_(2)"/>
      <sheetName val="Composite-Val_Summary_(100)"/>
      <sheetName val="Composite-Val_Summary_(50)"/>
      <sheetName val="Cumulative_NPV_Chart_(50%)"/>
      <sheetName val="Cumulative_NPV_Chart_(100%)"/>
      <sheetName val="Sensitivity_Graphs"/>
      <sheetName val="Sensitivity_Analysis"/>
      <sheetName val="UG2-Valuation_Summary"/>
      <sheetName val="MR-Valuation_Summary"/>
      <sheetName val="=====_Not_Used_======="/>
      <sheetName val="Acct'g_D&amp;A"/>
      <sheetName val="UG2_(Capital_100%)"/>
      <sheetName val="MR_(Capital_100%)"/>
      <sheetName val="Production_Profile_Chart"/>
      <sheetName val="Concentrate_Sales_Agreement"/>
      <sheetName val="Matte_Sales_Agreement"/>
      <sheetName val="Metal_Price_Options"/>
      <sheetName val="Metal_Price_Chart"/>
      <sheetName val="Metal_Price_(Mean_&amp;_Median)"/>
      <sheetName val="Metal_Prices_(3_Yr_Ave)"/>
      <sheetName val="Electrical_Power"/>
      <sheetName val="Prod_Profile_&amp;_Capex"/>
      <sheetName val="Environmental_(Base)"/>
      <sheetName val="Environmental_(Upside)"/>
      <sheetName val="Environmental_Schedule"/>
      <sheetName val="Mining_Capital_Schedule"/>
      <sheetName val="Smelter_Operating_Costs"/>
      <sheetName val="Community_Trust"/>
      <sheetName val="Concentrator_Capex"/>
      <sheetName val="Smelter_Capex"/>
      <sheetName val="One_page_flash"/>
      <sheetName val="Barrick_Monthly_Estimate_(WIP)_"/>
      <sheetName val="Golden_day_Margins"/>
      <sheetName val="North_Mara_June_Board_FCST"/>
      <sheetName val="North_Mara_Stub_period"/>
      <sheetName val="Barrick_Budget"/>
      <sheetName val="North_Mara_Actual_Summary"/>
      <sheetName val="Barrick_Flash_report"/>
      <sheetName val="Operations_report"/>
      <sheetName val="Fixed_Var"/>
      <sheetName val="Notice_Board_Target"/>
      <sheetName val="Notice_Board_Results"/>
      <sheetName val="Asset_Accounts_Data_(Part_1)"/>
      <sheetName val="Asset_Accounts_Data_(Part_2)"/>
      <sheetName val="11231_000000"/>
      <sheetName val="11235_000000"/>
      <sheetName val="11413_000000"/>
      <sheetName val="11531_115313"/>
      <sheetName val="11531_115315"/>
      <sheetName val="11537_000000"/>
      <sheetName val="11691_116911"/>
      <sheetName val="Exchange_Rates"/>
      <sheetName val="Asset_Accounts_Analysis"/>
      <sheetName val="Umbral_Utilidad"/>
      <sheetName val="Utilidades"/>
      <sheetName val="Prest__Soc_"/>
      <sheetName val="Umbral_Prestaciones"/>
      <sheetName val="SSO"/>
      <sheetName val="Umbral_SSO"/>
      <sheetName val="Umbral_SPF"/>
      <sheetName val="LPH_INCE"/>
      <sheetName val="Umbral_LPH"/>
      <sheetName val="Umbral_INCE"/>
      <sheetName val="Tickmarks"/>
      <sheetName val="Total_SBE"/>
      <sheetName val="Gross_Margin"/>
      <sheetName val="DOLARES_FINAL_"/>
      <sheetName val="dez99_dez01"/>
      <sheetName val="Asiento"/>
      <sheetName val="LPH_e_INCE"/>
      <sheetName val="31_Dic_96"/>
      <sheetName val="Trial_Balance"/>
      <sheetName val="Prueba_de_Diferencial_Cambi_(2)"/>
      <sheetName val="Retiros"/>
      <sheetName val="Adiciones_e_intereses"/>
      <sheetName val="XREF"/>
      <sheetName val="Datos_Genera_"/>
      <sheetName val="TABLAIPC_"/>
      <sheetName val="B-111"/>
      <sheetName val="INCE"/>
      <sheetName val="1__Imp__Municipal_GDV"/>
      <sheetName val="(1)I_A_E__(Dozavos)"/>
      <sheetName val="CALCULO_IAE_DEL_AÑO"/>
      <sheetName val="BalanceSheet"/>
      <sheetName val="ENTREGA"/>
      <sheetName val="XA"/>
      <sheetName val="Prueba_del_REI"/>
      <sheetName val="VALORES_PUBLICOS"/>
      <sheetName val="RESUMEN_DE_AF"/>
      <sheetName val="Anexo_12"/>
      <sheetName val="RETENCIONES_IVA"/>
      <sheetName val="SSO_Y_SPF"/>
      <sheetName val="피벗"/>
      <sheetName val="MAQUINARIA_Y_EQUIPOS_"/>
      <sheetName val="FINALPHP"/>
      <sheetName val="19-A"/>
      <sheetName val="CalcSheet"/>
      <sheetName val="F-110B"/>
      <sheetName val="ME-RO"/>
      <sheetName val="CxC_2001"/>
      <sheetName val="IVA_(Trans__Alpes)"/>
      <sheetName val="Ret__IVA"/>
      <sheetName val="LPH_Transporte_Alpes"/>
      <sheetName val="Ret_ISLR_(Trans__Alpes)"/>
      <sheetName val="Imp_Munic_"/>
      <sheetName val="cartera_comercial_al_29-9-07"/>
      <sheetName val="Acum_garantías_Vzla"/>
      <sheetName val="Owned"/>
      <sheetName val="HBO_PL"/>
      <sheetName val="Costo_07"/>
      <sheetName val="Nrj"/>
      <sheetName val="Determinación_del_Límite"/>
      <sheetName val="1_1_(2)"/>
      <sheetName val="Impuesto_Diferido"/>
      <sheetName val="2_1_01_02_01_06"/>
      <sheetName val="2_1_01_02_01_05"/>
      <sheetName val="L_P_H_"/>
      <sheetName val="S_S_O"/>
      <sheetName val="I_V_A"/>
      <sheetName val="Valorizado_AI"/>
      <sheetName val="Portada"/>
      <sheetName val="Conciliación_de_renta"/>
      <sheetName val="BS_Dic96"/>
      <sheetName val="Non-Statistical_Sampling"/>
      <sheetName val="AR_Drop_Downs"/>
      <sheetName val="DropDown"/>
      <sheetName val="IPCS"/>
      <sheetName val="A-empre_Escenario_2"/>
      <sheetName val="Comp__Ret__IVA"/>
      <sheetName val="V__privados"/>
      <sheetName val="Dados_BLP"/>
      <sheetName val="Anex_17"/>
      <sheetName val="Gia_vat_tu"/>
      <sheetName val="Forecast01"/>
      <sheetName val="COMPARATIVO"/>
      <sheetName val="Parâmetros"/>
      <sheetName val="CONCIL"/>
      <sheetName val="XPRODUCT"/>
      <sheetName val="ANEXO_I"/>
      <sheetName val="ANEXO_VIII_1-3"/>
      <sheetName val="Fluctuación_(P_3)"/>
      <sheetName val="MOBILIARIO"/>
      <sheetName val="Acum_garantías_Ecuador"/>
      <sheetName val="A40"/>
      <sheetName val="Volumen"/>
      <sheetName val="Movimiento"/>
      <sheetName val="Volumen_Corrugado"/>
      <sheetName val="_AF_2005"/>
      <sheetName val="Conciliaciones"/>
      <sheetName val="Defaults"/>
      <sheetName val="CAPEX_UCO_BID"/>
      <sheetName val="BASES_DEL_ESTIMADO"/>
      <sheetName val="1__Resumen"/>
      <sheetName val="ImpuestoAbrilaJulio"/>
      <sheetName val="Auxiliar_de_Inventarios"/>
      <sheetName val="#¡REF"/>
      <sheetName val="ANEXO17_-C"/>
      <sheetName val="Graf__Total"/>
      <sheetName val="Depts"/>
      <sheetName val="CONSTANTES"/>
      <sheetName val="Cuadro_7"/>
      <sheetName val="TITEQUIV"/>
      <sheetName val="Prueba_de_Depreciación"/>
      <sheetName val="1__Aux_vs_Mayor_31-12-05"/>
      <sheetName val="BalanceAjustado"/>
      <sheetName val="Reexpresado_año_2000"/>
      <sheetName val="IVABYLINE"/>
      <sheetName val="Umbral Utilidad"/>
      <sheetName val="Prest. Soc."/>
      <sheetName val="Umbral Prestaciones"/>
      <sheetName val="Umbral SSO"/>
      <sheetName val="Umbral SPF"/>
      <sheetName val="LPH INCE"/>
      <sheetName val="Umbral LPH"/>
      <sheetName val="Umbral INCE"/>
      <sheetName val="Total SBE"/>
      <sheetName val="Gross Margin"/>
      <sheetName val="2.1.01.02.01.06"/>
      <sheetName val="2.1.01.02.01.05"/>
      <sheetName val="DOLARES FINAL "/>
      <sheetName val="LPH e INCE"/>
      <sheetName val="31 Dic 96"/>
      <sheetName val="Adiciones e intereses"/>
      <sheetName val="TABLAIPC "/>
      <sheetName val="Datos Genera."/>
      <sheetName val="Prueba de Diferencial Cambi (2)"/>
      <sheetName val="1. Imp. Municipal GDV"/>
      <sheetName val="CALCULO IAE DEL AÑO"/>
      <sheetName val="(1)I.A.E. (Dozavos)"/>
      <sheetName val="Anexo 12"/>
      <sheetName val="Valorizado AI"/>
      <sheetName val="Prueba del REI"/>
      <sheetName val="VALORES PUBLICOS"/>
      <sheetName val="RESUMEN DE AF"/>
      <sheetName val="HBO PL"/>
      <sheetName val="RETENCIONES IVA"/>
      <sheetName val="SSO Y SPF"/>
      <sheetName val="MAQUINARIA Y EQUIPOS "/>
      <sheetName val="CxC 2001"/>
      <sheetName val="IVA (Trans. Alpes)"/>
      <sheetName val="Ret. IVA"/>
      <sheetName val="LPH Transporte Alpes"/>
      <sheetName val="Ret ISLR (Trans. Alpes)"/>
      <sheetName val="Imp.Munic."/>
      <sheetName val="cartera comercial al 29-9-07"/>
      <sheetName val="Acum.garantías Vzla"/>
      <sheetName val="Costo 07"/>
      <sheetName val="Determinación del Límite"/>
      <sheetName val="1.1 (2)"/>
      <sheetName val="L.P.H."/>
      <sheetName val="S.S.O"/>
      <sheetName val="I.V.A"/>
      <sheetName val="A-empre Escenario 2"/>
      <sheetName val="Impuesto Diferido"/>
      <sheetName val="Conciliación de renta"/>
      <sheetName val="Non-Statistical Sampling"/>
      <sheetName val="AR Drop Downs"/>
      <sheetName val="Comp. Ret. IVA"/>
      <sheetName val="V. privados"/>
      <sheetName val="Dados BLP"/>
      <sheetName val="Anex 17"/>
      <sheetName val="Gia vat tu"/>
      <sheetName val="ANEXO I"/>
      <sheetName val="ANEXO VIII 1-3"/>
      <sheetName val="Fluctuación (P.3)"/>
      <sheetName val="Acum.garantías Ecuador"/>
      <sheetName val="Volumen Corrugado"/>
      <sheetName val=" AF 2005"/>
      <sheetName val="CAPEX UCO BID"/>
      <sheetName val="BASES DEL ESTIMADO"/>
      <sheetName val="1. Resumen"/>
      <sheetName val="Auxiliar de Inventarios"/>
      <sheetName val="ANEXO17 -C"/>
      <sheetName val="Graf. Total"/>
      <sheetName val="Cuadro 7"/>
      <sheetName val="Prueba de Depreciación"/>
      <sheetName val="1. Aux.vs.Mayor 31-12-05"/>
      <sheetName val="Reexpresado año 2000"/>
      <sheetName val="3_INPUT_ACT"/>
      <sheetName val="DETAL0598"/>
      <sheetName val="ExistDec98"/>
      <sheetName val="DATVAR"/>
      <sheetName val="{2}_IGV"/>
      <sheetName val="CRONOGRAMA"/>
      <sheetName val="SUBTOTALES"/>
      <sheetName val="EFE"/>
      <sheetName val="3.INPUT ACT"/>
      <sheetName val="{2} IGV"/>
      <sheetName val="Memo"/>
      <sheetName val="DDJJ_IVA"/>
      <sheetName val="PG_DF"/>
      <sheetName val="MMA_Iva_CF"/>
      <sheetName val="Análisis_Credito_Fiscal"/>
      <sheetName val="Memo_IVA"/>
      <sheetName val="DDJJ-IVA"/>
      <sheetName val="P_G__del_C_F_"/>
      <sheetName val="IVA_Aduana"/>
      <sheetName val="Sub_MMA_11-01"/>
      <sheetName val="Prueba_Global_DF"/>
      <sheetName val="IVA_ventas"/>
      <sheetName val="Impuestos_Internos"/>
      <sheetName val="DDJJ_Imp_Int_"/>
      <sheetName val="Internos_2001"/>
      <sheetName val="Imp_Int__facturado"/>
      <sheetName val="Tickmarks_"/>
      <sheetName val="DDJJ"/>
      <sheetName val="PG_del_DF"/>
      <sheetName val="DDJJ'S_PPG"/>
      <sheetName val="Prueba_gobal_DB"/>
      <sheetName val="Prueba_global_CF"/>
      <sheetName val="Cruce_libros"/>
      <sheetName val="IVA-DDJJ"/>
      <sheetName val="Umbral_debito"/>
      <sheetName val="PG_CF"/>
      <sheetName val="Umbral_credito"/>
      <sheetName val="DDJJ_31-10-06"/>
      <sheetName val="DDJJ_31-12-06"/>
      <sheetName val="1__DDJJ"/>
      <sheetName val="2__Prueba_gobal_DF"/>
      <sheetName val="3__Prueba_global_CF"/>
      <sheetName val="4__Cruce_libros"/>
      <sheetName val="Calc_Exces_I"/>
      <sheetName val="Calc_Exces_II"/>
      <sheetName val="Calc__Límite"/>
      <sheetName val="Resúmen"/>
      <sheetName val="PBA_Ventas_al_exterior"/>
      <sheetName val="PG"/>
      <sheetName val="Ley23681"/>
      <sheetName val="FNEE"/>
      <sheetName val="Prueba_global_-_Pasivo"/>
      <sheetName val="Vaucheo__Facturación"/>
      <sheetName val="A_4_-__PATRIMONIAL"/>
      <sheetName val="Inventario"/>
      <sheetName val="Voucheo_DDJJ"/>
      <sheetName val="DDJJ_F_404"/>
      <sheetName val="Utilización_SLD"/>
      <sheetName val="Cruces"/>
      <sheetName val="Mayores"/>
      <sheetName val="Umbral"/>
      <sheetName val="Excess_Calc"/>
      <sheetName val="IVA_SDO__DDJJ"/>
      <sheetName val="Prueba_global_IVA_debito"/>
      <sheetName val="Umbral_PG"/>
      <sheetName val="Libro_IVA_Vs_DDJJ"/>
      <sheetName val="Exportaciones"/>
      <sheetName val="Umbral_Débito_Fiscal"/>
      <sheetName val="Umbral_Crédito_Fiscal"/>
      <sheetName val="PG_Debito_Fiscal"/>
      <sheetName val="Memo_"/>
      <sheetName val="Voucheo_DDJJ_"/>
      <sheetName val="Umbral_(2)"/>
      <sheetName val="Resumen_-_DDJJ_IVA_"/>
      <sheetName val="Base_Imponible"/>
      <sheetName val="Prueba_Global_Debito_Fiscal"/>
      <sheetName val="Ntas_Credito_que_Generan_DF"/>
      <sheetName val="Resumen_Ventas_Mensuales"/>
      <sheetName val="Eli"/>
      <sheetName val="PBA_GLOBAL_Amortizaciones"/>
      <sheetName val="EEPN|3"/>
      <sheetName val="DDJJ IVA"/>
      <sheetName val="PG DF"/>
      <sheetName val="MMA Iva CF"/>
      <sheetName val="Análisis Credito Fiscal"/>
      <sheetName val="Memo IVA"/>
      <sheetName val="P.G. del C.F."/>
      <sheetName val="IVA Aduana"/>
      <sheetName val="Sub MMA 11-01"/>
      <sheetName val="Prueba Global DF"/>
      <sheetName val="IVA ventas"/>
      <sheetName val="Impuestos Internos"/>
      <sheetName val="DDJJ Imp Int."/>
      <sheetName val="Internos 2001"/>
      <sheetName val="Imp Int. facturado"/>
      <sheetName val="Tickmarks "/>
      <sheetName val="PG del DF"/>
      <sheetName val="DDJJ'S PPG"/>
      <sheetName val="Prueba gobal DB"/>
      <sheetName val="Prueba global CF"/>
      <sheetName val="Cruce libros"/>
      <sheetName val="Umbral debito"/>
      <sheetName val="PG CF"/>
      <sheetName val="Umbral credito"/>
      <sheetName val="Prueba global - Pasivo"/>
      <sheetName val="Vaucheo  Facturación"/>
      <sheetName val="A.4 -  PATRIMONIAL"/>
      <sheetName val="PBA Ventas al exterior"/>
      <sheetName val="DDJJ 31-10-06"/>
      <sheetName val="DDJJ 31-12-06"/>
      <sheetName val="1. DDJJ"/>
      <sheetName val="2. Prueba gobal DF"/>
      <sheetName val="3. Prueba global CF"/>
      <sheetName val="4. Cruce libros"/>
      <sheetName val="Calc Exces I"/>
      <sheetName val="Calc Exces II"/>
      <sheetName val="Calc. Límite"/>
      <sheetName val="PBA GLOBAL Amortizaciones"/>
      <sheetName val="Voucheo DDJJ"/>
      <sheetName val="DDJJ F.404"/>
      <sheetName val="Utilización SLD"/>
      <sheetName val="Excess Calc"/>
      <sheetName val="IVA SDO. DDJJ"/>
      <sheetName val="Prueba global IVA debito"/>
      <sheetName val="Umbral PG"/>
      <sheetName val="Libro IVA Vs DDJJ"/>
      <sheetName val="Umbral Débito Fiscal"/>
      <sheetName val="Umbral Crédito Fiscal"/>
      <sheetName val="PG Debito Fiscal"/>
      <sheetName val="Memo "/>
      <sheetName val="Voucheo DDJJ "/>
      <sheetName val="Umbral (2)"/>
      <sheetName val="Resumen - DDJJ IVA "/>
      <sheetName val="Base Imponible"/>
      <sheetName val="Prueba Global Debito Fiscal"/>
      <sheetName val="Ntas Credito que Generan DF"/>
      <sheetName val="Resumen Ventas Mensuales"/>
      <sheetName val="pcQueryData"/>
      <sheetName val="Relevam. Libros"/>
      <sheetName val="P.G."/>
      <sheetName val="Pruebas globales"/>
      <sheetName val="IVA"/>
      <sheetName val="IVA S-Libros"/>
      <sheetName val="PG Débito Fiscal "/>
      <sheetName val="Consumo crédito fiscal"/>
      <sheetName val="Prueba global DF 2010"/>
      <sheetName val="Calculo de umbrales DF"/>
      <sheetName val="Prueba global CF 2010"/>
      <sheetName val="Calculo de umbrales CF"/>
      <sheetName val="DDJJ F.404 "/>
      <sheetName val="Muestras ret IVA"/>
      <sheetName val="Umbral VR DF"/>
      <sheetName val="Umbral VR CF"/>
      <sheetName val="1. Relevamiento "/>
      <sheetName val="2.1 PG CF"/>
      <sheetName val="2.2 PG DF"/>
      <sheetName val="IVA S-Libro"/>
      <sheetName val="1. Relevamiento"/>
      <sheetName val="2.1 PG Crédito Fiscal"/>
      <sheetName val="2.2 PG Débito Fiscal "/>
      <sheetName val="2. PG CF"/>
      <sheetName val="3. PG DF"/>
      <sheetName val="4. Relevamiento Libro IVA"/>
      <sheetName val="Relevamiento DDJJ"/>
      <sheetName val="Monto utilizado"/>
      <sheetName val="PG Débito Fiscal"/>
      <sheetName val="Iva Compras"/>
      <sheetName val="PG Crédito Fiscal (2)"/>
      <sheetName val="Cálculo del umbral"/>
      <sheetName val="IIBB"/>
      <sheetName val="DCF_10"/>
      <sheetName val="Tariff Calculation"/>
      <sheetName val="CAIXA INDIRETO"/>
      <sheetName val="Dívida"/>
      <sheetName val="Fluxo Mês "/>
      <sheetName val="Fluxo Acum"/>
      <sheetName val="Fluxo Previsto"/>
      <sheetName val="Hexágono Mês"/>
      <sheetName val="Hexágono Dez"/>
      <sheetName val="Pentágono dez03"/>
      <sheetName val="Pentágono mês"/>
      <sheetName val="RESULTADO"/>
      <sheetName val="RESULTADO ACUMUL"/>
      <sheetName val="SENSIBILIDADE"/>
      <sheetName val="Fluxo Acum BD"/>
      <sheetName val="Dólar"/>
      <sheetName val="PREVISÃO"/>
      <sheetName val="Gráfico Ebitda Zn"/>
      <sheetName val="Dust"/>
      <sheetName val="Report.-083-1241010000"/>
      <sheetName val="Menu"/>
      <sheetName val="Datos (2)"/>
      <sheetName val="Enero2002"/>
      <sheetName val="M1NATUR"/>
      <sheetName val="M1DATOA"/>
      <sheetName val="M1BAL96-3"/>
      <sheetName val="M1BALB96-4"/>
      <sheetName val="M1DATOB"/>
      <sheetName val="M1FUN96-51"/>
      <sheetName val="PGSABRIL2003"/>
      <sheetName val="M1CAMB-6"/>
      <sheetName val="M1INVEN-7"/>
      <sheetName val="M1INVEN-7-1"/>
      <sheetName val="M1GASVEN-8"/>
      <sheetName val="M1GASVEN-8-1"/>
      <sheetName val="M1NOTA-10"/>
      <sheetName val="EE-9"/>
      <sheetName val="M1STOK-9"/>
      <sheetName val="M1RATIO-11"/>
      <sheetName val="BALANMES"/>
      <sheetName val="ECSFCT-12"/>
      <sheetName val="ECSFCAJA-13"/>
      <sheetName val="ORIAPLI-14"/>
      <sheetName val="BALACUM"/>
      <sheetName val="ECSF12-2"/>
      <sheetName val="ECSFCAJA-13-2"/>
      <sheetName val="ORIGEN14-2"/>
      <sheetName val="M10MARKE (2)"/>
      <sheetName val="313895001"/>
      <sheetName val="EAyD 2004ok"/>
      <sheetName val="9950017"/>
      <sheetName val="9950015"/>
      <sheetName val="9950014"/>
      <sheetName val="9950013"/>
      <sheetName val="9950012"/>
      <sheetName val="9950006"/>
      <sheetName val="9950004"/>
      <sheetName val="9950001"/>
      <sheetName val="359731"/>
      <sheetName val="359799"/>
      <sheetName val="359741"/>
      <sheetName val="359480"/>
      <sheetName val="359410"/>
      <sheetName val="359440"/>
      <sheetName val="359450"/>
      <sheetName val="359430"/>
      <sheetName val="359470"/>
      <sheetName val="359431"/>
      <sheetName val="BENEFSOC1103"/>
      <sheetName val="4711"/>
      <sheetName val="IMPDIFERIDO12004ok"/>
      <sheetName val="FLUJ02PREL"/>
      <sheetName val="FLUJ02PREL (2)"/>
      <sheetName val="Flujo IITrim05"/>
      <sheetName val="EAyD 2005"/>
      <sheetName val="Mov a Dic'04"/>
      <sheetName val="Mov.2005"/>
      <sheetName val="Resumen a Dic'05"/>
      <sheetName val="RPerú BV"/>
      <sheetName val="Agregado"/>
      <sheetName val="SICORE"/>
      <sheetName val="Marcas_Estándar"/>
      <sheetName val="Fondo_Fiduciario"/>
      <sheetName val="Ley_23681"/>
      <sheetName val="anexo_1"/>
      <sheetName val="MMA"/>
      <sheetName val="Prueba_Global_IIBB"/>
      <sheetName val="Percep_posteriores"/>
      <sheetName val="Ctf-1"/>
      <sheetName val="Analisis_1-01_a_6-01"/>
      <sheetName val="GMP-1"/>
      <sheetName val="GMP-3"/>
      <sheetName val="P2000"/>
      <sheetName val="Marcas Estándar"/>
      <sheetName val="Fondo Fiduciario"/>
      <sheetName val="Ley 23681"/>
      <sheetName val="Prueba Global IIBB"/>
      <sheetName val="Percep posteriores"/>
      <sheetName val="Analisis 1-01 a 6-01"/>
      <sheetName val="IR-2"/>
      <sheetName val="Anexo A"/>
      <sheetName val="Anexo B"/>
      <sheetName val="Anexo D"/>
      <sheetName val="Anexo E"/>
      <sheetName val="Anexo F"/>
      <sheetName val="Local Pesos"/>
      <sheetName val="Notas"/>
      <sheetName val="1073"/>
      <sheetName val="Set ups"/>
      <sheetName val="Movimiento contable de act. fjo"/>
      <sheetName val="Depreciación  cat.1"/>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Activo"/>
      <sheetName val="Pasivo"/>
      <sheetName val="Philips Suc. Uruguay"/>
      <sheetName val="Consolidado"/>
      <sheetName val="ESP"/>
      <sheetName val="E.R."/>
      <sheetName val="EEPN"/>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Pago Bono 2002"/>
      <sheetName val="Provisiones 30-06-03"/>
      <sheetName val="Provisiones (a Junio)"/>
      <sheetName val="Dpto. Personal 30-06-03"/>
      <sheetName val="Vacs. (a Junio) Año 02 + Ant"/>
      <sheetName val="Dpto. Personal 31-12-02"/>
      <sheetName val="Tildes"/>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Plant O&amp;M"/>
      <sheetName val="Reporte Saldo-Caja (4)"/>
      <sheetName val="Case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SmallSamp"/>
      <sheetName val="Check_Spell"/>
      <sheetName val="First Sample Results"/>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balance sheet -summary"/>
      <sheetName val="balance sheet -details"/>
      <sheetName val="margen variable"/>
      <sheetName val="labor cost"/>
      <sheetName val="Office Cost"/>
      <sheetName val="professional services"/>
      <sheetName val="regulatory payment &amp;TAF}"/>
      <sheetName val="depreciacion"/>
      <sheetName val="amortizacion"/>
      <sheetName val="interest &amp; fee"/>
      <sheetName val="Loans"/>
      <sheetName val="Citi US$_RD$"/>
      <sheetName val="Citi_Swap"/>
      <sheetName val="Other income(expense)"/>
      <sheetName val="account receivables"/>
      <sheetName val="exchange rate"/>
      <sheetName val="Local supliers"/>
      <sheetName val="International supliers"/>
      <sheetName val="Costo fiscal terrenos"/>
      <sheetName val="Balanza 05_02_06"/>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P&amp;L 494"/>
      <sheetName val="Inventory"/>
      <sheetName val="Activos Fijos"/>
      <sheetName val="ESTADO I&amp;GTOS"/>
      <sheetName val="SAT 1012"/>
      <sheetName val="Declaracion"/>
      <sheetName val="Pending"/>
      <sheetName val="CATALO02"/>
      <sheetName val="2000 y 1999 - Sin depurar"/>
      <sheetName val="Catálogo"/>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Codes"/>
      <sheetName val="BKey"/>
      <sheetName val="Fin"/>
      <sheetName val="GM"/>
      <sheetName val="CustCare"/>
      <sheetName val="IT"/>
      <sheetName val="Com"/>
      <sheetName val="Tech"/>
      <sheetName val="Headcount"/>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 val="Perdida de capital"/>
      <sheetName val="Reservas Bonificaciones"/>
      <sheetName val="Impuesro retribuciones"/>
      <sheetName val="Costo fiscal dicembre 05"/>
      <sheetName val="NIC 12"/>
      <sheetName val="balanza"/>
      <sheetName val="ISR"/>
      <sheetName val="Nota Activos Fijos"/>
      <sheetName val="Distrib ajuste"/>
      <sheetName val="Diferencia cambiaria 2005"/>
      <sheetName val="Diferencia cambiaria 2009"/>
      <sheetName val="110006"/>
      <sheetName val="130002"/>
      <sheetName val="210007"/>
      <sheetName val="EST,RES,PRES, ACUMULADO"/>
      <sheetName val="BALANZA RD$ NOV.09"/>
      <sheetName val="BALANZA US$ NOV.09"/>
      <sheetName val="BALANZA US$ DIC.09"/>
      <sheetName val="BALANAZA RD$ DIC-09"/>
      <sheetName val="CARGA DATOS"/>
      <sheetName val="GASTO"/>
      <sheetName val="MEJORAS ARRENDADAS"/>
      <sheetName val="BIENES ADJUDICADOS 31.12.2008"/>
      <sheetName val="SOFTWARE Y BIENES FUERA DE USO"/>
      <sheetName val="POR PAGAR"/>
      <sheetName val="AJUSTES POR INFLACION"/>
      <sheetName val="Venta 2010"/>
      <sheetName val="1% ACTIVOS"/>
      <sheetName val="CUADRO ACT FIJOS"/>
      <sheetName val="CAT 1"/>
      <sheetName val="ANTICIPOS y DIVIDENDOS"/>
      <sheetName val="REVALUACION"/>
      <sheetName val="BONIF"/>
      <sheetName val="PRESTACIONES"/>
      <sheetName val="DONACIONES"/>
      <sheetName val="Balance General"/>
      <sheetName val="Estado de Resultados"/>
      <sheetName val="Liquidez"/>
      <sheetName val="Rentabilidad"/>
      <sheetName val="Cuadre Auxiliar y Mayor"/>
      <sheetName val="FIDE"/>
      <sheetName val="Bcos. Comerc."/>
      <sheetName val="Porción Cte."/>
      <sheetName val="Ge Capital"/>
      <sheetName val="Finc Rec Cta Regular"/>
      <sheetName val="Oblig. Inst. Finc. Ext."/>
      <sheetName val="Recovered_Sheet2"/>
      <sheetName val="IR-2 "/>
      <sheetName val="Anexo D-1"/>
      <sheetName val="Anexo E "/>
      <sheetName val="Ajustes"/>
      <sheetName val="Gastos 2003"/>
      <sheetName val="Gastos 2004"/>
      <sheetName val="Balanza 23.01.06"/>
      <sheetName val="IR-17 "/>
      <sheetName val="Movimiento de Activo Fi 23.01.0"/>
      <sheetName val="Prov. varias"/>
      <sheetName val="Prov. Honorarios legales"/>
      <sheetName val="Prov. seguros"/>
      <sheetName val="Prov. mantenimiento"/>
      <sheetName val="Prov. prestaciones laborales"/>
      <sheetName val="Prov. Ctas malas"/>
      <sheetName val="Foreign Currency 23.01.06"/>
      <sheetName val="Resumen diferido"/>
      <sheetName val="Mov provisiones diferidas"/>
      <sheetName val="Conciliación contable VS fiscal"/>
      <sheetName val="ADVANCES"/>
      <sheetName val="OCTOBER"/>
      <sheetName val="SEPTEMBER"/>
      <sheetName val="AGO 03"/>
      <sheetName val="JUL 03"/>
      <sheetName val="JUN 03"/>
      <sheetName val="MAY 03"/>
      <sheetName val="APRIL 03"/>
      <sheetName val="MARCH 03"/>
      <sheetName val="FEBRUARY  03"/>
      <sheetName val="JANUARY 03"/>
      <sheetName val="DECEMBER 2002"/>
      <sheetName val="NOVEMBER 2002"/>
      <sheetName val="SEPT"/>
      <sheetName val="C.U. 07 ok"/>
      <sheetName val="10 P"/>
      <sheetName val="10|1"/>
      <sheetName val="10|1-1"/>
      <sheetName val="10|2"/>
      <sheetName val="10-3|1"/>
      <sheetName val="10-4"/>
      <sheetName val="10-5"/>
      <sheetName val="10-6"/>
      <sheetName val="10-7"/>
      <sheetName val="10-8"/>
      <sheetName val="10-9"/>
      <sheetName val="10-10"/>
      <sheetName val="20-3"/>
      <sheetName val="20-4"/>
      <sheetName val="20-5"/>
      <sheetName val="30-3"/>
      <sheetName val="30-5"/>
      <sheetName val="30-6"/>
      <sheetName val="30-8"/>
      <sheetName val="30-7"/>
      <sheetName val="30-9"/>
      <sheetName val="30-10"/>
      <sheetName val="40-1"/>
      <sheetName val="40-2"/>
      <sheetName val="40-3"/>
      <sheetName val="40-4"/>
      <sheetName val="50-1"/>
      <sheetName val="50-1-1"/>
      <sheetName val="50-1-2"/>
      <sheetName val="50-2"/>
      <sheetName val="50-2-2"/>
      <sheetName val="50-2-2F"/>
      <sheetName val="50-2-2_1"/>
      <sheetName val="50-2-2_2"/>
      <sheetName val="50-2-2_3"/>
      <sheetName val="60-1"/>
      <sheetName val="60-2"/>
      <sheetName val="60-3"/>
      <sheetName val="60-4"/>
      <sheetName val="60-5"/>
      <sheetName val="Gral"/>
      <sheetName val="Sector Plan"/>
      <sheetName val="Evolución"/>
      <sheetName val="Con gas"/>
      <sheetName val="2008"/>
      <sheetName val="Calculo Costes"/>
      <sheetName val="Ratios acometida clientes"/>
      <sheetName val="Mercado Doméstico-Base"/>
      <sheetName val="Mercado Doméstico-Optimista"/>
      <sheetName val="Mercado Doméstico-Pesimista"/>
      <sheetName val="Notas 06.06.05"/>
      <sheetName val="M.Domestico-Base 06.06.05 satur"/>
      <sheetName val="M. Doméstico-Escenario 3"/>
      <sheetName val="M. Doméstico-Escenario 1 Red"/>
      <sheetName val="Mercado Comercial"/>
      <sheetName val="Infraestructura"/>
      <sheetName val="Notas 8.11.04"/>
      <sheetName val="Mercado Potencial"/>
      <sheetName val="Datos MP EPA Attiki"/>
      <sheetName val="Grados dia Atenas"/>
      <sheetName val="Grados Dia españa"/>
      <sheetName val="Tasa de Recargos"/>
      <sheetName val="CFO&amp;M-ESA FORM XXX"/>
      <sheetName val="CFO&amp;M-ESA FORM (2)"/>
      <sheetName val="Relación de Notas"/>
      <sheetName val="GTOS DIC 03"/>
      <sheetName val="MOVTOS (2)"/>
      <sheetName val="AGRPXRUB"/>
      <sheetName val="ANEXO 2.1"/>
      <sheetName val="ANEXO 2.2"/>
      <sheetName val="ANEXO 2.3"/>
      <sheetName val="ANEXO 2.4"/>
      <sheetName val="ANEXO 2.5"/>
      <sheetName val="ANEXO 3.1"/>
      <sheetName val="ANEXO 3.2"/>
      <sheetName val="ANEXO 3.3.1"/>
      <sheetName val="ANEXO 3.3.2"/>
      <sheetName val="ANEXO 3.2.1"/>
      <sheetName val="ANEXO 3.3"/>
      <sheetName val="ANEXO 4.1"/>
      <sheetName val="ANEXO 4.2"/>
      <sheetName val="ANEXO 4.3"/>
      <sheetName val="ANEXO 5.1"/>
      <sheetName val="ANEXO 5.2"/>
      <sheetName val="ANEXO 6.1"/>
      <sheetName val="ANEXO 6.2"/>
      <sheetName val="ANEXO 6.3"/>
      <sheetName val="ANEXO 6.4"/>
      <sheetName val="ANEXO 6.5"/>
      <sheetName val="ANEXO 6.6"/>
      <sheetName val="ANEXO 6.7"/>
      <sheetName val="ANEXO 6.8"/>
      <sheetName val="ANEXO 6.9"/>
      <sheetName val="ANEXO 7.1 "/>
      <sheetName val="ANEXO 7.2"/>
      <sheetName val="ANEXO 8.1"/>
      <sheetName val="ANEXO 8.2"/>
      <sheetName val="ANEXO 8.3"/>
      <sheetName val="ANEXO 8.4"/>
      <sheetName val="ANEXO 8.5"/>
      <sheetName val="ANEXO 8.6"/>
      <sheetName val="ANEXO 8.7"/>
      <sheetName val="ANEXO 11.1"/>
      <sheetName val="ANEXO 12.1"/>
      <sheetName val="ANEXO 13.1"/>
      <sheetName val="ANEXO 14.1"/>
      <sheetName val="AJUSTE"/>
      <sheetName val="IMPUESTO  A FAVOR "/>
      <sheetName val="RESUMEN  PAGOS  PROVISIONAL (2)"/>
      <sheetName val="IVA AGOSTO"/>
      <sheetName val="ANEXO 3.1 "/>
      <sheetName val="ACUMULADO SEP"/>
      <sheetName val="IVA TRASL COL"/>
      <sheetName val="IVA ACRED COL"/>
      <sheetName val="IVA TRASL CHIH"/>
      <sheetName val="IVA ACRED CHIH"/>
      <sheetName val="IVA TRASL LAR"/>
      <sheetName val="IVA ACRED LAR"/>
      <sheetName val="IVA TRASL CAN"/>
      <sheetName val="IVA ACRED CAN"/>
      <sheetName val="IVA TRASL PUEB"/>
      <sheetName val="IVA ACRED PUEB"/>
      <sheetName val="IVA ACRED TOR"/>
      <sheetName val="IVA TRASL TIJ"/>
      <sheetName val="IVA ACRED TIJ"/>
      <sheetName val="IVA TRASL QRO"/>
      <sheetName val="IVA ACRED QRO"/>
      <sheetName val="IVA TRASL SN MG"/>
      <sheetName val="IVA ACRED SN MG"/>
      <sheetName val="ISI MATR ACRED"/>
      <sheetName val="RESUMEN IVA ACRED MATRIZ"/>
      <sheetName val="IVA TRASL MATRIZ"/>
      <sheetName val="IVA ACREDITABLE TORR"/>
      <sheetName val="IVA TRASLADADO"/>
      <sheetName val="IVA TRASL HERM"/>
      <sheetName val="IVA ACRED HERM"/>
      <sheetName val="RETENC HERM"/>
      <sheetName val="BALANCE"/>
      <sheetName val="edo flujo"/>
      <sheetName val="EDO DE CAMBIOS"/>
      <sheetName val="edo variaciones"/>
      <sheetName val="RESULT"/>
      <sheetName val="1RO  (2)"/>
      <sheetName val="Edo de Variaciones ISI"/>
      <sheetName val="1AB"/>
      <sheetName val="2AB"/>
      <sheetName val="3AB"/>
      <sheetName val="4AB"/>
      <sheetName val="5AB"/>
      <sheetName val="5AB-4"/>
      <sheetName val="6AB"/>
      <sheetName val="6AB NO UTILIZAR"/>
      <sheetName val="6 AB-1"/>
      <sheetName val="7 AB"/>
      <sheetName val="14AB"/>
      <sheetName val="8AB"/>
      <sheetName val="9AB"/>
      <sheetName val="10AB"/>
      <sheetName val="11 AB"/>
      <sheetName val="12 AB"/>
      <sheetName val="13AB"/>
      <sheetName val="15 AB"/>
      <sheetName val="14 AB"/>
      <sheetName val="16AB"/>
      <sheetName val="17AB"/>
      <sheetName val="18AB"/>
      <sheetName val="Anexos RES"/>
      <sheetName val="COLIMA"/>
      <sheetName val="NLAR "/>
      <sheetName val="CHI "/>
      <sheetName val="CNC "/>
      <sheetName val="HILLO"/>
      <sheetName val="PUEB "/>
      <sheetName val="TORREON "/>
      <sheetName val="TIJ "/>
      <sheetName val="WEB "/>
      <sheetName val="QUERETARO "/>
      <sheetName val="SN MIGUEL "/>
      <sheetName val="ACUMULADO OCT-08 (2)"/>
      <sheetName val="noviembre"/>
      <sheetName val="CANAL 28 "/>
      <sheetName val="COLIMA (2)"/>
      <sheetName val="NLAR  (2)"/>
      <sheetName val="CHI  (2)"/>
      <sheetName val="CNC  (2)"/>
      <sheetName val="HILLO (2)"/>
      <sheetName val="PUEB  (2)"/>
      <sheetName val="TORREON  (2)"/>
      <sheetName val="TIJ  (2)"/>
      <sheetName val="WEB  (2)"/>
      <sheetName val="QUERETARO  (2)"/>
      <sheetName val="SN MIGUEL  (2)"/>
      <sheetName val="3RO"/>
      <sheetName val="4 RO"/>
      <sheetName val="6RO OK"/>
      <sheetName val="6RO OKOK"/>
      <sheetName val="EDO RESUL OK"/>
      <sheetName val="ACUMULADO FEBRERO"/>
      <sheetName val="ENERO"/>
      <sheetName val="FEBRERO"/>
      <sheetName val="COLIMA "/>
      <sheetName val="NVO LAREDO"/>
      <sheetName val="CHIHUAHUA"/>
      <sheetName val="CANCUN"/>
      <sheetName val="HERMOSILLO"/>
      <sheetName val="PUEBLA"/>
      <sheetName val="TORREON"/>
      <sheetName val="TIJUANA"/>
      <sheetName val="WEB"/>
      <sheetName val="QUERETARO"/>
      <sheetName val="SAN MIGUEL"/>
      <sheetName val="BBVA"/>
      <sheetName val="BALANCE  CONDENSADO"/>
      <sheetName val="H.T. BALANCE"/>
      <sheetName val="Edo. de Resultados"/>
      <sheetName val="H.T.  RESULTADOS"/>
      <sheetName val="GASTOS GENERALES"/>
      <sheetName val="Edo. Flujo Efectivo"/>
      <sheetName val="PT Edo. Flujos Efectivo"/>
      <sheetName val="Variaciones Cap Cont"/>
      <sheetName val="VAL. INVERSIONES"/>
      <sheetName val="CIRCULANTE"/>
      <sheetName val="CXC OPERACION"/>
      <sheetName val="OTRAS CTAS X COB"/>
      <sheetName val="IMPTOS X RECUPERAR"/>
      <sheetName val="INVENTARIOS"/>
      <sheetName val="INMUEBLES"/>
      <sheetName val="ARRENADOS"/>
      <sheetName val="INVS.ASOC."/>
      <sheetName val="DIFERIDOS"/>
      <sheetName val="CR.MERC"/>
      <sheetName val="PASIVO CP"/>
      <sheetName val="ELIMINACIONES  CXC y CXP"/>
      <sheetName val="IMPTOS X PAGAR"/>
      <sheetName val="PASIVO LP"/>
      <sheetName val="CXP RELAC NETO"/>
      <sheetName val="CXC Rel."/>
      <sheetName val="CXp Rel. "/>
      <sheetName val="CAP. SOC."/>
      <sheetName val="OPERACIONES  PARTES RELAC"/>
      <sheetName val="OPERACIONES  PARTES RELAC (2)"/>
      <sheetName val="ACTUALIZ."/>
      <sheetName val="promedio de bancos en m.ext"/>
      <sheetName val="PROM ISR"/>
      <sheetName val="PROM IA"/>
      <sheetName val="CAPTURA"/>
      <sheetName val="NO DED DEP AMORT"/>
      <sheetName val="CAPT DEPREC"/>
      <sheetName val="DEPREC"/>
      <sheetName val="ACTUALIZ"/>
      <sheetName val="DEPR IA"/>
      <sheetName val="VTA AF"/>
      <sheetName val="DEPREC."/>
      <sheetName val="EDO. RESULT."/>
      <sheetName val="COSTO"/>
      <sheetName val="RESFIS"/>
      <sheetName val="CONC RES CON FIS"/>
      <sheetName val="I.A.E."/>
      <sheetName val="DEDUCC.INV."/>
      <sheetName val="P.F.E.A."/>
      <sheetName val="FAM"/>
      <sheetName val="PAGOS PROV"/>
      <sheetName val="RESUMEN BANCOS"/>
      <sheetName val="PROM CRED Y DEUD SIST FIN"/>
      <sheetName val="CREDITOS"/>
      <sheetName val="DEUDAS"/>
      <sheetName val="PROM CRED"/>
      <sheetName val="PROM DEUD"/>
      <sheetName val="TERRENOS I.A."/>
      <sheetName val="I (2)"/>
      <sheetName val="MULTIVA "/>
      <sheetName val="IVA ACREDITABLE"/>
      <sheetName val="IVA ACRED"/>
      <sheetName val="DIOT"/>
      <sheetName val="DIOT FINAL"/>
      <sheetName val="EDO CTA"/>
      <sheetName val="SAP"/>
      <sheetName val="ENE"/>
      <sheetName val="FEB"/>
      <sheetName val="MAR"/>
      <sheetName val="ABR"/>
      <sheetName val="MAY"/>
      <sheetName val="JUN"/>
      <sheetName val="JUL"/>
      <sheetName val="AGO"/>
      <sheetName val="SEP"/>
      <sheetName val="OCT"/>
      <sheetName val="NOV"/>
      <sheetName val="DIC"/>
      <sheetName val="Blz Defintit."/>
      <sheetName val="PROMEDIOS"/>
      <sheetName val="ACUMULADO DIC-08"/>
      <sheetName val="diciembre"/>
      <sheetName val="MATRIZ bancomer"/>
      <sheetName val="Matriz Multiva"/>
      <sheetName val="ANEXO 2.3 "/>
      <sheetName val="ANEXO 2.6"/>
      <sheetName val="ANEXO 3.3.1 "/>
      <sheetName val="ANEXO  3.3.3"/>
      <sheetName val="ANEXO  15.1"/>
      <sheetName val="ANEXO 15.2"/>
      <sheetName val="DEP FIS "/>
      <sheetName val="Edo. Result  (2)"/>
      <sheetName val="CONJUNTO"/>
      <sheetName val="OPERATIVAS"/>
      <sheetName val="CONDESADO"/>
      <sheetName val="CHICAS"/>
      <sheetName val="RESUMEN  PAGOS  PROVISIONALES"/>
      <sheetName val="INPCUSA"/>
      <sheetName val="BASIC DATA"/>
      <sheetName val="CETES PROMEDIOS"/>
      <sheetName val="CETES 1990"/>
      <sheetName val="CETES 1991"/>
      <sheetName val="CETES 1992"/>
      <sheetName val="CETES 1993"/>
      <sheetName val="CETES 1994"/>
      <sheetName val="CETES 1995"/>
      <sheetName val="CETES 1996"/>
      <sheetName val="CETES 1997"/>
      <sheetName val="CETES 1998"/>
      <sheetName val="CETES 1999"/>
      <sheetName val="CETES 2000"/>
      <sheetName val="CETES 2001"/>
      <sheetName val="CETES 2002"/>
      <sheetName val="CETES 2003"/>
      <sheetName val="CETES 2004"/>
      <sheetName val="CETES 2005"/>
      <sheetName val="CETES 2006"/>
      <sheetName val="CETES 2007"/>
      <sheetName val="CETES 2008"/>
      <sheetName val="CETES 2009"/>
      <sheetName val="CETES 2010"/>
      <sheetName val="CETES 2011"/>
      <sheetName val="resumen por concepto OPENHR"/>
      <sheetName val="PIVOT incid"/>
      <sheetName val="base incid"/>
      <sheetName val="resumen conceptos"/>
      <sheetName val="PwC_sal diarios TS"/>
      <sheetName val="nómina GC PROYECTO revisión"/>
      <sheetName val="MAESTR de empleado"/>
      <sheetName val="PNOR proyecto 2007"/>
      <sheetName val="VALES-FONDO Proyecto2007"/>
      <sheetName val="COMEDOR Proyecto2007"/>
      <sheetName val="PAL2_40131  Gamboa Sollano"/>
      <sheetName val="Incidencias PROYECTO 2007"/>
      <sheetName val="BENEFLEX  Proyecto"/>
      <sheetName val="IMSS Proyecto 2007"/>
      <sheetName val="INFONAVIT (DPIE)"/>
      <sheetName val="ISR mensual PROYECTO"/>
      <sheetName val="40188 Bono GC"/>
      <sheetName val="GUY_11 COMPLEM40188"/>
      <sheetName val="nómina GC Noviem07 revisión"/>
      <sheetName val="ISR mensual NOVIEMBRE2007"/>
      <sheetName val="Octubre07 nómina"/>
      <sheetName val="maes empl"/>
      <sheetName val="COMEDOR noviem2007"/>
      <sheetName val="IMSS Noviembre 2007"/>
      <sheetName val="BENEFLEX"/>
      <sheetName val="Incidencias NOV 2007"/>
      <sheetName val="PNOR noviembre 2007"/>
      <sheetName val="VALES-FONDO noviembre2007"/>
      <sheetName val="Altas"/>
      <sheetName val="GUY 2a DIC  BASE"/>
      <sheetName val="GUY 2a (31DIC) revisión"/>
      <sheetName val="empleados MENSUAL Nvos sueldos"/>
      <sheetName val="ISR ANUAL 2007 estimado"/>
      <sheetName val="PNOR 31dic"/>
      <sheetName val="BOPU mail"/>
      <sheetName val="cálculo AGUINALDO2007 Nvo Sdo"/>
      <sheetName val="VALES-FONDO 2a DIC2007"/>
      <sheetName val="Incidencias"/>
      <sheetName val="COMEDOR 31dic2007"/>
      <sheetName val="IMSS   31DICIEMBRE 2007"/>
      <sheetName val="ISR 2a DIC 2007"/>
      <sheetName val="GUYH_1aNOM"/>
      <sheetName val="GUYH_1A"/>
      <sheetName val="Nom 12DIC revisión"/>
      <sheetName val="Incidencias  12DIC"/>
      <sheetName val="ISR mensual DIC y AGUIN 2007"/>
      <sheetName val="Noviem07"/>
      <sheetName val="maes empl  MENSUAL"/>
      <sheetName val="PNOR 12dic"/>
      <sheetName val="cálculo AGUINALDO2007 Diciembre"/>
      <sheetName val="Aguinaldo JUNIO07"/>
      <sheetName val="PRIMA VAC"/>
      <sheetName val="IMSS   12DICEMBRE 2007"/>
      <sheetName val="INFONAVIT (DPIE)  12Dic"/>
      <sheetName val="ISR anual 2008"/>
      <sheetName val="acum por empleado 2008"/>
      <sheetName val="anual ESTIMADAS"/>
      <sheetName val="Finiquitos por concepto 2007"/>
      <sheetName val="PIVOT finiquitos (2)"/>
      <sheetName val="PIVOT finiquitos"/>
      <sheetName val="base PIVOT"/>
      <sheetName val="base finiquitos 2007"/>
      <sheetName val="resumen finiquitos 2007"/>
      <sheetName val="Resumen finiq 2007 empleado"/>
      <sheetName val="PIVOT finiquitos concepto val"/>
      <sheetName val="PIVOT finiquitos concepto"/>
      <sheetName val="base PIVOT2 por concepto"/>
      <sheetName val="PIVOT finiquitos por empleado"/>
      <sheetName val="resumen finiq 2007 por empleado"/>
      <sheetName val="Finiquitos 2007 por empleado"/>
      <sheetName val="Calculo ISR"/>
      <sheetName val="Tablas"/>
      <sheetName val="Póliza nuevos CC (2)"/>
      <sheetName val="sueldo ALBERT FISCHL ABRIL 2009"/>
      <sheetName val="tipo de cambio 07-abril-09"/>
      <sheetName val="soporte  07 abril 2009 GUY"/>
      <sheetName val="pivot"/>
      <sheetName val="por bancos"/>
      <sheetName val="compara netos"/>
      <sheetName val="nómina SEPTIEMBRE2008 revisión"/>
      <sheetName val="maestro SEPTIEMBRE 2008"/>
      <sheetName val="nómina AGOSTO pagada"/>
      <sheetName val="Incidencias  SEPT 2008"/>
      <sheetName val="PNOR SEPTIEMBRE 2008"/>
      <sheetName val="Vales y Fondo  SEPTIEMBRE 08"/>
      <sheetName val="Prima Vacacion SEPTIEMBRE 2008"/>
      <sheetName val="FACTORES"/>
      <sheetName val="IMSS SEPTIEMBRE 2008"/>
      <sheetName val="ISR mensual SEPTIEMBRE 2008"/>
      <sheetName val="COMEDOR SEPTIEMBRE 2008"/>
      <sheetName val="BENEFLEX  SEPTIEMBRE 2008"/>
      <sheetName val="INFONAVIT (DPIE) SEPTIEMBRE08"/>
      <sheetName val="pensión aliment SEPTIEMBRE 08"/>
      <sheetName val="nómina JUNIO 2008 revisión"/>
      <sheetName val="maestro JUNIO 2008"/>
      <sheetName val="nómina MAYO 2008"/>
      <sheetName val="PNOR JUNIO 2008"/>
      <sheetName val="VALES-FONDO Junio 2008"/>
      <sheetName val="SIUC"/>
      <sheetName val="Aguinaldo anticipo 2008"/>
      <sheetName val="PTU 2007 pagos"/>
      <sheetName val="ISR mensual JUNIO 2008"/>
      <sheetName val="BENEFLEX  Junio 2008"/>
      <sheetName val="INFONAVIT (DPIE) JUNIO 2008"/>
      <sheetName val="IMSS  JUNIO 2008"/>
      <sheetName val="NOMHOR08"/>
      <sheetName val="sanchez izquierdo"/>
      <sheetName val="nómina AGOSTO 2008 revisión"/>
      <sheetName val="maestro AGOSTO 2008"/>
      <sheetName val="nómina JULIO 2008 pagada"/>
      <sheetName val="Incidencias AGOSTO 2008"/>
      <sheetName val="PNOR AGOSTO 2008"/>
      <sheetName val="VALES-FONDO  AGOSTO 2008"/>
      <sheetName val="PRIMA VACACIONAL  AGOSTO 2008"/>
      <sheetName val="Pago extemporáneo Jul 08"/>
      <sheetName val="ISR mensual AGOSTO 2008"/>
      <sheetName val="BENEFLEX  AGOSTO 2008"/>
      <sheetName val="COMEDOR AGOSTO 2008"/>
      <sheetName val="INFONAVIT (DPIE) AGOSTO 2008"/>
      <sheetName val="pensión alimenticia AGOSTO 2008"/>
      <sheetName val="IMSS  AGOSTO 2008"/>
      <sheetName val="Population"/>
      <sheetName val="MEX"/>
      <sheetName val="Application"/>
      <sheetName val="RawData2"/>
      <sheetName val="RawData1"/>
      <sheetName val="Options"/>
      <sheetName val="HC REC"/>
      <sheetName val="JR"/>
      <sheetName val="Nom MARZO 2009 revisión"/>
      <sheetName val="empleados MARZO 2009 CAS"/>
      <sheetName val="Nom FEBRERO 2009 pagada"/>
      <sheetName val="compara sueldos MARZO2009"/>
      <sheetName val="Incidencias MARZO2009"/>
      <sheetName val="vacaciones MARZO2009"/>
      <sheetName val="Car Allowances MARZO2009"/>
      <sheetName val="Car Allowances Mariano Malanco"/>
      <sheetName val="BONO Francisco Argüelles"/>
      <sheetName val="Prima Vacacion MARZO2009"/>
      <sheetName val="vacaciones y Prima MENSUAL"/>
      <sheetName val="February09"/>
      <sheetName val="Bonos Brasil"/>
      <sheetName val="Fondo de ahorro MARZO2009"/>
      <sheetName val="IMSS MARZO2009"/>
      <sheetName val="ISR mensual  MARZO2009"/>
      <sheetName val="INFONAVIT MARZO2009"/>
      <sheetName val="Anticipos MARZO2009"/>
      <sheetName val="Descuento anticipo Mariano Mala"/>
      <sheetName val="empl total"/>
      <sheetName val="NOMINA DIC"/>
      <sheetName val="NOMINA Dic07 CONFIDENCIAL"/>
      <sheetName val="nómina BASE incorrecta"/>
      <sheetName val="Nom CA Feb 2008  DEF"/>
      <sheetName val="ISR 2008 mensual"/>
      <sheetName val="DESCUENTOS"/>
      <sheetName val="COMISIONES"/>
      <sheetName val="PRENOMINA"/>
      <sheetName val="enero2008_pagada"/>
      <sheetName val="compara sueldos"/>
      <sheetName val="Prima vacacional"/>
      <sheetName val="CAR ALLOWANCES"/>
      <sheetName val="Fondo de ahorro"/>
      <sheetName val="ANTICIPOS QUINCENALES"/>
      <sheetName val="Nom CA Feb 2008"/>
      <sheetName val="nómina BASE"/>
      <sheetName val="empleados ABRIL 2009"/>
      <sheetName val="SEM 45 revisión nom"/>
      <sheetName val="maestro TOTAL"/>
      <sheetName val="Sem44 revisión"/>
      <sheetName val="maestro SEMANA45"/>
      <sheetName val="PAL1"/>
      <sheetName val="INTE  sem45"/>
      <sheetName val="INCAPACIDADES"/>
      <sheetName val="FALTAS CONCENTRADO"/>
      <sheetName val="PDOM"/>
      <sheetName val="PRIMA DOMINICAL VARIABLE"/>
      <sheetName val="PDFI  semanal sem45"/>
      <sheetName val="Tiempo Extra"/>
      <sheetName val="PASI sem45"/>
      <sheetName val="PREMIO DE ASISTENCIA"/>
      <sheetName val="PNOR sem45"/>
      <sheetName val="M7"/>
      <sheetName val="ME_07"/>
      <sheetName val="maestro julio"/>
      <sheetName val="IMSS  mensual"/>
      <sheetName val="MENS_6"/>
      <sheetName val="PPME"/>
      <sheetName val="FONACOT E INFONAVIT"/>
      <sheetName val="varios"/>
      <sheetName val="OPTICAS LUX"/>
      <sheetName val="club social"/>
      <sheetName val="VACACIONES1"/>
      <sheetName val="nómina 1aABRIL 2009 revis"/>
      <sheetName val="Tipo de cambio 13abr09 DOF"/>
      <sheetName val="nom 1a FEB 09 pagada"/>
      <sheetName val="INCIDENC_Primera Qna. Mar. 2009"/>
      <sheetName val="SUELDOS quincenales 1aABR09"/>
      <sheetName val="PVAC reportada  ABRIL2009"/>
      <sheetName val="PVAC por aniversario ABRIL2009"/>
      <sheetName val="IMSS 1a ABRIL2009"/>
      <sheetName val="ISR quincenal ABRIL2009"/>
      <sheetName val="INFONAVIT(DPIE) ABRIL2009"/>
      <sheetName val="FONACOT Marzo 2009"/>
      <sheetName val="ADM 2aQUIN con cambios DEF"/>
      <sheetName val="ISR 2008 quincena"/>
      <sheetName val="maestro"/>
      <sheetName val="bono PAM"/>
      <sheetName val="gasolina"/>
      <sheetName val="despensa"/>
      <sheetName val="1a QUIN"/>
      <sheetName val="ADM 2aQUIN previa"/>
      <sheetName val="Satmex Admon INCIDENCIAS 2aquin"/>
      <sheetName val="SUELDO quincenal"/>
      <sheetName val="Voluntarias Fondo de ahorro"/>
      <sheetName val="F Ahorro_quincenal"/>
      <sheetName val="01012008  SDI Admon"/>
      <sheetName val="PRIMA VAC quincenal"/>
      <sheetName val="Categorías ADMON"/>
      <sheetName val="INCAPACIDAD  pendiente"/>
      <sheetName val="INFONAVIT quincenal"/>
      <sheetName val="1a. Qna. de Mar 09"/>
      <sheetName val="horas extras DOBLES ABRIL09"/>
      <sheetName val="Primas DOMINICALES Abril 2009"/>
      <sheetName val="días de Descanso ABRIL09"/>
      <sheetName val="Dobles Turnos ABRIL09"/>
      <sheetName val="CEM ADMON NETOS  1aMAY"/>
      <sheetName val="JCA"/>
      <sheetName val="nómina  1aMAY  revis"/>
      <sheetName val="empleados   1aMAY"/>
      <sheetName val="ADMON  2aABR pagada"/>
      <sheetName val="INCIDENCIAS RECIBIDAS"/>
      <sheetName val="SUELDOS quincenales   1aMAY"/>
      <sheetName val="vacaciones   1aMAY"/>
      <sheetName val="Prima Vacacional   1aMAY"/>
      <sheetName val="horas extras DOBLES   1aMAY"/>
      <sheetName val="horas ext TRIPLES  1aMAY"/>
      <sheetName val="Prima DOMINICAL   1aMAY"/>
      <sheetName val="Descanso Trabajado   1aMAY"/>
      <sheetName val="FESTIVO Trabajado   1aMAY"/>
      <sheetName val="GRATIFICACIÓN     1aMAY"/>
      <sheetName val="DEVOLUCIÓN    1aMAY"/>
      <sheetName val="IMSS    1aMAY"/>
      <sheetName val="SDI 01mayo  ADMON"/>
      <sheetName val="ISR quincenal   1aMAY"/>
      <sheetName val="INFONAVIT(DPIE)   1aMAY"/>
      <sheetName val="PTU 2009 pago en 2010 CEM"/>
      <sheetName val="ISR mensual  2010 con PTU"/>
      <sheetName val="ISR mensual  2010 de sueldos"/>
      <sheetName val="cálculo PTU 2009 pago en 2010"/>
      <sheetName val="tipo de cambio"/>
      <sheetName val="sueldos DSS 2009"/>
      <sheetName val="faltas e incap enferm EMPL"/>
      <sheetName val="faltas e incapacidad enfermedad"/>
      <sheetName val="empleados MAYO 201O CEM"/>
      <sheetName val="soporte PTU 2009 CEM"/>
      <sheetName val="PROMEDIO ANUAL 1820-1988"/>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7"/>
      <sheetName val="2009"/>
      <sheetName val="2010"/>
      <sheetName val="2011"/>
      <sheetName val="2012"/>
      <sheetName val="Interes"/>
      <sheetName val="INPC 1950-2009"/>
      <sheetName val="INPC 1886-1949"/>
      <sheetName val="Nómina (2)"/>
      <sheetName val="Nómina"/>
      <sheetName val="recibos"/>
      <sheetName val="Nómina cheques"/>
      <sheetName val="Nómina cheques (2)"/>
      <sheetName val="retroactivos"/>
      <sheetName val="IMSSempl"/>
      <sheetName val="IMSS patr"/>
      <sheetName val="Subsidio"/>
      <sheetName val="Base e Isr  + Prima Vacacional"/>
      <sheetName val="Base e Isr "/>
      <sheetName val="Nomina"/>
      <sheetName val="Nomina (2)"/>
      <sheetName val="Chqs y póliza"/>
      <sheetName val="Chqs y póliza (2)"/>
      <sheetName val="IMSS emp"/>
      <sheetName val=" IMSS "/>
      <sheetName val="RCV Inf "/>
      <sheetName val="2.5% "/>
      <sheetName val="2.5%  (2)"/>
      <sheetName val="Recibos (2)"/>
      <sheetName val="2%"/>
      <sheetName val="TODOS"/>
      <sheetName val="CAT"/>
      <sheetName val="POR EMPLEADO"/>
      <sheetName val="ANEXO"/>
      <sheetName val="Tabla de Amortización"/>
      <sheetName val="FACTURAS"/>
      <sheetName val="DATANX"/>
      <sheetName val="Solicitud de Recursos"/>
      <sheetName val="COSTO_ARR"/>
      <sheetName val="COSTO_BANCO"/>
      <sheetName val="INPC"/>
      <sheetName val="PREOPERATIVOS"/>
      <sheetName val="dPN_ISR_Impac"/>
      <sheetName val="PP-1 A"/>
      <sheetName val="BZAS 2007 USD"/>
      <sheetName val="BZAS 2007 MX"/>
      <sheetName val="PP-4"/>
      <sheetName val="PP-4 B"/>
      <sheetName val="PP-4 A"/>
      <sheetName val="EC AGO07 MX"/>
      <sheetName val="EC JUL07 MX"/>
      <sheetName val="EC JUN07 MX"/>
      <sheetName val="EC MAY07 MX"/>
      <sheetName val="EC ABR07 MX"/>
      <sheetName val="EC MAR07 MX"/>
      <sheetName val="EC FEB07 MX"/>
      <sheetName val="EC ENE07 MX"/>
      <sheetName val="IVA ISM"/>
      <sheetName val="PP-7"/>
      <sheetName val="PP-5"/>
      <sheetName val="PP-6"/>
      <sheetName val="PP7-A"/>
      <sheetName val="PP-8 "/>
      <sheetName val="PP-9"/>
      <sheetName val="AFP"/>
      <sheetName val="OTROS"/>
      <sheetName val="jnl"/>
      <sheetName val="Buttons"/>
      <sheetName val="Sen-Sub"/>
      <sheetName val="Journal - Sen-Sub"/>
      <sheetName val="Voucher($295)"/>
      <sheetName val="Sub Debt $295"/>
      <sheetName val="Voucher($150)"/>
      <sheetName val="Sub Debt $150"/>
      <sheetName val="Voucher P.A.E"/>
      <sheetName val="PAE May-01"/>
      <sheetName val="PAE Jun-01"/>
      <sheetName val="PAE Jul-01"/>
      <sheetName val="PAE SEPT"/>
      <sheetName val="PAE Aug-01"/>
      <sheetName val="Journal PAE"/>
      <sheetName val="PAE Jul-2001"/>
      <sheetName val="Journal - Sub$295  1-15"/>
      <sheetName val="Journal - Sub$295  16-30"/>
      <sheetName val="Voucher($200)"/>
      <sheetName val="Sub Debt $200"/>
      <sheetName val="Journal - Sub 200"/>
      <sheetName val="Journal - Sub 200 16-30"/>
      <sheetName val="Voucher($445)"/>
      <sheetName val=" Loan 445"/>
      <sheetName val="Journal - Int Paid $445 "/>
      <sheetName val="Voucher($275)"/>
      <sheetName val=" Loan 275"/>
      <sheetName val="Journal - IBJ $275"/>
      <sheetName val="Journal - IBJ $275 16-30"/>
      <sheetName val="IBJ New 275  Interest Paid"/>
      <sheetName val="Sub $295"/>
      <sheetName val="Sub $300"/>
      <sheetName val="Sub $200"/>
      <sheetName val="PW"/>
      <sheetName val="caratula"/>
      <sheetName val="Rec Interest"/>
      <sheetName val="Rec Principals"/>
      <sheetName val="Journal - Sen-Sub 16-30"/>
      <sheetName val="Journal - Int Acc $445 1-24"/>
      <sheetName val="Journal - New Sub 16-31"/>
      <sheetName val="Price"/>
      <sheetName val="Sub Sch"/>
      <sheetName val="Sen Sch"/>
      <sheetName val="Sen-Sub (2)"/>
      <sheetName val="Nota 15"/>
      <sheetName val="Reconciliation (2)"/>
      <sheetName val="IBJ 275 Int Acc 1-15"/>
      <sheetName val="Loan US$295"/>
      <sheetName val="Journal - Loan US$295"/>
      <sheetName val="Journal - Loan US$200"/>
      <sheetName val="Rec Interest (2)"/>
      <sheetName val="Oxide"/>
      <sheetName val="PRINTS"/>
      <sheetName val="INC NP-NNP"/>
      <sheetName val="CASH"/>
      <sheetName val="CASH New"/>
      <sheetName val="CASH PRINT"/>
      <sheetName val="BAL"/>
      <sheetName val="Covenants"/>
      <sheetName val="CAL"/>
      <sheetName val="NNP"/>
      <sheetName val="NP"/>
      <sheetName val=" 2000"/>
      <sheetName val="SAM Upload"/>
      <sheetName val="FIN-YTD"/>
      <sheetName val="VAR"/>
      <sheetName val="Mill´s presentation"/>
      <sheetName val="RENTA (2)"/>
      <sheetName val="DIFERIDOS (2)"/>
      <sheetName val="ADIC_ACTIVO FIJOS (2)"/>
      <sheetName val="ACTIVO FIJOS (2)"/>
      <sheetName val="ACTIVO FIJOS"/>
      <sheetName val="ADIC_ACTIVO FIJOS"/>
      <sheetName val="contabilizacion"/>
      <sheetName val="AF Menores 2002"/>
      <sheetName val="Terrenos 2002"/>
      <sheetName val="Maestranza 2002"/>
      <sheetName val="Loco_2002"/>
      <sheetName val="Resp AF Loco_2001"/>
      <sheetName val="Resp Adic Loco 2001"/>
      <sheetName val="Resp 2001 AF Menores"/>
      <sheetName val="Resp Adic 2001 AF Menores"/>
      <sheetName val="vias2002"/>
      <sheetName val="Resp. Vias 2001"/>
      <sheetName val="Detalle inicial"/>
      <sheetName val="AF carga Macola"/>
      <sheetName val="Activos Fijos Dep Modo 2"/>
      <sheetName val="contabilizacion (2)"/>
      <sheetName val="otros Activos"/>
      <sheetName val="Bce chi 31-12-2005"/>
      <sheetName val="RLI"/>
      <sheetName val="RAZONABILIDAD"/>
      <sheetName val="capital 01-01-2006"/>
      <sheetName val="CP 01-01-2006"/>
      <sheetName val="FUT 12-2005"/>
      <sheetName val="FUNT 12-2005"/>
      <sheetName val="Anverso"/>
      <sheetName val="Reverso "/>
      <sheetName val="Recuadros 1, 2 y 3"/>
      <sheetName val="Pérdida arratre año anterior"/>
      <sheetName val="Activo Fijo"/>
      <sheetName val="CM PATRIMONIO"/>
      <sheetName val="fee- res. pasivo"/>
      <sheetName val="IER"/>
      <sheetName val="proy. informat"/>
      <sheetName val="Gtos. Rechazados"/>
      <sheetName val="expatriados"/>
      <sheetName val="Vehículos"/>
      <sheetName val="Libro de compras"/>
      <sheetName val="Otros gastos chi AT2006"/>
      <sheetName val=" BS RS y Multas"/>
      <sheetName val="TAX-CREDIT"/>
      <sheetName val="Existencias"/>
      <sheetName val="Utilidad x no suscripción"/>
      <sheetName val="ctas diferido"/>
      <sheetName val="Ingresos Anticipados"/>
      <sheetName val="Provisión Facturas"/>
      <sheetName val="edi_castigo_chi2005"/>
      <sheetName val="EDI_CHI2005"/>
      <sheetName val="EDI_CHI2005_1"/>
      <sheetName val="prov.impto.chi"/>
      <sheetName val="BCE AGENCIA USD"/>
      <sheetName val="RENTA LIQUIDA"/>
      <sheetName val="DJ 1852"/>
      <sheetName val="Agencia"/>
      <sheetName val="EFECTO RECOMPRA"/>
      <sheetName val="EFECTO REDUCCIÓN"/>
      <sheetName val="Endesa Brasil Holdco"/>
      <sheetName val="bajas tributario"/>
      <sheetName val="bajas financiero"/>
      <sheetName val="RETIROS o Bajas"/>
      <sheetName val="RLI contabilidad"/>
      <sheetName val="Aportes-dismin-div recibidos"/>
      <sheetName val="Citibank chi 2005 (1)"/>
      <sheetName val="Citibank chi 2005 (2)"/>
      <sheetName val="Empresas"/>
      <sheetName val="IPC"/>
      <sheetName val="INTER"/>
      <sheetName val="ACELERADA"/>
      <sheetName val="INTANG"/>
      <sheetName val="OTROSAF"/>
      <sheetName val="dif. cambio CxC  Agencia"/>
      <sheetName val="Cta Inversión"/>
      <sheetName val="rli informe"/>
      <sheetName val="VPP 12"/>
      <sheetName val="Diciembre Definitivo"/>
      <sheetName val="Patrimonios"/>
      <sheetName val="AD Invers"/>
      <sheetName val="AD Pat Neg"/>
      <sheetName val="Reserva  Dif T-C"/>
      <sheetName val="Inver EERR"/>
      <sheetName val="Dividendos"/>
      <sheetName val="Aumento_Dism"/>
      <sheetName val="Balance Enersis Año 2006"/>
      <sheetName val="Resumen CRC"/>
      <sheetName val="Solicitud de Antecedentes"/>
      <sheetName val="5092010001 (Retiro AF)"/>
      <sheetName val="5091060001 (Gtos. Diversos)"/>
      <sheetName val="5141010001 (Gtos. Extraord.)"/>
      <sheetName val="5141040001 (Gtos. Ejerc. Ant.)"/>
      <sheetName val="5091040001 (Aport. Fund.)"/>
      <sheetName val="5051920001 (Otros Servicios)"/>
      <sheetName val="5051610001 (Primas Vehí.)"/>
      <sheetName val="5051630001 (Primas Otros Segu.)"/>
      <sheetName val="5021320001 (Capacitación)"/>
      <sheetName val="4131240001 (Vta. A.F.)"/>
      <sheetName val="4091060001 (Ind. Daños Emerge.)"/>
      <sheetName val="112040002 (Int. Pacto Retro. C)"/>
      <sheetName val="1120400001 (D°xCob.Comp.Vta.)"/>
      <sheetName val="10908000001 (Utilidad. Absorv.)"/>
      <sheetName val="5071110001 (Imp. Sobre Benef.)"/>
      <sheetName val="AF Tributario"/>
      <sheetName val="Dividendos Recibidos"/>
      <sheetName val="Mayor Valor"/>
      <sheetName val="Amort. Mayor Valor"/>
      <sheetName val="Dividendos Agencia"/>
      <sheetName val="Agentes Retenedores"/>
      <sheetName val="Aportes OTIC"/>
      <sheetName val="1887"/>
      <sheetName val="Disminuciones K"/>
      <sheetName val="Cuota Asociaciones"/>
      <sheetName val="Donaciones (Activadas)"/>
      <sheetName val="(Dividendos) 1062200001"/>
      <sheetName val="Tipo de Cambio 2006"/>
      <sheetName val="1090800001 (PPMUA)"/>
      <sheetName val="Bajas Contabilidad"/>
      <sheetName val="EERR"/>
      <sheetName val="RCI"/>
      <sheetName val="RCC"/>
      <sheetName val="CM"/>
      <sheetName val="rem"/>
      <sheetName val="RECLA"/>
      <sheetName val="41200"/>
      <sheetName val="51630"/>
      <sheetName val="VTA. ENER. RIO"/>
      <sheetName val="4221080"/>
      <sheetName val="4221097"/>
      <sheetName val="51610 "/>
      <sheetName val="Patrim."/>
      <sheetName val="5221018"/>
      <sheetName val="BALANCE5"/>
      <sheetName val="BALANCE7"/>
      <sheetName val="Módulo1"/>
      <sheetName val="EERR-PRESUPUESTO"/>
      <sheetName val="Ingresos-Presupuesto"/>
      <sheetName val="Bienes y Servicios Ppto."/>
      <sheetName val="GASTOS OPERACIONALES 2001"/>
      <sheetName val="Ingreso Operacional  2001"/>
      <sheetName val=" No Operacional 2001"/>
      <sheetName val="presentacion"/>
      <sheetName val="GASTOS OPERACIONALES"/>
      <sheetName val="NOOPERACIONAL"/>
      <sheetName val="Anexo Ingresos"/>
      <sheetName val="cg_glm"/>
      <sheetName val="NOP_GLM"/>
      <sheetName val="OP_GLM"/>
      <sheetName val="baja_glm"/>
      <sheetName val="Bce dif abr-dic 2006"/>
      <sheetName val="Bce diferencias"/>
      <sheetName val="Provisiones A-9 AL A-16"/>
      <sheetName val="CP 01-01-2007"/>
      <sheetName val="capital 01-01-2007"/>
      <sheetName val="FUT Fusión 12-2006"/>
      <sheetName val="FUNT Fusión 12-2006 rect"/>
      <sheetName val="Anverso F22"/>
      <sheetName val="Reverso F22 "/>
      <sheetName val="Gtos. Rechazados A-1"/>
      <sheetName val="CM PATRIMONIO A-2"/>
      <sheetName val="Activo Fijo A-3 Y A-4"/>
      <sheetName val="Activo Fijo  enero-marzo"/>
      <sheetName val="Vta oficina elesur finan A-5"/>
      <sheetName val="Existencias A-6"/>
      <sheetName val="proy. informat A-7"/>
      <sheetName val="Intangibles A-8"/>
      <sheetName val="Ingresos Anticipados A-17"/>
      <sheetName val="IER A-18-19-22"/>
      <sheetName val="TAX-CREDIT A-20-21"/>
      <sheetName val=" BS RS y Multas A-24"/>
      <sheetName val="fee- res. pasivo A-25"/>
      <sheetName val="Creditos A-26"/>
      <sheetName val="Rectificatoria Chispa 1° A-27"/>
      <sheetName val="Goodwill  A-28"/>
      <sheetName val="PPUA contabilizado A-29"/>
      <sheetName val="Impuesto CPE pagado Chi A-30"/>
      <sheetName val="VPP Agencia"/>
      <sheetName val="RENTA LIQUIDA A-23"/>
      <sheetName val="Dic_06"/>
      <sheetName val="Dic_06 (2)"/>
      <sheetName val="badi2006_2005"/>
      <sheetName val="Recuadros 1, 2 y 3 (2)"/>
      <sheetName val="Instrucciones Req. 2"/>
      <sheetName val="Instrucciones Req. 3"/>
      <sheetName val="Disminución K acc disidentes"/>
      <sheetName val="1040900001-1062800001 CASTIGO"/>
      <sheetName val="Bce ene-marzo vs año 2005"/>
      <sheetName val="Carga de Capital de Elesur"/>
      <sheetName val="Chilectra Nuevo"/>
      <sheetName val="Fee-Div-Dism K"/>
      <sheetName val="provisionesRENTA"/>
      <sheetName val="RESUMEN IAS DIC  2006"/>
      <sheetName val="IAS"/>
      <sheetName val="TIPOS  CAMBIO"/>
      <sheetName val="5091100001"/>
      <sheetName val="Lco "/>
      <sheetName val="Pago Expatriados F22"/>
      <sheetName val="Div exterior"/>
      <sheetName val="Bce Chilectra AT2007"/>
      <sheetName val="VPP "/>
      <sheetName val="Elesur FUT AT2004"/>
      <sheetName val="RLI Elesur 2005 corregida"/>
      <sheetName val="RLI elesur 31122005"/>
      <sheetName val="DJ 1813-1893"/>
      <sheetName val="5091040001"/>
      <sheetName val="Fundacion 5091040001"/>
      <sheetName val="Resultado Elesur"/>
      <sheetName val="Remun. 1887"/>
      <sheetName val="750"/>
      <sheetName val="400"/>
      <sheetName val="200"/>
      <sheetName val="3050"/>
      <sheetName val="250"/>
      <sheetName val="100"/>
      <sheetName val="950"/>
      <sheetName val="650"/>
      <sheetName val="550"/>
      <sheetName val="500"/>
      <sheetName val="3150"/>
      <sheetName val="2950"/>
      <sheetName val="3100"/>
      <sheetName val="300"/>
      <sheetName val="1700"/>
      <sheetName val="1800"/>
      <sheetName val="2050"/>
      <sheetName val="2300"/>
      <sheetName val="2100"/>
      <sheetName val="700"/>
      <sheetName val="150"/>
      <sheetName val="450"/>
      <sheetName val="600"/>
      <sheetName val="800"/>
      <sheetName val="850"/>
      <sheetName val="900"/>
      <sheetName val="1050"/>
      <sheetName val="1100"/>
      <sheetName val="1150"/>
      <sheetName val="1200"/>
      <sheetName val="1250"/>
      <sheetName val="1300"/>
      <sheetName val="1350"/>
      <sheetName val="1400"/>
      <sheetName val="1450"/>
      <sheetName val="1500"/>
      <sheetName val="1550"/>
      <sheetName val="1600"/>
      <sheetName val="1650"/>
      <sheetName val="1750"/>
      <sheetName val="1850"/>
      <sheetName val="1900"/>
      <sheetName val="1950"/>
      <sheetName val="2150"/>
      <sheetName val="2200"/>
      <sheetName val="2250"/>
      <sheetName val="2350"/>
      <sheetName val="2400"/>
      <sheetName val="2450"/>
      <sheetName val="2500"/>
      <sheetName val="2550"/>
      <sheetName val="2600"/>
      <sheetName val="2650"/>
      <sheetName val="2700"/>
      <sheetName val="2750"/>
      <sheetName val="2800"/>
      <sheetName val="2850"/>
      <sheetName val="2900"/>
      <sheetName val="Matriz"/>
      <sheetName val="Cliente"/>
      <sheetName val="T0"/>
      <sheetName val="T1"/>
      <sheetName val="T2"/>
      <sheetName val="ICPI"/>
      <sheetName val="CPI"/>
      <sheetName val="CPT"/>
      <sheetName val="T8"/>
      <sheetName val="1500-1"/>
      <sheetName val="1500-2"/>
      <sheetName val="B.2.1"/>
      <sheetName val="B.2.2"/>
      <sheetName val="C.1.1"/>
      <sheetName val="C.1.2"/>
      <sheetName val="C.1.3"/>
      <sheetName val="C.1.4"/>
      <sheetName val="C.2.1"/>
      <sheetName val="IS Referenciada"/>
      <sheetName val="Indices y datos"/>
      <sheetName val=" inicial Balance ( B-2-5) "/>
      <sheetName val="Bce ZFIQ2005"/>
      <sheetName val="Bce 2005 ZFPA"/>
      <sheetName val="RLI (B-3)"/>
      <sheetName val="PAPELES (B-5)"/>
      <sheetName val="Obligación leas."/>
      <sheetName val="CPI1"/>
      <sheetName val="FUT2005 "/>
      <sheetName val="FUNT"/>
      <sheetName val="CPF2"/>
      <sheetName val="Balance (B-4)"/>
      <sheetName val="Bce Agencia "/>
      <sheetName val="Bce ZFIQ2006"/>
      <sheetName val="Bce ZFPA2006"/>
      <sheetName val="PT Act. fijo"/>
      <sheetName val="AFijo"/>
      <sheetName val="Tasa efectiva"/>
      <sheetName val="PT Act. fijo Zona Franca"/>
      <sheetName val="Vta. flota"/>
      <sheetName val="RLI AT 05"/>
      <sheetName val="FUT AT 05"/>
      <sheetName val="CPF AT 05"/>
      <sheetName val="RLI AT 04"/>
      <sheetName val="CPI AT 04"/>
      <sheetName val="FUT AT 04"/>
      <sheetName val="F22anvAT2004"/>
      <sheetName val="F22revAT2004"/>
      <sheetName val="BCE1"/>
      <sheetName val="BCE2"/>
      <sheetName val="&lt;--- ENTREGA"/>
      <sheetName val="1 PPM"/>
      <sheetName val="2 Donación"/>
      <sheetName val="3 ID"/>
      <sheetName val="4 A.F."/>
      <sheetName val="5.a"/>
      <sheetName val="5.b"/>
      <sheetName val="5.c"/>
      <sheetName val="6.1 Cartas"/>
      <sheetName val="9 Pat"/>
      <sheetName val="10 CM Varios"/>
      <sheetName val="11 CM Act."/>
      <sheetName val="12.1 IERF"/>
      <sheetName val="12.2 IERT"/>
      <sheetName val="Cert 1"/>
      <sheetName val="Cert 001"/>
      <sheetName val="Cert 0045"/>
      <sheetName val="Cert 354"/>
      <sheetName val="       "/>
      <sheetName val="Inicio"/>
      <sheetName val="Capital Propio"/>
      <sheetName val="13 retiros"/>
      <sheetName val="14 Préstamos"/>
      <sheetName val="update"/>
      <sheetName val="cambi"/>
      <sheetName val="bond curves-n.u."/>
      <sheetName val="TermLocalVol"/>
      <sheetName val="SwaptionMatrices"/>
      <sheetName val="SwaptionMatrices living (2)"/>
      <sheetName val="SwaptionMatrices living"/>
      <sheetName val="Swp Matr +|- Vol"/>
      <sheetName val="WTI"/>
      <sheetName val="Fixing"/>
      <sheetName val="991203"/>
      <sheetName val="Main"/>
      <sheetName val="Configure"/>
      <sheetName val="Anagrafica hedging list"/>
      <sheetName val="Test di efficacia "/>
      <sheetName val="Test di efficacia (valori)"/>
      <sheetName val="Test di effic Spa no accollo"/>
      <sheetName val="Riepilogo AF PF Consolidato"/>
      <sheetName val="Riepilogo AF &amp; PF ENEL SPA"/>
      <sheetName val="tassi FFlib"/>
      <sheetName val="Riepilogo per Consolidato"/>
      <sheetName val="ENEL SpA"/>
      <sheetName val="Riepilogo per Contabilità"/>
      <sheetName val="Riepilogo per Contabilità check"/>
      <sheetName val="E DISTRIBUZIONE"/>
      <sheetName val="Dist cfh att non corr"/>
      <sheetName val="E DISTRIBUZIONE (con underl)"/>
      <sheetName val="E ENEL.IT"/>
      <sheetName val="E SOLE"/>
      <sheetName val="E Produzione"/>
      <sheetName val="E Produzione (con underl)"/>
      <sheetName val="E MARITZA"/>
      <sheetName val="SLOVENSKE ELEKTRARNE"/>
      <sheetName val="E UNION FENOSA"/>
      <sheetName val="Riepilogo per Società"/>
      <sheetName val="CONSOLIDATO per tipo derivato"/>
      <sheetName val="Riepilogo per Caggia"/>
      <sheetName val="Rng_Swap_T0"/>
      <sheetName val="Rng_CapFloor_T0"/>
      <sheetName val="Rng_Swaption_T0"/>
      <sheetName val="Rng_Loan_T0"/>
      <sheetName val="Rng_Hedging_T0"/>
      <sheetName val="portafoglio per Back Office"/>
      <sheetName val="SapCode_Prezzi"/>
      <sheetName val="% di consolidamento UFE"/>
      <sheetName val="Ratei BO"/>
      <sheetName val="anag dianos"/>
      <sheetName val="Rng_MM_T2"/>
      <sheetName val="Rng_MM_T1"/>
      <sheetName val="Rng_MM_T3"/>
      <sheetName val="Rng_MM_T4"/>
      <sheetName val="CheckFailed"/>
      <sheetName val="Plantilla Carga"/>
      <sheetName val="Correlac con Inventº de IA y D"/>
      <sheetName val="Clasificac Ajustes"/>
      <sheetName val="Ajuste T.C."/>
      <sheetName val="Diferencia en Cambio"/>
      <sheetName val="Bce trib 2003"/>
      <sheetName val="AI-1 RLI"/>
      <sheetName val="BI-0 CPI"/>
      <sheetName val="FUT "/>
      <sheetName val="BI-1 cpf"/>
      <sheetName val="T-8"/>
      <sheetName val="AI-0 RLI(cliente)"/>
      <sheetName val="AI-2 CM Capital propio"/>
      <sheetName val="AI-3 Impuestos dif "/>
      <sheetName val="AI-4 Stock"/>
      <sheetName val="AI-5 Prov incobrables"/>
      <sheetName val="AI-6 Pago de impuesto"/>
      <sheetName val="AI-8 Provisiones empleados "/>
      <sheetName val="Cuadratura AF trib"/>
      <sheetName val="AII-4 Forward"/>
      <sheetName val="Total a noviembre"/>
      <sheetName val="REPRESENTAC."/>
      <sheetName val="RECREATIVOS"/>
      <sheetName val="Resumen de Adiciones por Linea "/>
      <sheetName val="Impuesto Renta"/>
      <sheetName val="Limites"/>
      <sheetName val="DOCUMENTO 99"/>
      <sheetName val="Movilidad con Recibo"/>
      <sheetName val="GASTOS MEDICOS"/>
      <sheetName val="Cargas Div. ejerc. Anteriores"/>
      <sheetName val="Sanciones Tributarias"/>
      <sheetName val="Registrar "/>
      <sheetName val="prov"/>
      <sheetName val="RENTA"/>
      <sheetName val="PAPELES"/>
      <sheetName val="CPI "/>
      <sheetName val="Tasa PPM"/>
      <sheetName val="Anverso Internet"/>
      <sheetName val="SKIN_2011_II"/>
      <sheetName val="SKIN_2011 Corp"/>
      <sheetName val="SKIN_2011_II Corp"/>
      <sheetName val="SKIN_2007 (2)"/>
      <sheetName val="Data Entry Sheet"/>
      <sheetName val="SUMMARY Real"/>
      <sheetName val="Materias primas"/>
      <sheetName val="SKIN_2011"/>
      <sheetName val="Summ PyG"/>
      <sheetName val="Sdo PyG"/>
      <sheetName val="Indirect labor"/>
      <sheetName val="Maint Services"/>
      <sheetName val="Maint Mtls"/>
      <sheetName val="Hourly Bnfts"/>
      <sheetName val="Maint Labor"/>
      <sheetName val="REAL"/>
      <sheetName val="Overtime"/>
      <sheetName val="Prov_Obsolesc"/>
      <sheetName val="BASE DATOS BUDGET"/>
      <sheetName val="General Exp"/>
      <sheetName val="PLAN"/>
      <sheetName val="BENCHMARKIN"/>
      <sheetName val="BENCHMARKINMCHILE"/>
      <sheetName val="BENCHMARKINMCHILE_DEF"/>
      <sheetName val="FUT"/>
      <sheetName val="Cuentas complementarias"/>
      <sheetName val="Donaciones A-I.9"/>
      <sheetName val="CPI O1.O1.05"/>
      <sheetName val="RLI 31.12. 2005"/>
      <sheetName val="CPF 31.12.2005"/>
      <sheetName val="FUT 2005"/>
      <sheetName val=" RLI 31.12.2004"/>
      <sheetName val=" Ajustes 3.1"/>
      <sheetName val=" Ajustes 3.2"/>
      <sheetName val="AI-2PPM"/>
      <sheetName val="AI-3dif"/>
      <sheetName val="AI-4 PAT"/>
      <sheetName val="AI-5 PR"/>
      <sheetName val="AI-6 vac"/>
      <sheetName val="AI-7 Multas"/>
      <sheetName val="AI-8 inversiones"/>
      <sheetName val="AI-9 DONACIONES"/>
      <sheetName val="AI-10 Otras prov"/>
      <sheetName val="AI-11 Incob"/>
      <sheetName val="diferencias AT 2005 AI-12"/>
      <sheetName val="AI-13 Amortización marcas"/>
      <sheetName val="AI-14 Gastos diferidos"/>
      <sheetName val="AI-15 Gastos bancario diferido"/>
      <sheetName val="AI-16 Leasing"/>
      <sheetName val="AI-17 PROVISIÓN EMELECTRIC"/>
      <sheetName val="AI-resumen22-1 AF"/>
      <sheetName val="AI-22-2 AF Financiero"/>
      <sheetName val="AI-22-3 AF Tributario"/>
      <sheetName val="A.FIJO-B"/>
      <sheetName val="A.FIJO-A"/>
      <sheetName val="LEASING"/>
      <sheetName val="CTA. 173"/>
      <sheetName val="CTA. 174"/>
      <sheetName val="171.01-7"/>
      <sheetName val="DEFINITIVO ENERSIS"/>
      <sheetName val="EERR AJUSTADO"/>
      <sheetName val="individual ajustado"/>
      <sheetName val="individual"/>
      <sheetName val="APERTURAS"/>
      <sheetName val="configuracion EE.RR. "/>
      <sheetName val="base datos"/>
      <sheetName val="Reclasifica remuneraciones"/>
      <sheetName val="CECO"/>
      <sheetName val="Impto Unico"/>
      <sheetName val="Dep 31-12-2001 Y 2002"/>
      <sheetName val="Rect. Dep. Acum."/>
      <sheetName val="A - RLI"/>
      <sheetName val="B - CPI"/>
      <sheetName val="C - FUT"/>
      <sheetName val="P-5 Comprobación"/>
      <sheetName val="A-1 CM PATRIMONIO"/>
      <sheetName val="A-2 Activo Fijo"/>
      <sheetName val="Inv y Bce _122004"/>
      <sheetName val="A-3 Intangibles"/>
      <sheetName val="A-4 Provisiones"/>
      <sheetName val="A-5 Impuestos Diferidos"/>
      <sheetName val="A-6 IER"/>
      <sheetName val="A-7 Credito por gto capac."/>
      <sheetName val="A-8 Bonos"/>
      <sheetName val="A-9 Forwards"/>
      <sheetName val="A-10 Gtos. Rechazados"/>
      <sheetName val="fecu"/>
      <sheetName val="Cuentas en pesos-monto en dólar"/>
      <sheetName val="analisis razonado"/>
      <sheetName val="Charge(credit)"/>
      <sheetName val="Book vs Tax"/>
      <sheetName val="Proof of change"/>
      <sheetName val="Contb Impto Rta Minesc"/>
      <sheetName val="Reconciliation"/>
      <sheetName val="Provision movement"/>
      <sheetName val="May-04"/>
      <sheetName val="TaxBceSheet"/>
      <sheetName val="SAPTrialBalc"/>
      <sheetName val="Retiros Socios"/>
      <sheetName val="cap propiominesc"/>
      <sheetName val="FxAstsBk-Tax"/>
      <sheetName val="AccDprecBk-tax"/>
      <sheetName val="Inv-OthAsts-Intang Analysis"/>
      <sheetName val="Reserves &amp; Accruals Analysis"/>
      <sheetName val="Amortizacion gtos bonos financ"/>
      <sheetName val="AcFj03"/>
      <sheetName val="PPM2003"/>
      <sheetName val="Prov 310200"/>
      <sheetName val="prov 320902"/>
      <sheetName val="Gto Rech Año Ant"/>
      <sheetName val="Gto Rech Año Actual"/>
      <sheetName val="Gastos Rechazados"/>
      <sheetName val="fac.cigna"/>
      <sheetName val="Arriendo Vehi"/>
      <sheetName val="reubicacion 601200"/>
      <sheetName val="minescret socios"/>
      <sheetName val="Donac AT 2004"/>
      <sheetName val="PPM's"/>
      <sheetName val="Analisis Prov Vrs"/>
      <sheetName val="Proyectos"/>
      <sheetName val="RecupAsesec03"/>
      <sheetName val="F.22 (anverso)"/>
      <sheetName val="F.22 (reverso)"/>
      <sheetName val="SAPTrialBalc (2)"/>
      <sheetName val="AcFjJunio 2004"/>
      <sheetName val="Resumen (2)"/>
      <sheetName val="Income"/>
      <sheetName val="Other_Expenses"/>
      <sheetName val="310200"/>
      <sheetName val="Provision movement (2)"/>
      <sheetName val="Amort Norgener indem y cons ele"/>
      <sheetName val="ACT Fijo Tributario"/>
      <sheetName val="Fixed Assets Write-Off"/>
      <sheetName val="Major Projects"/>
      <sheetName val="31Dic03"/>
      <sheetName val="31Dic03 (2)"/>
      <sheetName val="Activaciones"/>
      <sheetName val="Resumen 2003"/>
      <sheetName val="CY"/>
      <sheetName val="FY"/>
      <sheetName val="Amort Norgener indem y cons (3)"/>
      <sheetName val="prov 320902 (2)"/>
      <sheetName val="SAPTrialBalc "/>
      <sheetName val="MAY-05CT"/>
      <sheetName val="MAY-05 DT"/>
      <sheetName val="UK &amp; Can Ajust"/>
      <sheetName val="A FIJO"/>
      <sheetName val="Tax Deprec 2005"/>
      <sheetName val="M.Property (2)"/>
      <sheetName val="Iva Abril "/>
      <sheetName val="Iva Mayo"/>
      <sheetName val="Iva Junio"/>
      <sheetName val="Iva Julio"/>
      <sheetName val="Perdidas"/>
      <sheetName val="Impto. Segunda_julio"/>
      <sheetName val="Impto. Unico_julio"/>
      <sheetName val="CUENTA Y SUMA_ junio"/>
      <sheetName val="compras_julio"/>
      <sheetName val="ventas_Agosto"/>
      <sheetName val="Facturas AS400"/>
      <sheetName val="compras_Agosto"/>
      <sheetName val="Materiales_agosto"/>
      <sheetName val="Impto. Agosto"/>
      <sheetName val="Impto2da_agosto"/>
      <sheetName val="materiales_julio"/>
      <sheetName val="ventas_Julio"/>
      <sheetName val="fac. emitidas as400_julio"/>
      <sheetName val="MAT. COSTOS_ABRIL"/>
      <sheetName val="DATOS_1"/>
      <sheetName val="IVA D_ABRIL"/>
      <sheetName val="VENTA_ABRIL"/>
      <sheetName val="I.U._ABRIL"/>
      <sheetName val="impto. segunda_ABRIL"/>
      <sheetName val="iva credito_ABRIL"/>
      <sheetName val="MAT._ABRIL"/>
      <sheetName val="LIBRO_ABRIL"/>
      <sheetName val="L.VENTAS_MAYO"/>
      <sheetName val="Iva credito"/>
      <sheetName val="cUADRATURA MATERIALES"/>
      <sheetName val="libro de ventas"/>
      <sheetName val="VENTA LOCALES"/>
      <sheetName val="impto. unico"/>
      <sheetName val="Iva credito_MAYO"/>
      <sheetName val="CUENTA Y SUMA_MAYO"/>
      <sheetName val="cUADRATURA MATERIALES_MAYO"/>
      <sheetName val="libro multisociedad_MAYO"/>
      <sheetName val="V.LOCALES_MAYO"/>
      <sheetName val="I.U._MAYO"/>
      <sheetName val="impto. segunda_MAYO"/>
      <sheetName val="REMANENTE_ABRIL"/>
      <sheetName val="impto. segunda"/>
      <sheetName val="Organigrama"/>
      <sheetName val="Perfiles"/>
      <sheetName val="Dotación DT&amp;D"/>
      <sheetName val="Fuente Real Dot. DT&amp;D"/>
      <sheetName val="Dotación DI&amp;C (2)"/>
      <sheetName val="Fuente Real Dot. DI&amp;C"/>
      <sheetName val="Dotación DG"/>
      <sheetName val="Fuente Real Dot. RR&amp;CC"/>
      <sheetName val="Ppto. 2003 Internos"/>
      <sheetName val="Fuente Real Dot. DG"/>
      <sheetName val="Ppto. 2003 Externos"/>
      <sheetName val="Plantila Int_Ext"/>
      <sheetName val="RRHH"/>
      <sheetName val="RLI A II"/>
      <sheetName val="Impto Dif A II-2"/>
      <sheetName val="Retasación TecnicaA II-3"/>
      <sheetName val="Provisiones A II-5"/>
      <sheetName val="Pias A II-6"/>
      <sheetName val="VPP  A II-8"/>
      <sheetName val="Leasing A II-10"/>
      <sheetName val="Depreciación"/>
      <sheetName val="CPTA1-3"/>
      <sheetName val="VPP"/>
      <sheetName val="P -01"/>
      <sheetName val="P -02"/>
      <sheetName val="P -03"/>
      <sheetName val="P -04"/>
      <sheetName val="P -04-A"/>
      <sheetName val="P -05"/>
      <sheetName val="P -06"/>
      <sheetName val="P -07"/>
      <sheetName val="P -08"/>
      <sheetName val="B-2-5"/>
      <sheetName val="CPI Inicial"/>
      <sheetName val="B-3-1"/>
      <sheetName val="B-5-1-2"/>
      <sheetName val="B-5-3-1"/>
      <sheetName val="B-5-4-1-1"/>
      <sheetName val="B-5-4-1-2"/>
      <sheetName val="B-5-4-1-3"/>
      <sheetName val="B-5-7-1"/>
      <sheetName val="B-5-9-1"/>
      <sheetName val="B-5-12-1"/>
      <sheetName val="B-5-12-2"/>
      <sheetName val="B-5-16-1"/>
      <sheetName val="B-5-18-1"/>
      <sheetName val="CPInicial"/>
      <sheetName val="Impuestos Diferidos"/>
      <sheetName val="Impuestos Diferidos Cliente"/>
      <sheetName val="ppm"/>
      <sheetName val="Imp.Diferidos"/>
      <sheetName val="CPIFinal"/>
      <sheetName val="Analisis provisiones"/>
      <sheetName val="CPI 01.01.2003"/>
      <sheetName val="RLI y CPI definitiva 31.12.2002"/>
      <sheetName val="I.RENTA,CRTOS,UNICO,DIFERIDO(1)"/>
      <sheetName val="(2al5,10,11,15,16,18,19,20,22)"/>
      <sheetName val=" Ajuste Valor Mdo (6)"/>
      <sheetName val=" Activo Sobrevalorado(7)"/>
      <sheetName val=" Activo Fijo Reac.(8)"/>
      <sheetName val="Difer.act-fijo(9)"/>
      <sheetName val="Cartera BRP(12)"/>
      <sheetName val="gastos altamira(13)"/>
      <sheetName val="provisión cartera(17)"/>
      <sheetName val="Ing. y Gastos Diferidos(21)"/>
      <sheetName val="VEHICULOS(24)"/>
      <sheetName val="vehic2003(24)"/>
      <sheetName val="vehic2002(24)"/>
      <sheetName val="INVERSIONES(26)"/>
      <sheetName val="ACTIVOS CASTIGADOS(28)"/>
      <sheetName val="Rentas argentinas(23)"/>
      <sheetName val=" Dº de Llave(24)"/>
      <sheetName val=" CM CPT(27)"/>
      <sheetName val="futuros compens parciale(22)"/>
      <sheetName val="Donaciones(29)"/>
      <sheetName val="multas(30)"/>
      <sheetName val="sence (31)"/>
      <sheetName val="contrib. bs.rs."/>
      <sheetName val="gastos rechazados(1)"/>
      <sheetName val="ajstes al CPI"/>
      <sheetName val="hoja de inconsistencias (1-21)"/>
      <sheetName val="11.2"/>
      <sheetName val="AII-1"/>
      <sheetName val="BII-1"/>
      <sheetName val="AII-2 CM CPI"/>
      <sheetName val="AII-3 ID"/>
      <sheetName val="AII-3.1"/>
      <sheetName val="AII-4"/>
      <sheetName val="AII-5 PPM"/>
      <sheetName val="F22 Anv"/>
      <sheetName val="F22 Rev"/>
      <sheetName val="118A"/>
      <sheetName val="118B"/>
      <sheetName val="118C"/>
      <sheetName val="118D"/>
      <sheetName val="CPI división"/>
      <sheetName val="11.3"/>
      <sheetName val="3.2 Ajustes CPI"/>
      <sheetName val="AI-2 PT"/>
      <sheetName val="AI-3 Pat. Trib."/>
      <sheetName val="AI-4 Pat. Fin."/>
      <sheetName val="AI-5 Impto. Renta"/>
      <sheetName val="AI-6 I.D"/>
      <sheetName val="AI-6.2"/>
      <sheetName val="AI-6.3"/>
      <sheetName val="AI-7 EDI"/>
      <sheetName val="AI-8 LEASING"/>
      <sheetName val="Pas 118"/>
      <sheetName val="Pasi 118"/>
      <sheetName val="Act 118"/>
      <sheetName val="Acti 118"/>
      <sheetName val="Res 118"/>
      <sheetName val="A-8 Act111"/>
      <sheetName val="A-8 Ac111"/>
      <sheetName val="A-8 P111"/>
      <sheetName val="A-8 Pas111"/>
      <sheetName val="A-8 Res"/>
      <sheetName val="AI-9 A.F."/>
      <sheetName val="AI-10 PPM"/>
      <sheetName val="AI-11 Traspaso Div."/>
      <sheetName val="AI-12 Soft"/>
      <sheetName val="AI-13 Multas"/>
      <sheetName val="Multas"/>
      <sheetName val="RLI31"/>
      <sheetName val="RLI31A"/>
      <sheetName val="Contrib"/>
      <sheetName val="AII-1 RLI(def)"/>
      <sheetName val="114A"/>
      <sheetName val="114B"/>
      <sheetName val="114C"/>
      <sheetName val="114D"/>
      <sheetName val="11.1"/>
      <sheetName val="AI-2 Pat.Trib"/>
      <sheetName val="AI-3 Pat.Fin"/>
      <sheetName val="AI-4 PPM"/>
      <sheetName val="AI-5 PT"/>
      <sheetName val="AI-6 ID"/>
      <sheetName val="AI-7 Prov. Vacaciones"/>
      <sheetName val="AI-8 PIAS"/>
      <sheetName val="AI-9 EDI"/>
      <sheetName val="AI-10 Sence"/>
      <sheetName val="AI-11 Multas"/>
      <sheetName val="AI-11.2 Multas"/>
      <sheetName val="AI-7.2"/>
      <sheetName val="AI-7.3"/>
      <sheetName val="AI-9.1 Sence"/>
      <sheetName val="AI-10 Dev.Impuestos"/>
      <sheetName val="P. Varias"/>
      <sheetName val="P.Impto."/>
      <sheetName val="Obs"/>
      <sheetName val="Exist"/>
      <sheetName val="AF"/>
      <sheetName val="Auto"/>
      <sheetName val="Ret.Tecn"/>
      <sheetName val="V.Neg"/>
      <sheetName val="GR"/>
      <sheetName val="GOPM"/>
      <sheetName val="Marca"/>
      <sheetName val="Intangible"/>
      <sheetName val="GIF"/>
      <sheetName val="Soft"/>
      <sheetName val="Teléfono"/>
      <sheetName val="Otros Ajust"/>
      <sheetName val="Aduana"/>
      <sheetName val="Sence"/>
      <sheetName val="B-1 CPI"/>
      <sheetName val="C-1 FUT"/>
      <sheetName val="AII-0"/>
      <sheetName val="AII-2"/>
      <sheetName val="Exámen de Patrim."/>
      <sheetName val="AII-3"/>
      <sheetName val="Lead"/>
      <sheetName val="31.12.2006"/>
      <sheetName val="11-1"/>
      <sheetName val="CI-1 (FUT)"/>
      <sheetName val="3.2"/>
      <sheetName val="Anexo A (RLI)"/>
      <sheetName val="Anexo D (CPF)"/>
      <sheetName val="Anexo B (FUT)"/>
      <sheetName val="Anexo C (CPI)"/>
      <sheetName val="AI-4 ID"/>
      <sheetName val="AI-5 P.Varias"/>
      <sheetName val="AI-6 Multas"/>
      <sheetName val="6.1 cont. multas"/>
      <sheetName val="AI-7 Prov.Impto."/>
      <sheetName val="AI-8  EDI"/>
      <sheetName val="AI-9 AF"/>
      <sheetName val="AI-11 PPM"/>
      <sheetName val="AI-15 Contribuciones"/>
      <sheetName val=" Exist"/>
      <sheetName val="AII- PT"/>
      <sheetName val="AII- PIAS"/>
      <sheetName val="AII- Sence"/>
      <sheetName val="AII- Dev.Impuestos"/>
      <sheetName val="P.Vac"/>
      <sheetName val="Pag.1"/>
      <sheetName val=" Pag.2"/>
      <sheetName val=" Pag.3"/>
      <sheetName val="pág.4"/>
      <sheetName val=" Pág.5"/>
      <sheetName val=" Pág.6"/>
      <sheetName val=" Pág7"/>
      <sheetName val=" Pág.8"/>
      <sheetName val=" Pág.9"/>
      <sheetName val=" Pág.10"/>
      <sheetName val=" Pág.11"/>
      <sheetName val="Pág.12"/>
      <sheetName val=" Pág.13"/>
      <sheetName val=" Pág.14"/>
      <sheetName val=" Pág.15"/>
      <sheetName val=" Pág.16"/>
      <sheetName val=" Pág.17"/>
      <sheetName val="OPCEJE2"/>
      <sheetName val="Repeticiones"/>
      <sheetName val="RLI Deloitte"/>
      <sheetName val="Aumentos capital"/>
      <sheetName val="CPF"/>
      <sheetName val="FUT 2004"/>
      <sheetName val="AII-1 analisis.AT2003"/>
      <sheetName val="A-3.Diferido"/>
      <sheetName val="A-4ANÁLISIS INV"/>
      <sheetName val="AII-5-1 ANÁLISIS INV trib"/>
      <sheetName val="AII-6 K"/>
      <sheetName val="AII-7 GOODWILL"/>
      <sheetName val="AII-8Gtos rechazados"/>
      <sheetName val="Amort. Compl."/>
      <sheetName val="D-REN02"/>
      <sheetName val="GTOS"/>
      <sheetName val="PROVI"/>
      <sheetName val="I X PAGAR"/>
      <sheetName val="ART69 L-18861"/>
      <sheetName val="ART8 L-18985"/>
      <sheetName val="RECUADRO Nº2"/>
      <sheetName val="RECUADRO N"/>
      <sheetName val="Assets"/>
      <sheetName val="Liabilities"/>
      <sheetName val="P-L"/>
      <sheetName val="General Data"/>
      <sheetName val="1. P-L"/>
      <sheetName val="2. Balance Sheet"/>
      <sheetName val="2.1 Capital expenditure"/>
      <sheetName val="3. Cash flow statement"/>
      <sheetName val="3.1. Change in grp structure "/>
      <sheetName val="4. Change in equity"/>
      <sheetName val="5. Effects on P&amp;L &amp; Assets"/>
      <sheetName val="6. COS and Distribution costs"/>
      <sheetName val="7. Provision allowances"/>
      <sheetName val="8. Other income and expenses"/>
      <sheetName val="9. Extraordinary items"/>
      <sheetName val="10.Local income tax calculation"/>
      <sheetName val="11. Tax proof"/>
      <sheetName val="12. Goodwill"/>
      <sheetName val="13. Intangible assets"/>
      <sheetName val="14. Fixed assets"/>
      <sheetName val="15. Stock"/>
      <sheetName val="16. Financial assets"/>
      <sheetName val="17. Non consolidated stock"/>
      <sheetName val="18. Other receivables - Cash"/>
      <sheetName val="19. Reserve for contingencies"/>
      <sheetName val="20. Borrowings"/>
      <sheetName val="21. Maturity of debt"/>
      <sheetName val="22. Other debts"/>
      <sheetName val="23. Booked deferred tax"/>
      <sheetName val="24. Cont and Commitments"/>
      <sheetName val="25. Headcount"/>
      <sheetName val="26. Intragroup transactions"/>
      <sheetName val="27. Intragroup Capital"/>
      <sheetName val="28. Intragroup balances"/>
      <sheetName val="29. Translation adjustment"/>
      <sheetName val="30. Audit Fees"/>
      <sheetName val="Checks (detail)"/>
      <sheetName val="Checks (global)"/>
      <sheetName val="impr"/>
      <sheetName val="Dia_Dividendes_Recus"/>
      <sheetName val="Dia_Dividendes_Payes"/>
      <sheetName val="Dia Codes"/>
      <sheetName val="BTIDOSRLI"/>
      <sheetName val="BTIDOSCP 01.01.00"/>
      <sheetName val="BTIDOS-FUT"/>
      <sheetName val="BTIDOS-CP 01.01.01"/>
      <sheetName val="Crédito Primera Categoría"/>
      <sheetName val="cert.dividendo B.T.(Pacific)"/>
      <sheetName val="cert.dividendo B.T. Holding"/>
      <sheetName val="Pág. 6 "/>
      <sheetName val="Pág. 7"/>
      <sheetName val="ice2004"/>
      <sheetName val="Impuestos Diferidos "/>
      <sheetName val="Amortización Cta. Compl"/>
      <sheetName val="CM ice"/>
      <sheetName val="DEP ICE"/>
      <sheetName val="INT ICE"/>
      <sheetName val="MYEQ"/>
      <sheetName val="AcFIJ"/>
      <sheetName val="210101"/>
      <sheetName val="LEAS"/>
      <sheetName val="Condicable"/>
      <sheetName val="Data CS"/>
      <sheetName val="EST. FINANCIEROS 2000"/>
      <sheetName val="Detalle Asientos"/>
      <sheetName val="Detalle Asientos Mad. Chile"/>
      <sheetName val="INDICES FINANCIEROS"/>
      <sheetName val="CONTABILIZACIONES DE ELIMINAC."/>
      <sheetName val="Hoja Trabajo Consolidación de E"/>
      <sheetName val="AF INDALUM"/>
      <sheetName val="Resum Leasing Activado"/>
      <sheetName val="Resum Dep Acel Mar"/>
      <sheetName val="form22 anv"/>
      <sheetName val="form22rev"/>
      <sheetName val="ANEXO II"/>
      <sheetName val="ANEXO III FUT 31-12-2003"/>
      <sheetName val="AGILENT"/>
      <sheetName val="EPSG"/>
      <sheetName val="CSG"/>
      <sheetName val="ATG"/>
      <sheetName val="TMO SEGMENT (EPSG, CSG and ATG)"/>
      <sheetName val="SPG"/>
      <sheetName val="CAG"/>
      <sheetName val="Work Book Basics"/>
      <sheetName val="Instructions Spread Sheet"/>
      <sheetName val="PIVOTS"/>
      <sheetName val="GIO Refunctionalization"/>
      <sheetName val="Inventory Capitalization"/>
      <sheetName val="JV Consolidation"/>
      <sheetName val="NQ_ISO"/>
      <sheetName val="SARS"/>
      <sheetName val="Restricted"/>
      <sheetName val="LTPP"/>
      <sheetName val="ESPP"/>
      <sheetName val="Directors"/>
      <sheetName val="DCP"/>
      <sheetName val="NatAccts"/>
      <sheetName val="MU"/>
      <sheetName val="Instructions JV"/>
      <sheetName val="JV Pivot"/>
      <sheetName val="SmartJV"/>
      <sheetName val="SARS PIVOT"/>
      <sheetName val="CH20"/>
      <sheetName val="US00"/>
      <sheetName val="workOnIt"/>
      <sheetName val="Div adjustment05"/>
      <sheetName val="503 0510 LL BS"/>
      <sheetName val="503 0510 LL PL"/>
      <sheetName val="TAX-28"/>
      <sheetName val="CAS"/>
      <sheetName val="CA1 "/>
      <sheetName val="FA Addition"/>
      <sheetName val="Addition Listing"/>
      <sheetName val="FA Disposal"/>
      <sheetName val="Disposal Listing"/>
      <sheetName val="PL-notes"/>
      <sheetName val="RD"/>
      <sheetName val="FS"/>
      <sheetName val="interest remit(503)"/>
      <sheetName val="PL-details"/>
      <sheetName val="621011-final"/>
      <sheetName val="PL-ICTrans"/>
      <sheetName val="Form C info"/>
      <sheetName val="CTO "/>
      <sheetName val="Div adjustment"/>
      <sheetName val="Shirley"/>
      <sheetName val="scholarship"/>
      <sheetName val="FAA"/>
      <sheetName val="FACTO"/>
      <sheetName val="CA Sch"/>
      <sheetName val="O&amp;E"/>
      <sheetName val="forexA5"/>
      <sheetName val="Pro royalty"/>
      <sheetName val="bad dbts prov"/>
      <sheetName val="prov RB"/>
      <sheetName val="prov vacation"/>
      <sheetName val="pay for results "/>
      <sheetName val="621011PIVOT FINAL"/>
      <sheetName val="Staff Cost "/>
      <sheetName val="APB23"/>
      <sheetName val="FY98 Pretax Earnings"/>
      <sheetName val="FY97 Pretax Earnings"/>
      <sheetName val="P&amp;L (EN-32)"/>
      <sheetName val="Low Tax"/>
      <sheetName val="99 Earnings"/>
      <sheetName val="98 Earnings"/>
      <sheetName val="97 Earnings"/>
      <sheetName val="Germany 99 Revenue"/>
      <sheetName val="Japan 99 Revenue"/>
      <sheetName val="99 Contingency Analysis"/>
      <sheetName val="Sing-Malay 94-96"/>
      <sheetName val="FY98 Goodwill"/>
      <sheetName val="Goodwill 98"/>
      <sheetName val="C_Trend"/>
      <sheetName val="J_Trend"/>
      <sheetName val="Warranty"/>
      <sheetName val="FY99 IC Carveout"/>
      <sheetName val="DTA Balances"/>
      <sheetName val="ICPE"/>
      <sheetName val="ICPE Rate"/>
      <sheetName val="Fixed Assets"/>
      <sheetName val="Tax Account At FY99"/>
      <sheetName val="TaxCO"/>
      <sheetName val="TaxMO"/>
      <sheetName val="TaxTotal"/>
      <sheetName val="DeferCO"/>
      <sheetName val="DeferMO"/>
      <sheetName val="DeferTotal"/>
      <sheetName val="Tax Holiday 98"/>
      <sheetName val="Tax Holiday 97"/>
      <sheetName val="Tax Holiday 96"/>
      <sheetName val="Untaxed Earnings"/>
      <sheetName val="Chart-Phoenix Eff"/>
      <sheetName val="Chart-CO Eff"/>
      <sheetName val="Chart-MO Eff"/>
      <sheetName val="Chart-Eff Tax Rate"/>
      <sheetName val="Chart-Struct Tax Rate"/>
      <sheetName val="1998 Earnings"/>
      <sheetName val="1997 Earnings"/>
      <sheetName val="1997 Earnings - Superceded"/>
      <sheetName val="1999 Earnings"/>
      <sheetName val="94-99 Earnings"/>
      <sheetName val="WFM Responsibilities"/>
      <sheetName val="NEW NAMES 1.31.09"/>
      <sheetName val="CURRENT NAMES eff dt 1.30.09"/>
      <sheetName val="Differences with GHRMS file"/>
      <sheetName val="CONSOLIDATED NEW NAMES for FIN"/>
      <sheetName val="MRU Division Table"/>
      <sheetName val="EIBU Lvl3 2006-2009 Rollup"/>
      <sheetName val="EIBU Lvl3Q3 2006"/>
      <sheetName val="EIBU Lvl3Q4 2006"/>
      <sheetName val="EIBU Lvl3Q1 2007"/>
      <sheetName val="EIBU Lvl3Q2 2007"/>
      <sheetName val="EIBU Lvl3Q3 2007"/>
      <sheetName val="EIBU Lvl3Q4 2007"/>
      <sheetName val="EIBU Lvl3 2006"/>
      <sheetName val="EIBU Lvl3 2007"/>
      <sheetName val="EIBU Lvl3 2008"/>
      <sheetName val="EIBU Lvl3 2009"/>
      <sheetName val="retire"/>
      <sheetName val="Ownership &amp; Change Control"/>
      <sheetName val="T- Agilent &amp; Varian"/>
      <sheetName val="T1 - Pretax and Pro forma"/>
      <sheetName val="T2 - Non-GAAP ETR Summary"/>
      <sheetName val="T3 - GAAP ETR Summary"/>
      <sheetName val="T3F - Cont Ops Tax Rate"/>
      <sheetName val="T4 - Forecast Summary by Q"/>
      <sheetName val="B - Varian GAAP Forecast"/>
      <sheetName val="T5 - Rate Application"/>
      <sheetName val="T6-1 - World Tax - Non-GAAP"/>
      <sheetName val="T6-2 - World Tax - GAAP"/>
      <sheetName val="T-7 - ITM Summary"/>
      <sheetName val="Subconsolidations"/>
      <sheetName val="T14 - CFR Forecast"/>
      <sheetName val="T7A - FY09 Tax Adjustment "/>
      <sheetName val="T8-1 - Foreign Tax Variance"/>
      <sheetName val="T8-2 - Subpart F &amp; GrossUp"/>
      <sheetName val="T9 - OCI Tax Benefit"/>
      <sheetName val="T10 - ARB 51 Tax Adj"/>
      <sheetName val="T10D - ATIS IP Transfer"/>
      <sheetName val="T11 - PF Items - July"/>
      <sheetName val="T11-1 ProForma by Country"/>
      <sheetName val="T12 - GAAP Jurisdiction Tax"/>
      <sheetName val="T13 - Jun '10 YTD Cash Payments"/>
      <sheetName val="T15 - July FLASH"/>
      <sheetName val="T16-State Tax Liability - Q3'10"/>
      <sheetName val="T17-State ETR - Q3'10"/>
      <sheetName val="T19 - Federal R&amp;D Calc - Q3'10"/>
      <sheetName val="T23 - Perms - Domestic"/>
      <sheetName val="T-26 - 9709 LOM Q3'10"/>
      <sheetName val="Supporting Wkprs to the right "/>
      <sheetName val="T14A - CFR Forecast"/>
      <sheetName val="T10A - YAN IP Transfer"/>
      <sheetName val="T10B - Acqiris IP Trsfr wCl"/>
      <sheetName val="T10C - Adaptif IP Transfer"/>
      <sheetName val="T23A - Perms - Fgn not used"/>
      <sheetName val="QuarterView"/>
      <sheetName val="Consolidated Table"/>
      <sheetName val="GIO Ops"/>
      <sheetName val="Labs"/>
      <sheetName val="Notes for JV Data Tab"/>
      <sheetName val="Back-end Instructions"/>
      <sheetName val="Drop-Downs"/>
      <sheetName val="HC"/>
      <sheetName val="Summary by $"/>
      <sheetName val="Summary by headcount"/>
      <sheetName val="Pushdown Pivot"/>
      <sheetName val="Pushdown Rank"/>
      <sheetName val="Q2_By Group"/>
      <sheetName val="Q1Accrual by group"/>
      <sheetName val="Pivot (2)"/>
      <sheetName val="Q1Pivot"/>
      <sheetName val="Q1FX"/>
      <sheetName val="LNP"/>
      <sheetName val="Country"/>
      <sheetName val="US_NONUS Key"/>
      <sheetName val="Q2Pivot"/>
      <sheetName val="Q2FX"/>
      <sheetName val="Q2_Unpaid_Enhancement"/>
      <sheetName val="June05Sheet1"/>
      <sheetName val="june05_pivot2"/>
      <sheetName val="June_payouts_pivot1"/>
      <sheetName val="July_Pivot"/>
      <sheetName val="July2_Final_List"/>
      <sheetName val="Q2Profor_wfm_terms_detail.rpt"/>
      <sheetName val="expense guidelines"/>
      <sheetName val="comet cur act"/>
      <sheetName val="LastYr"/>
      <sheetName val="actual_scale qtd compare "/>
      <sheetName val="Q4_accrual_Pivot"/>
      <sheetName val="MU table"/>
      <sheetName val="Notes from BU's for 10.26.07"/>
      <sheetName val="NEW NAMES 10.25.07"/>
      <sheetName val="CURRENT NAMES eff dt 10.25.07"/>
      <sheetName val="Current"/>
      <sheetName val="backup"/>
      <sheetName val="From Tamara C "/>
      <sheetName val="Calculation"/>
      <sheetName val="Deferral"/>
      <sheetName val="LTPP Susy F"/>
      <sheetName val="Data Calcs Filtered for 8213"/>
      <sheetName val="Data and Calcs From Susy F."/>
      <sheetName val="TTU"/>
      <sheetName val="Board check"/>
      <sheetName val="TTU &amp; Spectrian"/>
      <sheetName val="T3F - DiscOps&amp;Cont Ops Tax Rate"/>
      <sheetName val="T6-3 - World Tax Compare"/>
      <sheetName val="T7A - FY'06 Tax Adjust"/>
      <sheetName val="T8-2 - Subpart F Income"/>
      <sheetName val="T10 - Vaud Foreign Tax Proj"/>
      <sheetName val="T10B - Acqiris IP Transfer"/>
      <sheetName val="T11 - PF Items - Sept Flash"/>
      <sheetName val="T12 - Jurisdiction Tax"/>
      <sheetName val="T13 - Oct'07 YTD Csh Pymts"/>
      <sheetName val="T14 - Corp Dvlmt Forecast"/>
      <sheetName val="T14A - Oct '07 Oracle"/>
      <sheetName val="T15 - Sept Flash"/>
      <sheetName val="T16-State Tax Liability"/>
      <sheetName val="T17-State ETR"/>
      <sheetName val="T18 - EIE - Q4'07"/>
      <sheetName val="T19 - FED R&amp;D Credit - Q4'07"/>
      <sheetName val="T19A - R&amp;D Credit - FY'06"/>
      <sheetName val="T20 - Federal AMT"/>
      <sheetName val="T21 - Valuation Allow Analysis"/>
      <sheetName val="T21-A - Valuation Allow - US"/>
      <sheetName val="T21-B - Valuation Allow - UK"/>
      <sheetName val="T21-C - Val Allow - Netherlands"/>
      <sheetName val="T22 - APB 23 Analysis"/>
      <sheetName val="T23 - Other Perm Difference"/>
      <sheetName val="T24 - Goodwill"/>
      <sheetName val="T-26 -9709  LOM Inventory"/>
      <sheetName val="Done"/>
      <sheetName val="Sheets to right not used"/>
      <sheetName val="ETR Information Requests"/>
      <sheetName val="Accrual Calc"/>
      <sheetName val="Intl Only Oct 29"/>
      <sheetName val="Pivot Oct 29"/>
      <sheetName val="Jan27 research"/>
      <sheetName val="ALL DATA"/>
      <sheetName val="市区町村別"/>
      <sheetName val="送付先"/>
      <sheetName val="FY99 HPJOFFICE"/>
      <sheetName val="貸出先３位ﾘｽﾄ"/>
      <sheetName val="ALL DATA (2)"/>
      <sheetName val="Report-O-Matic"/>
      <sheetName val="ReportsbyFunction"/>
      <sheetName val="-Seller Reference"/>
      <sheetName val="-Seller Reference (2)"/>
      <sheetName val="HIT Grp to Grp (EPSG)"/>
      <sheetName val="SQF Eng Services (EPSG) "/>
      <sheetName val="Rook2 Manufacture (EPSG)"/>
      <sheetName val="Contract Mgmt (OSSG)"/>
      <sheetName val="BBN MFG-R&amp;D (EPSG)"/>
      <sheetName val="EU Logistics (EPSG BBN to ATG)"/>
      <sheetName val="EU Logistics (EPSG)"/>
      <sheetName val="Bulk Gases (EPSG)"/>
      <sheetName val="Business Center - (EPSG)"/>
      <sheetName val="CMD (EPSG) "/>
      <sheetName val="Commercial Services (CSG)"/>
      <sheetName val="Business Solutions (EPSG)"/>
      <sheetName val="Call Center EU (EPSG)"/>
      <sheetName val="Call Center Japan (EPSG)"/>
      <sheetName val="Call Center NA (EPSG) "/>
      <sheetName val="Call Center Asia (EPSG) "/>
      <sheetName val="Cross Selling (EPSG)"/>
      <sheetName val="Demo Management  (EPSG) "/>
      <sheetName val="Engineering Services (EPSG) "/>
      <sheetName val="Everest Central Team (EPSG) "/>
      <sheetName val="Factory Logistics  (ATG) "/>
      <sheetName val="Field eBusiness (EPSG) "/>
      <sheetName val="Field Quality Assurance (EPSG)"/>
      <sheetName val="GSDC (CSG) "/>
      <sheetName val="LAR HC (EPSG) "/>
      <sheetName val="MFG (CSG)"/>
      <sheetName val="Penang Site Service (SPG)"/>
      <sheetName val="Quality (ATG)  "/>
      <sheetName val="SPO (EPSG)"/>
      <sheetName val="Supply Base Management (EPSG)"/>
      <sheetName val="Tech Center (EPSG)"/>
      <sheetName val="IO Products MAST (EPSG) "/>
      <sheetName val="Test Dev (LSCA)  "/>
      <sheetName val="US Logistics (EPSG) "/>
      <sheetName val="US Operations (EPSG)  "/>
      <sheetName val="WPTC COS Residual (EPSG)"/>
      <sheetName val="WPTC R&amp;D Projects (EPSG) "/>
      <sheetName val="WPTC Model Shop (EPSG)"/>
      <sheetName val="-Revision Control"/>
      <sheetName val="-Setup"/>
      <sheetName val="Output 1"/>
      <sheetName val="Intro"/>
      <sheetName val="Outputs - 33 Income Before Tax"/>
      <sheetName val="ICO&amp;ITM Comments"/>
      <sheetName val="Graph by SOB"/>
      <sheetName val="Factory SOBs"/>
      <sheetName val="Field SOBs"/>
      <sheetName val="Field SOBs - Actual"/>
      <sheetName val="Other SOBs"/>
      <sheetName val="Consols &amp; Inactive"/>
      <sheetName val="Exception Time Series"/>
      <sheetName val="Brio Time Series"/>
      <sheetName val="Factory Ratios"/>
      <sheetName val="Field Fund Matrix"/>
      <sheetName val="CU-SOB"/>
      <sheetName val="SOB-CAT"/>
      <sheetName val="Avago"/>
      <sheetName val="Verigy"/>
      <sheetName val="Variables Sheet"/>
      <sheetName val="Cálculo $"/>
      <sheetName val="Mayor"/>
      <sheetName val="GAAPADJ"/>
      <sheetName val="600000"/>
      <sheetName val="Prepara File"/>
      <sheetName val="Auxiliar"/>
      <sheetName val="Actualización capital"/>
      <sheetName val="Dólar Observado"/>
      <sheetName val="TASA IPC 96-01"/>
      <sheetName val="Actualizacion IPC"/>
      <sheetName val="RLI "/>
      <sheetName val="Diferidos B.T. 71"/>
      <sheetName val="amortiz y BT 71"/>
      <sheetName val="respaldos"/>
      <sheetName val="respaldo deudores"/>
      <sheetName val="deudores"/>
      <sheetName val="formato análisis deudores"/>
      <sheetName val="Balance 2009"/>
      <sheetName val="Recuadros"/>
      <sheetName val="1803"/>
      <sheetName val="CPI final"/>
      <sheetName val="Papeles "/>
      <sheetName val="RENTA RG"/>
      <sheetName val="RENTA ZF"/>
      <sheetName val="Renta Consolidada cPérd.F.22"/>
      <sheetName val="Balance RG"/>
      <sheetName val="Balance ZF"/>
      <sheetName val="ER RG"/>
      <sheetName val="ER ZF"/>
      <sheetName val="FUT con saldos F.22"/>
      <sheetName val="ID."/>
      <sheetName val="Bce Consolidado"/>
      <sheetName val="E°R° Consolidado"/>
      <sheetName val="Anverso LG"/>
      <sheetName val="Renta Consolidada F.22"/>
      <sheetName val="Reverso LG "/>
      <sheetName val="Anverso Socio"/>
      <sheetName val="Reverso Socio"/>
      <sheetName val="Datos "/>
      <sheetName val="AF1"/>
      <sheetName val="AF2"/>
      <sheetName val="INT1"/>
      <sheetName val="CPI inicial."/>
      <sheetName val="CBR"/>
      <sheetName val="Bce Inversiones 2007 $"/>
      <sheetName val="Anexo C"/>
      <sheetName val="Reverso"/>
      <sheetName val="Tabla AT2008"/>
      <sheetName val="CIF Exportación"/>
      <sheetName val="CIF Importación"/>
      <sheetName val="Ret. Impt. Adicional"/>
      <sheetName val="F22 B. International Inc 99%"/>
      <sheetName val="F22 Wester 1%"/>
      <sheetName val="Anexo B (CPI)"/>
      <sheetName val="Anexo C (CPF)"/>
      <sheetName val="Anexo D (FUT)"/>
      <sheetName val="Anexo E (FUNT)"/>
      <sheetName val="ANEXO F (TASA)"/>
      <sheetName val="11.2 CPI"/>
      <sheetName val="11.1 RLI"/>
      <sheetName val="11.3 FUT"/>
      <sheetName val="AI-8 P.Impto."/>
      <sheetName val="AI-9 Sence"/>
      <sheetName val="AI-10 P.Vac"/>
      <sheetName val="AI-11 Obsolesc"/>
      <sheetName val="AI-12 P.Varias"/>
      <sheetName val="AI-13 Ventas comprometidas "/>
      <sheetName val="AI-14 GR y Multas"/>
      <sheetName val="AI-15 Provisión SII"/>
      <sheetName val="AI-16 Otros ajustes"/>
      <sheetName val="AI-17 RLI Zona Franca"/>
      <sheetName val="AI-18 Activos en Leasing"/>
      <sheetName val="AI-18.2 leasing"/>
      <sheetName val="AI-19 PPM mensuales 2005"/>
      <sheetName val="AI-20 RLI Argentina"/>
      <sheetName val="AI-20.2 Bce. Argentina"/>
      <sheetName val="AI-0.1 RLI 2005"/>
      <sheetName val="AI-0.2 detalles"/>
      <sheetName val="AI-0.3 GR AT2006"/>
      <sheetName val="AI-0.4 CPF 01.01.05   B-1"/>
      <sheetName val="Act &amp; FY Forecast"/>
      <sheetName val="WhiteSheet"/>
      <sheetName val="Forecast Perform"/>
      <sheetName val="BudgetFY02"/>
      <sheetName val="Compara Act&amp;Budget"/>
      <sheetName val="Sum FY99-00-01"/>
      <sheetName val="Ongoing"/>
      <sheetName val="Income(Oxide)"/>
      <sheetName val="Inputs - Act &amp; F'cast"/>
      <sheetName val="MPYP AFijo Financ"/>
      <sheetName val="Bce 2006 USGAAP"/>
      <sheetName val="Bce 06"/>
      <sheetName val="Bce 07"/>
      <sheetName val="Bce ZF"/>
      <sheetName val="EERR ZF"/>
      <sheetName val="PT ZF"/>
      <sheetName val="ER ene-sep"/>
      <sheetName val="Software"/>
      <sheetName val="TASAEFECTIVA"/>
      <sheetName val="Forward"/>
      <sheetName val="ElecDp Jun'01"/>
      <sheetName val="Mine Jun'01"/>
      <sheetName val="Budget FY2001"/>
      <sheetName val="Detalle (2)"/>
      <sheetName val="vta 6"/>
      <sheetName val="vta 5"/>
      <sheetName val="vta 7"/>
      <sheetName val="Impto Diferido"/>
      <sheetName val="Bce 8 Pehuenche"/>
      <sheetName val="AF Financiero"/>
      <sheetName val="Sol Inf Codensa"/>
      <sheetName val="Sol Inf CAM"/>
      <sheetName val="Bancos"/>
      <sheetName val="Ret y Aut"/>
      <sheetName val="Pas vinc"/>
      <sheetName val="Pas est"/>
      <sheetName val="GEA"/>
      <sheetName val="MyS"/>
      <sheetName val="IEA"/>
      <sheetName val="Act fij"/>
      <sheetName val="CMDif"/>
      <sheetName val="AxI PC"/>
      <sheetName val="Otras inversiones"/>
      <sheetName val="Fondeo en TES"/>
      <sheetName val="Bonos paz"/>
      <sheetName val="Pag Ext"/>
      <sheetName val="Resumen cartera"/>
      <sheetName val="Mvto cartera"/>
      <sheetName val="CONCILIACION PATRIMONIO Y RENTA"/>
      <sheetName val="PRESUNTIVA- ANTICIPO- DESCUENTO"/>
      <sheetName val="FORMULARIO DEFINITIVO"/>
      <sheetName val="PATRIMONIO AJUSTE Y COMPARACION"/>
      <sheetName val="Datos_anuales"/>
      <sheetName val="MV"/>
      <sheetName val="Distribucion de horas"/>
      <sheetName val="ORDENES"/>
      <sheetName val="CONTABLE"/>
      <sheetName val="PROVEEDOR"/>
      <sheetName val="CECOS"/>
      <sheetName val="dati"/>
      <sheetName val="riepilogo"/>
      <sheetName val="RF 3"/>
      <sheetName val="RF 8"/>
      <sheetName val="RF 8 dettaglio"/>
      <sheetName val="RF 14"/>
      <sheetName val="RF 15 PN"/>
      <sheetName val="RF 15 finanziamenti"/>
      <sheetName val="PN non distribuibile IRES"/>
      <sheetName val="PN non distribuibile IRES (2)"/>
      <sheetName val="PN non distribuibile IRES IRAP"/>
      <sheetName val="PN non distribuibile IRAP"/>
      <sheetName val="RF 16"/>
      <sheetName val="RF 16 (1)"/>
      <sheetName val="RF 16 (2)"/>
      <sheetName val="RF 19"/>
      <sheetName val="RF 20"/>
      <sheetName val="RF 20 sopravvenienze"/>
      <sheetName val="RF 21"/>
      <sheetName val="RF21 ammortamenti parametri"/>
      <sheetName val="RF 23"/>
      <sheetName val="RF 23 non deducibili"/>
      <sheetName val="RF 28"/>
      <sheetName val="RF28 accantonamenti"/>
      <sheetName val="RF28 chek accantonamenti"/>
      <sheetName val="RF 28 FSC"/>
      <sheetName val="RF 28 FSC (2)"/>
      <sheetName val="RF 28 FSC MORA"/>
      <sheetName val="RF 29"/>
      <sheetName val="RF 32 RF50"/>
      <sheetName val="transfer price"/>
      <sheetName val="RF 33"/>
      <sheetName val="RF 33 parametri"/>
      <sheetName val="RF 33 locazioni"/>
      <sheetName val="RF 33 locazioni (rendita)"/>
      <sheetName val="RF 33 telefoniche"/>
      <sheetName val="RF 33 telefoniche (dati)"/>
      <sheetName val="RF 33 pubblicità"/>
      <sheetName val="RF 33 altre spese"/>
      <sheetName val="RF 33 spese non inerneti"/>
      <sheetName val="RF 33 auto"/>
      <sheetName val="RF 33 codici 950"/>
      <sheetName val="RF 34"/>
      <sheetName val="%"/>
      <sheetName val="% IRPEG"/>
      <sheetName val="% IRAP"/>
      <sheetName val="IRAP VP"/>
      <sheetName val="IRAP VALORE PRODUZIONE"/>
      <sheetName val="RF 43"/>
      <sheetName val="RF 43 dett"/>
      <sheetName val="RF43 rappresentanza"/>
      <sheetName val="RF 51"/>
      <sheetName val="RF 51 fondi"/>
      <sheetName val="RF51 chek utilizzi"/>
      <sheetName val="RF51 chek ammortamenti"/>
      <sheetName val="RF51 chek ammortamenti (2)"/>
      <sheetName val="RF 51 imposte non imponibili"/>
      <sheetName val="avviamento"/>
      <sheetName val="RF 52"/>
      <sheetName val="RF 53"/>
      <sheetName val="RN 1"/>
      <sheetName val="RN 20"/>
      <sheetName val="N.I. imposte differite"/>
      <sheetName val="N.I. imposte differite (2)"/>
      <sheetName val="imposte differite"/>
      <sheetName val="imposte anticipate 0"/>
      <sheetName val="imposte anticipate 1"/>
      <sheetName val="N.I. imposte anticipate"/>
      <sheetName val="imposte anticipate 2"/>
      <sheetName val="imposte anticipate 3"/>
      <sheetName val="imposte anticipate 3 (2)"/>
      <sheetName val="AMPLA ENERGIA (IR)"/>
      <sheetName val="AMPLA ENERGIA (CSLL)"/>
      <sheetName val="LUZ DE RIO (IR)"/>
      <sheetName val="LUZ DE RIO (CSLL)"/>
      <sheetName val="ENDESA BRASIL (IR)"/>
      <sheetName val="ENDESA BRASIL (CSLL)"/>
      <sheetName val="AMPLA INVESTIMENTOS (IR)"/>
      <sheetName val="AMPLA INVESTIMENTOS (CSLL)"/>
      <sheetName val="CGTF (IR)"/>
      <sheetName val="CGTF (CSLL)"/>
      <sheetName val="CIEN (IR)"/>
      <sheetName val="CIEN (CSLL)"/>
      <sheetName val="CACHOEIRA (IR)"/>
      <sheetName val="CACHOEIRA (CSLL)"/>
      <sheetName val="COELCE (IR)"/>
      <sheetName val="COELCE (CSLL)"/>
      <sheetName val="INVESTLUZ (IR)"/>
      <sheetName val="INVESTLUZ (CSLL)"/>
      <sheetName val="CAM BRASIL (IR)"/>
      <sheetName val="CAM BRASIL (CSLL)"/>
      <sheetName val="CTM"/>
      <sheetName val="TESA"/>
      <sheetName val="CAM ARGENTINA"/>
      <sheetName val="CEMSA"/>
      <sheetName val="CENTRAL DOCK SUD "/>
      <sheetName val="DISTRILEC"/>
      <sheetName val="ENDESA COSTANERA"/>
      <sheetName val="H. EL CHOCÓN"/>
      <sheetName val="HIDROINVEST"/>
      <sheetName val="ENDESA ARGENTINA"/>
      <sheetName val="INVERSORA DOCK SUD"/>
      <sheetName val="ENDESA HELLAS"/>
      <sheetName val="IEBV"/>
      <sheetName val="FINERGE"/>
      <sheetName val="EDEGEL"/>
      <sheetName val="GENERANDES"/>
      <sheetName val="EDELNOR"/>
      <sheetName val="DISTRILIMA"/>
      <sheetName val="CPE"/>
      <sheetName val="GENERALIMA "/>
      <sheetName val="EE PIURA"/>
      <sheetName val="CABO BLANCO"/>
      <sheetName val="SYNAPSIS PERU"/>
      <sheetName val="CAM PERU"/>
      <sheetName val="CODENSA"/>
      <sheetName val="EMGESA"/>
      <sheetName val="SYNAPSIS COLOMBIA"/>
      <sheetName val="CAM COLOMBIA"/>
      <sheetName val="BIOAISE"/>
      <sheetName val="PROPAISE"/>
      <sheetName val="AGUAS SANTIAGO"/>
      <sheetName val="CAM"/>
      <sheetName val="CELTA"/>
      <sheetName val="CHILECTRA INVERSUD "/>
      <sheetName val="E.E. COLINA"/>
      <sheetName val="ENDESA ECO"/>
      <sheetName val="INV. ENDESA NORTE"/>
      <sheetName val="ENIGESA"/>
      <sheetName val="INMV"/>
      <sheetName val="INGENDESA"/>
      <sheetName val="LUZ DE ANDES"/>
      <sheetName val="MAITENES"/>
      <sheetName val="PASTOS VERDES"/>
      <sheetName val="PANGUE"/>
      <sheetName val="PEHUENCHE"/>
      <sheetName val="SAN ISIDRO"/>
      <sheetName val="TRANQUILLOTA"/>
      <sheetName val="T. MELON"/>
      <sheetName val="SYNAPSIS"/>
      <sheetName val="Dep. Acelerada AC2006"/>
      <sheetName val="analsis cta 4111010003"/>
      <sheetName val="A - 9   Prov. Multas SEC (2)"/>
      <sheetName val="Pehuenche 3010 (2)"/>
      <sheetName val="A -11 Dep. en Garantía"/>
      <sheetName val="A-12 Gtos. extemporaneos"/>
      <sheetName val="cta 2070300002"/>
      <sheetName val="cta 2101400001"/>
      <sheetName val="A-13 Pagos Prov. Mensuales"/>
      <sheetName val="A-7 Reliq. Potencia"/>
      <sheetName val="A - 8 PPM Abs. y Devol. Imp."/>
      <sheetName val="A-2.1 Dep. Normal AT2008"/>
      <sheetName val="A-2.1 Dep. Trib. AT2008"/>
      <sheetName val="A - RLI rect (2)"/>
      <sheetName val="C - FUT rect (2)"/>
      <sheetName val="C - FUNT rect (2)"/>
      <sheetName val="CODICE"/>
      <sheetName val="orden"/>
      <sheetName val="REV Y PROV"/>
      <sheetName val="DATA PROV"/>
      <sheetName val="CTO PERSONAL"/>
      <sheetName val="PERSONAL SOLUCIONES"/>
      <sheetName val="Distribucin planilla OUT"/>
      <sheetName val="Zila 12-05"/>
      <sheetName val="Zila12-06"/>
      <sheetName val="Zilb"/>
      <sheetName val="A-2.1 Dep. Trib."/>
      <sheetName val="G. y Perdidas Mensual "/>
      <sheetName val="Act fijo"/>
      <sheetName val="ASIENTO 12- 2007"/>
      <sheetName val="Cubo de Antigüedad"/>
      <sheetName val="TOTAL TOTAL"/>
      <sheetName val="Ctas Ctes Totales SIN CON JUDIC"/>
      <sheetName val="Clientes Cob Judicial IG"/>
      <sheetName val="Clientes Cob Judicial HH"/>
      <sheetName val="Clientes Cob Judicial HC"/>
      <sheetName val="CASTIGOS EN GASTOS"/>
      <sheetName val="Castigos"/>
      <sheetName val="Información adicional"/>
      <sheetName val="Leasing _ Lease back"/>
      <sheetName val="Activo Por Familia"/>
      <sheetName val="B-2-3"/>
      <sheetName val="B-5-11-1"/>
      <sheetName val="ID Cliente"/>
      <sheetName val="B-5-10-1"/>
      <sheetName val="Bce_2007"/>
      <sheetName val="Bce_2008"/>
      <sheetName val="Contab ID"/>
      <sheetName val="RLI_2008"/>
      <sheetName val="RLI_2008_KPMG"/>
      <sheetName val="Activo Diferido"/>
      <sheetName val="KP_Ene_2008"/>
      <sheetName val="ER_Base"/>
      <sheetName val="ER_Access"/>
      <sheetName val="BCE_Base"/>
      <sheetName val="BCE_Access"/>
      <sheetName val="VIDAS UTIL"/>
      <sheetName val="A.F.TRIBUTARIO"/>
      <sheetName val="A.F.FINANC."/>
      <sheetName val="VIDAS"/>
      <sheetName val="Anexo B "/>
      <sheetName val="Recuadro 2 y 3"/>
      <sheetName val="B.4 f"/>
      <sheetName val="Detalle invers"/>
      <sheetName val="CPI Final 062004"/>
      <sheetName val="Resumen Invers"/>
      <sheetName val="CPI Ene"/>
      <sheetName val="AII-3 Impto Dif"/>
      <sheetName val="AII-4 Pérdida de arrastre"/>
      <sheetName val="AII-5Inv Tri"/>
      <sheetName val="AII-6 Patr"/>
      <sheetName val="T9"/>
      <sheetName val="Sensibilización"/>
      <sheetName val="Supuestos 2006(p)"/>
      <sheetName val="ER 2006 (p)"/>
      <sheetName val="Flujo de Efectivo"/>
      <sheetName val="Balance '06(p)"/>
      <sheetName val="Deuda 2006(p)"/>
      <sheetName val="Maq x Línea 2006(p) v2"/>
      <sheetName val="Maq 2005(e)"/>
      <sheetName val="Deuda EERR"/>
      <sheetName val="CxC"/>
      <sheetName val="Maq '06(p) x Oficina"/>
      <sheetName val="Rptos'06 x Oficina"/>
      <sheetName val="Rptos'06 x Linea"/>
      <sheetName val="Ss Tec '06"/>
      <sheetName val="Comisiones x Vtas"/>
      <sheetName val="GAV 2006(p)"/>
      <sheetName val="ER 2005 (e)"/>
      <sheetName val="Balance '05(e)"/>
      <sheetName val="Supuestos 2005(e)"/>
      <sheetName val="Rptos'05(e) x Oficina"/>
      <sheetName val="Ss Tec '05(e) "/>
      <sheetName val="Deuda 2005(e)"/>
      <sheetName val="ER 2005 (P)"/>
      <sheetName val="ER 2004"/>
      <sheetName val="Análisis Sobrestock"/>
      <sheetName val="Saldo Inventario US$"/>
      <sheetName val="Saldo Inventario Unid"/>
      <sheetName val="PRM en cantidades"/>
      <sheetName val="PRM Cto Total"/>
      <sheetName val="Ppto Venta unid"/>
      <sheetName val="Ppto Venta US$"/>
      <sheetName val="Costos"/>
      <sheetName val="EERR_BCE_FC_06_10"/>
      <sheetName val="EERR_2006"/>
      <sheetName val="balance 2006"/>
      <sheetName val="flujo caja 2006"/>
      <sheetName val="EERR_2005"/>
      <sheetName val="balance 2005"/>
      <sheetName val="flujo caja_2005"/>
      <sheetName val="Provision impto renta"/>
      <sheetName val="A-RLI2008"/>
      <sheetName val="Variaciones RLI"/>
      <sheetName val="Balance 2007 $"/>
      <sheetName val="Balance 2006 $"/>
      <sheetName val="Ctos Leasing"/>
      <sheetName val="Mar02"/>
      <sheetName val="April02"/>
      <sheetName val="May02"/>
      <sheetName val="June02"/>
      <sheetName val="July02"/>
      <sheetName val="Aug02"/>
      <sheetName val="Sept02"/>
      <sheetName val="Oct 02"/>
      <sheetName val="Nov02"/>
      <sheetName val="Dec02"/>
      <sheetName val="Jan03"/>
      <sheetName val="Feb03"/>
      <sheetName val="Recap"/>
      <sheetName val="Efficiency"/>
      <sheetName val="Declaraciones Jurada AT 2009"/>
      <sheetName val="Recuadro"/>
      <sheetName val="Reverso F22"/>
      <sheetName val="Anverso Socio I F22"/>
      <sheetName val="Reverso F22 Socio I"/>
      <sheetName val="Anverso Socio II F22"/>
      <sheetName val="Reverso F22 Socio II"/>
      <sheetName val="Appendix A"/>
      <sheetName val="Appendix C"/>
      <sheetName val="Appendix B"/>
      <sheetName val="Appendix D"/>
      <sheetName val="US$"/>
      <sheetName val="Settings Area - Start Here"/>
      <sheetName val="ENTERPRISE Accounts"/>
      <sheetName val="RENTA CL"/>
      <sheetName val="DIFERIDOS "/>
      <sheetName val="C.P.I."/>
      <sheetName val="AII-10.1 (IER)"/>
      <sheetName val="Start"/>
      <sheetName val="Pivot Bencina"/>
      <sheetName val="Informe Petroleo"/>
      <sheetName val="Pivot Petroleo"/>
      <sheetName val="DIESEL"/>
      <sheetName val="PIV-Gasolina"/>
      <sheetName val="PIV-TOT-DIESEL"/>
      <sheetName val="PIV-Diesel"/>
      <sheetName val="VoucherPetroleo(1)"/>
      <sheetName val="Plan Cuentas"/>
      <sheetName val="Conta"/>
      <sheetName val="Bce"/>
      <sheetName val="Balance "/>
      <sheetName val="ER 12-99"/>
      <sheetName val="E° R° "/>
      <sheetName val="Indicadores Financieros"/>
      <sheetName val="E° R° CLP"/>
      <sheetName val="Anexo C    cseg "/>
      <sheetName val="AnexoA c seg"/>
      <sheetName val="Anexo B  c seg"/>
      <sheetName val="Anexo A k de ries"/>
      <sheetName val="Anexo b ka de ries"/>
      <sheetName val="Anexo C k de ries"/>
      <sheetName val="Anexo a tradig"/>
      <sheetName val="Anexo B tradig"/>
      <sheetName val="Anexo C tradig"/>
      <sheetName val="Anexo A citiminera"/>
      <sheetName val="Anexo B citiminera"/>
      <sheetName val="Anexo C citiminera"/>
      <sheetName val="CPM-BCSA-03"/>
      <sheetName val="Pencahue"/>
      <sheetName val="Patrimonio US$"/>
      <sheetName val="Cuadratura"/>
      <sheetName val="B-0 CPI"/>
      <sheetName val="B-1 CPT"/>
      <sheetName val="15- PPM"/>
      <sheetName val="T-3"/>
      <sheetName val="CM CPI AII-2"/>
      <sheetName val="Prov Impuesto Renta AII-3"/>
      <sheetName val="AII-4 Provisión deudores inc"/>
      <sheetName val="AII-5 Provisión obsolescencia"/>
      <sheetName val="AII-6 Prov IAS"/>
      <sheetName val="RESVACT"/>
      <sheetName val="Diferi2"/>
      <sheetName val="BCE Parque Arauco Uno al 30.06."/>
      <sheetName val="Auxiliar AF IPAUSA FISCAL"/>
      <sheetName val="BCE  PARQUE ARAUCO UNO 31.12.20"/>
      <sheetName val="B-4 DEF."/>
      <sheetName val="DRLI"/>
      <sheetName val="FUT Corregido"/>
      <sheetName val="Cta Cte Gestión 11_07_06"/>
      <sheetName val="Cta Cte Gestión 13_07_06 "/>
      <sheetName val="Anexo I Pág 2"/>
      <sheetName val="Anexo III"/>
      <sheetName val="Anexo IV"/>
      <sheetName val="Anexo V"/>
      <sheetName val="Anexo VI"/>
      <sheetName val="Form22-Anv-xxxx"/>
      <sheetName val="Form22-Rev-xxxxx"/>
      <sheetName val="BC97"/>
      <sheetName val="Citlalli"/>
      <sheetName val="PT"/>
      <sheetName val="Aux Sep07"/>
      <sheetName val="SDO A CARGO-REAL dic"/>
      <sheetName val="462"/>
      <sheetName val="DADE"/>
      <sheetName val="MED"/>
      <sheetName val="CxC 462H"/>
      <sheetName val="SAP 44110098"/>
      <sheetName val="SAP 44110000"/>
      <sheetName val="SAP 44110030"/>
      <sheetName val="Consignment"/>
      <sheetName val="balanza ene_09 para provision"/>
      <sheetName val="balanza feb_09 para provision"/>
      <sheetName val="balanza mar_09 para provision"/>
      <sheetName val="balanza abril para provision"/>
      <sheetName val="balanza mayo para provision"/>
      <sheetName val="balanza junio para provision 33"/>
      <sheetName val="balanza julio_09 bis"/>
      <sheetName val="balanza oct-ago para provision"/>
      <sheetName val="932"/>
      <sheetName val="933"/>
      <sheetName val="934"/>
      <sheetName val="935"/>
      <sheetName val="936"/>
      <sheetName val="937"/>
      <sheetName val="938"/>
      <sheetName val="939"/>
      <sheetName val="940"/>
      <sheetName val="941"/>
      <sheetName val="942"/>
      <sheetName val="945"/>
      <sheetName val="946"/>
      <sheetName val="947"/>
      <sheetName val="948"/>
      <sheetName val="949"/>
      <sheetName val="951"/>
      <sheetName val="952"/>
      <sheetName val="953"/>
      <sheetName val="954"/>
      <sheetName val="955"/>
      <sheetName val="956"/>
      <sheetName val="957"/>
      <sheetName val="958"/>
      <sheetName val="959"/>
      <sheetName val="962"/>
      <sheetName val="Facturación"/>
      <sheetName val="Facturación (2)"/>
      <sheetName val="Base de Datos"/>
      <sheetName val="960"/>
      <sheetName val="cta"/>
      <sheetName val="Madasa Aspel to SAP Map (2)"/>
      <sheetName val="madasa"/>
      <sheetName val="cta (3)"/>
      <sheetName val="cta (2)"/>
      <sheetName val="Bendix Aspel to SAP map"/>
      <sheetName val="01 OS"/>
      <sheetName val="query 200501"/>
      <sheetName val="old_newprojsql"/>
      <sheetName val="old_newacctsql"/>
      <sheetName val="old_newdeptsql"/>
      <sheetName val="acc rules"/>
      <sheetName val="default vals"/>
      <sheetName val="activity lup"/>
      <sheetName val="currencylup"/>
      <sheetName val="periods"/>
      <sheetName val="Overseas"/>
      <sheetName val="COMPANY_DEC2002"/>
      <sheetName val="AllGroups_DEC2002"/>
      <sheetName val="AllGroupsCumulative_DEC2002"/>
      <sheetName val="G10_Chile_DEC2002"/>
      <sheetName val="G10_Italy_DEC2002"/>
      <sheetName val="G10_Spain_DEC2002"/>
      <sheetName val="Statistics"/>
      <sheetName val="Bad Debts"/>
      <sheetName val="Imp&amp;Exp"/>
      <sheetName val="Work Won"/>
      <sheetName val="_GL07_50GL"/>
      <sheetName val="_messages"/>
      <sheetName val="2005_10bif"/>
      <sheetName val="_options"/>
      <sheetName val="10 OS"/>
      <sheetName val="query 200510"/>
      <sheetName val="act_proj check"/>
      <sheetName val="revcode"/>
      <sheetName val="acct mapping"/>
      <sheetName val="Res_Int Org order"/>
      <sheetName val="accrule"/>
      <sheetName val="Board_Contents"/>
      <sheetName val="Group_Listing"/>
      <sheetName val="Board_Summary"/>
      <sheetName val="Graphs_Company"/>
      <sheetName val="Graphs_B"/>
      <sheetName val="Graphs_C"/>
      <sheetName val="Graphs_D"/>
      <sheetName val="Graphs_E"/>
      <sheetName val="Debtor_WIP_Graphs"/>
      <sheetName val="Projected_Profit_Graph"/>
      <sheetName val="Projected_Profit"/>
      <sheetName val="Revenue_OP_Summary"/>
      <sheetName val="18"/>
      <sheetName val="Cluster_B"/>
      <sheetName val="Cluster_C"/>
      <sheetName val="Cluster_D"/>
      <sheetName val="Cluster_E"/>
      <sheetName val="Cluster_B_Groups"/>
      <sheetName val="Cluster_C_Groups"/>
      <sheetName val="Cluster_D_Groups"/>
      <sheetName val="Cluster_E_Groups"/>
      <sheetName val="Total_Month"/>
      <sheetName val="Total_Clusters"/>
      <sheetName val="Total_Cumulative"/>
      <sheetName val="Year_By_Month"/>
      <sheetName val="Utilisation"/>
      <sheetName val="Debtor_Days"/>
      <sheetName val="Staff_Numbers"/>
      <sheetName val="WIP_Days"/>
      <sheetName val="Staff_Revenue"/>
      <sheetName val="Backlog"/>
      <sheetName val="M0405"/>
      <sheetName val="C0405"/>
      <sheetName val="M0505"/>
      <sheetName val="C0505"/>
      <sheetName val="M0605"/>
      <sheetName val="C0605"/>
      <sheetName val="M0705"/>
      <sheetName val="C0705"/>
      <sheetName val="M0805"/>
      <sheetName val="C0805"/>
      <sheetName val="M0905"/>
      <sheetName val="C0905"/>
      <sheetName val="M1005"/>
      <sheetName val="C1005"/>
      <sheetName val="M1105"/>
      <sheetName val="C1105"/>
      <sheetName val="M1205"/>
      <sheetName val="C1205"/>
      <sheetName val="M0106"/>
      <sheetName val="C0106"/>
      <sheetName val="M0206"/>
      <sheetName val="C0206"/>
      <sheetName val="M0306"/>
      <sheetName val="C0306"/>
      <sheetName val="Graph_Data"/>
      <sheetName val="Ranges"/>
      <sheetName val="Graphs_F"/>
      <sheetName val="Cluster_F"/>
      <sheetName val="Cluster_F_Groups"/>
      <sheetName val="WCC"/>
      <sheetName val="Statutory"/>
      <sheetName val="Agresso UK"/>
      <sheetName val="Total Overseas"/>
      <sheetName val="CAN"/>
      <sheetName val="COL"/>
      <sheetName val="CHI"/>
      <sheetName val="SPA"/>
      <sheetName val="ITA"/>
      <sheetName val="AUS"/>
      <sheetName val="R32 v Agresso"/>
      <sheetName val="Comparatives"/>
      <sheetName val="T4 Live Rec 06.02.2007"/>
      <sheetName val="SIP"/>
      <sheetName val="ESOP TB"/>
      <sheetName val="ESOP"/>
      <sheetName val="FY 2003-04"/>
      <sheetName val="Project List"/>
      <sheetName val="Non-Project List"/>
      <sheetName val="Prelievo Contanti"/>
      <sheetName val="April 2003"/>
      <sheetName val="May 2003"/>
      <sheetName val="June 2003"/>
      <sheetName val="July 2003"/>
      <sheetName val="Aug 2003"/>
      <sheetName val="Sept 2003"/>
      <sheetName val="Oct 2003"/>
      <sheetName val="Nov 2003"/>
      <sheetName val="Dec 2003"/>
      <sheetName val="Jan 2004"/>
      <sheetName val="Feb 2004"/>
      <sheetName val="Mar 2004"/>
      <sheetName val="Montly summary Euro"/>
      <sheetName val="Montly summary Pound"/>
      <sheetName val="PROJECTCOSTDETAILS Euro"/>
      <sheetName val="PROJECTCOSTDETAILS Pound"/>
      <sheetName val="Cost Proj. Mar 2004"/>
      <sheetName val="Cost Proj. Feb 2004"/>
      <sheetName val="Cost Proj. Jan 2004"/>
      <sheetName val="Cost Proj. Dic 2003"/>
      <sheetName val="Cost Proj. Nov 2003"/>
      <sheetName val="Cost Proj. Oct 2003"/>
      <sheetName val="Cost Proj. Sept 2003"/>
      <sheetName val="Cost Proj. August 2003"/>
      <sheetName val="Cost Proj. July 2003"/>
      <sheetName val="Cost Proj. June 2003"/>
      <sheetName val="Cost Proj. May 2003"/>
      <sheetName val="Cost Proj. April 2003"/>
      <sheetName val="Validation"/>
      <sheetName val="Review"/>
      <sheetName val="A1"/>
      <sheetName val="B4"/>
      <sheetName val="B4 Prev"/>
      <sheetName val="D1"/>
      <sheetName val="D2"/>
      <sheetName val="D3"/>
      <sheetName val="D4"/>
      <sheetName val="D5"/>
      <sheetName val="E2"/>
      <sheetName val="X1"/>
      <sheetName val="X2"/>
      <sheetName val="Information"/>
      <sheetName val="ETB"/>
      <sheetName val="WIP(LOCAL)"/>
      <sheetName val="WIP(£)"/>
      <sheetName val="Ex rates"/>
      <sheetName val="PR Time"/>
      <sheetName val="Non-PRTime"/>
      <sheetName val="Timecheck"/>
      <sheetName val="UK Costs"/>
      <sheetName val="Eee BU"/>
      <sheetName val="Shadow Acs"/>
      <sheetName val="PRCoral"/>
      <sheetName val="UKCoral"/>
      <sheetName val="_Control"/>
      <sheetName val="CoA"/>
      <sheetName val="HOACC"/>
      <sheetName val="Full Data"/>
      <sheetName val="Leavers"/>
      <sheetName val="Leave&amp;Salary Info"/>
      <sheetName val="Bonus Data"/>
      <sheetName val="Monthly Check"/>
      <sheetName val="Feb R32"/>
      <sheetName val="Mar R32"/>
      <sheetName val="Apr Earnie"/>
      <sheetName val="Leave Accrual"/>
      <sheetName val="07_08 Leave Agresso"/>
      <sheetName val="LRT"/>
      <sheetName val="Visible Data Entry"/>
      <sheetName val="Bank Holidays"/>
      <sheetName val="Revenue Staff Graph"/>
      <sheetName val="Rent"/>
      <sheetName val="Staff Calcs"/>
      <sheetName val="Rec"/>
      <sheetName val="Agresso Numbers"/>
      <sheetName val="Employee"/>
      <sheetName val="Project Numbers"/>
      <sheetName val="Week 01"/>
      <sheetName val="Week 02"/>
      <sheetName val="Week 03"/>
      <sheetName val="Period data"/>
      <sheetName val="Client data"/>
      <sheetName val="Client ID codes"/>
      <sheetName val="LOCAL Timesheets"/>
      <sheetName val="JNL CODES"/>
      <sheetName val="CORAL Analysis"/>
      <sheetName val="UKCoral2"/>
      <sheetName val="Interco"/>
      <sheetName val="UK JNL"/>
      <sheetName val="UK Projects"/>
      <sheetName val="Overseas Costs"/>
      <sheetName val="LOCAL Costs"/>
      <sheetName val="PR Mar-09"/>
      <sheetName val="BRACoral"/>
      <sheetName val="KPI's"/>
      <sheetName val="Shadow Acs LOCAL"/>
      <sheetName val="Commentry"/>
      <sheetName val="BR"/>
      <sheetName val="Bonds"/>
      <sheetName val="Chile time week 14 - 17"/>
      <sheetName val="Chile Time"/>
      <sheetName val="Non-Chile Time"/>
      <sheetName val="CHICoral"/>
      <sheetName val="CH Mar-09"/>
      <sheetName val="Hoja133"/>
      <sheetName val="DPCache_LOCAL Timesheets"/>
      <sheetName val="GRP COSTS"/>
      <sheetName val="DRAFT GRP"/>
      <sheetName val="FINAL GRP"/>
      <sheetName val="BLUAPR2"/>
      <sheetName val="BALAPR2"/>
      <sheetName val="CREDAPR2"/>
      <sheetName val="DEBAPR2"/>
      <sheetName val="STATAPR2"/>
      <sheetName val="Analisis"/>
      <sheetName val="Dep plazo"/>
      <sheetName val="Activo Fijo "/>
      <sheetName val="Explicacion Ajustes extracontab"/>
      <sheetName val="RTA LIQUIDA"/>
      <sheetName val="PATENTE"/>
      <sheetName val="TASAPPM"/>
      <sheetName val="bonos"/>
      <sheetName val="bono2"/>
      <sheetName val="Caja US$"/>
      <sheetName val="CTA.CTE.ARG."/>
      <sheetName val="BLce Tributario"/>
      <sheetName val="Suscriptor Clientes"/>
      <sheetName val="Prov Deudores Incobrables"/>
      <sheetName val="Facturas por Pagar"/>
      <sheetName val="Grp"/>
      <sheetName val="Anterior+"/>
      <sheetName val="Factor Cm"/>
      <sheetName val="CPT I"/>
      <sheetName val="CPT F"/>
      <sheetName val="PRUEBA"/>
      <sheetName val="todos (2)"/>
      <sheetName val="RES."/>
      <sheetName val="ENERO-05"/>
      <sheetName val="FEBRERO-05"/>
      <sheetName val="MARZO-05"/>
      <sheetName val="ENERO-MARZO-05"/>
      <sheetName val="ABRIL-2005"/>
      <sheetName val="MAYO-2005"/>
      <sheetName val="JUNIO-2005"/>
      <sheetName val="ABRIL-JUNIO-05"/>
      <sheetName val="JULIO-05"/>
      <sheetName val="AGOSTO-05"/>
      <sheetName val="SEPTIEMBRE-05"/>
      <sheetName val="JULIO-SEPTIEMBRE-05"/>
      <sheetName val="OCTUBRE-05"/>
      <sheetName val="NOVIEMBRE-05"/>
      <sheetName val="DICIEMBRE-05"/>
      <sheetName val="OCTUBRE-DICIEMBRE-05"/>
      <sheetName val="DATOS GRLES."/>
      <sheetName val="INFOME"/>
      <sheetName val="R. FISCALIZACION"/>
      <sheetName val="LISTA DE CHEQUEO"/>
      <sheetName val="EVENTOS"/>
      <sheetName val="Plan de auditoria "/>
      <sheetName val="Cont. Plan de auditoria"/>
      <sheetName val="Informacion Complementaria"/>
      <sheetName val="Balance General "/>
      <sheetName val="Efectivo"/>
      <sheetName val="Analis efectivo bancos"/>
      <sheetName val="B-11"/>
      <sheetName val="B-12"/>
      <sheetName val="D-2"/>
      <sheetName val="D-9"/>
      <sheetName val="COMPRAS Y PAGOS LOCALES"/>
      <sheetName val="SUMARIA AJUSTES"/>
      <sheetName val="Disc.Ajuste"/>
      <sheetName val="NCComplocalesNo Adm.22"/>
      <sheetName val="ERs"/>
      <sheetName val="ER-1"/>
      <sheetName val="ER-2"/>
      <sheetName val="ER-3"/>
      <sheetName val="anal.Ing.FerER-4"/>
      <sheetName val="ER-4-1"/>
      <sheetName val="ResventasFerr.ER5"/>
      <sheetName val="ER-6"/>
      <sheetName val="ER-7"/>
      <sheetName val="NCV-7"/>
      <sheetName val="ER-11"/>
      <sheetName val="ER-12"/>
      <sheetName val="ER 20"/>
      <sheetName val="ER-21"/>
      <sheetName val="ER-22"/>
      <sheetName val="ER-22-1"/>
      <sheetName val="ER-23"/>
      <sheetName val="ER-25"/>
      <sheetName val="ER-26"/>
      <sheetName val="ER-27"/>
      <sheetName val="ER 30"/>
      <sheetName val="ER-31"/>
      <sheetName val="ER-32"/>
      <sheetName val="ER-33"/>
      <sheetName val="ER-40"/>
      <sheetName val="E-R CIA"/>
      <sheetName val="BALANCECON"/>
      <sheetName val="EST.RESUL."/>
      <sheetName val="A-0"/>
      <sheetName val="anal.dep."/>
      <sheetName val="VTAS PRIMAS"/>
      <sheetName val="B1-1"/>
      <sheetName val="B 2"/>
      <sheetName val="B3-1N"/>
      <sheetName val="B3-2N"/>
      <sheetName val="C1 "/>
      <sheetName val="P.COSTO"/>
      <sheetName val="C.locales"/>
      <sheetName val="IMPORT."/>
      <sheetName val="C1-1 "/>
      <sheetName val="C1-1  (2)"/>
      <sheetName val="E."/>
      <sheetName val="F.."/>
      <sheetName val="H-1N"/>
      <sheetName val="AA1 "/>
      <sheetName val="AA1- 1"/>
      <sheetName val="AA1- 1 (2)"/>
      <sheetName val="AA1- 2"/>
      <sheetName val="AA1- 3"/>
      <sheetName val="AA2"/>
      <sheetName val="BB1"/>
      <sheetName val="BB1-1"/>
      <sheetName val="BB2"/>
      <sheetName val="BB2-1"/>
      <sheetName val="CC1"/>
      <sheetName val="DD1"/>
      <sheetName val="EE"/>
      <sheetName val="ER1"/>
      <sheetName val="ER1-0"/>
      <sheetName val="ER1-1"/>
      <sheetName val="REL.ING."/>
      <sheetName val="ER1-1-1"/>
      <sheetName val="FACT"/>
      <sheetName val="Rel.Fact.N"/>
      <sheetName val="ER50"/>
      <sheetName val="ER50-1N"/>
      <sheetName val="ER100"/>
      <sheetName val="ER100-0"/>
      <sheetName val="ER100-1"/>
      <sheetName val="ER100-2"/>
      <sheetName val="ER100-3"/>
      <sheetName val="ER100-4"/>
      <sheetName val="ER100-5"/>
      <sheetName val="ER100-6"/>
      <sheetName val="ER100-7"/>
      <sheetName val="ana.bol."/>
      <sheetName val="ER110"/>
      <sheetName val="ER110-0"/>
      <sheetName val="ER110-1"/>
      <sheetName val="ER110-2"/>
      <sheetName val="ER110-3"/>
      <sheetName val="ER110-4"/>
      <sheetName val="ER110-5"/>
      <sheetName val="ER110-6"/>
      <sheetName val="ER110-7"/>
      <sheetName val="ER110-8"/>
      <sheetName val="ER110-9"/>
      <sheetName val="ER110-10"/>
      <sheetName val="ER110-11"/>
      <sheetName val="ER110-12"/>
      <sheetName val="SUM.DEP"/>
      <sheetName val="AJUST.FISC."/>
      <sheetName val="ER120"/>
      <sheetName val="Int.Com.no ADm"/>
      <sheetName val="ER120-1"/>
      <sheetName val="ER120-2"/>
      <sheetName val="ER120-3"/>
      <sheetName val="ER130"/>
      <sheetName val="ER130-1"/>
      <sheetName val="ER130-1-1"/>
      <sheetName val="ER130-1-2"/>
      <sheetName val="ER130-1-3"/>
      <sheetName val="ER130-1-3-1"/>
      <sheetName val="ER140 "/>
      <sheetName val="ER160 "/>
      <sheetName val="ER180  "/>
      <sheetName val="cobros"/>
      <sheetName val="vtas us$"/>
      <sheetName val="475104 ITBIS Ret. Pers. Fisicas"/>
      <sheetName val="475105 ACREDOR RENTA PROF.(IR3)"/>
      <sheetName val="Relacion 475104 y 475105"/>
      <sheetName val="GENERAL RETENCIONES - NOMBRE "/>
      <sheetName val="GENERAL RETENCIONES  TRAB. "/>
      <sheetName val="BORRADOR"/>
      <sheetName val="RELACION RETENCIONES"/>
      <sheetName val="Retenciones 2005"/>
      <sheetName val="Analisis Mayo"/>
      <sheetName val="Analisis Octubre"/>
      <sheetName val="Analisis Abril"/>
      <sheetName val="Octubre"/>
      <sheetName val="Mayo "/>
      <sheetName val="RETENCION - MES"/>
      <sheetName val="ER-30-2"/>
      <sheetName val="ER-30-1"/>
      <sheetName val="ER-5"/>
      <sheetName val="ER-13"/>
      <sheetName val="ER-20A"/>
      <sheetName val="ER-20B"/>
      <sheetName val="ER-21-1"/>
      <sheetName val="ER-24"/>
      <sheetName val="ER-24-1"/>
      <sheetName val="SA1"/>
      <sheetName val="B-1-1"/>
      <sheetName val="C-1-2"/>
      <sheetName val="C-1-5"/>
      <sheetName val="C-2-1"/>
      <sheetName val="C-3-1"/>
      <sheetName val="C-4-1"/>
      <sheetName val="C-4-3"/>
      <sheetName val="D-1"/>
      <sheetName val="D-3"/>
      <sheetName val="D-4"/>
      <sheetName val="E-3"/>
      <sheetName val="BB-1-1"/>
      <sheetName val="BB-2-1"/>
      <sheetName val="BB-2-7"/>
      <sheetName val="ER-4"/>
      <sheetName val="ER-20"/>
      <sheetName val="Sheet4 (3)"/>
      <sheetName val="ER-29"/>
      <sheetName val="ER-30"/>
      <sheetName val="ER-50"/>
      <sheetName val="ER-51"/>
      <sheetName val="ER-52"/>
      <sheetName val="ER-60"/>
      <sheetName val="ER-70"/>
      <sheetName val="ER-80"/>
      <sheetName val="ER-81"/>
      <sheetName val="ER-82"/>
      <sheetName val="ER-83"/>
      <sheetName val="ER-84"/>
      <sheetName val="ER-85"/>
      <sheetName val="ER-85-1"/>
      <sheetName val="ER-90"/>
      <sheetName val="ER-91"/>
      <sheetName val="ER-100"/>
      <sheetName val="ER-101"/>
      <sheetName val="ER-102"/>
      <sheetName val="ER-103"/>
      <sheetName val="ER-104"/>
      <sheetName val="ER-102 (2)"/>
      <sheetName val="NO DEC"/>
      <sheetName val="Compar"/>
      <sheetName val="ER-2 (2)"/>
      <sheetName val="Res Gravado"/>
      <sheetName val="ing Gravados"/>
      <sheetName val="ING para ITBIS"/>
      <sheetName val="Res exentos"/>
      <sheetName val="ing Exentos"/>
      <sheetName val="Tarifa seg emp"/>
      <sheetName val="est. tarifas"/>
      <sheetName val="Tarifa DGII "/>
      <sheetName val="DECLARADO"/>
      <sheetName val="com colab"/>
      <sheetName val="ING EXT"/>
      <sheetName val="VENTA ACT FIJO"/>
      <sheetName val="Otros ing  no dec"/>
      <sheetName val="Ing No paq"/>
      <sheetName val="ing paq S MG"/>
      <sheetName val="otros ing"/>
      <sheetName val="Res. Ing. op."/>
      <sheetName val="ER-60 "/>
      <sheetName val="ER-61"/>
      <sheetName val="Otros neteados"/>
      <sheetName val="ITBIS compras"/>
      <sheetName val="ER-52 (2)"/>
      <sheetName val="Ing op. no paq"/>
      <sheetName val="ER-52 (3)"/>
      <sheetName val="BB "/>
      <sheetName val="ER-10 "/>
      <sheetName val="ER32"/>
      <sheetName val="ER33"/>
      <sheetName val="ISR Empleados smg"/>
      <sheetName val="ER34"/>
      <sheetName val="Resumen IR-17"/>
      <sheetName val="Resumen IR-17Mod."/>
      <sheetName val="Hon personas fisicas"/>
      <sheetName val="INGRESOS (3)"/>
      <sheetName val="RC"/>
      <sheetName val="RC (2)"/>
      <sheetName val="POPULAR"/>
      <sheetName val="CHEQUES"/>
      <sheetName val="CLIENTES (2)"/>
      <sheetName val="211000-21170013"/>
      <sheetName val="22000000-50000019"/>
      <sheetName val="600000-61000009"/>
      <sheetName val="62000000-99999999"/>
      <sheetName val="ER"/>
      <sheetName val="ER 1"/>
      <sheetName val="ER 2"/>
      <sheetName val="ER 3 "/>
      <sheetName val="ER 4"/>
      <sheetName val="ER-6 COMPARATIVO EXPORTAC"/>
      <sheetName val="ER -11"/>
      <sheetName val="ER -12"/>
      <sheetName val="ER 13"/>
      <sheetName val="ER 13-1"/>
      <sheetName val="ER-14"/>
      <sheetName val="ER -15"/>
      <sheetName val="ER-16"/>
      <sheetName val="ER-17"/>
      <sheetName val="ER -18"/>
      <sheetName val="VTA ACT. FIJOS ER-19"/>
      <sheetName val="ER 24"/>
      <sheetName val="ER 24-1"/>
      <sheetName val="ER 25"/>
      <sheetName val="ER 25-1"/>
      <sheetName val="ER -26"/>
      <sheetName val="ER 26-1"/>
      <sheetName val="Polizas"/>
      <sheetName val="Otros Activos Corrientes"/>
      <sheetName val="145002"/>
      <sheetName val="514001"/>
      <sheetName val="514002"/>
      <sheetName val="514100"/>
      <sheetName val="710000"/>
      <sheetName val="N.3"/>
      <sheetName val="100400"/>
      <sheetName val="Ajuste por traduccion Prueba"/>
      <sheetName val="Monetarias Bs"/>
      <sheetName val="Monetarias US$"/>
      <sheetName val="REI DEL AÑO "/>
      <sheetName val="Ajuste por traduccion"/>
      <sheetName val="Ajuste por traduccion promedio"/>
      <sheetName val="DIFERENCIAL tasa de cierre"/>
      <sheetName val="DIFERENCIAL PROMEDIO prueOK"/>
      <sheetName val="resultados"/>
      <sheetName val="REME"/>
      <sheetName val="DEUDA"/>
      <sheetName val="BALANCE ANCA"/>
      <sheetName val="1300-1600"/>
      <sheetName val="2300-2400"/>
      <sheetName val="2500-2600"/>
      <sheetName val="3100-3800"/>
      <sheetName val="4100"/>
      <sheetName val="5100"/>
      <sheetName val="5200"/>
      <sheetName val="6100-6800"/>
      <sheetName val="6900"/>
      <sheetName val="7100"/>
      <sheetName val="7300"/>
      <sheetName val="8100"/>
      <sheetName val="8200"/>
      <sheetName val="EQUIPMENT TYPE"/>
      <sheetName val="RESUMEN POR TIPO"/>
      <sheetName val="Cuadre AF"/>
      <sheetName val="Prueba Efecto neto AF"/>
      <sheetName val="Prueba Detalle AF"/>
      <sheetName val="IR-7"/>
      <sheetName val="Anexo N°1"/>
      <sheetName val="Anexo N°1A"/>
      <sheetName val="Anexo N°2"/>
      <sheetName val="Anexo N°3"/>
      <sheetName val="Anexo N°4"/>
      <sheetName val="Anexo N°5"/>
      <sheetName val="Anexo N°5A"/>
      <sheetName val="Anexo N°6"/>
      <sheetName val="Anexo N°6A"/>
      <sheetName val="Anexo N°7"/>
      <sheetName val="Anexo N°7A"/>
      <sheetName val="Anexo N°8"/>
      <sheetName val="Anexo N°8A"/>
      <sheetName val="Anexo N°9"/>
      <sheetName val="Anexo N°9A"/>
      <sheetName val="Anexo N°10"/>
      <sheetName val="Anexo N°10A"/>
      <sheetName val="Anexo N°11"/>
      <sheetName val="Anexo N°11A"/>
      <sheetName val="Anexo N°12"/>
      <sheetName val="Anexo N°13"/>
      <sheetName val="Anexo N°14"/>
      <sheetName val="Anexo N°14A"/>
      <sheetName val="SuperProy"/>
      <sheetName val="Reb x Inv"/>
      <sheetName val="Accionistas"/>
      <sheetName val="Moneda Ext"/>
      <sheetName val="Aportes"/>
      <sheetName val="Super Proy Modelo"/>
      <sheetName val="Conciliación Fiscal"/>
      <sheetName val="concil extra"/>
      <sheetName val="RPI "/>
      <sheetName val="Sumario Ajuste No Mon"/>
      <sheetName val="Pat"/>
      <sheetName val="mov pat"/>
      <sheetName val="Obras en Proceso"/>
      <sheetName val="3240"/>
      <sheetName val="OP details"/>
      <sheetName val="Cargos Diferidos"/>
      <sheetName val="gtos capitalizados PD"/>
      <sheetName val="remodelaciones"/>
      <sheetName val="Acumulac"/>
      <sheetName val="Muebles y Enseres"/>
      <sheetName val="Table (2)"/>
      <sheetName val=" MRC 1380"/>
      <sheetName val="Sup Sales"/>
      <sheetName val="MRC 2110"/>
      <sheetName val="MRC 2177"/>
      <sheetName val=" MRC 3697"/>
      <sheetName val=" MRC 3170"/>
      <sheetName val="Mexico"/>
      <sheetName val="ap venez"/>
      <sheetName val="ap guat"/>
      <sheetName val="AR Base"/>
      <sheetName val="AR Table"/>
      <sheetName val="AR Table (2)"/>
      <sheetName val="AP Base"/>
      <sheetName val="AP TABLE"/>
      <sheetName val="AP TABLE (2)"/>
      <sheetName val="Payment 2"/>
      <sheetName val="Payment"/>
      <sheetName val="Interco Rec-Pay"/>
      <sheetName val="MRC 1330"/>
      <sheetName val="MRC 1380"/>
      <sheetName val="Sup MRC 1380"/>
      <sheetName val="MRC 1410"/>
      <sheetName val="MRC 2112"/>
      <sheetName val="MRC 2115"/>
      <sheetName val="sup 1410"/>
      <sheetName val="MRC 2118"/>
      <sheetName val="MRC 2160"/>
      <sheetName val="MRC 2840"/>
      <sheetName val="MRC 2885"/>
      <sheetName val="MRC 3172"/>
      <sheetName val="MRC 3174"/>
      <sheetName val="MRC 3170"/>
      <sheetName val="MRC 3176"/>
      <sheetName val="MRC 3697"/>
      <sheetName val="MRC 4140"/>
      <sheetName val="MRC 4145"/>
      <sheetName val="MRC 4690"/>
      <sheetName val="MRC 5257"/>
      <sheetName val="MRC 3183"/>
      <sheetName val="NOVO AP VENEZUELA"/>
      <sheetName val="AP Venezuela"/>
      <sheetName val="Balance Fiscal Heckett 2003"/>
      <sheetName val="Asientos Resumen"/>
      <sheetName val="Inclusiones y Exclusiones"/>
      <sheetName val="Api Acumulado"/>
      <sheetName val="Reajuste del Año"/>
      <sheetName val="Actual. Cap. Social"/>
      <sheetName val="Actual. Otras Patrim."/>
      <sheetName val="Exclus. fisc. patrim. (aum.)"/>
      <sheetName val="Exclus. fisc. patrim. (dism.)"/>
      <sheetName val="Actual. No Monetarios (Prep.)"/>
      <sheetName val="Actual. No Monetarios (CF)"/>
      <sheetName val="Forecast 1+11"/>
      <sheetName val="2005 PRORRATEO"/>
      <sheetName val="EN-05"/>
      <sheetName val="MAR-05"/>
      <sheetName val="Sep-05"/>
      <sheetName val="Oct-05"/>
      <sheetName val="Main Menu"/>
      <sheetName val="BU Menu"/>
      <sheetName val="Base (2)"/>
      <sheetName val="Base LATAM"/>
      <sheetName val="Monthly Summary"/>
      <sheetName val="Monthly Full"/>
      <sheetName val="Monthly Summary MI"/>
      <sheetName val="Managed Costs IT"/>
      <sheetName val="Managed Costs Properties"/>
      <sheetName val="BU Summary"/>
      <sheetName val="Base (3)"/>
      <sheetName val="Member selection"/>
      <sheetName val="Tabla del Límite"/>
      <sheetName val="Venezuela Rev2"/>
      <sheetName val="Std Cost"/>
      <sheetName val="YECALENDAR"/>
      <sheetName val="Venezuela Essbase MIS 200612 Ba"/>
      <sheetName val="Parámetros"/>
      <sheetName val="ProduccionyReserva"/>
      <sheetName val="ProduccionyReservaInc"/>
      <sheetName val="Pozos Desinc."/>
      <sheetName val="FactorAgoInicio"/>
      <sheetName val="FactorAgoFinal"/>
      <sheetName val="Tasa_de_Cambio"/>
      <sheetName val="Pozo_Improd"/>
      <sheetName val="Pdvsa Gas"/>
      <sheetName val="AsientosUSD"/>
      <sheetName val="AsientosVEB"/>
      <sheetName val="Inv03"/>
      <sheetName val="SOCOMINTER ESPAÑA"/>
      <sheetName val="SOCOTRADING"/>
      <sheetName val="TECHINTRADE CORP"/>
      <sheetName val="TECHINTRADE URUGUAY"/>
      <sheetName val="SIDERCORP"/>
      <sheetName val="Inv04"/>
      <sheetName val="vc092004"/>
      <sheetName val="Balance Fiscal 2004"/>
      <sheetName val="CxC relac."/>
      <sheetName val="Cuentas T"/>
      <sheetName val="Ajuste Activo Fijo"/>
      <sheetName val="Conciliación Comparativa"/>
      <sheetName val="REI Escenario I"/>
      <sheetName val="REI Escenario II"/>
      <sheetName val="Ajuste Inventarios (BM)"/>
      <sheetName val="Ajuste Inventarios (UE)"/>
      <sheetName val="Materia Prima"/>
      <sheetName val="Material de Empaque"/>
      <sheetName val="Prod Terminado"/>
      <sheetName val="Prod en Proceso"/>
      <sheetName val="Ajustes Acum Inventarios"/>
      <sheetName val="RPI"/>
      <sheetName val="IR-1"/>
      <sheetName val="IR-4"/>
      <sheetName val="IR-6"/>
      <sheetName val="IR-8"/>
      <sheetName val="IR-9"/>
      <sheetName val="patrimonio 2000"/>
      <sheetName val="CON. AL 31-12-2003"/>
      <sheetName val="UTILIDAD"/>
      <sheetName val="PROVISION REESTRUCTURACION"/>
      <sheetName val="PROVISION CARTERA"/>
      <sheetName val="OTRAS PROVISIONES CONTABLES"/>
      <sheetName val="PROVISION INVENTARIO PT"/>
      <sheetName val="PROVISION ACTIVO FIJO"/>
      <sheetName val="PART.CONCIL.UA"/>
      <sheetName val="PART.CONC.LEV+FOODS"/>
      <sheetName val="PART.CONC.HTR"/>
      <sheetName val="PART.CONC.DIVERSEY"/>
      <sheetName val="RPI PROYECTADO ESC (2)"/>
      <sheetName val="PATRIM PROYECTADO ESC (2)"/>
      <sheetName val="Exclusiones Patrimonio"/>
      <sheetName val="REAJUST.ACT.FIJO PROYECTADO"/>
      <sheetName val="REAJUST.INVENT. (2)"/>
      <sheetName val="ACCIONES-PLUSV. PROYECTADA"/>
      <sheetName val="IAE-A"/>
      <sheetName val="IAE-R"/>
      <sheetName val="DPJ-A"/>
      <sheetName val="DPJ-R"/>
      <sheetName val="REAJUST.INVENT. (3)"/>
      <sheetName val=" Local Vs Londres"/>
      <sheetName val="EDOS.FINANC."/>
      <sheetName val="PERDIDAS, REBAJAS Y CR. ESC (3)"/>
      <sheetName val="PERD, REBAJAS Y CR. ESC 2 y 4"/>
      <sheetName val="PERDIDAS, REBAJAS Y CR. ESC. I"/>
      <sheetName val="RETENCIONES DE ISLR E IAE"/>
      <sheetName val="CALC.IAE"/>
      <sheetName val="RPI PROYECTADO ESC 4"/>
      <sheetName val="RPI PROYECTADO ESC I y 3"/>
      <sheetName val="REAJUST.ACT.FIJO"/>
      <sheetName val="PATRIM PROYECTADO ESC I y 3"/>
      <sheetName val="PATRIM"/>
      <sheetName val="REAJUST.INVENT. PROYEC. ESC 4"/>
      <sheetName val="REAJUST.INVENT. PROYECTADO"/>
      <sheetName val="REAJUST.INVENT."/>
      <sheetName val="ACCIONES-PLUSV."/>
      <sheetName val="ACT.SUSPEND.2002"/>
      <sheetName val="ACT.SUSPEND.2001"/>
      <sheetName val="DETALLE CTAS.LEVER"/>
      <sheetName val="DETALLE CTAS.HTR"/>
      <sheetName val="Conciliación Sept 05"/>
      <sheetName val="Conciliación Sept. O1"/>
      <sheetName val="Conciliación Ago. O1"/>
      <sheetName val="WTH"/>
      <sheetName val="Prepagados"/>
      <sheetName val="O-1.5 IPIC"/>
      <sheetName val="O-1.4 Contribuciones"/>
      <sheetName val="O-1.6 Prov.Incobrab"/>
      <sheetName val="O-1.7 Prov.Invent"/>
      <sheetName val="O-1.8 Otras Prov"/>
      <sheetName val="O-1.9 Gastos Exterior"/>
      <sheetName val="O-2.0 Otros ND"/>
      <sheetName val="O-3.0 Excs Prov"/>
      <sheetName val="tb_09-05"/>
      <sheetName val="FCS TB"/>
      <sheetName val="Depn &amp; Cost"/>
      <sheetName val="TB Aims by Group"/>
      <sheetName val="DPJ26 Anverso"/>
      <sheetName val="DPJ26 Reverso"/>
      <sheetName val="D.- Reajuste por Inflacion"/>
      <sheetName val="inesaca_0503_230703"/>
      <sheetName val="Concila Renta"/>
      <sheetName val="DT2.7"/>
      <sheetName val="DT2.1"/>
      <sheetName val="Consolidado May02"/>
      <sheetName val="RCC-20"/>
      <sheetName val="R.C.C."/>
      <sheetName val="RCC Todas"/>
      <sheetName val="Detalles Pérdidas"/>
      <sheetName val="Ajuste Inv Acc"/>
      <sheetName val="R.P.I."/>
      <sheetName val="Ajuste Pat"/>
      <sheetName val="IPC Año"/>
      <sheetName val="Calculo"/>
      <sheetName val="PUNTOS E, F, G, H. e I."/>
      <sheetName val="DPJ-26 Anverso"/>
      <sheetName val="R.E.I."/>
      <sheetName val="Inventarios ok"/>
      <sheetName val="Ajuste AF 2003"/>
      <sheetName val="Acciones ok"/>
      <sheetName val="Ajuste del Patri"/>
      <sheetName val="Restitución Patrimonio"/>
      <sheetName val="Mov. Patr ok"/>
      <sheetName val="RestCtaxC ok"/>
      <sheetName val="Cuadre de ANC ok"/>
      <sheetName val="Ajuste de Act. Fijo Proyecta NO"/>
      <sheetName val="Ajuste Cargos D. ok"/>
      <sheetName val="Activo F"/>
      <sheetName val="INTEGRAL"/>
      <sheetName val="Rates"/>
      <sheetName val="Statement (2)"/>
      <sheetName val="IC 17"/>
      <sheetName val="Sup Dez 1410"/>
      <sheetName val=" MRC 3176"/>
      <sheetName val=" MRC 3183"/>
      <sheetName val=" MRC 5257"/>
      <sheetName val="MRC 3810"/>
      <sheetName val="Venez Total "/>
      <sheetName val="CORPORATE PRINT"/>
      <sheetName val="CORPORATE DETAIL"/>
      <sheetName val="1380 x 2118 - DOC Currency COP"/>
      <sheetName val="1380 X 2110 - DOC Currency USD"/>
      <sheetName val="1380 X 2110 - DOC Currency COP"/>
      <sheetName val="c+3 table"/>
      <sheetName val="c+3 base"/>
      <sheetName val="C+3 2118"/>
      <sheetName val="c+3 2110"/>
      <sheetName val="Statement (3)"/>
      <sheetName val="Paym 17th"/>
      <sheetName val="Paym 03"/>
      <sheetName val="MRC 2231"/>
      <sheetName val="AP 2110 x AR 2118"/>
      <sheetName val="MRC 3810 PA"/>
      <sheetName val="MRC 3810 DR"/>
      <sheetName val="MRC 3810 CR"/>
      <sheetName val="MRC 3810 GT"/>
      <sheetName val="CPC"/>
      <sheetName val="CORPORATE"/>
      <sheetName val="Tabela IC 17"/>
      <sheetName val="MRC 2110 x 2118"/>
      <sheetName val="MRC 2118 Reconciliation Feb12 F"/>
      <sheetName val="Sup MRC 1410"/>
      <sheetName val="Sup Brasil"/>
      <sheetName val="1380 cpc ap"/>
      <sheetName val="EXCHANGE RATE JUN10"/>
      <sheetName val="RESUMEN y FOLLOW UP AR"/>
      <sheetName val="Sup Sales June"/>
      <sheetName val="Sup Sales June (NEW)"/>
      <sheetName val="Sup CorporateJune"/>
      <sheetName val="Sup Brazil"/>
      <sheetName val="Aging Report"/>
      <sheetName val="RESUMEN 2 - IC"/>
      <sheetName val="Paym 1st"/>
      <sheetName val="Paym 16th"/>
      <sheetName val="SEPT 1410"/>
      <sheetName val="MRC 1992"/>
      <sheetName val="Sup Jul 1410"/>
      <sheetName val="2840"/>
      <sheetName val="DRUG &amp; PHARMA"/>
      <sheetName val="SUPER HIPER"/>
      <sheetName val="STS"/>
      <sheetName val="MERCADO MAYORISTAS"/>
      <sheetName val="PAGO PROV"/>
      <sheetName val="anexo A "/>
      <sheetName val="Implementation Plan&amp;Dashboard"/>
      <sheetName val="Detail steps of Implementation"/>
      <sheetName val="HELP"/>
      <sheetName val="TEMP"/>
      <sheetName val="Coversheet"/>
      <sheetName val="Data Sheet"/>
      <sheetName val="Header template"/>
      <sheetName val="GL template"/>
      <sheetName val="Customer"/>
      <sheetName val="WORK AREA"/>
      <sheetName val="L-3"/>
      <sheetName val="L-4"/>
      <sheetName val="Z-4"/>
      <sheetName val="AA-6 (2)"/>
      <sheetName val="AA-6"/>
      <sheetName val="NN-6"/>
      <sheetName val="BB-7"/>
      <sheetName val="CC-8"/>
      <sheetName val="CC-9"/>
      <sheetName val="90"/>
      <sheetName val="10-test (revise)"/>
      <sheetName val="10-1 Media"/>
      <sheetName val="10-cut"/>
      <sheetName val="Statement of Income "/>
      <sheetName val="historical rate"/>
      <sheetName val="ELIMINATE"/>
      <sheetName val="P&amp;L(LENDER)"/>
      <sheetName val="BS(LENDER)"/>
      <sheetName val="RATIO"/>
      <sheetName val="DETAIL RATIO"/>
      <sheetName val="เงินกู้ธนชาติ"/>
      <sheetName val="เงินกู้ MGC"/>
      <sheetName val="LIAB"/>
      <sheetName val="EXPE"/>
      <sheetName val="CAPITAL_N"/>
      <sheetName val="INVEST_N"/>
      <sheetName val="SAGAKU"/>
      <sheetName val="TOUSI"/>
      <sheetName val="INVENT"/>
      <sheetName val="FIXSALES_N"/>
      <sheetName val="FIX_N"/>
      <sheetName val="FIXDED_N"/>
      <sheetName val="ACTABLE"/>
      <sheetName val="CF_KOTEI"/>
      <sheetName val="CF_AS"/>
      <sheetName val="CF_LIAB"/>
      <sheetName val="CFNOTES"/>
      <sheetName val="BSBEG"/>
      <sheetName val="BSPAY"/>
      <sheetName val="BSREC"/>
      <sheetName val="COMMON"/>
      <sheetName val="Sheet17"/>
      <sheetName val="Sheet21"/>
      <sheetName val="Sheet22"/>
      <sheetName val="Sheet23"/>
      <sheetName val="Sheet23_2"/>
      <sheetName val="Sheet24"/>
      <sheetName val="Sheet25"/>
      <sheetName val="Sheet26"/>
      <sheetName val="Sheet27"/>
      <sheetName val="Sheet28"/>
      <sheetName val="Sheet29"/>
      <sheetName val="Sheet30"/>
      <sheetName val="Sheet31"/>
      <sheetName val="COMPARATIVE"/>
      <sheetName val="TOKEINOTES"/>
      <sheetName val="B - 1"/>
      <sheetName val="24"/>
      <sheetName val="U-1A"/>
      <sheetName val="analytical"/>
      <sheetName val="per employee"/>
      <sheetName val="Sales cutoff"/>
      <sheetName val="Provision"/>
      <sheetName val="AGING"/>
      <sheetName val="Review CN"/>
      <sheetName val="K-1.1 (2)"/>
      <sheetName val="Summary (2)"/>
      <sheetName val="REC (2)"/>
      <sheetName val="CJE (2)"/>
      <sheetName val="C-1B"/>
      <sheetName val="Depre"/>
      <sheetName val="Repair and Maintenance"/>
      <sheetName val="J1A"/>
      <sheetName val="Right J3"/>
      <sheetName val="J4Right amor"/>
      <sheetName val="J4.1Right table"/>
      <sheetName val="Right review"/>
      <sheetName val="J5.1"/>
      <sheetName val="mvabud"/>
      <sheetName val="J-6"/>
      <sheetName val="Impair"/>
      <sheetName val="*******"/>
      <sheetName val="0000000"/>
      <sheetName val="1000000"/>
      <sheetName val="2000000"/>
      <sheetName val="CAUSAL"/>
      <sheetName val="1020"/>
      <sheetName val="1060"/>
      <sheetName val="Troy"/>
      <sheetName val="Auditors"/>
      <sheetName val="Summary lead"/>
      <sheetName val="Cash&amp;Bank"/>
      <sheetName val="Account Receivable"/>
      <sheetName val="Inventories"/>
      <sheetName val="Other CA"/>
      <sheetName val="Investment"/>
      <sheetName val="Intercompany"/>
      <sheetName val="Other assets"/>
      <sheetName val="Account payable"/>
      <sheetName val="Other CL"/>
      <sheetName val="Other liabilities"/>
      <sheetName val="Equities"/>
      <sheetName val="Other income"/>
      <sheetName val="Cost of service"/>
      <sheetName val="Selling &amp; admin"/>
      <sheetName val="Interest exp."/>
      <sheetName val="TrialBalance Q3-2002"/>
      <sheetName val="Job header"/>
      <sheetName val="TaxCal_Final 2009"/>
      <sheetName val="TaxCal_Final 2008"/>
      <sheetName val="WTH 2009"/>
      <sheetName val="accountant &amp; director"/>
      <sheetName val="Tax shortfall "/>
      <sheetName val="TX-1 Provision obsolete stock"/>
      <sheetName val="TX-1.1 Fx Gain Loss"/>
      <sheetName val="TX-1A Prov obsolete Per Client"/>
      <sheetName val="TX-1B Details AC# 6428"/>
      <sheetName val="TX-2 Provision for doubtful"/>
      <sheetName val="TX - 2A Bad debt write off_Eng"/>
      <sheetName val="TX-2.1 Details AC# 6370"/>
      <sheetName val="TX-3 FX"/>
      <sheetName val="TX-3.1 FX Cal"/>
      <sheetName val="I100"/>
      <sheetName val="TX- 4 entertain exp."/>
      <sheetName val="TX-4.1 Gift"/>
      <sheetName val="TX-5 UnderOver Accrued"/>
      <sheetName val="TX-5.1 Review Accrued exp."/>
      <sheetName val="TX-6 Accrued AL"/>
      <sheetName val="TX-7 Accrued Warranty"/>
      <sheetName val="TX-8 donation exp"/>
      <sheetName val="TX-8.1 detail donation exp"/>
      <sheetName val="TX -9 Asset written-off"/>
      <sheetName val="TX-9.1 Scrap details"/>
      <sheetName val="TX-9.2 FA written-off"/>
      <sheetName val="TX-10 Other non-deduct"/>
      <sheetName val="TX -11 WTH written-off"/>
      <sheetName val=" TX-12Review Exp"/>
      <sheetName val="BS-Test2"/>
      <sheetName val="K-1A"/>
      <sheetName val="K-addi"/>
      <sheetName val="K-Depr E"/>
      <sheetName val="K-Depr R"/>
      <sheetName val="K-Repair"/>
      <sheetName val="K-Insurance"/>
      <sheetName val="K-Sell "/>
      <sheetName val="K-Physi"/>
      <sheetName val="1020 FF"/>
      <sheetName val="r******"/>
      <sheetName val="Title "/>
      <sheetName val="Total Income Statement"/>
      <sheetName val="Detail of Variances "/>
      <sheetName val="Income Stat. 174 "/>
      <sheetName val="Income Stat. 175 "/>
      <sheetName val="Income Stat. 853-Informatiu"/>
      <sheetName val="Accounts R. - P. Total "/>
      <sheetName val="Accounts R. - P. 174 "/>
      <sheetName val="Total NAE "/>
      <sheetName val="NAE 174 "/>
      <sheetName val="NAE 175 "/>
      <sheetName val="Ratios "/>
      <sheetName val="Total PAT Reporting "/>
      <sheetName val="PAT Reporting 174 "/>
      <sheetName val="PAT Reporting 175 "/>
      <sheetName val="Annual Product Data "/>
      <sheetName val="Monthly Product Data "/>
      <sheetName val="Interco.Mark-up "/>
      <sheetName val="Capital Plan"/>
      <sheetName val="Volume detail "/>
      <sheetName val="Price per unit "/>
      <sheetName val="Spare Parts"/>
      <sheetName val="C-1A"/>
      <sheetName val="D-6"/>
      <sheetName val="E-4"/>
      <sheetName val="G-2"/>
      <sheetName val="K-1B"/>
      <sheetName val="K-1A_1"/>
      <sheetName val="J-2"/>
      <sheetName val="J-3"/>
      <sheetName val="N-1A"/>
      <sheetName val="N-7"/>
      <sheetName val="N-7.1"/>
      <sheetName val="VAT"/>
      <sheetName val="SBT"/>
      <sheetName val="N-8"/>
      <sheetName val="S-4"/>
      <sheetName val="RECONCILIATION TSD"/>
      <sheetName val="CCY"/>
      <sheetName val="KTP"/>
      <sheetName val="KTT"/>
      <sheetName val="PJD"/>
      <sheetName val="OSU"/>
      <sheetName val="JSI"/>
      <sheetName val="Name"/>
      <sheetName val="Evaluation-TDI"/>
      <sheetName val="ตั๋วเงินรับ"/>
      <sheetName val="AutoOpen Stub Data"/>
      <sheetName val="Invoice"/>
      <sheetName val="Macros"/>
      <sheetName val="ATW"/>
      <sheetName val="Lock"/>
      <sheetName val="Intl Data Table"/>
      <sheetName val="TemplateInformation"/>
      <sheetName val="example"/>
      <sheetName val="Links"/>
      <sheetName val="Aging_stock"/>
      <sheetName val="Local sale"/>
      <sheetName val="Lists"/>
      <sheetName val="review_JV"/>
      <sheetName val="E-3.1"/>
      <sheetName val="G-1"/>
      <sheetName val="H-1"/>
      <sheetName val="H-2"/>
      <sheetName val="I-3"/>
      <sheetName val="I-3.1"/>
      <sheetName val="K-CIP"/>
      <sheetName val="O-1.1"/>
      <sheetName val="Q-3"/>
      <sheetName val="R-IPD"/>
      <sheetName val="R-OPD"/>
      <sheetName val="U-2.1"/>
      <sheetName val="Ana-revenue"/>
      <sheetName val="Data Cost"/>
      <sheetName val="Ana-COS"/>
      <sheetName val="No.of.Patient"/>
      <sheetName val="U-4.1"/>
      <sheetName val="Doctor Fee(U-4.1A)"/>
      <sheetName val="No.of.Doctor(U-4.1B)"/>
      <sheetName val="Compare (2)"/>
      <sheetName val="M-1A"/>
      <sheetName val="M-6cufoff"/>
      <sheetName val="M-6.1"/>
      <sheetName val="MM-A"/>
      <sheetName val="MM-B"/>
      <sheetName val="T-1"/>
      <sheetName val="Div"/>
      <sheetName val="U-3.1 ana cost"/>
      <sheetName val="U-4 Ana S&amp;A"/>
      <sheetName val="U-1.1 Ana"/>
      <sheetName val="U-2.2"/>
      <sheetName val="U-3-int-inc"/>
      <sheetName val="U-4 cost"/>
      <sheetName val="U-5 admin"/>
      <sheetName val="U-6 intexp"/>
      <sheetName val="Master Cost Center"/>
      <sheetName val="SAP raw data"/>
      <sheetName val="CC Master"/>
      <sheetName val="PCH"/>
      <sheetName val="COST CENTER"/>
      <sheetName val="CC FOR KSBB MKT"/>
      <sheetName val="MTD SG&amp;A"/>
      <sheetName val="Raw data"/>
      <sheetName val="APSC-TH"/>
      <sheetName val="CC FOR KSBB OPS"/>
      <sheetName val="Solicitud"/>
      <sheetName val="Distribucion"/>
      <sheetName val="Recogida"/>
      <sheetName val="Destinatarios"/>
      <sheetName val="Materiales"/>
      <sheetName val="Bodegas"/>
      <sheetName val="Set Param"/>
      <sheetName val="Report 1"/>
      <sheetName val="Report 2"/>
      <sheetName val="Report 3"/>
      <sheetName val="Report 4"/>
      <sheetName val="Report 6"/>
      <sheetName val="Report 7"/>
      <sheetName val="Report 8"/>
      <sheetName val="Report 9"/>
      <sheetName val="Report 10"/>
      <sheetName val="Cross-Check"/>
      <sheetName val="Languages"/>
      <sheetName val="IAE-GILLETTE"/>
      <sheetName val="IAE 2000"/>
      <sheetName val="Consolidado Activo"/>
      <sheetName val="Consolidado Pasivo"/>
      <sheetName val="Consolidado P&amp;L"/>
      <sheetName val="Asientos Consolid"/>
      <sheetName val="Cod Agrup"/>
      <sheetName val="BalaJDS04"/>
      <sheetName val="BalaJDS05"/>
      <sheetName val="BalaJDS06"/>
      <sheetName val="BalaJDS07"/>
      <sheetName val="BalaJDS08"/>
      <sheetName val="BalaJDS09"/>
      <sheetName val="BalaJDS10"/>
      <sheetName val="BalaJDS11"/>
      <sheetName val="BalaJDS12"/>
      <sheetName val="BalaJDS01"/>
      <sheetName val="BalaJDS02"/>
      <sheetName val="BalaJDS03"/>
      <sheetName val="Analisis CTA"/>
      <sheetName val="GyP"/>
      <sheetName val="Partidas en dolares"/>
      <sheetName val="Mov. Patrimonio"/>
      <sheetName val="Mov. Prestamos Banc."/>
      <sheetName val="Mov. Activo fijo"/>
      <sheetName val="Mov. Inversiones"/>
      <sheetName val="Houston Reviewer Checklist"/>
      <sheetName val="Entity Name or Unit Number"/>
      <sheetName val="Tax Rates"/>
      <sheetName val="Exchange Rate Table"/>
      <sheetName val="Drop Down List Data"/>
      <sheetName val="Eq.Soft. 1010 Bs."/>
      <sheetName val="Eq.Software-1010 US$"/>
      <sheetName val="Eq.Comp. 1020 Bs."/>
      <sheetName val="Eq.Computacion-1020 US$"/>
      <sheetName val="Mobiliario 1030 Bs."/>
      <sheetName val="Mobiliario-1030 US$"/>
      <sheetName val="Intangibles 190-03-1000 Bs."/>
      <sheetName val="Intangibles 190-03-1000 US$"/>
      <sheetName val="Notes to Reviewer"/>
      <sheetName val="2006 Income Tax Accrual"/>
      <sheetName val="Supplemental Detail"/>
      <sheetName val="Tax Rates-2006"/>
      <sheetName val="Tax Rates-2005"/>
      <sheetName val="Return to Provision Example"/>
      <sheetName val="Abr-03"/>
      <sheetName val="MAy-03"/>
      <sheetName val="Jun-03"/>
      <sheetName val="Jul-03"/>
      <sheetName val="Ago-03"/>
      <sheetName val="Sep-03"/>
      <sheetName val="Oct-03"/>
      <sheetName val="Prueba de reajuste"/>
      <sheetName val="Prueba de reajuste (3)"/>
      <sheetName val="Prueba de reajuste (4)"/>
      <sheetName val="CON. AL 31-12-2004 DEF"/>
      <sheetName val="CON. AL 31-12-2004"/>
      <sheetName val="UTILIDAD (2003)"/>
      <sheetName val="UTILIDAD (2004)"/>
      <sheetName val="BALANCE (2004)"/>
      <sheetName val="PART.CONCIL.UA (2)"/>
      <sheetName val="PART.CONC.LEV+FOODS (2)"/>
      <sheetName val="PART.CONC.HTR (2)"/>
      <sheetName val="RPI (2)"/>
      <sheetName val="PATRIM (2)"/>
      <sheetName val="MOVIMIENTO DEL PATRIMONIO"/>
      <sheetName val="Hoja de Carga"/>
      <sheetName val="Conciliación de la Renta"/>
      <sheetName val="ISLR"/>
      <sheetName val="Resultado Financiero"/>
      <sheetName val="Perdidas Trasladables"/>
      <sheetName val="Credito de IAE"/>
      <sheetName val=" Prepagado ISLR"/>
      <sheetName val="Tributos No Pagados Noviembre"/>
      <sheetName val="Tributos No Pagados Octubre"/>
      <sheetName val="Tributos No Pagados Junio"/>
      <sheetName val="Provisiones a Noviembre"/>
      <sheetName val="Provisiones a Octubre"/>
      <sheetName val="Provisiones a Junio"/>
      <sheetName val="Gtos Acumulados"/>
      <sheetName val="Mayor Gastos Acumulados"/>
      <sheetName val="Ingresos a Noviembre"/>
      <sheetName val="Ingresos a Octubre"/>
      <sheetName val="Ingresos a Junio"/>
      <sheetName val="Gastos a Noviembre"/>
      <sheetName val="Gastos a Octubre"/>
      <sheetName val="Gastos a Junio"/>
      <sheetName val="REI "/>
      <sheetName val="Reajuste del Patrimonio "/>
      <sheetName val="Patrimonio Contable"/>
      <sheetName val="EFHP a Noviembre"/>
      <sheetName val="EFHP a Octubre"/>
      <sheetName val="EFHP a Junio"/>
      <sheetName val="Captaciones al Publico "/>
      <sheetName val="CaptacionesyOtrosFinanc."/>
      <sheetName val="Cuadre de Act. No Monetario"/>
      <sheetName val="Movimiento Activo Fijo "/>
      <sheetName val="Bienes Recibidos en Pago"/>
      <sheetName val="Otros Bienes Recibidos en Pago"/>
      <sheetName val="Gtos Diferidos"/>
      <sheetName val="1810210203"/>
      <sheetName val="Software "/>
      <sheetName val="18103102 - Software"/>
      <sheetName val="18107102 - Licencias"/>
      <sheetName val="Seguros Prepagados"/>
      <sheetName val="18806199"/>
      <sheetName val="Seguros ABAS"/>
      <sheetName val="Balance al 30-11-2006"/>
      <sheetName val="Balance al 31-10-2006"/>
      <sheetName val="Balance al 30-06-06 "/>
      <sheetName val="Balance al 31-05-06"/>
      <sheetName val="Balance al 30-04-2006"/>
      <sheetName val="Balance al 31-03-06"/>
      <sheetName val="Balance al 28-02-06"/>
      <sheetName val="Balance al 31-01-06"/>
      <sheetName val="Balance Definitivo al 31-12-05"/>
      <sheetName val="Tributos No Pagados Diciembre"/>
      <sheetName val="Cuentas Tratamiento Especial"/>
      <sheetName val="Ingresos a Diciembre"/>
      <sheetName val="Gastos a Diciembre"/>
      <sheetName val="EFHP (2)"/>
      <sheetName val="1810210203-Octubre"/>
      <sheetName val="GtosDiferidos"/>
      <sheetName val="Balance 31-12-2006 (9)"/>
      <sheetName val="Balance 31-12-2006 (8)"/>
      <sheetName val="Balance 31-12-2006 (7)"/>
      <sheetName val="Balance 31-12-2006 (6)"/>
      <sheetName val="Balance 31-12-2006 (4)"/>
      <sheetName val="Balance 31-12-2006 (3)"/>
      <sheetName val="Balance 31-12-2006 (2)"/>
      <sheetName val="12-99"/>
      <sheetName val="ventas99"/>
      <sheetName val="12-98"/>
      <sheetName val="Ventas98"/>
      <sheetName val="EQU9911"/>
      <sheetName val="EQUIPOS 9912"/>
      <sheetName val="depn keys (2)"/>
      <sheetName val="GCD FAR May06 (2)"/>
      <sheetName val="GCD FAR May06 (3)"/>
      <sheetName val="GCD FAR May06 - Values"/>
      <sheetName val="UL&lt;EUL"/>
      <sheetName val="2013年4月"/>
      <sheetName val="拒收明细"/>
      <sheetName val="出库为零单据"/>
      <sheetName val="汇总表"/>
      <sheetName val="申请表1"/>
      <sheetName val="申请表2"/>
      <sheetName val="申请表3"/>
      <sheetName val="申请表4"/>
      <sheetName val="申请表5"/>
      <sheetName val="申请表6"/>
      <sheetName val="申请表7"/>
      <sheetName val="申请表8"/>
      <sheetName val="申请表9"/>
      <sheetName val="申请表10"/>
      <sheetName val="SKU List"/>
      <sheetName val="SKU List (정렬)"/>
      <sheetName val="SKU List (부분합)"/>
      <sheetName val="Mar.SKU Rep."/>
      <sheetName val="Cos. summary"/>
      <sheetName val="Food. summary"/>
      <sheetName val="Cos.Prepack "/>
      <sheetName val="Food PD"/>
      <sheetName val="JB 푸드 주문서"/>
      <sheetName val="Neut. 푸드 주문서"/>
      <sheetName val="Food Onpack"/>
      <sheetName val="Internet"/>
      <sheetName val="SKU List_Original"/>
      <sheetName val="정렬"/>
      <sheetName val="부분합"/>
      <sheetName val="FINAL"/>
      <sheetName val="GENERAL NOTES"/>
      <sheetName val="BSS GSM 850 FCA"/>
      <sheetName val="BSS GSM 850 DDP"/>
      <sheetName val="DETAILED CONFIGURATIONS"/>
      <sheetName val="SOFTWARE FEATURES DETAIL"/>
      <sheetName val="SERVICES DETAIL"/>
      <sheetName val="CIVIL WORKS DETAIL"/>
      <sheetName val="MISCELLANEOUS AND INSTALATION"/>
      <sheetName val="RIGGING DETAIL"/>
      <sheetName val="SPARE PARTS DETAIL"/>
      <sheetName val="OTHER ITEMS INCLUDED"/>
      <sheetName val="Extracto 1rf-2001"/>
      <sheetName val="Others US$"/>
      <sheetName val="Others RD$"/>
      <sheetName val="COMPR4Q2005_xls-Refineria11-DGI"/>
      <sheetName val="A-2.1 Dep. Nor (2)"/>
      <sheetName val="2.1"/>
      <sheetName val="2.2"/>
      <sheetName val="2.3"/>
      <sheetName val="2.3.1"/>
      <sheetName val="2.4"/>
      <sheetName val="3.1"/>
      <sheetName val="5 "/>
      <sheetName val="5.1"/>
      <sheetName val="6.1"/>
      <sheetName val="8.1"/>
      <sheetName val="8.2"/>
      <sheetName val="8.3"/>
      <sheetName val="Activo KPMG 2006 "/>
      <sheetName val="Contratos vigentes al 31.12.07"/>
      <sheetName val="Activo KPMG 2007"/>
      <sheetName val="Activo KPMG 2005"/>
      <sheetName val="Precios"/>
      <sheetName val="M907UPDO"/>
      <sheetName val="Junio'01"/>
      <sheetName val="Mayo'01"/>
      <sheetName val="ElecDp May'01"/>
      <sheetName val="Mine May'01"/>
      <sheetName val="Abril'01"/>
      <sheetName val="ElecDp Abr'01"/>
      <sheetName val="Mine Abr'01"/>
      <sheetName val="Marzo'01"/>
      <sheetName val="ElecDp Mar'01"/>
      <sheetName val="Mine Mar'01"/>
      <sheetName val="Febrero'01"/>
      <sheetName val="ElecDp Feb'01"/>
      <sheetName val="Mine Feb'01"/>
      <sheetName val="Enero'01"/>
      <sheetName val="ElecDp Ene'01"/>
      <sheetName val="Mine Ene'01"/>
      <sheetName val="Diciembre'00"/>
      <sheetName val="ElecDp Dic'00"/>
      <sheetName val="Mine Dic'00"/>
      <sheetName val="Noviembre'00"/>
      <sheetName val="ElecDp Nov'00"/>
      <sheetName val="Mine Nov'00"/>
      <sheetName val="Octubre'00"/>
      <sheetName val="ElecDp Oct'00"/>
      <sheetName val="Mine Oct'00"/>
      <sheetName val="Septiembre'00"/>
      <sheetName val="ElecDp Sep'00"/>
      <sheetName val="Mine Sep'00"/>
      <sheetName val="Agosto'00"/>
      <sheetName val="Agosto'00 (Nop)"/>
      <sheetName val="Agosto'00 (Ed)"/>
      <sheetName val="ElecDp Ago'00"/>
      <sheetName val="Mine Ago'00"/>
      <sheetName val="JuLio'00 (2)"/>
      <sheetName val="JuLio'00"/>
      <sheetName val="ElecDp Jul'00"/>
      <sheetName val="Mine Jul'00"/>
      <sheetName val="GroupReportPrintMacros"/>
      <sheetName val="PrintGroup1"/>
      <sheetName val="Income(Concentrado)"/>
      <sheetName val="Operating Statistics"/>
      <sheetName val="Cost Summary"/>
      <sheetName val="Mine"/>
      <sheetName val="Los Colorados"/>
      <sheetName val="Laguna Seca"/>
      <sheetName val="Filter"/>
      <sheetName val="Port"/>
      <sheetName val="Unit Cost"/>
      <sheetName val="PRINT"/>
      <sheetName val="Income (Oxide)"/>
      <sheetName val="Cost item Oxido"/>
      <sheetName val="Cost Item  Concentrate"/>
      <sheetName val="Cost Item"/>
      <sheetName val="Cost Import"/>
      <sheetName val="Producction Cost Summary"/>
      <sheetName val="YTD PERFORMANCE"/>
      <sheetName val="Variances"/>
      <sheetName val="BHP Flash"/>
      <sheetName val="FY Costs "/>
      <sheetName val="prod data"/>
      <sheetName val="kpi stats"/>
      <sheetName val="RTZ Flash"/>
      <sheetName val="Costos Planta"/>
      <sheetName val="Mill"/>
      <sheetName val="Winter Report"/>
      <sheetName val="Inventory Roll"/>
      <sheetName val="Print Macros"/>
      <sheetName val="Update Macros"/>
      <sheetName val="Mail Macros"/>
      <sheetName val="PrintGroup2"/>
      <sheetName val="ALVXXL01"/>
      <sheetName val="Other_Exp_TR"/>
      <sheetName val="Capex S Curves - English Versio"/>
      <sheetName val="Detalle Dicbre 2004"/>
      <sheetName val="Total en Base GSAP"/>
      <sheetName val="Intro &amp; Practices"/>
      <sheetName val="General Inputs"/>
      <sheetName val="Actual Inputs"/>
      <sheetName val="Forecast Inputs"/>
      <sheetName val="Key Assumptions"/>
      <sheetName val="EBIT"/>
      <sheetName val="SAMapp Upload"/>
      <sheetName val="Inventory Valuation"/>
      <sheetName val="Debt"/>
      <sheetName val="MPR"/>
      <sheetName val="Prod &amp; Revenue"/>
      <sheetName val="6400_31122005_HIS"/>
      <sheetName val="6400_31122005_DEP"/>
      <sheetName val="31122005"/>
      <sheetName val="VENTAS REF"/>
      <sheetName val="Anexo Fut"/>
      <sheetName val="RLI-2000"/>
      <sheetName val="CAPITAL2001"/>
      <sheetName val="FUT2000"/>
      <sheetName val="CAPITAL2000"/>
      <sheetName val="DIF-CAPITAL-99-2000"/>
      <sheetName val="FDOFIJO"/>
      <sheetName val="OTRGAN98"/>
      <sheetName val="Existencias2000"/>
      <sheetName val="PROV Y CASTIGOS"/>
      <sheetName val="PROVIS(cliente)"/>
      <sheetName val="Afijo financiero"/>
      <sheetName val="Leasing(cliente)"/>
      <sheetName val="RESUMEN A FIJO AL 31-12-2000"/>
      <sheetName val="A FIJO...1998"/>
      <sheetName val="A FIJO 1999"/>
      <sheetName val="A FIJO 2000"/>
      <sheetName val="ANEXOI"/>
      <sheetName val="ANEXOII"/>
      <sheetName val="ANEXOIII"/>
      <sheetName val="TASA-PPM"/>
      <sheetName val="fut  At 2002 (ajustado)"/>
      <sheetName val="IMPRTA 2006"/>
      <sheetName val="IMPRTA 2006 (2)"/>
      <sheetName val="DETALLE RTA LIQ INDALUM2006"/>
      <sheetName val="IMPRTA 2006INVALUMCO"/>
      <sheetName val="IMPRTA 2006INVALUMCO (2)"/>
      <sheetName val="cap. propio indalum 2004"/>
      <sheetName val="cap. propio indalum 2005"/>
      <sheetName val="cap. propio indalum 2005 (2)"/>
      <sheetName val="cap. propio indalum 2006"/>
      <sheetName val="DETALLEDIFINDALUM"/>
      <sheetName val="cap. propio ALUMCO2005"/>
      <sheetName val="cap. propio ALUMCO2006"/>
      <sheetName val="DETALLEDIFALUMCO"/>
      <sheetName val="DETALLEDIFINVALUMCO"/>
      <sheetName val="cap. propio INV.ALUMCO "/>
      <sheetName val="cap. propio INV.ALUMCO2004"/>
      <sheetName val="cap. propio INV.ALUMCO2004 (2)"/>
      <sheetName val="cap. propio INV.ALUMCO2006"/>
      <sheetName val="FUT NETO INDALUM "/>
      <sheetName val="O-Matriz Impuestos"/>
      <sheetName val="O-1 Prov impto renta"/>
      <sheetName val="O-1.1 CM Pat trib"/>
      <sheetName val="O-1.2 Conciliación pago vs prov"/>
      <sheetName val="O-1.3 Prov Vacac"/>
      <sheetName val="O-1.4 Det. Prov Vacac"/>
      <sheetName val="O-1.5 Gtos Rechazado"/>
      <sheetName val="O-1.6 Prov Deuda"/>
      <sheetName val="O-1.7 I A S"/>
      <sheetName val="O-1.8 AF_trib_2007"/>
      <sheetName val="O-1.9 AF tributario"/>
      <sheetName val="O-1.10 Provisión Impuest"/>
      <sheetName val="O-1.11prov varias"/>
      <sheetName val=" O-1.12 CM PatFinanc."/>
      <sheetName val="RP CPI"/>
      <sheetName val="O-2 Diferidos"/>
      <sheetName val="O-2.1"/>
      <sheetName val="Pudahuel Jun 09"/>
      <sheetName val="Escoria Jun 09"/>
      <sheetName val="Colon Jun 09"/>
      <sheetName val="Antofagasta Jun 09"/>
      <sheetName val="Adiciones a Jun 09"/>
      <sheetName val="Pudahuel"/>
      <sheetName val="Escoria"/>
      <sheetName val="Colon"/>
      <sheetName val="Cuadratura Global"/>
      <sheetName val="Deposito de Seguridad Sept"/>
      <sheetName val="DEPOSITO DE SEGURIDAD"/>
      <sheetName val="ADICIONES A SEPTIEMBRE"/>
      <sheetName val="ADICIONES A JUNIO"/>
      <sheetName val="B.T."/>
      <sheetName val="B.C."/>
      <sheetName val="A-R"/>
      <sheetName val="G-12"/>
      <sheetName val=" G-21"/>
      <sheetName val="G-3"/>
      <sheetName val="T-2"/>
      <sheetName val="M "/>
      <sheetName val="P (2)"/>
      <sheetName val="P (3)"/>
      <sheetName val="P (4)"/>
      <sheetName val="P (5)"/>
      <sheetName val="P-6"/>
      <sheetName val="R-1"/>
      <sheetName val="R-2"/>
      <sheetName val="HH "/>
      <sheetName val="HH-1"/>
      <sheetName val="HH-12"/>
      <sheetName val="II"/>
      <sheetName val="II-1"/>
      <sheetName val="CONCILIACION INGRESO"/>
      <sheetName val="Libros contables"/>
      <sheetName val="Conciliación 2007"/>
      <sheetName val="Ciclo Remuneraciones"/>
      <sheetName val="AyR"/>
      <sheetName val="D-1-1"/>
      <sheetName val="I-4"/>
      <sheetName val="I-5"/>
      <sheetName val="J-1-1"/>
      <sheetName val="P (JCR)"/>
      <sheetName val="R-1(JCR)"/>
      <sheetName val="AA-2"/>
      <sheetName val="EE-1"/>
      <sheetName val="EE-1-1"/>
      <sheetName val="GG-1"/>
      <sheetName val="GG-2"/>
      <sheetName val="GG-3"/>
      <sheetName val="II-2"/>
      <sheetName val="II-3"/>
      <sheetName val="Oficina copiul."/>
      <sheetName val="OFIC.CORPORATIVA"/>
      <sheetName val="Vivero"/>
      <sheetName val="Eq. rodante"/>
      <sheetName val="Gral. Biogas Cosmito"/>
      <sheetName val="P agua I"/>
      <sheetName val="Piscina Mezcla"/>
      <sheetName val="PLANTA TRANSFERENCIA"/>
      <sheetName val="Maq. y Equipos"/>
      <sheetName val="Herramientas"/>
      <sheetName val="Imp. Laboratorio"/>
      <sheetName val="Vehiculos Leasing"/>
      <sheetName val="M3"/>
      <sheetName val="Muebles y Eq. Oficina"/>
      <sheetName val="Muebles Casa"/>
      <sheetName val="Proy. Valdivia"/>
      <sheetName val="M-16"/>
      <sheetName val="Talleres Mant"/>
      <sheetName val="A_09"/>
      <sheetName val="A (2)_09"/>
      <sheetName val="A (2)"/>
      <sheetName val="A (3)_09"/>
      <sheetName val="A (3)"/>
      <sheetName val="C_09"/>
      <sheetName val="D_09"/>
      <sheetName val="F_09"/>
      <sheetName val="F (2)_09"/>
      <sheetName val="F (2)"/>
      <sheetName val="F (3)_09"/>
      <sheetName val="F (3)"/>
      <sheetName val="J _09"/>
      <sheetName val="F (4)_09"/>
      <sheetName val="F (5)_09"/>
      <sheetName val="F (5)"/>
      <sheetName val="F (6)_09"/>
      <sheetName val="Op. Pend."/>
      <sheetName val="Ch. Cart."/>
      <sheetName val="Fdo.Fijo"/>
      <sheetName val="FCJ"/>
      <sheetName val="G_09"/>
      <sheetName val="G (2)_09"/>
      <sheetName val="IPA"/>
      <sheetName val="Petroleo"/>
      <sheetName val="I_09"/>
      <sheetName val="I (2)_09"/>
      <sheetName val="I (3)_09"/>
      <sheetName val="I (3)"/>
      <sheetName val="I (4)_09"/>
      <sheetName val="I (4)"/>
      <sheetName val="I (5)"/>
      <sheetName val="J (2)_09"/>
      <sheetName val="j (2)"/>
      <sheetName val="J (3)_09"/>
      <sheetName val="J (3)"/>
      <sheetName val="AF (1)_09"/>
      <sheetName val="AF (1)"/>
      <sheetName val="AF (2)_09"/>
      <sheetName val="AF2 (2)"/>
      <sheetName val="V_09"/>
      <sheetName val="V"/>
      <sheetName val="af_09"/>
      <sheetName val="dic 2006 oiv"/>
      <sheetName val="DA_09"/>
      <sheetName val="DA M3"/>
      <sheetName val="DA HM_09"/>
      <sheetName val="DA HM"/>
      <sheetName val="P_09"/>
      <sheetName val="S_09"/>
      <sheetName val="U_09"/>
      <sheetName val="AA_09"/>
      <sheetName val="AA (1)_09"/>
      <sheetName val="AA (1)"/>
      <sheetName val="AA (2)_09"/>
      <sheetName val="AA (2)"/>
      <sheetName val="AA (3)_09"/>
      <sheetName val="AA (3)"/>
      <sheetName val="Santander"/>
      <sheetName val="Anexo "/>
      <sheetName val="Bice"/>
      <sheetName val="Prov. vacaciones"/>
      <sheetName val="Proveedores"/>
      <sheetName val="AA (4)_09"/>
      <sheetName val="AA (4)"/>
      <sheetName val="AA (5)_09"/>
      <sheetName val="AA (5)"/>
      <sheetName val="EE_09"/>
      <sheetName val="GG_09"/>
      <sheetName val="GG"/>
      <sheetName val="II_09"/>
      <sheetName val="II (2)_09"/>
      <sheetName val="II (3)_09"/>
      <sheetName val="II (3)"/>
      <sheetName val="GG (8)"/>
      <sheetName val="CC_09"/>
      <sheetName val="PP_09"/>
      <sheetName val="Terrenos"/>
      <sheetName val="Plantaciones Forestales"/>
      <sheetName val="DEPOS.1 FASE"/>
      <sheetName val="Proyecto 3er.Piso"/>
      <sheetName val="Ampliacion PT"/>
      <sheetName val="Equipos PT"/>
      <sheetName val="Equipos Rodantes"/>
      <sheetName val="Maquinas Fase I"/>
      <sheetName val="Maquinas Fase II"/>
      <sheetName val="Act. PVenta"/>
      <sheetName val="Mat.Rod. Leasing"/>
      <sheetName val="Sist. Presto"/>
      <sheetName val="O. I. Fase II"/>
      <sheetName val="OI Vert"/>
      <sheetName val="Bod. Temporal"/>
      <sheetName val="Proy. Asfalto"/>
      <sheetName val="Proy. Infiltración"/>
      <sheetName val="Industrial III"/>
      <sheetName val="ISO 14001"/>
      <sheetName val="Proy.Incendio"/>
      <sheetName val="Proy. Descarga Aceite"/>
      <sheetName val="Ob. Inf.Vert"/>
      <sheetName val="Planta Agua I"/>
      <sheetName val="Pis. Mezcla"/>
      <sheetName val="9.-Impl. LAboratorio"/>
      <sheetName val="Resumen Trib 2007"/>
      <sheetName val="1.Terrenos"/>
      <sheetName val="2.Plantaciones Forestales"/>
      <sheetName val="3.Oficina copiul."/>
      <sheetName val="8.-Vehículos"/>
      <sheetName val="4.Depósitos "/>
      <sheetName val="5.Obras de Infraestructura"/>
      <sheetName val="6.Ofic corpor"/>
      <sheetName val="Mat. Rodante "/>
      <sheetName val="Maquinas y equipos"/>
      <sheetName val="3.Cto. Org."/>
      <sheetName val="4.PLANTA TRANSFERENCIA"/>
      <sheetName val="5.Ampliacion PT"/>
      <sheetName val="6.Talleres Mant"/>
      <sheetName val="7.Proyecto 3er.Piso"/>
      <sheetName val="8.Vivero"/>
      <sheetName val="9.Proy. Inc."/>
      <sheetName val="10.P agua I"/>
      <sheetName val="11.Piscina Mezcla"/>
      <sheetName val="12.Planta de Agua II"/>
      <sheetName val="13.Vehículos"/>
      <sheetName val="14.Maquinas Fase I"/>
      <sheetName val="16.Maquinas Fase II"/>
      <sheetName val="17.Herramientas"/>
      <sheetName val="20.Muebles Casa"/>
      <sheetName val="21.Vehiculos Leasing"/>
      <sheetName val="Informe de compatibilidad"/>
      <sheetName val="OI Planta"/>
      <sheetName val="Planta de Agua I"/>
      <sheetName val="Insumos Planta de Agua"/>
      <sheetName val="Planta de Agua II"/>
      <sheetName val="Cost Ampliación planta"/>
      <sheetName val="Topografía"/>
      <sheetName val="Máquinas y Petroleo"/>
      <sheetName val="AJUSTE GEOSINTÉTICOS"/>
      <sheetName val="Arriendo"/>
      <sheetName val="Aloj"/>
      <sheetName val="Arr. Maquinarias"/>
      <sheetName val="Arr.Terreno"/>
      <sheetName val="Asesorias"/>
      <sheetName val="Combust."/>
      <sheetName val="Contenedor"/>
      <sheetName val="Derechos"/>
      <sheetName val="Equipos1"/>
      <sheetName val="Eq.Ofic."/>
      <sheetName val="Equipos2"/>
      <sheetName val="Fletes"/>
      <sheetName val="Estudio"/>
      <sheetName val="Gasto Viaje"/>
      <sheetName val="Gasto import."/>
      <sheetName val="Instal."/>
      <sheetName val="Insumos"/>
      <sheetName val="Int.Fin."/>
      <sheetName val="Mant.y rep."/>
      <sheetName val="Maquin."/>
      <sheetName val="Monitoreo"/>
      <sheetName val="Remu"/>
      <sheetName val="Rend.Gastos"/>
      <sheetName val="Serv.varios"/>
      <sheetName val="Sist. extrac."/>
      <sheetName val="Reclasificar"/>
      <sheetName val="Reclasificar (2)"/>
      <sheetName val="ODPV"/>
      <sheetName val="deudores varios"/>
      <sheetName val="cta cte p"/>
      <sheetName val="Ant. Prov."/>
      <sheetName val="Fdo. Rendir"/>
      <sheetName val="Cred. 6%"/>
      <sheetName val="ID 2007"/>
      <sheetName val="Don."/>
      <sheetName val="GPA"/>
      <sheetName val="Seg. Ant."/>
      <sheetName val="Envicon (2)"/>
      <sheetName val="B.G."/>
      <sheetName val="amortizaciones1"/>
      <sheetName val="Sant-Planta Transf"/>
      <sheetName val="Sant-Ofic.Corp (2)"/>
      <sheetName val="Sant Oficinas"/>
      <sheetName val="AEX"/>
      <sheetName val="PV"/>
      <sheetName val="PDI"/>
      <sheetName val="Hon. x pagar"/>
      <sheetName val="Resumen leasing"/>
      <sheetName val="Envicon"/>
      <sheetName val="F-1-1"/>
      <sheetName val="F-1-2"/>
      <sheetName val="F-1-3"/>
      <sheetName val="F-3-1"/>
      <sheetName val="G-1-1"/>
      <sheetName val="G-1-2"/>
      <sheetName val="G-1-3"/>
      <sheetName val="G-1-4"/>
      <sheetName val="G-1-5"/>
      <sheetName val="G-1-6"/>
      <sheetName val="G-1-7"/>
      <sheetName val="T-1-1"/>
      <sheetName val="T-1-2"/>
      <sheetName val="M-I-II"/>
      <sheetName val="M-I-III"/>
      <sheetName val="P-2"/>
      <sheetName val="P-3"/>
      <sheetName val="P-4"/>
      <sheetName val="P-5"/>
      <sheetName val="P-7"/>
      <sheetName val="P-8"/>
      <sheetName val="HH1"/>
      <sheetName val="HH-1-1"/>
      <sheetName val="HH-1-2"/>
      <sheetName val="GG2"/>
      <sheetName val="Activos"/>
      <sheetName val="Pasivos"/>
      <sheetName val="Estados de Flujo"/>
      <sheetName val="Clasif Copiulemu"/>
      <sheetName val="C.M."/>
      <sheetName val="Rel."/>
      <sheetName val="Gtos R 2006"/>
      <sheetName val="AntFlujo"/>
      <sheetName val="SII"/>
      <sheetName val="dycxpeerr"/>
      <sheetName val="Sept2007"/>
      <sheetName val="MPYP AFijo Trib"/>
      <sheetName val="F22"/>
      <sheetName val="CPI INICIAL 2009"/>
      <sheetName val="RLI F.22"/>
      <sheetName val="Consultas"/>
      <sheetName val="CONC. CONT. FISC."/>
      <sheetName val="SDOS. PROM. I.S.R."/>
      <sheetName val="COMP. INF."/>
      <sheetName val="DEP FISCAL"/>
      <sheetName val="AMORT SEGUROS"/>
      <sheetName val="Gastos de Venta"/>
      <sheetName val="Administración"/>
      <sheetName val="VI TAX-27"/>
      <sheetName val="VIII.4 Check List Año 2004"/>
      <sheetName val="IX COMENTARIOS IMPOSITIVOS GRAL"/>
      <sheetName val="TB1 INTEGRACION GB"/>
      <sheetName val="TB3 CAPITAL SOCIAL"/>
      <sheetName val="C-1 ASPECTOS LIBROS IVA"/>
      <sheetName val="C-1.1 DIFERENCIAS ISR-IVA.CF"/>
      <sheetName val="C-1.2 DIFERENCIAS IVA-REGISTROS"/>
      <sheetName val="C-2DIF. FACT.ESPECIALES VRS.ISR"/>
      <sheetName val="C-2 ABSORCION ISR FE Y RET."/>
      <sheetName val="C-3 ASPECTOS DOCUMENTOS"/>
      <sheetName val="C37 RESERVA CUENTAS INCOBRABLES"/>
      <sheetName val="E COMENTARIOS DTO. No.  29-89"/>
      <sheetName val="F ANALISIS CRÉDITOS FISCALES"/>
      <sheetName val="E1 SEPARACION DTO. No. 29-89"/>
      <sheetName val="F-1 INTEGRACION ER Y CIERRES"/>
      <sheetName val="FF-2 ASPECTOS ISR TRIMESTRAL"/>
      <sheetName val="FF-3 ASPECTOS SOBRE EL IETAAP"/>
      <sheetName val="FF-4 ASPECTOS SOBRE EL IEMA"/>
      <sheetName val="ISR EMPLEADOS E IGSS"/>
      <sheetName val="J-1-1 Carátula"/>
      <sheetName val="J-1-1a_Observaciones"/>
      <sheetName val="J-1-3 Cálculo"/>
      <sheetName val="J-1-4 Gtos no ded-Rentas ext"/>
      <sheetName val="J-1-5 Indem-honorarios"/>
      <sheetName val="J-1-6 Viaticos"/>
      <sheetName val="J-1-6-1regalias"/>
      <sheetName val="J-1-7 Ganancia de K-Intereses"/>
      <sheetName val="BAJAS PROMINAS"/>
      <sheetName val="J-1-8 Reinversión-Inversiones"/>
      <sheetName val="J-1-9 Créditos Fiscales"/>
      <sheetName val="J-1-10_SALDOS FINALES"/>
      <sheetName val="J-10"/>
      <sheetName val="J-1-12 Integraciones"/>
      <sheetName val="J-13 Issues"/>
      <sheetName val="J-5-1-3 Cálculo"/>
      <sheetName val="GeneralInfo"/>
      <sheetName val="Translation"/>
      <sheetName val="Change Tracker"/>
      <sheetName val="ファイル説明"/>
      <sheetName val="PL Summary by Opco"/>
      <sheetName val="PL Summary by year"/>
      <sheetName val="Regional Costs"/>
      <sheetName val="1. FX New Device"/>
      <sheetName val="2. FX New Deployment"/>
      <sheetName val="3. Opco Labor"/>
      <sheetName val="5. Buyout Costs"/>
      <sheetName val="6. Other COGS"/>
      <sheetName val="7. Other SGA"/>
      <sheetName val="8. Existing Device"/>
      <sheetName val="9. Existing Device Deployment"/>
      <sheetName val="10. Customer TCO"/>
      <sheetName val="11. Customer DV and # Divice"/>
      <sheetName val="Country #1"/>
      <sheetName val="Country #2"/>
      <sheetName val="Country #3"/>
      <sheetName val="Country #4"/>
      <sheetName val="Country #5"/>
      <sheetName val="Country #6"/>
      <sheetName val="Country #7"/>
      <sheetName val="Country #8"/>
      <sheetName val="Country #9"/>
      <sheetName val="Country #10"/>
      <sheetName val="Country #11"/>
      <sheetName val="Country #12"/>
      <sheetName val="Country #13"/>
      <sheetName val="XOS fixed price"/>
      <sheetName val="Model"/>
      <sheetName val="paste"/>
      <sheetName val="HMAMB"/>
      <sheetName val="PLAN TERRY"/>
      <sheetName val="PLAN TERRY 20"/>
      <sheetName val="PLAN TERRY 40"/>
      <sheetName val="PLAN TERRY 20 (2)"/>
      <sheetName val="PLAN TERRY 30"/>
      <sheetName val="Optico"/>
      <sheetName val="Optico Base"/>
      <sheetName val="grp's x marca"/>
      <sheetName val="grp's x marca (2)"/>
      <sheetName val="Tiers"/>
      <sheetName val="fORMATO"/>
      <sheetName val="Tiers (2)"/>
      <sheetName val="INSTITUCIONAL"/>
      <sheetName val="INS TIME-TABLE"/>
      <sheetName val="INS Ubicación de Planta"/>
      <sheetName val="COYOACAN"/>
      <sheetName val="COY. TIME-TABLE"/>
      <sheetName val="COY. Ubicación de Planta"/>
      <sheetName val="MONTERREY"/>
      <sheetName val="MTY TIME-TABLE"/>
      <sheetName val="MTY. Ubicación de Planta"/>
      <sheetName val="GUADALAJARA"/>
      <sheetName val="GDL TIME-TABLE"/>
      <sheetName val="GDL Ubicación de Planta"/>
      <sheetName val="PARABUSES"/>
      <sheetName val="PARABUSES DIR"/>
      <sheetName val="AUTOBUSES"/>
      <sheetName val="Rutas Mty."/>
      <sheetName val="Rutas Gdl."/>
      <sheetName val="RUTAS D.F. "/>
      <sheetName val="RUTAS Area Metropolitana"/>
      <sheetName val="PRENSA H.S. I"/>
      <sheetName val="PRENSA H.S. I 1a pauta"/>
      <sheetName val="PRENSA H.S. I (3)"/>
      <sheetName val="RADIO H.S. I 20&quot; TOTAL"/>
      <sheetName val="RADIO LOCAL 1 Y 2 SEM"/>
      <sheetName val="RADIO LOCAL 3 Y4 SEM"/>
      <sheetName val="PRENSAH_S_I"/>
      <sheetName val="PRENSA H_S_ I"/>
      <sheetName val="1er F"/>
      <sheetName val="Flow Gral"/>
      <sheetName val="PRENSA TOT"/>
      <sheetName val="Pauta Mzo"/>
      <sheetName val="Prensa RB"/>
      <sheetName val="Cintillos"/>
      <sheetName val="RB Jr"/>
      <sheetName val="Revistas"/>
      <sheetName val="ANALISIS REVISTAS"/>
      <sheetName val="ASIENTOS_RESUMEN"/>
      <sheetName val="ACTIVOS MONETARIOS"/>
      <sheetName val="IAE"/>
      <sheetName val="ASIENTOS-FINAL (act)"/>
      <sheetName val="RESUMEN_FINAL"/>
      <sheetName val="BALANCE_FINAL"/>
      <sheetName val="Balance_SAP"/>
      <sheetName val="INVENTARIOS IAE"/>
      <sheetName val="Instalaciones"/>
      <sheetName val="Equipo de Oficina"/>
      <sheetName val="Maquinaria"/>
      <sheetName val="Equipo"/>
      <sheetName val="Otros Activos Depreciables"/>
      <sheetName val="Sumaria AF"/>
      <sheetName val="Cuadre AF Data Vs SAF"/>
      <sheetName val="IPC tabla"/>
      <sheetName val="IPC Base"/>
      <sheetName val="AUXILIAR (2)"/>
      <sheetName val="AUXILIAR (1)"/>
      <sheetName val="AUXILIAR BIENES DE USO Y MEJORA"/>
      <sheetName val="F-6 Taxation"/>
      <sheetName val="Estimacion Renta"/>
      <sheetName val="Tax Analysis"/>
      <sheetName val="Taxation Balance"/>
      <sheetName val="Conciliacion de la Renta"/>
      <sheetName val="Provision Ctas Incobrables"/>
      <sheetName val="Provisiones Inventarios"/>
      <sheetName val="Disminucion de Patrimonio"/>
      <sheetName val="Patrimonio Fiscal "/>
      <sheetName val="Reajuste Activos Fijos"/>
      <sheetName val="Inventarios-2006"/>
      <sheetName val="Tranferencias"/>
      <sheetName val="IPC 1997"/>
      <sheetName val="Balance Inicial Fiscal Oct 2000"/>
      <sheetName val="Asientos Punta Inicial"/>
      <sheetName val="Cuentas T (Inicial)"/>
      <sheetName val="Balance Final Fiscal Oct 2001"/>
      <sheetName val="Asientos Punta Final"/>
      <sheetName val="Cuentas T (Final)"/>
      <sheetName val="JJ-1"/>
      <sheetName val="JJ-2"/>
      <sheetName val="JJ-3"/>
      <sheetName val="J "/>
      <sheetName val="J-CF-2 (2)"/>
      <sheetName val="J-3 "/>
      <sheetName val="J-4"/>
      <sheetName val="J-4-2"/>
      <sheetName val="JR-1"/>
      <sheetName val="JR-1-1"/>
      <sheetName val="JR-1-2"/>
      <sheetName val="JR-2"/>
      <sheetName val="JR-3"/>
      <sheetName val="Hist Dic 2007 Vs Oct 2008"/>
      <sheetName val="Hist Oct 2008"/>
      <sheetName val="ActivoFijo "/>
      <sheetName val="ActivoFijo declarado 2007"/>
      <sheetName val="BC"/>
      <sheetName val="Base DIC 2007 100"/>
      <sheetName val="Resumen Ajuste Restituciones "/>
      <sheetName val="Provisión Cobro Dudoso"/>
      <sheetName val="Ajuste Apart Obsolescencia"/>
      <sheetName val="Provisión Contartos Facturados"/>
      <sheetName val="Apartado por Doble Indemnizac."/>
      <sheetName val="Inv Art 104 paragrafo quinto"/>
      <sheetName val="AF Art 105 Numeral 1"/>
      <sheetName val="OA Art 105 Numeral 2"/>
      <sheetName val="PNM Art 105 Numeral 3"/>
      <sheetName val="Patrimonio Art 114"/>
      <sheetName val="Act no Mon Art 117"/>
      <sheetName val="Pas no Mon Art 118"/>
      <sheetName val="INVENTARIOS art 120"/>
      <sheetName val="Inventario Art 120 Par unico"/>
      <sheetName val="Precio Diarios"/>
      <sheetName val="Euro"/>
      <sheetName val="Euro  4 octubre"/>
      <sheetName val="07 Octubre"/>
      <sheetName val="28 octubre"/>
      <sheetName val="28 de octubre 2"/>
      <sheetName val="31 de octubre 500 M"/>
      <sheetName val="31 de octubre 20M"/>
      <sheetName val="31 de Dic 04"/>
      <sheetName val="TABLAIPC"/>
      <sheetName val="EQUIPOS"/>
      <sheetName val="RESUMEN ACT FIJO"/>
      <sheetName val=" Adic 2005"/>
      <sheetName val="Edificio"/>
      <sheetName val="Computación"/>
      <sheetName val="Terreno"/>
      <sheetName val="Maquinaria y Eq."/>
      <sheetName val="Vehiculo"/>
      <sheetName val="Moldes y Troqueles"/>
      <sheetName val="Mejoras a Propiedad Arrendada"/>
      <sheetName val="PREMISAS INVENT PREC ESPEC"/>
      <sheetName val="Premisas"/>
      <sheetName val="P&amp;L Gross"/>
      <sheetName val="P&amp;L Expandido"/>
      <sheetName val="Conciliación-reportado"/>
      <sheetName val="DPJ (2)"/>
      <sheetName val="DPJREV (2)"/>
      <sheetName val="Conciliación declarado"/>
      <sheetName val="IAE-R (2)"/>
      <sheetName val="IAE-A (3)"/>
      <sheetName val="BASE IAE"/>
      <sheetName val="Tránsito al 31-12-2004"/>
      <sheetName val="Reserva-ok"/>
      <sheetName val="Otros Inventarios-ok"/>
      <sheetName val="Almacen General-ok"/>
      <sheetName val="Prepagados-ok"/>
      <sheetName val="Cargos Diferidos-ok"/>
      <sheetName val="Títulos valores-ok"/>
      <sheetName val="Resultado-ok"/>
      <sheetName val="Partida en conciliación"/>
      <sheetName val="G&amp;P Completo"/>
      <sheetName val="Conciliación (2)"/>
      <sheetName val="Inv P&amp;A-ok"/>
      <sheetName val="p espec P&amp;A resum"/>
      <sheetName val="Patrimonio-ok"/>
      <sheetName val="Balance Octubre"/>
      <sheetName val="Mov.CxC-ISLR-ok"/>
      <sheetName val="Balance mensualizado"/>
      <sheetName val="CoCars"/>
      <sheetName val="CoCars2003"/>
      <sheetName val="CoCars-Costo de Ventas 2003"/>
      <sheetName val="AJUSTE PT 2004"/>
      <sheetName val="PT 31-12-2004"/>
      <sheetName val="PT-Costo de Ventas 2004"/>
      <sheetName val="Garantías pagadas"/>
      <sheetName val="IAE 2004"/>
      <sheetName val="Conciliación inventarios"/>
      <sheetName val="IAE 2003-ok"/>
      <sheetName val="Mayo 2004"/>
      <sheetName val="Restantes 19-3-04"/>
      <sheetName val="Valor de Salvamento 2008"/>
      <sheetName val="Mov. de Provisiones"/>
      <sheetName val="Capas de las OP"/>
      <sheetName val="ACTIVOS FIJOS GRUPO Nº1"/>
      <sheetName val="ACTIVOS FIJOS GRUPO Nº3"/>
      <sheetName val="ACTIVOS FIJOS GRUPO Nº4"/>
      <sheetName val="ACTIVOS FIJOS GRUPO Nº6"/>
      <sheetName val="ACTIVOS FIJOS GRUPO Nº8"/>
      <sheetName val="ACTIVOS FIJOS GRUPO Nº9"/>
      <sheetName val="ACTIVOS FIJOS GRUPO Nº12"/>
      <sheetName val="tasa de cambio"/>
      <sheetName val="Resumen de gastos por proveedor"/>
      <sheetName val="Serv 2007 por capa"/>
      <sheetName val="sueldos y sala 2007 por capa"/>
      <sheetName val="sueldo y sal 2008 por capa"/>
      <sheetName val="serv 2007 p_capa (pag 2008)"/>
      <sheetName val="suel y sal 2007 p_capa (pag 08)"/>
      <sheetName val="Agrupación y asientos"/>
      <sheetName val="Pasivos canc con cierre por med"/>
      <sheetName val="31 12 07 BONOS"/>
      <sheetName val="31 12 08 BONOS"/>
      <sheetName val="30 09 08 BONOS"/>
      <sheetName val="Valores de titulos"/>
      <sheetName val="PMneta"/>
      <sheetName val="Detalle por año pasivos varios"/>
      <sheetName val="Pasivos 06 pag en 07 y 08"/>
      <sheetName val="Pasivos del 2007 pag en 2008"/>
      <sheetName val="YTD USGAAP"/>
      <sheetName val="SO BUDGET -USD"/>
      <sheetName val="YTD January"/>
      <sheetName val=" January IS - FX"/>
      <sheetName val=" January IS - NO FX"/>
      <sheetName val="Monthly Summary - NO FX"/>
      <sheetName val="Monthly Summary - FX"/>
      <sheetName val="BID Case-1"/>
      <sheetName val="Board"/>
      <sheetName val="Variance Descriptions"/>
      <sheetName val="Preferred Shares"/>
      <sheetName val="IS 2000"/>
      <sheetName val="PensionFund"/>
      <sheetName val="inf 01-00"/>
      <sheetName val="USS2000"/>
      <sheetName val="LIR Energy"/>
      <sheetName val="LOI Loan"/>
      <sheetName val="debentures Light"/>
      <sheetName val="bndes"/>
      <sheetName val="adjustements"/>
      <sheetName val="JAN99"/>
      <sheetName val="FEB99"/>
      <sheetName val="MARCH99"/>
      <sheetName val="APRIL99"/>
      <sheetName val="MAY99"/>
      <sheetName val="JUN99"/>
      <sheetName val="JUL99"/>
      <sheetName val="AUG99"/>
      <sheetName val="SEPT99"/>
      <sheetName val="OCT99"/>
      <sheetName val="NOV99"/>
      <sheetName val="DEC99"/>
      <sheetName val="YTD Oct"/>
      <sheetName val="YTD Sept"/>
      <sheetName val="YTD Aug"/>
      <sheetName val="YTD July"/>
      <sheetName val="YTD June"/>
      <sheetName val="YTDMay"/>
      <sheetName val="YTDApril"/>
      <sheetName val="YTDMarch"/>
      <sheetName val="DevaluationImpacts"/>
      <sheetName val="98Goodwill"/>
      <sheetName val="Provisions"/>
      <sheetName val="conciliacion"/>
      <sheetName val="RENTA EXT"/>
      <sheetName val="Resumen-US$"/>
      <sheetName val="Resumen-Bs."/>
      <sheetName val="Ventas Exterior-2002"/>
      <sheetName val="ppc vtas ext"/>
      <sheetName val="GASTOS ACUMULADOS POR PAGAR"/>
      <sheetName val="CTA POR COBRAR"/>
      <sheetName val="MOVIMIENTO DE PATRIMONIO 02"/>
      <sheetName val="General template instructions"/>
      <sheetName val="P&amp;L  Budgets"/>
      <sheetName val="P&amp;L CCI Detail"/>
      <sheetName val="2003 Capital"/>
      <sheetName val="Cash Budgets"/>
      <sheetName val="Cash CCI Detail"/>
      <sheetName val="Key Performance Indicators"/>
      <sheetName val="P&amp;L Summary"/>
      <sheetName val="Cash Summary"/>
      <sheetName val="P&amp;L CCI Reconciliation"/>
      <sheetName val="Cash CCI Reconciliation"/>
      <sheetName val="Key Indicator Summary"/>
      <sheetName val="5 year model updates"/>
      <sheetName val="Cash Questions"/>
      <sheetName val="Other Assumptions"/>
      <sheetName val="Essbase_P&amp;L_ Monthly"/>
      <sheetName val="Essbase_P&amp;L_Annual"/>
      <sheetName val="Hypload"/>
      <sheetName val="8113"/>
      <sheetName val="8114"/>
      <sheetName val="8114,1"/>
      <sheetName val="8115"/>
      <sheetName val="Reportes de venta"/>
      <sheetName val="Reporte de venta precio final"/>
      <sheetName val="Ventas"/>
      <sheetName val="serie del caribe "/>
      <sheetName val="Libro API "/>
      <sheetName val="Reten SyS"/>
      <sheetName val="Ret. Varias"/>
      <sheetName val="IVA-Requisitos"/>
      <sheetName val="Planillas Varia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30"/>
      <sheetName val="220"/>
      <sheetName val="295"/>
      <sheetName val="335"/>
      <sheetName val="405"/>
      <sheetName val="410"/>
      <sheetName val="420"/>
      <sheetName val="425"/>
      <sheetName val="Employees"/>
      <sheetName val=" sales by vendor  "/>
      <sheetName val="ESSBASE"/>
      <sheetName val="Modelo tabla ICE"/>
      <sheetName val="Resumen Bs"/>
      <sheetName val="RESUMEN POR AEROPUERTOS"/>
      <sheetName val="RESUMEN superhid"/>
      <sheetName val="Reporte de Ventas"/>
      <sheetName val="Rango Precios"/>
      <sheetName val="RESUMEN  AERPTOS JET NACIONAL"/>
      <sheetName val="B.G"/>
      <sheetName val="Evol.P.N."/>
      <sheetName val="EOAF"/>
      <sheetName val="E.F.AÑO ANT."/>
      <sheetName val="GUIA.EOAF"/>
      <sheetName val="BG y GP Comple1"/>
      <sheetName val="Notas.E.F"/>
      <sheetName val="ReferenciasIT"/>
      <sheetName val="SaldoActual"/>
      <sheetName val="GP.INGR.DAT 31.03.02"/>
      <sheetName val="GP.INGR.DAT"/>
      <sheetName val="GP"/>
      <sheetName val="Caja"/>
      <sheetName val="Inver"/>
      <sheetName val="CXC.INGR.DAT"/>
      <sheetName val="Inven"/>
      <sheetName val="Pozos"/>
      <sheetName val="CXP.INGR.DAT"/>
      <sheetName val="CXP1"/>
      <sheetName val="BS 4Q 02"/>
      <sheetName val="DEC01 DB"/>
      <sheetName val="PAE TABLE (WP)"/>
      <sheetName val="PAE TABLE"/>
      <sheetName val="PAE SALDOS ANALYSIS"/>
      <sheetName val="CASH &amp; CASH"/>
      <sheetName val="ACCOUNTS RECEIVABLE"/>
      <sheetName val="LONG TERM DEBT"/>
      <sheetName val="Cálculo"/>
      <sheetName val="cuadro AF"/>
      <sheetName val="AF-SAP"/>
      <sheetName val="AITB"/>
      <sheetName val="Anexo 7 (REEXPLOT)"/>
      <sheetName val="REEXPLOT"/>
      <sheetName val="RUC NAC VALORES"/>
      <sheetName val="IVA "/>
      <sheetName val="I.1.2"/>
      <sheetName val="I.1.3 y 4"/>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IUE"/>
      <sheetName val="Nac valores"/>
      <sheetName val="AF Tribut  (2)"/>
      <sheetName val="AF Tribut "/>
      <sheetName val="Depreciacion Mes"/>
      <sheetName val="PREST,BANC"/>
      <sheetName val="Balance Gral."/>
      <sheetName val="EST.RES"/>
      <sheetName val="COMPOSEGYP"/>
      <sheetName val="COMPOSBAL"/>
      <sheetName val="AFILIADAS"/>
      <sheetName val="ADMINISTRACION"/>
      <sheetName val="Intang-Amort "/>
      <sheetName val="AF-Deprec CLHB "/>
      <sheetName val="ÑUPUCO"/>
      <sheetName val=" Bruto Fiscalizada"/>
      <sheetName val="PERDIDAS  BTU´S"/>
      <sheetName val="120"/>
      <sheetName val="110-a"/>
      <sheetName val="120-a"/>
      <sheetName val="110-b"/>
      <sheetName val="120-b"/>
      <sheetName val="110-c"/>
      <sheetName val="120-c"/>
      <sheetName val="321"/>
      <sheetName val="321-a"/>
      <sheetName val="EEFF a Marzo"/>
      <sheetName val="EEFF a junio"/>
      <sheetName val="EEFF a mayo"/>
      <sheetName val="EEFF a abril"/>
      <sheetName val="420-a"/>
      <sheetName val="420-b"/>
      <sheetName val="420-c"/>
      <sheetName val="511"/>
      <sheetName val="954 (2)"/>
      <sheetName val="Plm"/>
      <sheetName val="Clp-Crd"/>
      <sheetName val="Pvn"/>
      <sheetName val="Mtgd"/>
      <sheetName val="Lvt-Tr1"/>
      <sheetName val="Lvt-Tr2"/>
      <sheetName val="Sal-TR-1"/>
      <sheetName val="Sal-TR-2"/>
      <sheetName val="Sal-TR-3"/>
      <sheetName val="DongWong"/>
      <sheetName val="Stock-(Ycb-Rgd)"/>
      <sheetName val="SCADA-EFM"/>
      <sheetName val="Data-Logger"/>
      <sheetName val="Dif.EFM-Logger"/>
      <sheetName val="CRC-TR-1"/>
      <sheetName val="CRC-TR-2"/>
      <sheetName val="VGD"/>
      <sheetName val="SRQ"/>
      <sheetName val="Crco-VHM"/>
      <sheetName val="VHM"/>
      <sheetName val="HSR"/>
      <sheetName val="Bulo_Bulo"/>
      <sheetName val="BATERIA"/>
      <sheetName val="STOCK-CRCO-VHERM"/>
      <sheetName val="Dif-EFM-Logger"/>
      <sheetName val="VGD-1"/>
      <sheetName val="VGD -2"/>
      <sheetName val="R-ABAROA"/>
      <sheetName val="CEROCSAM"/>
      <sheetName val="City camiri"/>
      <sheetName val="CRE-CAMIRI"/>
      <sheetName val="Emdigas"/>
      <sheetName val="City Gate-Pts"/>
      <sheetName val="Egsa-Potosi"/>
      <sheetName val="Mariaca"/>
      <sheetName val="Est-CRLL"/>
      <sheetName val="Est-TRPP"/>
      <sheetName val="Est-TPR"/>
      <sheetName val="Est-TGP"/>
      <sheetName val="Est-CHRT"/>
      <sheetName val="STOCK-GTC"/>
      <sheetName val="Casino Ref"/>
      <sheetName val="CLHB-TPR"/>
      <sheetName val="dif  (3)"/>
      <sheetName val="Libro de Compras (SIN)"/>
      <sheetName val="no incluidas"/>
      <sheetName val="VAT &amp; IT Determination YTD(PWC)"/>
      <sheetName val="Mayor Gto IT"/>
      <sheetName val="IT Pasivo"/>
      <sheetName val="41001 SALES"/>
      <sheetName val="43001 COSTO VENTA"/>
      <sheetName val="43004 ALMACENAJE"/>
      <sheetName val="43006 DEMASIA-SOBRANTE"/>
      <sheetName val="Libro de Ventas  REVISION DVA "/>
      <sheetName val="Mayor DF"/>
      <sheetName val="LV-PPC"/>
      <sheetName val="LV DA VINCI"/>
      <sheetName val="FACTURAS RETIRADAS"/>
      <sheetName val="Índices"/>
      <sheetName val="Dep 2006"/>
      <sheetName val="Dep actual"/>
      <sheetName val="Bajas AF"/>
      <sheetName val="IUEBX asumido_Vinto"/>
      <sheetName val="Saldo Noviembre"/>
      <sheetName val="1. Conc.Banc.ME"/>
      <sheetName val="2. Conc.Banc.ML"/>
      <sheetName val="3. Prepaid expenses Nov"/>
      <sheetName val="Acct receivable"/>
      <sheetName val="4. Bienes de Uso"/>
      <sheetName val="5. AGs"/>
      <sheetName val="6. Accounts Payable"/>
      <sheetName val="7. I.C."/>
      <sheetName val="8. Accrued Salary &amp; taxes"/>
      <sheetName val="9. Business Tax"/>
      <sheetName val="10. VAT "/>
      <sheetName val="11.Other Current Liabilies"/>
      <sheetName val="Mac Pac "/>
      <sheetName val="Peri"/>
      <sheetName val="PLAN_MAC"/>
      <sheetName val="planco ES"/>
      <sheetName val="snow mes"/>
      <sheetName val="tc_2"/>
      <sheetName val="plancuentas_sap"/>
      <sheetName val="SNOW PLANCO"/>
      <sheetName val="OLAP IVA_all"/>
      <sheetName val="SNOW IVA"/>
      <sheetName val="OLAP IVA"/>
      <sheetName val="SNOW BG"/>
      <sheetName val="OLAP Old"/>
      <sheetName val="OLAP BG (3)"/>
      <sheetName val="OLAP BG"/>
      <sheetName val="Est Cta"/>
      <sheetName val="BG 03 jul-dic DIC03"/>
      <sheetName val="olap_BG"/>
      <sheetName val="Resultado dic-03"/>
      <sheetName val="OLAP ER"/>
      <sheetName val="ER TXT"/>
      <sheetName val="UFV_TC"/>
      <sheetName val="EEFF dic-08 FB ajustado"/>
      <sheetName val="Pat a 12-2009"/>
      <sheetName val="EEFF a Nov09"/>
      <sheetName val="AF 311209"/>
      <sheetName val="EEFF a Dic09"/>
      <sheetName val="VIEWFMT"/>
      <sheetName val="H y E"/>
      <sheetName val="Veh"/>
      <sheetName val="M y E"/>
      <sheetName val="E. Comp"/>
      <sheetName val="Flota Contable"/>
      <sheetName val="Flota Impositiva"/>
      <sheetName val="Baja flota"/>
      <sheetName val="detalle AF nov09"/>
      <sheetName val="IUE a Noviembre"/>
      <sheetName val="Imp Diferido"/>
      <sheetName val="Baja de AF"/>
      <sheetName val="Depreciación a Nov"/>
      <sheetName val="UFV - TC"/>
      <sheetName val="Core a Nov"/>
      <sheetName val="130500"/>
      <sheetName val="130698"/>
      <sheetName val="131650"/>
      <sheetName val="132805"/>
      <sheetName val="211528"/>
      <sheetName val="211530"/>
      <sheetName val="211544"/>
      <sheetName val="211545"/>
      <sheetName val="211546"/>
      <sheetName val="211547"/>
      <sheetName val="211548"/>
      <sheetName val="211549"/>
      <sheetName val="211550"/>
      <sheetName val="211551"/>
      <sheetName val="211552"/>
      <sheetName val="211557"/>
      <sheetName val="211559"/>
      <sheetName val="211562"/>
      <sheetName val="211565"/>
      <sheetName val="211566"/>
      <sheetName val="211567"/>
      <sheetName val="Cálculo del IT"/>
      <sheetName val="LV Limpio Gravadas por IVA-IT"/>
      <sheetName val="Ledger"/>
      <sheetName val="subitem cat"/>
      <sheetName val="subitem"/>
      <sheetName val="A-600"/>
      <sheetName val="600-A"/>
      <sheetName val="600-B"/>
      <sheetName val="600-C"/>
      <sheetName val="6OO-D"/>
      <sheetName val="600-E"/>
      <sheetName val="600-F"/>
      <sheetName val="600-G"/>
      <sheetName val="600-H"/>
      <sheetName val="600-I"/>
      <sheetName val="600-J"/>
      <sheetName val="600-K"/>
      <sheetName val="600-L"/>
      <sheetName val="600-M"/>
      <sheetName val="600-N"/>
      <sheetName val="PLANILLA DE SUELDOS"/>
      <sheetName val="PLANILLA TRIBUTARIA"/>
      <sheetName val="AFPS"/>
      <sheetName val="FINIQUITOS"/>
      <sheetName val=" Ice"/>
      <sheetName val="Vta Bs"/>
      <sheetName val="Vta"/>
      <sheetName val="Desc"/>
      <sheetName val="Vta-Desc"/>
      <sheetName val="MovKardex-1"/>
      <sheetName val="MovGart-2"/>
      <sheetName val="MovCargos-3"/>
      <sheetName val="Armado-4"/>
      <sheetName val="Dist Rot-Cpte"/>
      <sheetName val="Stock (solo p-impresion)"/>
      <sheetName val="Costo Bot"/>
      <sheetName val="Archivo Maestro Personal"/>
      <sheetName val="Información Mensual"/>
      <sheetName val="HOJA DE CALCULOS"/>
      <sheetName val="Pll.AportesRetenciones"/>
      <sheetName val="Pll.AFP-Futuro"/>
      <sheetName val="Pll.AFP-Prevision"/>
      <sheetName val="Pll.Renta"/>
      <sheetName val="Pll.Banco"/>
      <sheetName val="Asiento de Diario"/>
      <sheetName val="Calculo De Diario"/>
      <sheetName val="Acumulador"/>
      <sheetName val="AUD"/>
      <sheetName val="LP"/>
      <sheetName val="CB"/>
      <sheetName val="OR"/>
      <sheetName val="SU"/>
      <sheetName val="CS1"/>
      <sheetName val="ACUM"/>
      <sheetName val="Mayor DF-IVA"/>
      <sheetName val="Mayor de CF-IVA"/>
      <sheetName val="IT_GASTO-2002"/>
      <sheetName val="IT_2002-PASIVO"/>
      <sheetName val="IMT"/>
      <sheetName val="Param"/>
      <sheetName val="FLOWS"/>
      <sheetName val="EXPLO"/>
      <sheetName val="EXPLO_LOG"/>
      <sheetName val="Block XX"/>
      <sheetName val="San Alberto"/>
      <sheetName val="San Antonio"/>
      <sheetName val="TRANSIERRA-RIO GRANDE"/>
      <sheetName val="GTL"/>
      <sheetName val="SUM ASSETS"/>
      <sheetName val="EXPLO APPRE QP "/>
      <sheetName val="TECH COST"/>
      <sheetName val="T3A"/>
      <sheetName val="T3B"/>
      <sheetName val="Imp_T6"/>
      <sheetName val="T5B"/>
      <sheetName val="430"/>
      <sheetName val="440 "/>
      <sheetName val="BASICOS"/>
      <sheetName val="EVPN"/>
      <sheetName val="NOTAS 2 Y3"/>
      <sheetName val="Aper.nota3"/>
      <sheetName val="AXOA"/>
      <sheetName val="AXB"/>
      <sheetName val="AXOD"/>
      <sheetName val="AXOE"/>
      <sheetName val="AXOF"/>
      <sheetName val="AXOG"/>
      <sheetName val="AXOG(1)"/>
      <sheetName val="AXOH"/>
      <sheetName val="OC-LS"/>
      <sheetName val="HBI ER BBL 1010"/>
      <sheetName val="F-400_10"/>
      <sheetName val="F-400_09."/>
      <sheetName val="Conciliación IT Pasivo"/>
      <sheetName val="Conciliación IT Gasto"/>
      <sheetName val="DaVinci"/>
      <sheetName val="F3050 (4)"/>
      <sheetName val="F3050 (3)"/>
      <sheetName val="F3050 (2)"/>
      <sheetName val="F3050"/>
      <sheetName val="F-530"/>
      <sheetName val="F-550"/>
      <sheetName val="C - Form.608"/>
      <sheetName val="F-604"/>
      <sheetName val="F-570"/>
      <sheetName val="F-410"/>
      <sheetName val="IVA F-210"/>
      <sheetName val="IVA F-400"/>
      <sheetName val="IUE BE - Análisis"/>
      <sheetName val="40020116 - Tributos Fiscales"/>
      <sheetName val="Resumen de Retenciones"/>
      <sheetName val="Muestra de Retenciones"/>
      <sheetName val="Observ.No Dec.en Mar09"/>
      <sheetName val="Retenc.Abril en Mayo"/>
      <sheetName val="Tabla Pivot Rep.Ret.Mayo09"/>
      <sheetName val="Rep.Retenc.May09 Trabaj."/>
      <sheetName val="Mayor May09"/>
      <sheetName val="Tabla Pivot Mayor Ret.Mayo09"/>
      <sheetName val="Mayor Ret.Mayo09 Trabaj."/>
      <sheetName val="Observ.Confirmar anul.Doc.May"/>
      <sheetName val="Observ.Confirmar anul.Doc.Feb"/>
      <sheetName val="Observ.No decl.en Ene09"/>
      <sheetName val="Retenc.Abril en Abril"/>
      <sheetName val="Tabla Pivot Rep.Ret.Abril09"/>
      <sheetName val="Rep.Retenc.Abril09 Trabaj."/>
      <sheetName val="Mayor Abr09"/>
      <sheetName val="Tabla Pivot Mayor Ret.Abril09"/>
      <sheetName val="Mayor Ret.Abril09 Trabaj."/>
      <sheetName val="Dec.Mar09 Vs.Mayor Abr09"/>
      <sheetName val="Dec.Mar09 Vs.Ret.reg.Abr09"/>
      <sheetName val="Resumen ret.dec.Mar09"/>
      <sheetName val="Ret.Declaradas en Mar09"/>
      <sheetName val="Mayor Retenc.May09 (PPC)"/>
      <sheetName val="Mayor Retenc.Abr09 (PPC)"/>
      <sheetName val="Reporte Retenc.May09 (PPC)"/>
      <sheetName val="Reporte Retenc.Abr09 (PPC)"/>
      <sheetName val="ADRBalance"/>
      <sheetName val="BG SAP Agosto07"/>
      <sheetName val="BG SAP Noviembre07"/>
      <sheetName val="BG SAP Diciembre07"/>
      <sheetName val="Nov07"/>
      <sheetName val="Disponib"/>
      <sheetName val="InversFinanc"/>
      <sheetName val="InverPerm"/>
      <sheetName val="Cia Relacionadas Cobrar"/>
      <sheetName val="DeudVarios"/>
      <sheetName val="Existenc"/>
      <sheetName val="InmovInmat"/>
      <sheetName val="InmvMa"/>
      <sheetName val="Cia Relacionadas Pagar"/>
      <sheetName val="eeff sin dolar"/>
      <sheetName val="DeudFinac"/>
      <sheetName val="DeudSocFisc"/>
      <sheetName val="PrevIndem"/>
      <sheetName val="ADRResultad"/>
      <sheetName val="ER SAP Agosto07"/>
      <sheetName val="ER SAP Noviembre07"/>
      <sheetName val="ER SAP Diciembre07"/>
      <sheetName val="GtosExplotac"/>
      <sheetName val="ResultFinanc"/>
      <sheetName val="bob"/>
      <sheetName val="Consolidado con apert $_U$S"/>
      <sheetName val="Consolidado present a socios"/>
      <sheetName val="BsAs"/>
      <sheetName val="Tartagal "/>
      <sheetName val="Consol present a socios dic 01 "/>
      <sheetName val="BsAs Dic 01"/>
      <sheetName val="Tartagal Dic 01 "/>
      <sheetName val="MAQU-EQU-INST"/>
      <sheetName val="Planta-Equip"/>
      <sheetName val="OTROS-INTAN"/>
      <sheetName val="Guide Card"/>
      <sheetName val="Using this Template"/>
      <sheetName val="Analytics Summary"/>
      <sheetName val="Antigüedad de saldos"/>
      <sheetName val="EN"/>
      <sheetName val="FB"/>
      <sheetName val="MR"/>
      <sheetName val="AB"/>
      <sheetName val="MY"/>
      <sheetName val="JN"/>
      <sheetName val="JL"/>
      <sheetName val="AG"/>
      <sheetName val="SP"/>
      <sheetName val="OC"/>
      <sheetName val="NV"/>
      <sheetName val="DC"/>
      <sheetName val="GC"/>
      <sheetName val="GCNE"/>
      <sheetName val="GCQNE"/>
      <sheetName val="GQ"/>
      <sheetName val="GD"/>
      <sheetName val="EPCG "/>
      <sheetName val="DPCG"/>
      <sheetName val="EPC"/>
      <sheetName val="DPC"/>
      <sheetName val="EGL"/>
      <sheetName val="DGL"/>
      <sheetName val="EGL PL"/>
      <sheetName val="DGL PL"/>
      <sheetName val="EEPCG"/>
      <sheetName val="EDPCG"/>
      <sheetName val="DG"/>
      <sheetName val="EI"/>
      <sheetName val="DI"/>
      <sheetName val="EEG"/>
      <sheetName val="EDG"/>
      <sheetName val="EGC"/>
      <sheetName val="DGC"/>
      <sheetName val="GASee"/>
      <sheetName val="GASre"/>
      <sheetName val="ERP"/>
      <sheetName val="DRP"/>
      <sheetName val="GLPplantasOP"/>
      <sheetName val="EGLP"/>
      <sheetName val="DGLP"/>
      <sheetName val="EGLP PL"/>
      <sheetName val="DGLP PL"/>
      <sheetName val="EQGP02"/>
      <sheetName val="EQ"/>
      <sheetName val="DQ"/>
      <sheetName val="V-P"/>
      <sheetName val="RESUMEN_VC"/>
      <sheetName val="VISTA DE CARGO"/>
      <sheetName val="UFV"/>
      <sheetName val="RESUMEN_VC (2)"/>
      <sheetName val="Turnkey"/>
      <sheetName val="Assm"/>
      <sheetName val="IVA F-210 - Formato Correcto"/>
      <sheetName val="Actua IVA"/>
      <sheetName val="F_400_12"/>
      <sheetName val="F-530 (2)"/>
      <sheetName val="F-550 (2)"/>
      <sheetName val="F-604 (2)"/>
      <sheetName val="F-570 (2)"/>
      <sheetName val="F-410 (2)"/>
      <sheetName val="Índice"/>
      <sheetName val="Saldo EEFF"/>
      <sheetName val="Pivot.LV"/>
      <sheetName val="Libro de Ventas(Final)"/>
      <sheetName val="Pivot-FebPasv"/>
      <sheetName val="21670020-Feb"/>
      <sheetName val="74310003-Mar"/>
      <sheetName val="Pivot-Feb"/>
      <sheetName val="74310003(02)"/>
      <sheetName val="ActualLabs-Maf"/>
      <sheetName val="Base TAX (2)"/>
      <sheetName val="ValorOrigMafLab"/>
      <sheetName val="DepLabsTAX"/>
      <sheetName val="matriz con años de vida util"/>
      <sheetName val="Base TAX"/>
      <sheetName val="ValorCorreciones"/>
      <sheetName val="Saldos de Amort por cuenta"/>
      <sheetName val="Ingresos Depurados"/>
      <sheetName val="INGRESOS (2)"/>
      <sheetName val="361020 (2)"/>
      <sheetName val="361024"/>
      <sheetName val="361063"/>
      <sheetName val="ClientesAndina-430"/>
      <sheetName val="ResúmenAndina"/>
      <sheetName val="ClientesGrupoAndina-432 "/>
      <sheetName val="DeudoresAndina-440  "/>
      <sheetName val="IVA 200"/>
      <sheetName val="UFV-O&amp;G (M.Int)"/>
      <sheetName val="UFV-TC"/>
      <sheetName val="IT 400"/>
      <sheetName val="ESTIM-VENTAS"/>
      <sheetName val="Informe MGR"/>
      <sheetName val="UFV-PAE (M.Int)"/>
      <sheetName val="F-3050 (1)"/>
      <sheetName val="F-3050 (2)"/>
      <sheetName val="IT 410-2"/>
      <sheetName val="IUE 570"/>
      <sheetName val="RC-IVA 604"/>
      <sheetName val="Seg.Estimaciones"/>
      <sheetName val="CR BO82"/>
      <sheetName val="RESUMEN CR BO82"/>
      <sheetName val="TD GTOS BO82"/>
      <sheetName val="Amort BO82"/>
      <sheetName val="OVERHEAD"/>
      <sheetName val="INV BO82"/>
      <sheetName val="Por Campo"/>
      <sheetName val="11% Por Campo y Dpto."/>
      <sheetName val="MENU AUX"/>
      <sheetName val="MENU ANEXOS"/>
      <sheetName val="plan ctas"/>
      <sheetName val="Vtas iva consol"/>
      <sheetName val="1 RES ING"/>
      <sheetName val="1 ING B"/>
      <sheetName val="1 ING N"/>
      <sheetName val="Compras iva consol"/>
      <sheetName val="2 RES GSTOS"/>
      <sheetName val="2 gstos B"/>
      <sheetName val="Cred fis"/>
      <sheetName val="2 gstos N"/>
      <sheetName val="Act. CF"/>
      <sheetName val="F-3050"/>
      <sheetName val="Sueldo Neto - Muestra"/>
      <sheetName val="Rev.Cálculos Plan.Trib."/>
      <sheetName val="Sueldos"/>
      <sheetName val="Tributaria"/>
      <sheetName val="Tributaria (Nov.2010)"/>
      <sheetName val="2 compra c imp ret"/>
      <sheetName val="2 RES GSTOS C RET"/>
      <sheetName val="2 gstos B c ret"/>
      <sheetName val="IMP RET"/>
      <sheetName val="2 CTAS INCOB"/>
      <sheetName val="2 anticipo"/>
      <sheetName val="2 ACTIVOS"/>
      <sheetName val="2 benef soc"/>
      <sheetName val="2 DXP"/>
      <sheetName val="3 ING EGRE"/>
      <sheetName val="3 ING EGRE c ret"/>
      <sheetName val="DIARIO "/>
      <sheetName val="BCE SS"/>
      <sheetName val="EST COSTOS"/>
      <sheetName val="BCE GRAL"/>
      <sheetName val="EVOL PAT"/>
      <sheetName val="RES ACU"/>
      <sheetName val="CUADRO FLUJO"/>
      <sheetName val="FLUJO"/>
      <sheetName val="REEXP PATRIM "/>
      <sheetName val="4 AJUSTE PROMEDIO 2007"/>
      <sheetName val="ANEXO 4"/>
      <sheetName val="ANEXO 5"/>
      <sheetName val="ANEXO 6"/>
      <sheetName val="ANEXO 7"/>
      <sheetName val="ANEXO 8"/>
      <sheetName val="ANEXO 9"/>
      <sheetName val="ANEXO 10"/>
      <sheetName val="ANEXO 11"/>
      <sheetName val="ANEXO 13"/>
      <sheetName val="opcion 1"/>
      <sheetName val="INV MAT"/>
      <sheetName val="PROD PROC"/>
      <sheetName val="PROD TERM"/>
      <sheetName val="ACT TRANSITO"/>
      <sheetName val="SUELDOSXP"/>
      <sheetName val="APORTES Y SUBXP"/>
      <sheetName val="PROV AGUIN"/>
      <sheetName val="CONTAB GAVIOTA 2006 2007"/>
      <sheetName val="RES GSTOS TOTAL"/>
      <sheetName val="Abril"/>
      <sheetName val="Mayo"/>
      <sheetName val="Junio"/>
      <sheetName val="Julio"/>
      <sheetName val="Agosto"/>
      <sheetName val="Septiembre"/>
      <sheetName val="Marzo"/>
      <sheetName val="IT 410 "/>
      <sheetName val="RC-IVA 608 v.2 "/>
      <sheetName val="IVA_072010"/>
      <sheetName val="B_S&amp;S"/>
      <sheetName val="IVA_06.2010"/>
      <sheetName val="LC_Final"/>
      <sheetName val="Fact.Retirar"/>
      <sheetName val="LC_Inicial"/>
      <sheetName val="LC IVA(Jul-10)"/>
      <sheetName val="1114020106"/>
      <sheetName val="1114020022"/>
      <sheetName val="Conciliación_PPC"/>
      <sheetName val="Proc_area"/>
      <sheetName val="Proc_totaliza"/>
      <sheetName val="Imprime_areas"/>
      <sheetName val="Imprime_totales"/>
      <sheetName val="Contaduria_areas"/>
      <sheetName val="inf_totaliz"/>
      <sheetName val="inf_areas"/>
      <sheetName val="inf_cen_costo"/>
      <sheetName val="inf_gral"/>
      <sheetName val="inf_varios"/>
      <sheetName val="inf_SF_69"/>
      <sheetName val="inf_SF_121"/>
      <sheetName val="CD_entrada"/>
      <sheetName val="CT_entrada"/>
      <sheetName val="area_PR_PO"/>
      <sheetName val="CD_det"/>
      <sheetName val="CT_det"/>
      <sheetName val="PP_det"/>
      <sheetName val="PPP_det"/>
      <sheetName val="CD_res"/>
      <sheetName val="CT_res"/>
      <sheetName val="PP_res"/>
      <sheetName val="PPP_res"/>
      <sheetName val="CD_res_pesos"/>
      <sheetName val="CT_res_pesos"/>
      <sheetName val="PP_res_pesos"/>
      <sheetName val="PPP_res_pesos"/>
      <sheetName val="res_121"/>
      <sheetName val="res_121_wacc"/>
      <sheetName val="res_69"/>
      <sheetName val="trabajo_areas"/>
      <sheetName val="trabajo_totales"/>
      <sheetName val="de_trabajo"/>
      <sheetName val="Casos de uso"/>
      <sheetName val="nada"/>
      <sheetName val="nada2"/>
      <sheetName val="Actual_mult"/>
      <sheetName val="Cambios"/>
      <sheetName val="I-C Accounts Payable"/>
      <sheetName val="215000P"/>
      <sheetName val="215000"/>
      <sheetName val="YTD USD"/>
      <sheetName val="YTD BOB"/>
      <sheetName val="valores contables TAPONAMIENTO"/>
      <sheetName val="valores contables"/>
      <sheetName val="Ago 05"/>
      <sheetName val="Sep 05"/>
      <sheetName val="Oct 05"/>
      <sheetName val="Nov 05"/>
      <sheetName val="Dic 05"/>
      <sheetName val="Rep Mes"/>
      <sheetName val="ASIENTO RESUMEN"/>
      <sheetName val="Planillaxcentroc"/>
      <sheetName val="Mapa del documento"/>
      <sheetName val="Copia"/>
      <sheetName val="Tariff"/>
      <sheetName val="P&amp;L_2008"/>
      <sheetName val="T10b"/>
      <sheetName val="T21b"/>
      <sheetName val="Carat"/>
      <sheetName val="Ingeniería"/>
      <sheetName val="Ingen x doc"/>
      <sheetName val="Ing x Tarea"/>
      <sheetName val="Suministros"/>
      <sheetName val="Montaje"/>
      <sheetName val="Planilla Medición SUM MJE"/>
      <sheetName val="Avance seg Solp"/>
      <sheetName val="INCENTIVOS"/>
      <sheetName val="TRASPASO"/>
      <sheetName val="RC-IVA Impto"/>
      <sheetName val="RC-IVA"/>
      <sheetName val="PAPELETA LPZ"/>
      <sheetName val="PAPELETA"/>
      <sheetName val="AFP Previsión"/>
      <sheetName val="AFP Futuro"/>
      <sheetName val="AFP-Futuro-Vivienda"/>
      <sheetName val="Aguinaldo y Prima"/>
      <sheetName val="Ind"/>
      <sheetName val="A 7"/>
      <sheetName val="F-80"/>
      <sheetName val="Sumaria"/>
      <sheetName val="df"/>
      <sheetName val="EEFF-1"/>
      <sheetName val="ch r"/>
      <sheetName val="BOT"/>
      <sheetName val="1 - Resumen"/>
      <sheetName val="2 - Pozos exploratorios"/>
      <sheetName val="3 - Pozos productores"/>
      <sheetName val="4 - Instalaciones"/>
      <sheetName val="5 - Cargos Dif"/>
      <sheetName val="6 - Analítico"/>
      <sheetName val="PLANILLA AFP"/>
      <sheetName val="Prima G.O"/>
      <sheetName val="Indemnización"/>
      <sheetName val="Horario"/>
      <sheetName val="Imput ME"/>
      <sheetName val="Imput MI"/>
      <sheetName val="Imput Campos"/>
      <sheetName val="Mgr"/>
      <sheetName val="Exp Arg"/>
      <sheetName val="PA"/>
      <sheetName val="Asig. x Mercado"/>
      <sheetName val="Provisiones - And"/>
      <sheetName val="Provisiones - Ry"/>
      <sheetName val="Nominación Ypfb"/>
      <sheetName val="Norte"/>
      <sheetName val="sal_areas"/>
      <sheetName val="TOC"/>
      <sheetName val="Returns"/>
      <sheetName val="Common Size"/>
      <sheetName val="EINC"/>
      <sheetName val="PLRisk"/>
      <sheetName val="Trapped"/>
      <sheetName val="Drawdown"/>
      <sheetName val="IDC"/>
      <sheetName val="Debt Amort"/>
      <sheetName val="Sudam"/>
      <sheetName val="Taxes"/>
      <sheetName val="Depr"/>
      <sheetName val="BS_IS"/>
      <sheetName val="Ref1"/>
      <sheetName val="Ref2"/>
      <sheetName val="Ref3"/>
      <sheetName val="Ref4"/>
      <sheetName val="Muestra"/>
      <sheetName val="5.1.1.01-007"/>
      <sheetName val="5.1.2.09-002"/>
      <sheetName val="5.1.2.01-051"/>
      <sheetName val="5.1.1.01-011"/>
      <sheetName val="5.1.1.01-999"/>
      <sheetName val="5.1.2.01-999"/>
      <sheetName val="5.1.2.09-999"/>
      <sheetName val="IUE 2006 (2)"/>
      <sheetName val="IUE 2006"/>
      <sheetName val="seg"/>
      <sheetName val="ITF"/>
      <sheetName val="Miss"/>
      <sheetName val="Suscr"/>
      <sheetName val="650080"/>
      <sheetName val="Journal Entries - AJE"/>
      <sheetName val="id"/>
      <sheetName val="RES-FISCAL"/>
      <sheetName val="DF DIC-04"/>
      <sheetName val="Amort Llave"/>
      <sheetName val="Afiliaciones"/>
      <sheetName val="IT Compensado"/>
      <sheetName val="INDEM DESPIDO"/>
      <sheetName val="Interes Banc 76400"/>
      <sheetName val="CBZJUNIO 2"/>
      <sheetName val="A1 - Cuadro Informe(2008)"/>
      <sheetName val="A2 - F500 (2008)"/>
      <sheetName val="A3 - Liquid. IUE (2008)"/>
      <sheetName val="A4 - Anexo 7 (2008)"/>
      <sheetName val="A5 - Comparat.Año Ant."/>
      <sheetName val="B1 - Relev.Conceptual"/>
      <sheetName val="B2 - Relev.PG"/>
      <sheetName val="B3 - Relev.BG"/>
      <sheetName val="C1 - Anticipo IT"/>
      <sheetName val="C2 - Form.400 2008"/>
      <sheetName val="C3 - F500 (2007)"/>
      <sheetName val="D1 - EEFF Auditados"/>
      <sheetName val="E1 - Seguim.Ajts.IUE 2007"/>
      <sheetName val="E3 - Anexo 7 (2007)"/>
      <sheetName val="E4 - SumySal US$ (ppc) último"/>
      <sheetName val="Amotiz.Fiscal Intangible"/>
      <sheetName val="IVA 1"/>
      <sheetName val="IVA 2"/>
      <sheetName val="IVA 3"/>
      <sheetName val="IT 2"/>
      <sheetName val="RC IVA "/>
      <sheetName val="IUE "/>
      <sheetName val="IUE - BE"/>
      <sheetName val="ACTUALIZ PAT"/>
      <sheetName val="Rev &amp; reconciliation"/>
      <sheetName val="GND 04_2012"/>
      <sheetName val="Last days of Oct."/>
      <sheetName val="Analysis of the Ledger"/>
      <sheetName val="RET-SERV."/>
      <sheetName val="RET.BIE."/>
      <sheetName val="RET.RCIVA"/>
      <sheetName val="RET.IT"/>
      <sheetName val="GND 11-2011"/>
      <sheetName val="SERV."/>
      <sheetName val="IT."/>
      <sheetName val="BIENES"/>
      <sheetName val="taxable output VAT"/>
      <sheetName val="EEFF 29.02.2012"/>
      <sheetName val="FormIVANov_2010"/>
      <sheetName val="Conciliación CF"/>
      <sheetName val="LC(Limpio)"/>
      <sheetName val="Retirar"/>
      <sheetName val="LC(Trabajado)"/>
      <sheetName val="LC NOV (PPC)"/>
      <sheetName val="karen"/>
      <sheetName val="sumas y saldos"/>
      <sheetName val="1114020106 nov"/>
      <sheetName val="Lead (2)"/>
      <sheetName val="Ref5"/>
      <sheetName val="Transportation"/>
      <sheetName val="Escalation"/>
      <sheetName val="EGA Summary"/>
      <sheetName val="Converge_Model"/>
      <sheetName val="Commit"/>
      <sheetName val="requerimiento"/>
      <sheetName val="CMS BALANZA MES 13"/>
      <sheetName val="REMEDICION"/>
      <sheetName val="PARTIDAS EN TRANSITO"/>
      <sheetName val="RESUMEN INVERSIONES"/>
      <sheetName val="5307 anticipos "/>
      <sheetName val="5801saldos intercompanies"/>
      <sheetName val="5802 IPR"/>
      <sheetName val="5802 BHBSS"/>
      <sheetName val="5803 intereses"/>
      <sheetName val="5402 corte formas"/>
      <sheetName val="6101 CUENTAS POR PAGAR"/>
      <sheetName val="C6 PROVISIONES"/>
      <sheetName val="5601 ACTIVOS FIJOS"/>
      <sheetName val="5101"/>
      <sheetName val="5102"/>
      <sheetName val="5201"/>
      <sheetName val="5301"/>
      <sheetName val="5302"/>
      <sheetName val="5303"/>
      <sheetName val="5304"/>
      <sheetName val="5305"/>
      <sheetName val="5306"/>
      <sheetName val="5308"/>
      <sheetName val="5309"/>
      <sheetName val="5310"/>
      <sheetName val="5401"/>
      <sheetName val="5403"/>
      <sheetName val="5404"/>
      <sheetName val="5405"/>
      <sheetName val="5406"/>
      <sheetName val="5501"/>
      <sheetName val="5601"/>
      <sheetName val="5602"/>
      <sheetName val="5603"/>
      <sheetName val="5804"/>
      <sheetName val="6102"/>
      <sheetName val="6103"/>
      <sheetName val="6104"/>
      <sheetName val="6201"/>
      <sheetName val="6202"/>
      <sheetName val="6301"/>
      <sheetName val="6302"/>
      <sheetName val="6303"/>
      <sheetName val="6304"/>
      <sheetName val="6401"/>
      <sheetName val="6402"/>
      <sheetName val="6403"/>
      <sheetName val="6404"/>
      <sheetName val="6405"/>
      <sheetName val="6406"/>
      <sheetName val="6407"/>
      <sheetName val="6408"/>
      <sheetName val="6409"/>
      <sheetName val="6410"/>
      <sheetName val="6411"/>
      <sheetName val="6412"/>
      <sheetName val="6413"/>
      <sheetName val="6414"/>
      <sheetName val="7101"/>
      <sheetName val="8101"/>
      <sheetName val="8102"/>
      <sheetName val="8201"/>
      <sheetName val="8301"/>
      <sheetName val="8302"/>
      <sheetName val="8303"/>
      <sheetName val="8304"/>
      <sheetName val="8305"/>
      <sheetName val="8306"/>
      <sheetName val="8307"/>
      <sheetName val="8308"/>
      <sheetName val="8401"/>
      <sheetName val="8701"/>
      <sheetName val="8801"/>
      <sheetName val="8802"/>
      <sheetName val="8901"/>
      <sheetName val="8902"/>
      <sheetName val="CFI 36-1 a Sep09"/>
      <sheetName val="Diferido a Oct09"/>
      <sheetName val="Resumen IUE Oct09"/>
      <sheetName val="Liq.IUE Oct09"/>
      <sheetName val="Relev.EEFF Oct09"/>
      <sheetName val="EEFF 31.10.09 (PPC) Final"/>
      <sheetName val="EEFF 30.09.09 (PPC) Final"/>
      <sheetName val="EEFF 30.09.09 (PPC)"/>
      <sheetName val="EEFF 31.08.09 (PPC)"/>
      <sheetName val="EEFF 31.07.09"/>
      <sheetName val="RESUMEN ACTIVO FIJO 2008-2009"/>
      <sheetName val="65630000"/>
      <sheetName val="66210006"/>
      <sheetName val="66218001 ok"/>
      <sheetName val="68510001"/>
      <sheetName val="68510003"/>
      <sheetName val="71350000 ok"/>
      <sheetName val="71590005"/>
      <sheetName val="71710001"/>
      <sheetName val="72190000"/>
      <sheetName val="72490006"/>
      <sheetName val="72490009"/>
      <sheetName val="74350003"/>
      <sheetName val="79510000 ok"/>
      <sheetName val="Resumen Ctas.Activo"/>
      <sheetName val="Resumen Módulo"/>
      <sheetName val="Area 01"/>
      <sheetName val="EEFF 31.07.09 (PPC)"/>
      <sheetName val="Base Fiscal SAP"/>
      <sheetName val="AF_LIBRO 15_AL 31-12-2008 (ppc)"/>
      <sheetName val="RESUMEN LIBRO 15_31-12-08 (ppc)"/>
      <sheetName val="AF_LIBRO 02_AL 31-12-2008 (ppc)"/>
      <sheetName val="AF_SAP_AL 31-12-2006 (ppc)"/>
      <sheetName val="AF_BAJAS LIBRO 15_31-12-08"/>
      <sheetName val="Datos UFV"/>
      <sheetName val="Base Fiscal SAI"/>
      <sheetName val="BD-Conciliada (ppc)"/>
      <sheetName val="AF SAI Cotejo"/>
      <sheetName val="Activos SAP antes SAI (ppc)"/>
      <sheetName val="Balance(ppc)"/>
      <sheetName val="RES-MAYO-2007"/>
      <sheetName val="IDL"/>
      <sheetName val="CALI"/>
      <sheetName val="ahorrocostos"/>
      <sheetName val="BUCARA"/>
      <sheetName val="TECHO"/>
      <sheetName val="BOYACA"/>
      <sheetName val="TOTAL COLOMBIA"/>
      <sheetName val="BAVARIA"/>
      <sheetName val="UNION"/>
      <sheetName val="LEONA"/>
      <sheetName val="AGUILA"/>
      <sheetName val="ANDINA"/>
      <sheetName val="PANAMA"/>
      <sheetName val="CCN"/>
      <sheetName val="estimacion costos"/>
      <sheetName val="CALCULO MP"/>
      <sheetName val="CALCULO MERMA"/>
      <sheetName val="CALCULO EF MECAN"/>
      <sheetName val="CALCULO EF GLOBAL"/>
      <sheetName val="AGUA"/>
      <sheetName val="CONSUMO SODA ENVASE"/>
      <sheetName val="ROTURA"/>
      <sheetName val="TOTAL SODA"/>
      <sheetName val="combustible"/>
      <sheetName val="energia"/>
      <sheetName val="PROD. COMPRADOS"/>
      <sheetName val="COSTOS INDI"/>
      <sheetName val="Admon y Despacho"/>
      <sheetName val="TRANSACC.BALANCE.REAL"/>
      <sheetName val="TRANSACC.BALANCE.PPTO"/>
      <sheetName val="PLAN DE NEGOCIOS"/>
      <sheetName val="IndCoVariance"/>
      <sheetName val="Summary ver 2005"/>
      <sheetName val="Tax consolidation summary 05"/>
      <sheetName val="Tax consolidation summary 04"/>
      <sheetName val="Rollforward 2005"/>
      <sheetName val="Rollforward 2004"/>
      <sheetName val="Equity Reconciliatión "/>
      <sheetName val="Temporary Analysis "/>
      <sheetName val="Book tax reconciliation 05"/>
      <sheetName val="Book tax reconciliation ver 2"/>
      <sheetName val="Book tax reconciliation 04"/>
      <sheetName val="Trial Balance without HWS HACS"/>
      <sheetName val="Fixed Asset"/>
      <sheetName val="Fixed Asset Tax Rates"/>
      <sheetName val="Trial Balance at dic.31.04"/>
      <sheetName val="Resumen de provisiones 05"/>
      <sheetName val="Other Provisions"/>
      <sheetName val="XII. Bal consol Dic'05 final"/>
      <sheetName val="NOL's carryforward Individual"/>
      <sheetName val="NOL's carryforward consolidated"/>
      <sheetName val="Deferred tax 2004"/>
      <sheetName val="I OBSERVACIONES"/>
      <sheetName val="II CCF"/>
      <sheetName val="II CCF E&amp;Y"/>
      <sheetName val="III EDO RESULTADOS"/>
      <sheetName val="IV AAI"/>
      <sheetName val="IV.A CXC ME"/>
      <sheetName val="IV.B CXP ME"/>
      <sheetName val="IV.C Resumen PP"/>
      <sheetName val="IV.D 2% Nómina"/>
      <sheetName val="IV.E IMSS Y37"/>
      <sheetName val="IV.F IMSS Y54"/>
      <sheetName val="VI FLUCT CAMB"/>
      <sheetName val="VII DEP CONTABLE"/>
      <sheetName val="IX PROVISIONES"/>
      <sheetName val="IX.A VACACIONES"/>
      <sheetName val="IX.B PENSIONES APORTACIÓN"/>
      <sheetName val="IX.C PENSIONES IGUALA"/>
      <sheetName val="IX.D PLAN PENSIONES 5%"/>
      <sheetName val="IX.E HON AUDITORÍA"/>
      <sheetName val="IX.F HON DICTAMEN"/>
      <sheetName val="IX.G HON CÁL ACTUARIAL"/>
      <sheetName val="IX.H IMPTOS OTROS"/>
      <sheetName val="IX.I HON LEGALES"/>
      <sheetName val="IX.J FEST DIC"/>
      <sheetName val="IX.K HON PRECIOS TRANSF"/>
      <sheetName val="IX.L HON DECL ANUAL"/>
      <sheetName val="IX.M HON 2%"/>
      <sheetName val="IX.N HON PP"/>
      <sheetName val="IX.Ñ EQ CÓMP"/>
      <sheetName val="IX.O GTOS VIAJE"/>
      <sheetName val="IX.P SEG Y FIANZAS"/>
      <sheetName val="IX.Q CAP Y ENTREN"/>
      <sheetName val="IX.R OBLIG LABORALES"/>
      <sheetName val="IX.S COMEDOR"/>
      <sheetName val="X GTO ND"/>
      <sheetName val="X.A RECARGOS"/>
      <sheetName val="X.B MTTO AUTOS"/>
      <sheetName val="XI OTROS GTO ND"/>
      <sheetName val="XII DEP FISCAL"/>
      <sheetName val="XIII PF NP"/>
      <sheetName val="XIV ING MISC"/>
      <sheetName val="XVIII PAG PROV"/>
      <sheetName val="XIX BALANZA 06"/>
      <sheetName val="XX BALANZA 05"/>
      <sheetName val="XXII CU"/>
      <sheetName val="XXIII AMARRE DE INGRESOS"/>
      <sheetName val="XXIII.A FACTURACIÓN"/>
      <sheetName val="XXIV IMPAC"/>
      <sheetName val="XXIV.A ACT FIN Y DEUDAS"/>
      <sheetName val="PTU"/>
      <sheetName val="sumarias"/>
      <sheetName val="Records"/>
      <sheetName val="ACSA TRAVEL"/>
      <sheetName val="MOODYS TRAVEL"/>
      <sheetName val="MOODYS"/>
      <sheetName val="ACSA"/>
      <sheetName val="Viajes Detalle"/>
      <sheetName val="Resumen Deuda"/>
      <sheetName val="Cash_Monthend_Recon_BankBal_DC."/>
      <sheetName val="CXP DebtMXNBanks"/>
      <sheetName val="CXC DebtMXNSubs"/>
      <sheetName val="Depr_Autos"/>
      <sheetName val="FX FORWARD"/>
      <sheetName val="FX SPOT"/>
      <sheetName val="LOAN IAM-MXN-BANK"/>
      <sheetName val="LOAN-IAM-MXN"/>
      <sheetName val="LOAN-IAM-MXN-SUBS"/>
      <sheetName val="LOAN-IAM-USD"/>
      <sheetName val="LOAN-IAM-USD-BANK"/>
      <sheetName val="LOAN FIXED -MXN"/>
      <sheetName val="LOAN FIXED-MXN SUB"/>
      <sheetName val="DEPOSIT-IAM-MXN-SUB"/>
      <sheetName val="DEPOSIT FIXED-USD INT"/>
      <sheetName val="DEPOSIT IAM-USD-SUB"/>
      <sheetName val="DEPOSIT-IAM-USD-BANK"/>
      <sheetName val="DRAWDOWN-FIXED"/>
      <sheetName val="DRAWDOWN-IAM-USD"/>
      <sheetName val="IR-SWAP-CC-FX-FX"/>
      <sheetName val="IR-SWAP-IR-FX-FL"/>
      <sheetName val="VAT AND WHT IN TREMA"/>
      <sheetName val="COSTO DE VENTAS 05"/>
      <sheetName val="Prueba global E&amp;Y"/>
      <sheetName val="Prueba global E&amp;Y (23mzo)"/>
      <sheetName val="SDOS INV. "/>
      <sheetName val="CLASIFICACION"/>
      <sheetName val="MOD GAMO 551 05"/>
      <sheetName val="MOD GAMO 05"/>
      <sheetName val="Comparativo Proyectos 04vs05"/>
      <sheetName val="Comparativo Compras 551 04vs05"/>
      <sheetName val="Comparativo compras 725 04vs05"/>
      <sheetName val="Hoja Control de compras 2005"/>
      <sheetName val="Compras 551 2005"/>
      <sheetName val="Compras de Proyectos 2005"/>
      <sheetName val="Compras 725 2005"/>
      <sheetName val="Compras totales 2005"/>
      <sheetName val="VARIACIONES EN CAPITAL CONTABLE"/>
      <sheetName val="CAMBIOS EN LA SITUACION FINAN"/>
      <sheetName val="DISPONIBILIDADES"/>
      <sheetName val="INSTRUMENTOS FINANCIEROS"/>
      <sheetName val="CARTERA DE CREDITO NETA"/>
      <sheetName val="OTRAS CUENTAS POR COBRAR"/>
      <sheetName val="INMUEBLES, MOBILIARIO Y EQUIPO"/>
      <sheetName val="OTROS ACTIVOS Y CARGOS DIFERIDS"/>
      <sheetName val="PRESTAMOS BANCARIOS"/>
      <sheetName val="ISR Y PTU POR PAGAR"/>
      <sheetName val="ACREEDORES DIVERSOS"/>
      <sheetName val="CAPITAL CONTABLE"/>
      <sheetName val="BALANZA AÑO ACTUAL CONSOLIDADA"/>
      <sheetName val="ASIENTOS DE AJUSTE"/>
      <sheetName val="BALANZA AÑO ACTUAL DOLARES"/>
      <sheetName val="BALANZA AÑO ACTUAL PESOS"/>
      <sheetName val="BALANZA AÑO ACTUAL PESOS CON AJ"/>
      <sheetName val="BALANZA AÑO ACTUAL DLS CON AJ"/>
      <sheetName val="BALANZA AÑO ANTERIOR"/>
      <sheetName val="Marcas"/>
      <sheetName val="Libro Mayor"/>
      <sheetName val="Balanzas de Comprobación"/>
      <sheetName val="0-1 Hoja de Trabajo"/>
      <sheetName val="O-1-1 GMM"/>
      <sheetName val="O-2 conc. cont-fisc normal"/>
      <sheetName val="O-2-1 Resumen Declaraciones"/>
      <sheetName val="O-3 PTU "/>
      <sheetName val="O-3-1 Perd.Cam.Dev.Np"/>
      <sheetName val="0-4 Ingresos por Maquila"/>
      <sheetName val="O-5 AAI"/>
      <sheetName val="O-5-1 PTU pendiente de cobro"/>
      <sheetName val="O-5-2 Aguinaldo V.Pv."/>
      <sheetName val="0-6 Impac"/>
      <sheetName val="O-7 IMPAC Prom de Cred y deuda "/>
      <sheetName val="0-8 Saldos a Favor para AAI"/>
      <sheetName val="0-9 Efecto Neto"/>
      <sheetName val="0-12 Integración de Pasivo"/>
      <sheetName val="O-13 No Deducibles"/>
      <sheetName val="O-14 Otros Ingresos"/>
      <sheetName val="O-15 BENEFICIO 6.9%"/>
      <sheetName val="O-16 A.F. del Residente Ext."/>
      <sheetName val="RESUMEN A.F."/>
      <sheetName val="meses depreciación acumulada"/>
      <sheetName val="INPC_ACTIVOS_MEXICANOS"/>
      <sheetName val="meses de depreciación anual"/>
      <sheetName val="Significant Processes"/>
      <sheetName val="DEPN TAMARINDOS"/>
      <sheetName val="CONCENTRADO"/>
      <sheetName val="Cédulas "/>
      <sheetName val="Bravo consumo"/>
      <sheetName val="Dep. x Depto."/>
      <sheetName val="Póliza Dep."/>
      <sheetName val="F.A. (Vistakon)"/>
      <sheetName val="(Consumer S.A.)"/>
      <sheetName val="F.A. (SPLENDA)"/>
      <sheetName val="AMARRE BPCS"/>
      <sheetName val="Dep T ACUARIO"/>
      <sheetName val="H.M."/>
      <sheetName val="Depsa 4 Pizarrones &amp; Persianas "/>
      <sheetName val="BRAVO SPLEND"/>
      <sheetName val="(McNeil)"/>
      <sheetName val="BRAVO VTK"/>
      <sheetName val="CIP05 PROYECTO TORRE ACUARIO"/>
      <sheetName val="WORKSTATIONS"/>
      <sheetName val="S.A."/>
      <sheetName val="C DE LOS N"/>
      <sheetName val="Distrib T.A."/>
      <sheetName val="O-2.1 Tasa efectiva"/>
      <sheetName val="balance-detallado 2006"/>
      <sheetName val="Bce de Comprob. 2007"/>
      <sheetName val="FUT INg fusionado provisión"/>
      <sheetName val="fut final provisión"/>
      <sheetName val="fut Aetna"/>
      <sheetName val="mi propuesta"/>
      <sheetName val="Temas"/>
      <sheetName val="C1 - FUT"/>
      <sheetName val="AII-2 Pat. Fin"/>
      <sheetName val="AII-3 Pat. Trib"/>
      <sheetName val="AII-4 ID"/>
      <sheetName val="AII-4.2 ID"/>
      <sheetName val="AII-5 Impt. Rta."/>
      <sheetName val="AII-5.2"/>
      <sheetName val="AII-6 Vacaciones"/>
      <sheetName val="AII-6.2"/>
      <sheetName val="AII-7 PIAS"/>
      <sheetName val="AII-8 EDI"/>
      <sheetName val="AII-9 Otras Prov."/>
      <sheetName val="AII-10 (Leasing)"/>
      <sheetName val="AII-11 Intereses activados"/>
      <sheetName val="AII-11.2 Int Act. 1996-2000"/>
      <sheetName val="AII-11.3 Int Act. 2001"/>
      <sheetName val="AII-11.4 Int. act.2004"/>
      <sheetName val="11.5 Intereses vendidos"/>
      <sheetName val="AII-12 Gastos y Costo activados"/>
      <sheetName val="AII-12.3 Señaletica"/>
      <sheetName val="AII-13 (A.Fijo)"/>
      <sheetName val="AII-13.2 (A.Fijo resumen)"/>
      <sheetName val="AII-14 Retasación tec."/>
      <sheetName val="AII-15 otros"/>
      <sheetName val="AII-16 (IER)"/>
      <sheetName val="AII-16.1 IER Trib"/>
      <sheetName val="AII-16.2 IER Fin"/>
      <sheetName val="AII-16.3 IER Cliente"/>
      <sheetName val="AII-16.4 Acc. en soc."/>
      <sheetName val="AII-16.5 Menor valor"/>
      <sheetName val="AII-16.6 Mayor Valor"/>
      <sheetName val="AII-16.7 CM IER"/>
      <sheetName val="AII-16.8 Otros gastos"/>
      <sheetName val="AII-17 (PPM)"/>
      <sheetName val="AII-18 C x C Disco Arg"/>
      <sheetName val="AII-19 (Multas)"/>
      <sheetName val="AII-19.2 Multas"/>
      <sheetName val="AII-20 Contribuciones"/>
      <sheetName val="     "/>
      <sheetName val="11.2 Deloitte"/>
      <sheetName val="B0"/>
      <sheetName val="AII- Pérdida"/>
      <sheetName val="AII- (G.R.)"/>
      <sheetName val="        "/>
      <sheetName val="Finaciero"/>
      <sheetName val="Tributario_A25_1.1"/>
      <sheetName val="PAGOS tributario_A26_1.1"/>
      <sheetName val="AI-1"/>
      <sheetName val="BI-1"/>
      <sheetName val="CI-1"/>
      <sheetName val="AI-7 P.Vac"/>
      <sheetName val="AI-8 P.Varias"/>
      <sheetName val="AI-10 GOPM"/>
      <sheetName val="AI-12 CURSOS DE CAP."/>
      <sheetName val="AII- EDI"/>
      <sheetName val="Prov.Impto."/>
      <sheetName val="1-03"/>
      <sheetName val="2-03"/>
      <sheetName val="3-03"/>
      <sheetName val="4-03"/>
      <sheetName val="5-03"/>
      <sheetName val="6-03"/>
      <sheetName val="7-03"/>
      <sheetName val="8-03"/>
      <sheetName val="9-03"/>
      <sheetName val="10-03"/>
      <sheetName val="11-03"/>
      <sheetName val="12-03"/>
      <sheetName val="1-04"/>
      <sheetName val="10.1"/>
      <sheetName val="AI-2 CM CPI"/>
      <sheetName val="AI-3 EDI"/>
      <sheetName val="AI-3.1"/>
      <sheetName val="AI-4.1"/>
      <sheetName val="AI-5 Impt. Rta."/>
      <sheetName val="AI-5.1"/>
      <sheetName val="AI-5.2 IMPTOS REC"/>
      <sheetName val="AI-6 Retasación tec."/>
      <sheetName val="AI-7 Gastos diferidos"/>
      <sheetName val="AI-7.1"/>
      <sheetName val="AI-8 PPM"/>
      <sheetName val="AI-9 I.E.R."/>
      <sheetName val="AI-9.1 "/>
      <sheetName val="AI-9.2"/>
      <sheetName val="AI-10 BONOS"/>
      <sheetName val="AI-11 CONTRIB"/>
      <sheetName val="AI-12 otros act fijos"/>
      <sheetName val="AI-16 INT ACT"/>
      <sheetName val="AI-13 DON"/>
      <sheetName val="AI-13.1  Donac "/>
      <sheetName val="AI-13.2 Gasto"/>
      <sheetName val="AI-14 Multas"/>
      <sheetName val="AI-14.1"/>
      <sheetName val="AI-15 Leasing"/>
      <sheetName val="AI-15.1 "/>
      <sheetName val="AI-15.2"/>
      <sheetName val="AI-15.3 Af"/>
      <sheetName val="&lt;-------utiliz CM"/>
      <sheetName val="AI-5.2"/>
      <sheetName val="AI-11.4"/>
      <sheetName val="Sheet1 (3)"/>
      <sheetName val="11.2 "/>
      <sheetName val="CI-1 "/>
      <sheetName val="AI-2 PATRI"/>
      <sheetName val="AI-2.1"/>
      <sheetName val="AI-3 PÉRD"/>
      <sheetName val="AI-4 CPI NEG"/>
      <sheetName val="AI-5 ID"/>
      <sheetName val="AI-6.1"/>
      <sheetName val="AI-7 INDEM"/>
      <sheetName val="AI-8 Multas"/>
      <sheetName val="AI-8.1 MULTAS"/>
      <sheetName val="AI-9 Gtos. Antic."/>
      <sheetName val="AI-9.1 GASTOS ANTIGUOS"/>
      <sheetName val="AII-9.2 NVOS GTOS"/>
      <sheetName val="AII-9.3 RECLAS GTS"/>
      <sheetName val="AI-10 Cargos diferidos"/>
      <sheetName val="AI-10.1"/>
      <sheetName val="AI-10.2."/>
      <sheetName val="AI-10.3"/>
      <sheetName val="AI-12 SENCE"/>
      <sheetName val="AI-13 SOFTWARE"/>
      <sheetName val="AI-13.1"/>
      <sheetName val="AI-13.2"/>
      <sheetName val="AI-14 Donación"/>
      <sheetName val="AI-15  GTO EJ ANT Y RECH"/>
      <sheetName val="AI-15.1"/>
      <sheetName val="AI-16 TRASP CAJEROS"/>
      <sheetName val="AI-17 FAC INTER DIC"/>
      <sheetName val="AI-18 otros varios"/>
      <sheetName val="AI-19 "/>
      <sheetName val="AI-9.2 NVOS GTOS"/>
      <sheetName val="AI-9.3 RECLAS GTS"/>
      <sheetName val="AII-0 .Leasing"/>
      <sheetName val="Ajustes RLI"/>
      <sheetName val="Ajustes CPI"/>
      <sheetName val="Imptos Diferidos AII-5"/>
      <sheetName val="Provisiones AII-7"/>
      <sheetName val="AII-8 Patri"/>
      <sheetName val="Inforcaja"/>
      <sheetName val="Infcon"/>
      <sheetName val="cheqpend"/>
      <sheetName val="cargNoreg"/>
      <sheetName val="AbonNobco"/>
      <sheetName val="aboNoreg"/>
      <sheetName val="Contabilidad"/>
      <sheetName val="3.1 RLI"/>
      <sheetName val="3.2 CPI"/>
      <sheetName val="AII-3 EDI"/>
      <sheetName val="AII-6 PPM"/>
      <sheetName val="AII-7 Vacaciones"/>
      <sheetName val="AII-8 Otras Prov."/>
      <sheetName val="AII-9 Leasing"/>
      <sheetName val="AII-10 Activo Fijo"/>
      <sheetName val="AII-11 Intangibles"/>
      <sheetName val="AII-12 I.E.R."/>
      <sheetName val="AII-12.1 I.E.R. Financ."/>
      <sheetName val="AII-12.2 IER Trib"/>
      <sheetName val="AII-15 Multas"/>
      <sheetName val="AII-13 PIAS"/>
      <sheetName val="16- RLI"/>
      <sheetName val="16-FUT"/>
      <sheetName val="16-CPI"/>
      <sheetName val="16-CPF"/>
      <sheetName val="RLI - AT 2006"/>
      <sheetName val="FUT - AT 2005"/>
      <sheetName val="CPF - AT 2005"/>
      <sheetName val="11- 1"/>
      <sheetName val="11- 2"/>
      <sheetName val="11- 3"/>
      <sheetName val="AII-14 I.E.R."/>
      <sheetName val="ART 21 - AT 2005"/>
      <sheetName val="CPI - AT 2004"/>
      <sheetName val="AI-2 (Patrimonio)"/>
      <sheetName val="AI-3 (CM CPI)"/>
      <sheetName val="AI-4 (IER)"/>
      <sheetName val="AI-4.3 (IER)"/>
      <sheetName val="AI-4.4 (IER)"/>
      <sheetName val="AI-5 (Impto. Renta)"/>
      <sheetName val="T4"/>
      <sheetName val="AI- (Pérdida Trib)"/>
      <sheetName val="AI- (Provisiones)"/>
      <sheetName val="AI- (Vacaciones)"/>
      <sheetName val="AI- (EDI)"/>
      <sheetName val="AI- (Leasing)"/>
      <sheetName val="AI- (A.Fijo)"/>
      <sheetName val="AI- (Automóviles)"/>
      <sheetName val="AI- (PPM)"/>
      <sheetName val="AI- (I.D.)"/>
      <sheetName val="AI- (D° Marca)"/>
      <sheetName val="AI- (Multas)"/>
      <sheetName val="AI- (G.R.)"/>
      <sheetName val="AII-1A"/>
      <sheetName val="AII-2.1"/>
      <sheetName val="AII-3.2"/>
      <sheetName val="AII-4.1 CM ID"/>
      <sheetName val="AII-5.1"/>
      <sheetName val="AII-5.3"/>
      <sheetName val="AII-6.1"/>
      <sheetName val="AII-7.1 CP y LP"/>
      <sheetName val="AII-7.2 Gto prov"/>
      <sheetName val="AII-7.3 IPAS Dev."/>
      <sheetName val="AII-9.1 Acreed CP"/>
      <sheetName val="AII-9.2 Acreed LP"/>
      <sheetName val="AII-9.3 Int Dif CP"/>
      <sheetName val="AII-9.4 Int Dif LP"/>
      <sheetName val="AII-10 Intereses activados"/>
      <sheetName val="AII-11 Activo Fijo"/>
      <sheetName val="AII-11.1 Act. Fijo Resumen"/>
      <sheetName val="AII-11.2  Auxiliar"/>
      <sheetName val="AII-12 Retasación tec."/>
      <sheetName val="AII-13 Gtos. y Ctos. Activados"/>
      <sheetName val="AII-13.6  Señaletica"/>
      <sheetName val="Señaleticas al 31-12-2005"/>
      <sheetName val="AII-13.7 Cargos diferidos CP"/>
      <sheetName val="AII-13.7 analisis"/>
      <sheetName val="AII-14 C x C Disco Arg"/>
      <sheetName val="AII-15 PPM"/>
      <sheetName val="AII-15.1 CM"/>
      <sheetName val="AII-16 I.E.R."/>
      <sheetName val="AII-16.1 I.E.R. Financ."/>
      <sheetName val="AII-16.2 IER Trib"/>
      <sheetName val="AII-16.3 Menor Valor"/>
      <sheetName val="AII-16.4 Mayor Valor"/>
      <sheetName val="AII-17 RLI Contribuciones"/>
      <sheetName val="E°R° al 30.11"/>
      <sheetName val="AII-17.1 Contr. d° cred"/>
      <sheetName val="AII-17.2 Contrib Pagadas"/>
      <sheetName val="AII-17.3 Ctas asociadas"/>
      <sheetName val="AII-18 Donaciones"/>
      <sheetName val="AII-19 Multas"/>
      <sheetName val="AII-19.1 Detalle Multas"/>
      <sheetName val="Terrenos1"/>
      <sheetName val="Terrenos2"/>
      <sheetName val="Maquinarias1"/>
      <sheetName val="Comp. Maquinarias"/>
      <sheetName val="Maquinarias2"/>
      <sheetName val="Softwar1"/>
      <sheetName val="Comp. Softwar"/>
      <sheetName val="Softwar2"/>
      <sheetName val="Muebles1"/>
      <sheetName val="Comp. Muebles"/>
      <sheetName val="Muebles2"/>
      <sheetName val="Edificios1"/>
      <sheetName val="Comp. Edificios"/>
      <sheetName val="Edificios2"/>
      <sheetName val="Vehiculos1"/>
      <sheetName val="Comp. Vehiculos"/>
      <sheetName val="vehiculos2"/>
      <sheetName val="Instalaciones1"/>
      <sheetName val="Comp. Instalaciones"/>
      <sheetName val="Instalaciones 2"/>
      <sheetName val="Proyectos1"/>
      <sheetName val="Proyectos2"/>
      <sheetName val="Obras en constr1"/>
      <sheetName val="Obras en constr2"/>
      <sheetName val="Maq y equip  leasing1"/>
      <sheetName val="Maq y eq  leasing2"/>
      <sheetName val="AF tránsito1"/>
      <sheetName val="AF tránsito2"/>
      <sheetName val="IER Tributaria para patente"/>
      <sheetName val="AI-2.1 Análisis"/>
      <sheetName val="AI-3 Stock Options"/>
      <sheetName val="AI-4 (I.D.)"/>
      <sheetName val="AI-6 (Provisiones)"/>
      <sheetName val="AI-7 (EDI)"/>
      <sheetName val="AI-8 (IER)"/>
      <sheetName val="AI-8.1 IER Financiera"/>
      <sheetName val="AI-8.2 IER Tributaria"/>
      <sheetName val="AI-8.3"/>
      <sheetName val="AI- 8.3 Aporte Saitec"/>
      <sheetName val="AI-8.4"/>
      <sheetName val="AI-9 Leasing"/>
      <sheetName val="AI-9.1 dys"/>
      <sheetName val="AI-10 (A.Fijo)"/>
      <sheetName val="AI-10.1 Análisis"/>
      <sheetName val="AI-10.2 Terrenos y Edificios P"/>
      <sheetName val="AI-10.3 Licencias sap DS"/>
      <sheetName val="AI-11 Swap"/>
      <sheetName val="AI-12 Gtos. y Ctos. Activados"/>
      <sheetName val="AI-12.1 Bonos"/>
      <sheetName val="AI-12.2 Efectos de Comercio"/>
      <sheetName val="AI-12.3 Comisiones Diferidas"/>
      <sheetName val="AI-12.4 Gtos. pta en marcha"/>
      <sheetName val="AI-12.5 Señalética"/>
      <sheetName val="AI-12.6 Cargos Dif. LP"/>
      <sheetName val="AI-13 Intereses activados"/>
      <sheetName val="AI-13.1 1997"/>
      <sheetName val="AI-13.2 1998 ok"/>
      <sheetName val="AI-13.3 1999 ok"/>
      <sheetName val="AI-13.4 2000 y 2001"/>
      <sheetName val="AI-13.5 2002"/>
      <sheetName val="AI-13.6 2003"/>
      <sheetName val="AI-13.7 2004 - 2005"/>
      <sheetName val="AI-13. 8 2006"/>
      <sheetName val="AI-14 (Multas)"/>
      <sheetName val="AI-14.1 Otros Varios"/>
      <sheetName val="AI-15 (PPM)"/>
      <sheetName val="AI-17 Impto. rta por recuperar"/>
      <sheetName val="AI-18 Otras Provisiones"/>
      <sheetName val="AI-18.1 Otros egresos NO"/>
      <sheetName val="bce.2007"/>
      <sheetName val="Tasa PPM "/>
      <sheetName val="bce.final"/>
      <sheetName val="FUT negativo"/>
      <sheetName val="Maquinarias"/>
      <sheetName val="Muebles y Utiles"/>
      <sheetName val="Programa"/>
      <sheetName val="Bce 2004"/>
      <sheetName val="Base Imp AT 2005"/>
      <sheetName val="CPT 1-1-04"/>
      <sheetName val="KPT 31-12-07 (2)"/>
      <sheetName val="Sueldos por Pagar"/>
      <sheetName val="Prov. Prov."/>
      <sheetName val="Balance 30_04_08"/>
      <sheetName val="Balance Actualizado"/>
      <sheetName val="RLI 04-2008"/>
      <sheetName val="F.U.T.2007"/>
      <sheetName val="RLI 06-2004"/>
      <sheetName val="KPI 2004"/>
      <sheetName val="G Rech y MO 2006"/>
      <sheetName val="imptos dif"/>
      <sheetName val="F.U.T.2005"/>
      <sheetName val="F.U.T 2004"/>
      <sheetName val="F.U.T.2003"/>
      <sheetName val=" Bce 2003"/>
      <sheetName val="CPT 1-1-05C-PERD"/>
      <sheetName val="CPT 1-1-05 s-perd"/>
      <sheetName val="A. Fijo 2004"/>
      <sheetName val="A.Fijo 2003"/>
      <sheetName val="AF s.bce"/>
      <sheetName val="RLI 2003"/>
      <sheetName val="KPI 2003"/>
      <sheetName val="F.U.T.2002"/>
      <sheetName val="F.U.T.2001"/>
      <sheetName val="Gtos Rech y MO"/>
      <sheetName val="KPI 2002"/>
      <sheetName val="SAPBEXqueries"/>
      <sheetName val="SAPBEXfilters"/>
      <sheetName val="Net Income"/>
      <sheetName val="P&amp;L Adjusments"/>
      <sheetName val="Change in WC"/>
      <sheetName val="Change in Other"/>
      <sheetName val="Net Capex"/>
      <sheetName val="Acquisition Payments"/>
      <sheetName val="sapactivexlhiddensheet"/>
      <sheetName val="CERRILLOS EXENTO ventas)"/>
      <sheetName val="compras cerrillos afecto"/>
      <sheetName val="castigo"/>
      <sheetName val="tributario 2003"/>
      <sheetName val="venta cerrillos exenta"/>
      <sheetName val="venta cerrillos afecto"/>
      <sheetName val="IPC y otros"/>
      <sheetName val="Tarifas"/>
      <sheetName val="Tipo Cambio"/>
      <sheetName val="ImptosDiferidos"/>
      <sheetName val="+"/>
      <sheetName val="Municipalidad"/>
      <sheetName val="Kpropio (2)"/>
      <sheetName val="Kpropio"/>
      <sheetName val="PazCorp"/>
      <sheetName val="PazServicios"/>
      <sheetName val="remodelaciones asset"/>
      <sheetName val="Inversiones asset "/>
      <sheetName val="remodelaciones AFM"/>
      <sheetName val="INE"/>
      <sheetName val="Inversion Dic 2007"/>
      <sheetName val="Inversiones Dic 2006"/>
      <sheetName val=" DI-1 "/>
      <sheetName val="CI-1."/>
      <sheetName val="AI-3 Pat. Fin."/>
      <sheetName val="AI-4 Pat. Trib."/>
      <sheetName val="AI-14.2"/>
      <sheetName val="AI-6 Prov. Vac."/>
      <sheetName val="AI-7 PIAS"/>
      <sheetName val="AI-8 EDI"/>
      <sheetName val="AI-9.1 IAS (NO IMPRIMIR)"/>
      <sheetName val="AI-9 Prov. Varias"/>
      <sheetName val="AI-10 Prov. Obs"/>
      <sheetName val="AI-11 AF"/>
      <sheetName val="AI-11.1 "/>
      <sheetName val="AI-11.2"/>
      <sheetName val="AI-11.3 "/>
      <sheetName val="AI-12 Ret. Tecnica"/>
      <sheetName val="AI-13 IER"/>
      <sheetName val="AI-14 Otros"/>
      <sheetName val="AI-15 Impto. Renta"/>
      <sheetName val="AI-16 PPM"/>
      <sheetName val="AI-17 Leasing"/>
      <sheetName val="AI-17-1 cuotas "/>
      <sheetName val="AI-18 Multas"/>
      <sheetName val="AI-19 Gtos Rechazados 21°"/>
      <sheetName val="AI-20 Ajustes"/>
      <sheetName val="AI-21 Prov. com"/>
      <sheetName val="AI-22 Forward"/>
      <sheetName val=" EI-1 "/>
      <sheetName val="&lt;-------HOJAS UTILIZADAS"/>
      <sheetName val="AI-14.2  Goodwil"/>
      <sheetName val="AI-14.3 Goodwill exist"/>
      <sheetName val="12 BORRAR"/>
      <sheetName val="13 BORRAR"/>
      <sheetName val="Requerimientos"/>
      <sheetName val="Voucher AT 2009"/>
      <sheetName val="Voucher AT 2009-2"/>
      <sheetName val="Prov gratificacion"/>
      <sheetName val="Provisión Indemnizaciones"/>
      <sheetName val="Provis. deudas y ctas inc"/>
      <sheetName val="Ajuste conversiòn "/>
      <sheetName val="Provisión Vacaciones"/>
      <sheetName val="610104001"/>
      <sheetName val="CPI 01.01.10"/>
      <sheetName val="Gtos Org y puesta en marcha"/>
      <sheetName val="FUTUROS"/>
      <sheetName val="Diferidos PPC"/>
      <sheetName val="RLI 12-2009  "/>
      <sheetName val="Gtos Org y puest marcha"/>
      <sheetName val="Comisiones diferidas"/>
      <sheetName val="Credito carry back"/>
      <sheetName val="Impto x recuperar"/>
      <sheetName val="s100 (IER)"/>
      <sheetName val="PPUA"/>
      <sheetName val="Prov. Largo Plazo"/>
      <sheetName val="115A"/>
      <sheetName val="115B"/>
      <sheetName val="115C"/>
      <sheetName val="115D"/>
      <sheetName val="AI-6.2 ID"/>
      <sheetName val="AI-7 Prov. Vac."/>
      <sheetName val="AI-9.2 Sence"/>
      <sheetName val="AI-8.2 IPAS LP"/>
      <sheetName val="AI-8.3 IPAS CP"/>
      <sheetName val="P.Varias"/>
      <sheetName val="Datos Contratos"/>
      <sheetName val="Datos Contratos PR y Oss"/>
      <sheetName val="Análisis Inversiones"/>
      <sheetName val="Anverso f-22"/>
      <sheetName val="EST_SIT"/>
      <sheetName val="ACT-RES"/>
      <sheetName val="Trasp.Explotac"/>
      <sheetName val="420501099 (2)"/>
      <sheetName val="bajas a diciembre Ekono (3)"/>
      <sheetName val="bajas a diciembre Ekono (2)"/>
      <sheetName val="Otros Varios 260"/>
      <sheetName val="Cuadratura División y Fusión"/>
      <sheetName val="RLI-260 "/>
      <sheetName val="Impto S-260"/>
      <sheetName val="Voucher Pago AT 2009"/>
      <sheetName val="230101001"/>
      <sheetName val="Otros egresos"/>
      <sheetName val="Derechos en soc"/>
      <sheetName val="Prov vacaciones"/>
      <sheetName val="Provisiones de Gastos"/>
      <sheetName val="Prov deudores Inc"/>
      <sheetName val="Gtos prov. indmz"/>
      <sheetName val="Cta cte inters Ekono"/>
      <sheetName val="Cta cte inters Presto"/>
      <sheetName val="cta cte intes d&amp;s"/>
      <sheetName val="211402003"/>
      <sheetName val="220402001"/>
      <sheetName val="420402001"/>
      <sheetName val="420501007"/>
      <sheetName val="420501099"/>
      <sheetName val="420501101"/>
      <sheetName val="530101001"/>
      <sheetName val="610102001"/>
      <sheetName val="630101001"/>
      <sheetName val="630199001"/>
      <sheetName val="230601001"/>
      <sheetName val="230201001"/>
      <sheetName val="RLI  proyec"/>
      <sheetName val="RLI 06-2009"/>
      <sheetName val="balance 06-2009"/>
      <sheetName val="balance 2008"/>
      <sheetName val="Capital 2009"/>
      <sheetName val="AI-13 OAF"/>
      <sheetName val="Capital inicial"/>
      <sheetName val="INT. CAP. OBRAS "/>
      <sheetName val="INT. CAP. EDIF."/>
      <sheetName val="Sept.2008"/>
      <sheetName val="Oct.2008"/>
      <sheetName val="Nov.2008"/>
      <sheetName val="Dic.2008"/>
      <sheetName val="Ene.2009"/>
      <sheetName val="Feb.2009"/>
      <sheetName val="Marz.2009"/>
      <sheetName val="Abr.2009"/>
      <sheetName val="Mayo 2009"/>
      <sheetName val="Junio 2009"/>
      <sheetName val="Julio 2009"/>
      <sheetName val="Agosto 2009"/>
      <sheetName val="Sept.2009"/>
      <sheetName val="Oct.2009"/>
      <sheetName val="Nov.2009"/>
      <sheetName val="Dic.2009"/>
      <sheetName val="Ene.2010"/>
      <sheetName val="Feb.2010"/>
      <sheetName val="Mar.2010"/>
      <sheetName val="Abril 2010"/>
      <sheetName val="Mayo 2010"/>
      <sheetName val="Check List"/>
      <sheetName val="Ar=Tax"/>
      <sheetName val="PL=Tax"/>
      <sheetName val="Bce Dic-2005 LEGAL"/>
      <sheetName val="FUT AT2006"/>
      <sheetName val="Tope donaciones"/>
      <sheetName val="RLI 31.12.2005"/>
      <sheetName val="Tasa PPM 2005"/>
      <sheetName val="PPM actualizados"/>
      <sheetName val="Contrib bs rs"/>
      <sheetName val="Graficos "/>
      <sheetName val="A-RLI2007"/>
      <sheetName val="IND-2006"/>
      <sheetName val="N-INDICE"/>
      <sheetName val="B-INCOBR"/>
      <sheetName val="K-VACACI"/>
      <sheetName val="L-8COL"/>
      <sheetName val="Ñ-ACTIVACION"/>
      <sheetName val="Q-OBSOLEC"/>
      <sheetName val="C-CPIT2007"/>
      <sheetName val="PPM 2001"/>
      <sheetName val="Mejoras 2006 (2)"/>
      <sheetName val="RLI Cliente"/>
      <sheetName val="mail 190406"/>
      <sheetName val="Marzo2006"/>
      <sheetName val="vigentes leasing "/>
      <sheetName val="Leasback "/>
      <sheetName val="BASE SEPT 06"/>
      <sheetName val="Leasback 2006"/>
      <sheetName val="Terminados 2006"/>
      <sheetName val="Terminados 2006 Leasback"/>
      <sheetName val="Vigentes Sept 2006"/>
      <sheetName val="Recuadro 3"/>
      <sheetName val="Rkpfin."/>
      <sheetName val="Rkptrib."/>
      <sheetName val="Balance2005"/>
      <sheetName val="Trab-Local"/>
      <sheetName val="KPTributario"/>
      <sheetName val="Balance2006"/>
      <sheetName val="Clasificado"/>
      <sheetName val="Mejoras 2006"/>
      <sheetName val="balance1"/>
      <sheetName val="balance0"/>
      <sheetName val="Fas52"/>
      <sheetName val="Notas-$"/>
      <sheetName val="CM-flujo"/>
      <sheetName val="Hoja4 (2)"/>
      <sheetName val="Hoja4"/>
      <sheetName val="FUT 09"/>
      <sheetName val="Blce 09"/>
      <sheetName val="Blce 10"/>
      <sheetName val="RLI122010"/>
      <sheetName val="Rev RLI"/>
      <sheetName val="CPFinal"/>
      <sheetName val="FUT 10"/>
      <sheetName val="6.2"/>
      <sheetName val="Cuadro AF financiero"/>
      <sheetName val="Portada Rta. (2)"/>
      <sheetName val="Portada Prov."/>
      <sheetName val="Con. Negocio"/>
      <sheetName val="Observaciones"/>
      <sheetName val="PARAMETROS"/>
      <sheetName val="Anexo A-IV"/>
      <sheetName val="Anexo B-4"/>
      <sheetName val="Anexo B-4."/>
      <sheetName val="Anexo C-4"/>
      <sheetName val="Balance 31.12.2010"/>
      <sheetName val="Balance 31.12.2011"/>
      <sheetName val="aNVERSO "/>
      <sheetName val=" Tasa PPM"/>
      <sheetName val="Inicio Análisis Cuentas"/>
      <sheetName val="Impuesto diferido "/>
      <sheetName val="Balance tributario"/>
      <sheetName val="capital tributario KPMG"/>
      <sheetName val="validacion de provisiones"/>
      <sheetName val="diferencia capital propio"/>
      <sheetName val="Disc by Plan ID"/>
      <sheetName val="B Braun Reporting"/>
      <sheetName val="Plan Info"/>
      <sheetName val="Plan Data"/>
      <sheetName val="P&amp;L_Expense"/>
      <sheetName val="SORIE_Expense"/>
      <sheetName val="P&amp;L_Amortizations"/>
      <sheetName val="Experience Gains and Losses"/>
      <sheetName val="Asset Limitation"/>
      <sheetName val="Trend_Sensitivity"/>
      <sheetName val="BS Reconciliation"/>
      <sheetName val="DBO Reconciliation"/>
      <sheetName val="Asset Reconciliation"/>
      <sheetName val="Other Disclosures"/>
      <sheetName val="Interim Reporting Results"/>
      <sheetName val="Interim Reporting Results - PY"/>
      <sheetName val="Det_Rec_Current"/>
      <sheetName val="Det_Rec_Prior"/>
      <sheetName val="Liability Sensitivity"/>
      <sheetName val="Proj Pension Expense"/>
      <sheetName val="Disc Totals"/>
      <sheetName val="Proj Pension Expense Totals"/>
      <sheetName val="Interim Rpt by Plan ID"/>
      <sheetName val="Interim Rpt Totals"/>
      <sheetName val="Cert List"/>
      <sheetName val="Evolve Express Input"/>
      <sheetName val="Merge Fields"/>
      <sheetName val="Roll Forward"/>
      <sheetName val="Reference"/>
      <sheetName val="Data Input - Plan Provisions"/>
      <sheetName val="Data Input - Interim Reporting"/>
      <sheetName val="Interim Reporting Data"/>
      <sheetName val="Interim Reporting Data - PY"/>
      <sheetName val="ANSP"/>
      <sheetName val="Investment Monthly 2005"/>
      <sheetName val="Investment Quaterly 2005"/>
      <sheetName val="Variación IAS"/>
      <sheetName val="4%al9%"/>
      <sheetName val="BceDIC11"/>
      <sheetName val="BceSept12 8 col"/>
      <sheetName val="R&amp;R"/>
      <sheetName val="Stripping 1SAP"/>
      <sheetName val="Stripping Gsap"/>
      <sheetName val="WIP-Cash NonCash"/>
      <sheetName val="AF (New)"/>
      <sheetName val="Account 254020"/>
      <sheetName val="AFFinanc"/>
      <sheetName val="%AF"/>
      <sheetName val="AnalysisCY10"/>
      <sheetName val="Analysis11"/>
      <sheetName val="Analysis Sept12."/>
      <sheetName val="Analisis Impto Junio"/>
      <sheetName val="Non-Cash"/>
      <sheetName val="Trader Cost"/>
      <sheetName val="Account 570000"/>
      <sheetName val="Revaluation"/>
      <sheetName val="CMZ"/>
      <sheetName val="Patentes"/>
      <sheetName val="SLP-MT"/>
      <sheetName val="HousingAmor"/>
      <sheetName val="220420"/>
      <sheetName val="FY a Julio11"/>
      <sheetName val="A Dic10"/>
      <sheetName val="H Trabajo MEL"/>
      <sheetName val="MEL"/>
      <sheetName val="Format"/>
      <sheetName val="Marzo2007"/>
      <sheetName val="Agosto 07"/>
      <sheetName val="Septiembre 07"/>
      <sheetName val="Febrero07"/>
      <sheetName val="Enero07"/>
      <sheetName val="bdSept"/>
      <sheetName val="345000 GSAP 09-12"/>
      <sheetName val="CY2010"/>
      <sheetName val="CY2011"/>
      <sheetName val="CY2012"/>
      <sheetName val="bdJun"/>
      <sheetName val="bdJulio"/>
      <sheetName val="345400"/>
      <sheetName val="bd Sept"/>
      <sheetName val="Summary; Questions for Grp Tax"/>
      <sheetName val="Summary of Deferred &amp; CTP"/>
      <sheetName val="NOL Carryforward"/>
      <sheetName val="Deferred Rfwd-Sep 08"/>
      <sheetName val="Current Rfwd - Sep 08"/>
      <sheetName val="US YTD Temporary Diffs"/>
      <sheetName val="Summary of Tax Pgrm"/>
      <sheetName val="Sep 08 - Rate Rec"/>
      <sheetName val="US Perm &amp; Temp Diff Movement"/>
      <sheetName val="Cap Exploration"/>
      <sheetName val="US BOY Temporary Diffs"/>
      <sheetName val="Fixed Asset Help"/>
      <sheetName val="1170"/>
      <sheetName val="1270"/>
      <sheetName val="1280"/>
      <sheetName val="3080"/>
      <sheetName val="3350"/>
      <sheetName val="3370"/>
      <sheetName val="3560"/>
      <sheetName val="3570"/>
      <sheetName val="3610"/>
      <sheetName val="3620"/>
      <sheetName val="3670"/>
      <sheetName val="6070"/>
      <sheetName val="6300"/>
      <sheetName val="6360"/>
      <sheetName val="6370"/>
      <sheetName val="6521"/>
      <sheetName val="Analysis-Current Deferred Accts"/>
      <sheetName val="Tax Provision"/>
      <sheetName val="Deferred Tax Asset Rfwd"/>
      <sheetName val="Current Tax Liability Rfwd"/>
      <sheetName val="Rate Rec Grp V - Jun08"/>
      <sheetName val="US YTD Temporary Diffs at YE"/>
      <sheetName val="FY07 - SRLY NOL"/>
      <sheetName val="Capitalized Exploration Exp"/>
      <sheetName val="6015"/>
      <sheetName val="6020"/>
      <sheetName val="6240"/>
      <sheetName val="6250"/>
      <sheetName val="6251"/>
      <sheetName val="6280"/>
      <sheetName val="6290"/>
      <sheetName val="6330"/>
      <sheetName val="Co 1170 Analysis"/>
      <sheetName val="Deferred Rfwd - Oct 08"/>
      <sheetName val="Current Rollforward - Oct 08"/>
      <sheetName val="Rate Rec - Oct 08"/>
      <sheetName val="patrimonio 31.05.05"/>
      <sheetName val="AII-1 RLI (Mayo '05)"/>
      <sheetName val="11-1RLI"/>
      <sheetName val="11-2CPI"/>
      <sheetName val="11-3FUT"/>
      <sheetName val="RLI (Julio '05)"/>
      <sheetName val="AII-2 MULTAS"/>
      <sheetName val="AII-3CM-CPI"/>
      <sheetName val="AII-4 IMPTO ART 21"/>
      <sheetName val="AII-6 Impto.Dif"/>
      <sheetName val="A II- 7 Comodato 05"/>
      <sheetName val="A II- 7.1 Comodato 04"/>
      <sheetName val="AII - 5 Patrimonio"/>
      <sheetName val="Resumen Anual a.fjo finaciero"/>
      <sheetName val="Patrimonio 31.12.04"/>
      <sheetName val="Prov  Impto x Rec"/>
      <sheetName val="prov.dcto.cob"/>
      <sheetName val="AII-8.1 comodato"/>
      <sheetName val="AII-8.2 comodato 2004"/>
      <sheetName val="gto act "/>
      <sheetName val="Reconciliación"/>
      <sheetName val="Bce Mayo 13 8 col"/>
      <sheetName val="Analisis Impto"/>
      <sheetName val="Heddging"/>
      <sheetName val="IAS (Valor Actual)"/>
      <sheetName val="Separacion Catodos"/>
      <sheetName val="Stripping 2012"/>
      <sheetName val="Summary of Expln"/>
      <sheetName val="6310"/>
      <sheetName val="6290 Revised"/>
      <sheetName val="6290 Pc Correction"/>
      <sheetName val="6250-6251"/>
      <sheetName val="6250 Addl"/>
      <sheetName val="3350 Excise Tax Corr"/>
      <sheetName val="3420"/>
      <sheetName val="6020 Upload"/>
      <sheetName val="6310 Upload"/>
      <sheetName val="6310 NOL Upload"/>
      <sheetName val="6070 Upload"/>
      <sheetName val="6360 Upload"/>
      <sheetName val="6370 Upload"/>
      <sheetName val="6290 Upload"/>
      <sheetName val="6290 Revised Rev"/>
      <sheetName val="6290 Revised Corr"/>
      <sheetName val="6290 PC Corr Upload"/>
      <sheetName val="6250-6251 Upload"/>
      <sheetName val="6250 Addl Upload"/>
      <sheetName val="3350 Upload"/>
      <sheetName val="3560 Upload"/>
      <sheetName val="3100 Upload"/>
      <sheetName val="3420 Upload"/>
      <sheetName val="3420 reversal"/>
      <sheetName val="3420 correction"/>
      <sheetName val="3080 Upload"/>
      <sheetName val="3080 Reversal"/>
      <sheetName val="3080 correction"/>
      <sheetName val="Corp NOL's"/>
      <sheetName val="Pet NOL's"/>
      <sheetName val="Min NOL's"/>
      <sheetName val="Corp NOL Rev"/>
      <sheetName val="Corp NOL Acq"/>
      <sheetName val="Pet NOL Rev"/>
      <sheetName val="Pet NOL Acq"/>
      <sheetName val="3100 Corr Trx"/>
      <sheetName val="3100 Rev Trx"/>
      <sheetName val="6310 Corr on Corp"/>
      <sheetName val="3350 Acq"/>
      <sheetName val="3350 Rev"/>
      <sheetName val="3560 Acq"/>
      <sheetName val="3560 Rev"/>
      <sheetName val="3100 Acq"/>
      <sheetName val="3100 Rev"/>
      <sheetName val="6020 Acq"/>
      <sheetName val="6020 Rev"/>
      <sheetName val="6070 Acq"/>
      <sheetName val="6070 Rev"/>
      <sheetName val="6310 Acq"/>
      <sheetName val="6310 Rev"/>
      <sheetName val="6370 Acq"/>
      <sheetName val="6370 Rev"/>
      <sheetName val="6360 Acq"/>
      <sheetName val="6360 Rev"/>
      <sheetName val="6290 Acq"/>
      <sheetName val="6290 Rev"/>
      <sheetName val="Res_Fy03"/>
      <sheetName val="F3.5 And F4_Fy03 "/>
      <sheetName val="BudgetÓxido"/>
      <sheetName val="EY Balance Sheet"/>
      <sheetName val="Notes to FS"/>
      <sheetName val="Ret Earnings detail"/>
      <sheetName val="EY Income Statement"/>
      <sheetName val="TB (PBC)"/>
      <sheetName val="GIFI Income Statement"/>
      <sheetName val="Co6081 Exploration Exp"/>
      <sheetName val="Schedule 1 - Draft"/>
      <sheetName val="Combined FS 6080 &amp; 6081"/>
      <sheetName val="Co6080 Financial Stmt"/>
      <sheetName val="Schedule 1 Final"/>
      <sheetName val="GIFI IS"/>
      <sheetName val="6081 - CEE"/>
      <sheetName val="Co6081 Financial Stmt"/>
      <sheetName val="Thin Cap "/>
      <sheetName val="SCH1SUPP"/>
      <sheetName val="Schedule 5"/>
      <sheetName val="Revenue FY06"/>
      <sheetName val="Salary Expense FY06"/>
      <sheetName val="Foreign Exchange FY05"/>
      <sheetName val="ITC 2005"/>
      <sheetName val="Sch 31"/>
      <sheetName val="Resource Additions"/>
      <sheetName val="FEDRESPOOLS_06"/>
      <sheetName val="BCRESPOOLS_06 "/>
      <sheetName val="Schedule 31 ITC"/>
      <sheetName val="Schedule 31 - AUC"/>
      <sheetName val="BCRESPOOLS"/>
      <sheetName val="Trinidad 2AB FRE"/>
      <sheetName val="FEDCCA 2006"/>
      <sheetName val="PROVCCA 2006"/>
      <sheetName val="BBDI FA Continuity "/>
      <sheetName val="BBDI Asset Acq. "/>
      <sheetName val="Fixed Asset Disposals"/>
      <sheetName val="EY - AUC Transfers"/>
      <sheetName val="41a and 41B BBDI"/>
      <sheetName val="Fixed Asset Continuity"/>
      <sheetName val="AUC"/>
      <sheetName val="Fixed Assets GL Print Out"/>
      <sheetName val="Continuity"/>
      <sheetName val="Rehab Provision"/>
      <sheetName val="Rehab Provision account 444000"/>
      <sheetName val="Inter-company loan for LCT"/>
      <sheetName val="Prepaid Interest"/>
      <sheetName val="Asset Disposals"/>
      <sheetName val="Investment in Related Co. FY05"/>
      <sheetName val="Investments"/>
      <sheetName val="Reconciliation of IC Loan"/>
      <sheetName val="Exp - Buffer Expenses P&amp;L"/>
      <sheetName val="Exp - Core Expenses P&amp;L"/>
      <sheetName val="FX Gain Loss"/>
      <sheetName val="Donations"/>
      <sheetName val="Meals &amp; Entertainment 6080"/>
      <sheetName val="Meals &amp; Entertainment 6081"/>
      <sheetName val="Deferred Stripping FY06"/>
      <sheetName val="Invest in Related Parties FY06"/>
      <sheetName val="807070 +B+Land Ptnrship (6081)"/>
      <sheetName val="807100 Option Payments (6081)"/>
      <sheetName val="807120 Business Develop (6081) "/>
      <sheetName val="830601 Licenses-Other (6080)"/>
      <sheetName val="807110 JV Payments"/>
      <sheetName val="Sale of Shares"/>
      <sheetName val="Summary of Sundy Income 570000"/>
      <sheetName val="Detail of Sundry Income"/>
      <sheetName val="JV Payments 6081-807110"/>
      <sheetName val="Business Develop 6081-807120"/>
      <sheetName val="Funds outside Canada T1135"/>
      <sheetName val="231000 Invest - Non Related Pty"/>
      <sheetName val="Exp - Buffer Expenses"/>
      <sheetName val="Exp - Core Expenses"/>
      <sheetName val="CAD Development Expenses"/>
      <sheetName val="Capital Business Tax"/>
      <sheetName val="Write-Offs"/>
      <sheetName val="Funds outside CAD T1135"/>
      <sheetName val="readme"/>
      <sheetName val="Canada May 04"/>
      <sheetName val="Aust GAAP adjustment"/>
      <sheetName val="Pension Plans - local curr"/>
      <sheetName val="Medical Plans - local curr"/>
      <sheetName val="South Africa"/>
      <sheetName val="Canada and US"/>
      <sheetName val="Europe"/>
      <sheetName val="Australia"/>
      <sheetName val="South America"/>
      <sheetName val="Medical"/>
      <sheetName val="Local currency"/>
      <sheetName val="US dollars"/>
      <sheetName val="Regional breakdown"/>
      <sheetName val="Disclosure note - pensions"/>
      <sheetName val="Disclosure note - postret"/>
      <sheetName val="USD at 100%"/>
      <sheetName val="USD at consol %"/>
      <sheetName val="Regional Totals"/>
      <sheetName val="TOTAL PENSIONS"/>
      <sheetName val="Note 33"/>
      <sheetName val="CARO Checklist"/>
      <sheetName val="Annex 1 &amp; 1A TDS Remittance"/>
      <sheetName val="Annex 1B TDS Remittance"/>
      <sheetName val="Annex 2 Sales tax Palakkad"/>
      <sheetName val="Annex 3 &amp; 4 PF Remittance"/>
      <sheetName val="Annex 5 TDS Remittance"/>
      <sheetName val="Annex 6 TDS Remittance"/>
      <sheetName val="Annex 6A ABFL Remittance Delays"/>
      <sheetName val="Annex 7 CARO Madurai Unit"/>
      <sheetName val="Annex 8 CARO Chennai Unit"/>
      <sheetName val="Notes2"/>
      <sheetName val="Branch"/>
      <sheetName val="Profit reco"/>
      <sheetName val="Assets sale &amp; transfer"/>
      <sheetName val="Stock trf"/>
      <sheetName val="GROSSING UP"/>
      <sheetName val="Other notes"/>
      <sheetName val="AP GROSSING UP"/>
      <sheetName val="Central Vendor balances"/>
      <sheetName val="Upfronts"/>
      <sheetName val="Stock transfers"/>
      <sheetName val="Installed Capcty"/>
      <sheetName val="Contingent liability"/>
      <sheetName val="DEP"/>
      <sheetName val="AR GROSSING UP"/>
      <sheetName val="Qty Information"/>
      <sheetName val="PF Payable"/>
      <sheetName val="PF Exp."/>
      <sheetName val="PF Admn. charges"/>
      <sheetName val=" CL 21(ii)(B)  (2)- Employe (2)"/>
      <sheetName val="Interest on Loan from Director"/>
      <sheetName val="Unsecured  Loan"/>
      <sheetName val="5A Director_s Remuneration"/>
      <sheetName val="5B Director Exp_summ"/>
      <sheetName val="Mobile CMSG"/>
      <sheetName val="Mob LG"/>
      <sheetName val="mobile Product"/>
      <sheetName val="10 Unearned Revenue"/>
      <sheetName val="TDS LG"/>
      <sheetName val="TDS CMSG"/>
      <sheetName val="TDS Product"/>
      <sheetName val="Electricity"/>
      <sheetName val="(Foreign Travelling) (2)"/>
      <sheetName val="(Foreign Travelling)"/>
      <sheetName val="OD Account"/>
      <sheetName val="Prepaid "/>
      <sheetName val="Landline"/>
      <sheetName val="Generator Expenses"/>
      <sheetName val="(Legal and Proff)"/>
      <sheetName val="(Travelling)"/>
      <sheetName val="Travelling CMSG LG"/>
      <sheetName val="Fixed Assets Addition"/>
      <sheetName val="FDRs"/>
      <sheetName val="SALE TAX"/>
      <sheetName val="hwf"/>
      <sheetName val="ESI"/>
      <sheetName val="Provident Fund"/>
      <sheetName val="pf-pii"/>
      <sheetName val="Sales Tax"/>
      <sheetName val="Comm Link (2)"/>
      <sheetName val=".training"/>
      <sheetName val="Training-"/>
      <sheetName val="training srb"/>
      <sheetName val="Office Repairs"/>
      <sheetName val="Comp Leased Acco. SORTED"/>
      <sheetName val="AMC"/>
      <sheetName val="Training "/>
      <sheetName val="Staff Welfare"/>
      <sheetName val="CAR_Maint"/>
      <sheetName val="Legal &amp; Professional"/>
      <sheetName val="Sec format 2"/>
      <sheetName val="Security "/>
      <sheetName val="security SRB"/>
      <sheetName val="Brokerage &amp; Comm"/>
      <sheetName val="Office Repairs1"/>
      <sheetName val="Other repairs"/>
      <sheetName val="Comm Link"/>
      <sheetName val="Comm Link Before prepaird break"/>
      <sheetName val="Business Promotion"/>
      <sheetName val="Staff Rec_Add"/>
      <sheetName val="Recruitment all Location."/>
      <sheetName val="Staff Recruitment ."/>
      <sheetName val="Membership &amp; Subscription "/>
      <sheetName val="Hardware Maintenance "/>
      <sheetName val="Corporate_Advt"/>
      <sheetName val="Conference &amp; Seminar"/>
      <sheetName val="Donation"/>
      <sheetName val="Power Supply"/>
      <sheetName val="Telphone Repaire"/>
      <sheetName val="Software License"/>
      <sheetName val="Property Insurance"/>
      <sheetName val="Insurance others"/>
      <sheetName val="Caters"/>
      <sheetName val="Postage"/>
      <sheetName val="Client Entertain"/>
      <sheetName val="Entertaining Emp."/>
      <sheetName val="AC Repairs"/>
      <sheetName val="Furniture"/>
      <sheetName val="Vehicle Hire "/>
      <sheetName val="Rental Equipment"/>
      <sheetName val="Hosue Keeping Material"/>
      <sheetName val="Relocation"/>
      <sheetName val="GH Cost"/>
      <sheetName val="Landscaping"/>
      <sheetName val="IT Consumbales"/>
      <sheetName val="long Service Retirement"/>
      <sheetName val="Emp Reward"/>
      <sheetName val="Comp Leased Acco."/>
      <sheetName val="Notice pay paid"/>
      <sheetName val="Notice pay paid (Cr.)"/>
      <sheetName val="Office Mobile"/>
      <sheetName val="office tele."/>
      <sheetName val="Rent of Prop."/>
      <sheetName val="Service Chargs"/>
      <sheetName val="Car Insurance"/>
      <sheetName val="Eqipment Repair"/>
      <sheetName val="Imp Goods Clearing &amp; duty "/>
      <sheetName val="Travel Domestic"/>
      <sheetName val="Vehicle Hire1"/>
      <sheetName val="Staff Welfare (2)"/>
      <sheetName val="House Keeping"/>
      <sheetName val="House Keeping (2)"/>
      <sheetName val="Utility"/>
      <sheetName val="laroux"/>
      <sheetName val="Annexuer-1"/>
      <sheetName val="AP-2.1"/>
      <sheetName val="AP -3"/>
      <sheetName val="AP-2.2"/>
      <sheetName val="Annexure 2"/>
      <sheetName val="Annexure2.1"/>
      <sheetName val="Annexure2.2"/>
      <sheetName val="Annexure3"/>
      <sheetName val="Annexure3.1"/>
      <sheetName val="annexure-3.2"/>
      <sheetName val="AP-06"/>
      <sheetName val="Annexure-4"/>
      <sheetName val="Annexure-5"/>
      <sheetName val="Annexure-6"/>
      <sheetName val="Annexure7"/>
      <sheetName val="Annexure-8"/>
      <sheetName val="AP-7.1"/>
      <sheetName val="AP-8A"/>
      <sheetName val="AP-8"/>
      <sheetName val="Annexure-"/>
      <sheetName val="Amortization Table"/>
      <sheetName val="Ack"/>
      <sheetName val="Ack (2)"/>
      <sheetName val="Page1"/>
      <sheetName val="Page2"/>
      <sheetName val="Page3"/>
      <sheetName val="Page4"/>
      <sheetName val="Page5"/>
      <sheetName val="Page6"/>
      <sheetName val="Page7"/>
      <sheetName val="Page8"/>
      <sheetName val="Page9"/>
      <sheetName val="Page10"/>
      <sheetName val="Direc"/>
      <sheetName val="Part A General"/>
      <sheetName val="Subsidiary Co Details"/>
      <sheetName val="MD, Dir, Co. secy"/>
      <sheetName val="Beneficial_owners"/>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Apr-03"/>
      <sheetName val="Apr-03 "/>
      <sheetName val="June-03"/>
      <sheetName val="July-03"/>
      <sheetName val="Aug-03"/>
      <sheetName val="Sept-03"/>
      <sheetName val="Conversion"/>
      <sheetName val="INV verification"/>
      <sheetName val="Oct-04 To Sept-05"/>
      <sheetName val="For STN Pending"/>
      <sheetName val="For E Mail"/>
      <sheetName val="For Detention Chgs"/>
      <sheetName val="Ack 1"/>
      <sheetName val="Sec 349"/>
      <sheetName val="Managerial Remuneration 3 month"/>
      <sheetName val="INVOICE Sep-09  "/>
      <sheetName val="Local Benefit"/>
      <sheetName val="PF calcu"/>
      <sheetName val="rustin"/>
      <sheetName val="CAPACITY"/>
      <sheetName val="CAP KEY"/>
      <sheetName val="FDY-BASIS"/>
      <sheetName val="RECO-COST"/>
      <sheetName val="piston-cost"/>
      <sheetName val="STORE-CONSUMED-FDY"/>
      <sheetName val="fdy-consumble"/>
      <sheetName val="FDY-COST"/>
      <sheetName val="MAT-COST"/>
      <sheetName val="MC-TIME"/>
      <sheetName val="SCRAP-CAL"/>
      <sheetName val="power "/>
      <sheetName val="Split-chart"/>
      <sheetName val="MASTER-KEY"/>
      <sheetName val="Packing cost"/>
      <sheetName val="Packing c"/>
      <sheetName val="PRICE (2)"/>
      <sheetName val="COST9899"/>
      <sheetName val="fdy-capnos"/>
      <sheetName val="PISCOST"/>
      <sheetName val="allocost"/>
      <sheetName val="COST"/>
      <sheetName val="RECO"/>
      <sheetName val="PACKING"/>
      <sheetName val="QTY."/>
      <sheetName val="FDY"/>
      <sheetName val="NEWMASTER"/>
      <sheetName val="BUDMASTER"/>
      <sheetName val="MC-TIMECAP"/>
      <sheetName val="Audit and Accounting Issues"/>
      <sheetName val="Ann XX_Pending Workings"/>
      <sheetName val="Ann I_Slow moving cwip, cap adv"/>
      <sheetName val="Ann II_Impairment"/>
      <sheetName val="Cost Centre"/>
      <sheetName val="Ann III_Jestico Whiles"/>
      <sheetName val="Ann IV_Slow moving spares"/>
      <sheetName val="Ann V_Pepsi"/>
      <sheetName val="Ann VI_Excess or credit var."/>
      <sheetName val="Ann VII_Slow moving debtors"/>
      <sheetName val="Ann VIII_Other debtors"/>
      <sheetName val="Ann IX (a)_Misc Income"/>
      <sheetName val="Ann IX (b)_Bank Reco's"/>
      <sheetName val="Ann X_Distributors"/>
      <sheetName val="Ann XI_Prop Subs"/>
      <sheetName val="Ann XII_Slow moving Pre ops"/>
      <sheetName val="Ann XIII_Interbranch reco"/>
      <sheetName val="Ann XIV_Web member balance"/>
      <sheetName val="Ann XV_OPen Coupon Sale"/>
      <sheetName val="Ann XVI_Expenses Payable"/>
      <sheetName val="Ann XVII_Cash Advances"/>
      <sheetName val="Ann XVIII_COGS"/>
      <sheetName val="Ann  XIX_Lease Rentals"/>
      <sheetName val="FORM 906"/>
      <sheetName val="Control Chart"/>
      <sheetName val="U_Instructions CFIAT"/>
      <sheetName val="U-1_SGA BLock Reconciliation"/>
      <sheetName val="U-2_SGA Inventory Tally"/>
      <sheetName val="U-3_Depreciation Reasonability"/>
      <sheetName val="U-4_Investments &amp; FD"/>
      <sheetName val="U-5_Raw Materials Tally"/>
      <sheetName val="U-6_Yield Analysis-RMPM"/>
      <sheetName val="U-7_Finished Goods Tally"/>
      <sheetName val="U-8_Schedule VI-FG Tally &amp; RM"/>
      <sheetName val="U-9_NRV Testing-FG"/>
      <sheetName val="U-10_Container Reconciliation"/>
      <sheetName val="U-11_Finished Goods Excise Duty"/>
      <sheetName val="U-12_Accrued Expenses Turnover"/>
      <sheetName val="U-13_Excise Duty Reasonability"/>
      <sheetName val="U-14_Sales Tax Reconciliation"/>
      <sheetName val="Sales Tax Reco-Working"/>
      <sheetName val="U-15_Sales Tax Incentive"/>
      <sheetName val="U-16_OAR-Balance Sheet"/>
      <sheetName val="U-17_GP Reconciliation"/>
      <sheetName val="U-18_Qty &amp; Rate Variance_GP, NP"/>
      <sheetName val="U-19_NP Reconciliation"/>
      <sheetName val="U-20_Payroll Expense"/>
      <sheetName val="U-21_Power &amp; Fuel Expense"/>
      <sheetName val="U-22_OAR-P&amp;L Account"/>
      <sheetName val="U-23_Contingent Liabilities"/>
      <sheetName val="U-24_Ratios Chart"/>
      <sheetName val="U-25_Balance Sheet_2004"/>
      <sheetName val="U-26_P&amp;L Account_2004"/>
      <sheetName val="U-27_Schedules_2004"/>
      <sheetName val="U-28_Ross TB_2004"/>
      <sheetName val="U-29_FA Schedule_2004"/>
      <sheetName val="U-30_Additional Info_2004"/>
      <sheetName val="U-31_Miscellaneous Info_2004"/>
      <sheetName val="U-32_Inter Unit Sales-FG_2004"/>
      <sheetName val="U-33_Balance Sheet_2003"/>
      <sheetName val="U-34_P&amp;L Account_2003"/>
      <sheetName val="U-35_Schedules_2003"/>
      <sheetName val="U-36_Ross TB_2003"/>
      <sheetName val="U-37_FA Schedule_2003"/>
      <sheetName val="U-38_Additional Info_2003"/>
      <sheetName val="U-39_Miscellaneous Info_2003"/>
      <sheetName val="G.P. Provision - Jan05"/>
      <sheetName val="Summary -Jan05"/>
      <sheetName val="Provision - Dec04"/>
      <sheetName val="Parked Actual"/>
      <sheetName val="Parked Bhawna"/>
      <sheetName val="summary "/>
      <sheetName val="9中ｖｓ基本予算委託研・経費（業務管理BL）"/>
      <sheetName val="Code表"/>
      <sheetName val="☆81連結☆"/>
      <sheetName val="☆82連結☆"/>
      <sheetName val="HM_81ki"/>
      <sheetName val="HM_82ki"/>
      <sheetName val="ASH_82ki"/>
      <sheetName val="TH_82ki"/>
      <sheetName val="ASH_81ki"/>
      <sheetName val="TH_81ki"/>
      <sheetName val="タイ単独元ネタ"/>
      <sheetName val="HVN 04 BrD"/>
      <sheetName val="HVN_2005"/>
      <sheetName val="HVN_2006"/>
      <sheetName val="HVN_2007"/>
      <sheetName val="9MT_ASH_model"/>
      <sheetName val="9MT_ash_PL"/>
      <sheetName val="81Asean配賦"/>
      <sheetName val="81HMまとめ"/>
      <sheetName val="81HM"/>
      <sheetName val="船積台数"/>
      <sheetName val="コスト"/>
      <sheetName val="ﾓﾃﾞﾙ別収益"/>
      <sheetName val="まとめ表"/>
      <sheetName val="枠外・設備・技指料・CBU"/>
      <sheetName val="差異分析"/>
      <sheetName val="差異分析 (3)"/>
      <sheetName val="JM MORGAN -JAN"/>
      <sheetName val="Kotak Liquid-JANM"/>
      <sheetName val="PRUDENTIAL LIQUID-JAN"/>
      <sheetName val="DSP ML LIQUID-JAN"/>
      <sheetName val="Birla Liquid-jan"/>
      <sheetName val="Prudential Floater"/>
      <sheetName val="PP_TOTAL _ ALLIED % increase"/>
      <sheetName val="MANPOWER"/>
      <sheetName val="ALLIED_cash flow"/>
      <sheetName val="ALLIED_WC"/>
      <sheetName val="PP_TOTAL _ ALLIED"/>
      <sheetName val="AHC_PP_FINAL (HO)"/>
      <sheetName val="DGN _ P P"/>
      <sheetName val="RFCL _ PP"/>
      <sheetName val="Barr Laboratories"/>
      <sheetName val="King"/>
      <sheetName val="Pliva USD"/>
      <sheetName val="Pliva - HRK"/>
      <sheetName val="Mylan Labs"/>
      <sheetName val="Watson Pharma"/>
      <sheetName val="Consolidated Sheet"/>
      <sheetName val="Teva"/>
      <sheetName val="A1-1"/>
      <sheetName val="A-1-1-1"/>
      <sheetName val="CXC Locales "/>
      <sheetName val="Inventario Terminado 2008"/>
      <sheetName val="Inventario Final 2007 PT"/>
      <sheetName val="Transitos 2008 PT"/>
      <sheetName val="Transitos 2007 PT"/>
      <sheetName val="Raw Material"/>
      <sheetName val="Material Empaque"/>
      <sheetName val="Semi-Finished Goods"/>
      <sheetName val="Inv. Materiales M&amp;R 1042700"/>
      <sheetName val="Inv.M&amp;R 1042740"/>
      <sheetName val="Costo fiscal y Valor en Libro "/>
      <sheetName val="E-7"/>
      <sheetName val="Relacion"/>
      <sheetName val="DD-2"/>
      <sheetName val="ER-4 "/>
      <sheetName val="ER 30-1"/>
      <sheetName val="ER-30-3"/>
      <sheetName val="ER-30-4"/>
      <sheetName val="ER-30-5"/>
      <sheetName val="ER-30-6"/>
      <sheetName val="ER-30-7"/>
      <sheetName val="ER-30-8"/>
      <sheetName val="ER-30-8-1"/>
      <sheetName val="ER-30-9"/>
      <sheetName val="ER-30-10"/>
      <sheetName val="ER-30-11"/>
      <sheetName val="Gastos periodo anterior"/>
      <sheetName val="ER 30-12"/>
      <sheetName val="ER 30-13"/>
      <sheetName val="ER -30-14"/>
      <sheetName val="ER 30-15"/>
      <sheetName val="ER 30-16"/>
      <sheetName val="ER 30-17"/>
      <sheetName val="ER 30-18 "/>
      <sheetName val="ER 30-19"/>
      <sheetName val="ER 30-20"/>
      <sheetName val="ER 30-21"/>
      <sheetName val="ER 30-22"/>
      <sheetName val="ER 30-23"/>
      <sheetName val="ER 30-23-1"/>
      <sheetName val="ER 30-24"/>
      <sheetName val="ER 30-25 NA"/>
      <sheetName val="ER 30-26"/>
      <sheetName val="ER 30-27"/>
      <sheetName val="ER 30-28"/>
      <sheetName val="ER 30-29"/>
      <sheetName val="ER-40 "/>
      <sheetName val="ER-40-1"/>
      <sheetName val="ER-40-2"/>
      <sheetName val="ER-40-3"/>
      <sheetName val="ER-40-4"/>
      <sheetName val="ER-40-5"/>
      <sheetName val="ER-40-6"/>
      <sheetName val="ER-40-7"/>
      <sheetName val="ER-40-8"/>
      <sheetName val="ER-40-9 SP"/>
      <sheetName val="ER-40-10"/>
      <sheetName val="ER-40-11 SP"/>
      <sheetName val="ER-40-12 sp"/>
      <sheetName val="ER-40-13 sp"/>
      <sheetName val="ER-40-14"/>
      <sheetName val="ER-40-15"/>
      <sheetName val="ER-40-16"/>
      <sheetName val="ER-40-17"/>
      <sheetName val="ER-40-18"/>
      <sheetName val="ER-40-19"/>
      <sheetName val="ER-40-20 SP"/>
      <sheetName val="ER-40-21"/>
      <sheetName val="ER-40-22"/>
      <sheetName val="ER-40-23 SP"/>
      <sheetName val="ER-40-24 Sp"/>
      <sheetName val="ER-40-25"/>
      <sheetName val="ER-40-26 SP"/>
      <sheetName val="ER-40-27"/>
      <sheetName val="ER-40-28"/>
      <sheetName val="ER-40-29"/>
      <sheetName val="ER-40-30"/>
      <sheetName val="ER-40-31"/>
      <sheetName val="ER-40-32"/>
      <sheetName val="ER-40-33"/>
      <sheetName val="ER-40-34"/>
      <sheetName val="ER-40-35 TD"/>
      <sheetName val="ER-40-36 TD"/>
      <sheetName val="ER-40-37 TD"/>
      <sheetName val="ER-40-38"/>
      <sheetName val="ER-40-39"/>
      <sheetName val="ER-40-40"/>
      <sheetName val="ER-40-41"/>
      <sheetName val="ER-40-42"/>
      <sheetName val="ER-40-43"/>
      <sheetName val="ER-40-44"/>
      <sheetName val="ER-40-45"/>
      <sheetName val="ER-40-46"/>
      <sheetName val="ER-40-47"/>
      <sheetName val="ER-40-48"/>
      <sheetName val="ER-40-49"/>
      <sheetName val="ER-40-50"/>
      <sheetName val="ER-40-51"/>
      <sheetName val="ER-40-52"/>
      <sheetName val="ER-40-53"/>
      <sheetName val="ER-40-54"/>
      <sheetName val="ER-40-55"/>
      <sheetName val="ER 40-56"/>
      <sheetName val="ER 40-56-1"/>
      <sheetName val="ER-40-57"/>
      <sheetName val="ER-411"/>
      <sheetName val="ER-50-1 7015050"/>
      <sheetName val="ER-50-2 7015070 "/>
      <sheetName val="ER-50-3 7018050 "/>
      <sheetName val="ER-60-1 7006000"/>
      <sheetName val="ER-60-2 4008180"/>
      <sheetName val="ER-60-3 4008230"/>
      <sheetName val="ER-60-4 7009110"/>
      <sheetName val="GT_Custom"/>
      <sheetName val="ER-1-1"/>
      <sheetName val="CRUCE SIC (ER-2)"/>
      <sheetName val="Res. Ing. "/>
      <sheetName val="Res. Vtas"/>
      <sheetName val="Castillo Betance"/>
      <sheetName val="MARCAPEZ"/>
      <sheetName val="Ing. Financiero"/>
      <sheetName val="Vtas.3ros"/>
      <sheetName val="IT-1 Mensual"/>
      <sheetName val="Fact. Nulas"/>
      <sheetName val="ER-20-1"/>
      <sheetName val="ER-110"/>
      <sheetName val="ER (2)"/>
      <sheetName val="EEFF"/>
      <sheetName val="EEGP"/>
      <sheetName val="DETAIL-BG"/>
      <sheetName val="12-14"/>
      <sheetName val="33$"/>
      <sheetName val="39D"/>
      <sheetName val="39$"/>
      <sheetName val="46"/>
      <sheetName val="49"/>
      <sheetName val="50-9"/>
      <sheetName val="339  AL 2002"/>
      <sheetName val="Schedule"/>
      <sheetName val="SO1-CV001"/>
      <sheetName val="SO1-CV002"/>
      <sheetName val="CO1-CV201"/>
      <sheetName val="PF1-CV202"/>
      <sheetName val="PF2-CV203"/>
      <sheetName val="PF3-CV301"/>
      <sheetName val="PF3-CV302"/>
      <sheetName val="PF3-CV303"/>
      <sheetName val="PF3-CV304"/>
      <sheetName val="PF3-CV305"/>
      <sheetName val="PF3-CV306"/>
      <sheetName val="PF3-CV307"/>
      <sheetName val="RO1-CV308"/>
      <sheetName val="IO3-CV309"/>
      <sheetName val="IO3-CV310"/>
      <sheetName val="RO3-CV311"/>
      <sheetName val="RO3-CV312"/>
      <sheetName val="RO1-CV313"/>
      <sheetName val="ZO1-CV401"/>
      <sheetName val="ZO1-CV402"/>
      <sheetName val="ZO2-CV403"/>
      <sheetName val="ZO2-CV404"/>
      <sheetName val="ZO3-CV501"/>
      <sheetName val="ZO3-CV502"/>
      <sheetName val="ZO3-CV503"/>
      <sheetName val="ZO3-CV504"/>
      <sheetName val="ZO3-CV505"/>
      <sheetName val="ZO3-CV506"/>
      <sheetName val="ZO3-CV507"/>
      <sheetName val="IO3-CV601"/>
      <sheetName val="IO3-CV602"/>
      <sheetName val="RO3-CV603"/>
      <sheetName val="TO1-CV604"/>
      <sheetName val="PH1-CV701"/>
      <sheetName val="PH1-CV702"/>
      <sheetName val="PH1-CV703"/>
      <sheetName val="PH1-CV704"/>
      <sheetName val="PH1-CV705"/>
      <sheetName val="E motor"/>
      <sheetName val="SheetLinks"/>
      <sheetName val="461-MC1304 Conveyor Design Rev "/>
      <sheetName val="461-MC1304%20Conveyor%20Design%"/>
      <sheetName val="CF_12"/>
      <sheetName val="C_12"/>
      <sheetName val="CF_24"/>
      <sheetName val="C_24"/>
      <sheetName val="CF_32"/>
      <sheetName val="C_32"/>
      <sheetName val="Rekapitulasi"/>
      <sheetName val="Q-1 columns"/>
      <sheetName val="BOQ"/>
      <sheetName val="WER)"/>
      <sheetName val="rekapitulasi(old)"/>
      <sheetName val="rekapitulasi(old2)"/>
      <sheetName val="Harga"/>
      <sheetName val="anal umum"/>
      <sheetName val="anal besi"/>
      <sheetName val="oe"/>
      <sheetName val="WEP"/>
      <sheetName val="tower13"/>
      <sheetName val="tower18"/>
      <sheetName val="towerair1"/>
      <sheetName val="towerair2"/>
      <sheetName val="Form"/>
      <sheetName val="Charges"/>
      <sheetName val="Form-1"/>
      <sheetName val="Form-2"/>
      <sheetName val="Form-3.1"/>
      <sheetName val="Form-3.2"/>
      <sheetName val="Form 3.3"/>
      <sheetName val="Form-3.4"/>
      <sheetName val="Form-3.4.1"/>
      <sheetName val="Form-3.5"/>
      <sheetName val="Form-3.6"/>
      <sheetName val="Form-3.7"/>
      <sheetName val="Form-3.8"/>
      <sheetName val="Form-3.9"/>
      <sheetName val="Form-4.1"/>
      <sheetName val="Form-6.1"/>
      <sheetName val="Form-7.1"/>
      <sheetName val="Form-7.2"/>
      <sheetName val="Form-7.3"/>
      <sheetName val="Form-7.3b"/>
      <sheetName val="Form-7.3c"/>
      <sheetName val="Form-7.4"/>
      <sheetName val="Form-7.4a"/>
      <sheetName val="Form-7.5"/>
      <sheetName val="Form-7.6"/>
      <sheetName val="Form-7.7"/>
      <sheetName val="Form-7.8"/>
      <sheetName val="Form-7.9"/>
      <sheetName val="Form-7.10"/>
      <sheetName val="Form-8.1"/>
      <sheetName val="Form-8.2"/>
      <sheetName val="Form-8.3"/>
      <sheetName val="Form-8.4"/>
      <sheetName val="CBS-100(GN)"/>
      <sheetName val="CBS-300(SP)"/>
      <sheetName val="CBS-400(TM)"/>
      <sheetName val="CBS-500(FI)"/>
      <sheetName val="CBS-600(WH)"/>
      <sheetName val="Mechanical"/>
      <sheetName val="Electrical"/>
      <sheetName val="Instrumentation"/>
      <sheetName val="Civil"/>
      <sheetName val="Other owner Cost"/>
      <sheetName val="WBS Code"/>
      <sheetName val="Prw Unit Rate"/>
      <sheetName val="civ"/>
      <sheetName val="CoverPage"/>
      <sheetName val="Deleted"/>
      <sheetName val="PR&amp;PO"/>
      <sheetName val="HE"/>
      <sheetName val="SPUN PILE"/>
      <sheetName val="BATCHING"/>
      <sheetName val="JETTY"/>
      <sheetName val="HOUSING"/>
      <sheetName val="TCF"/>
      <sheetName val="CONSULTING"/>
      <sheetName val="PRE OPERATION"/>
      <sheetName val="Lime Kiln"/>
      <sheetName val="ETP"/>
      <sheetName val="WTP"/>
      <sheetName val="Area Details"/>
      <sheetName val="OKI"/>
      <sheetName val="JHP"/>
      <sheetName val="Comparison (FWH)"/>
      <sheetName val="Comparison (FWH) (2)"/>
      <sheetName val="area summary"/>
      <sheetName val="Comparison (FWH) (3)"/>
      <sheetName val="system summary"/>
      <sheetName val="CJI3 Jan 2015"/>
      <sheetName val="CJI3 FEB"/>
      <sheetName val="CJI3 MAR 2015"/>
      <sheetName val="cji3"/>
      <sheetName val="Sheet1 (4)"/>
      <sheetName val="Sheet1 (5)"/>
      <sheetName val="CJI3 May 2015"/>
      <sheetName val="Sheet1 (6)"/>
      <sheetName val="CJI3 June"/>
      <sheetName val="CJI3 July"/>
      <sheetName val="summary_sd July"/>
      <sheetName val="CJI3 Sep"/>
      <sheetName val="Sheet1 (7)"/>
      <sheetName val="Sheet1 (8)"/>
      <sheetName val="CJI3 Oct15"/>
      <sheetName val="cji3-nov"/>
      <sheetName val="CIP_new"/>
      <sheetName val="CJI3_Dec15"/>
      <sheetName val="311215"/>
      <sheetName val="Summary for Monthly Report"/>
      <sheetName val="Detail PO Local DB-FROM Bilian"/>
      <sheetName val="Detail PR Local DB-From Bilian"/>
      <sheetName val="PR BULK MATERIAL"/>
      <sheetName val="Forecast VaLUE"/>
      <sheetName val="TPB(L)"/>
      <sheetName val="MEP(HOS-R1)"/>
      <sheetName val="MEP(WIU+FLOOD)-R1"/>
      <sheetName val="PRICE -REV.1"/>
      <sheetName val="MEP(HOS-R0)"/>
      <sheetName val="MEP(WIU-R0)"/>
      <sheetName val="MEP(FLOOD-R0)"/>
      <sheetName val="RAB(o)"/>
      <sheetName val="MATV"/>
      <sheetName val="Sound System"/>
      <sheetName val="Kerja Tambah"/>
      <sheetName val="Analisa HS"/>
      <sheetName val="BQFA"/>
      <sheetName val="FACP"/>
      <sheetName val="CostFA"/>
      <sheetName val="instalFA"/>
      <sheetName val="Rekap"/>
      <sheetName val="Ind-Cost"/>
      <sheetName val="I-Cost"/>
      <sheetName val="Kalah"/>
      <sheetName val="5000"/>
      <sheetName val="MCoC"/>
      <sheetName val="BAP"/>
      <sheetName val="Progress"/>
      <sheetName val="Volume Warehouse"/>
      <sheetName val="Volume WWS"/>
      <sheetName val="Volume WWT"/>
      <sheetName val="Volume Fire Fighting"/>
      <sheetName val="Volume CWB"/>
      <sheetName val="Volume FWT"/>
      <sheetName val="Stone Masonry"/>
      <sheetName val="Konversi"/>
      <sheetName val="Angkur"/>
      <sheetName val="BoQ 3 Metre &amp; Up (Kontrak)"/>
      <sheetName val="BQ-PROD"/>
      <sheetName val="SRT"/>
      <sheetName val="ESCON"/>
      <sheetName val="SCOPE"/>
      <sheetName val="SCOPE (2)"/>
      <sheetName val="MAKER"/>
      <sheetName val="BQ"/>
      <sheetName val="Justification"/>
      <sheetName val="PRELIMINARIES"/>
      <sheetName val="GONDOLA"/>
      <sheetName val="PEK.TAMBAH KURANG"/>
      <sheetName val="BIAYA CADANGAN"/>
      <sheetName val="REKAPITULASI AKHIR"/>
      <sheetName val="I-KAMAR"/>
      <sheetName val="Coll-KAMAR"/>
      <sheetName val="II.MAIN-LOB"/>
      <sheetName val="III.FASADE"/>
      <sheetName val="IV. POOL DECK"/>
      <sheetName val="V.BALLROOM"/>
      <sheetName val="VI.CANOPY"/>
      <sheetName val="VII.CAR &amp; LIFT"/>
      <sheetName val="IX.ATRIUM"/>
      <sheetName val="X.LANDSCAPE"/>
      <sheetName val="Cover-OP"/>
      <sheetName val="Summary-op"/>
      <sheetName val="Rb"/>
      <sheetName val="WOOD"/>
      <sheetName val="Mesco"/>
      <sheetName val="N-AR"/>
      <sheetName val="N-AC"/>
      <sheetName val="N-C"/>
      <sheetName val="N-R"/>
      <sheetName val="N-I"/>
      <sheetName val="Part"/>
      <sheetName val="Sum"/>
      <sheetName val="Pre"/>
      <sheetName val="Infra"/>
      <sheetName val="W-A"/>
      <sheetName val="W-C"/>
      <sheetName val="W-S"/>
      <sheetName val="P-A"/>
      <sheetName val="P-C"/>
      <sheetName val="P-S"/>
      <sheetName val="S-A"/>
      <sheetName val="S-C"/>
      <sheetName val="S-S"/>
      <sheetName val="T-A"/>
      <sheetName val="T-C"/>
      <sheetName val="T-S"/>
      <sheetName val="6-A"/>
      <sheetName val="6-C"/>
      <sheetName val="6-S"/>
      <sheetName val="W-P"/>
      <sheetName val="B-C"/>
      <sheetName val="B-S"/>
      <sheetName val="FisikA"/>
      <sheetName val="FisikB"/>
      <sheetName val="FisikC"/>
      <sheetName val="Pipe"/>
      <sheetName val="valve"/>
      <sheetName val="Grille"/>
      <sheetName val="Ana Duct"/>
      <sheetName val="Hsd Duct"/>
      <sheetName val="Data Hitungan"/>
      <sheetName val="Aks Pipa"/>
      <sheetName val="Cover Depan"/>
      <sheetName val="Penjumlahan"/>
      <sheetName val="D2.1"/>
      <sheetName val="D2.2"/>
      <sheetName val="D3.1"/>
      <sheetName val="D4.1"/>
      <sheetName val="D5.1"/>
      <sheetName val="D6.1"/>
      <sheetName val="D7.1"/>
      <sheetName val="D4-2(TA) "/>
      <sheetName val="D5-2(TB)"/>
      <sheetName val="D6-2(TC)"/>
      <sheetName val="D7-2(TD)"/>
      <sheetName val="provisionalsum"/>
      <sheetName val="cover ps"/>
      <sheetName val="cover prelim"/>
      <sheetName val="cover basement"/>
      <sheetName val="cover basement2.2"/>
      <sheetName val="cover Lantai 1,2,3,4&amp;5"/>
      <sheetName val="cover Area TA"/>
      <sheetName val="cover Area TA (2)"/>
      <sheetName val="BILL OF QU-ARS"/>
      <sheetName val="BILL OF QU-STR"/>
      <sheetName val="RAP-STR"/>
      <sheetName val="RAP-ARS"/>
      <sheetName val="Analisa"/>
      <sheetName val="Daftar Harga"/>
      <sheetName val="krifikasi gambar &amp; bq"/>
      <sheetName val="Daftar Upah"/>
      <sheetName val="AC"/>
      <sheetName val="K.TambahAC"/>
      <sheetName val="FH"/>
      <sheetName val="K.TambahFH"/>
      <sheetName val="valve 16k"/>
      <sheetName val="ASS-PL"/>
      <sheetName val="Fitting"/>
      <sheetName val="ELEKTRIKAL"/>
      <sheetName val="Plumbing"/>
      <sheetName val="Dafmat"/>
      <sheetName val="Pompa"/>
      <sheetName val="Ven Fan"/>
      <sheetName val="valve-20k"/>
      <sheetName val="valve-10k"/>
      <sheetName val="Acessoris"/>
      <sheetName val="Apartement"/>
      <sheetName val="Jembatan"/>
      <sheetName val="MallAC"/>
      <sheetName val="Peghitungan"/>
      <sheetName val="MALL_K"/>
      <sheetName val="Item Tambahan"/>
      <sheetName val="APARTment_K"/>
      <sheetName val="Jembatan_K"/>
      <sheetName val="B - Norelec"/>
      <sheetName val="rek-fbhk"/>
      <sheetName val="rek-fitAB"/>
      <sheetName val="rek-hbk"/>
      <sheetName val="rek-val"/>
      <sheetName val="bq-kt"/>
      <sheetName val="bq-ktsa"/>
      <sheetName val="bq-ktf"/>
      <sheetName val="bq-kthk"/>
      <sheetName val="bq-ktc"/>
      <sheetName val="bq-kth"/>
      <sheetName val="bq-ktv"/>
      <sheetName val="rek-san1"/>
      <sheetName val="rek-hot"/>
      <sheetName val="rek-fitPP "/>
      <sheetName val="bq-pl"/>
      <sheetName val="KOP"/>
      <sheetName val="PERTANYAAN"/>
      <sheetName val="HS B'Anis"/>
      <sheetName val="PPh 23"/>
      <sheetName val="Equipments"/>
      <sheetName val="Labour &amp; Payroll"/>
      <sheetName val="Breakdown Analyse"/>
      <sheetName val="Package 6_BOQ (breakdown)"/>
      <sheetName val="Commercial Bid"/>
      <sheetName val="Daf. harga"/>
      <sheetName val="SUPPLIER "/>
      <sheetName val="HARGA-11-99"/>
      <sheetName val="PRICE "/>
      <sheetName val="UPAH(analisa)"/>
      <sheetName val="L-3 ( FORM-STANDART )"/>
      <sheetName val="STANDART UPAH (DIV-15)"/>
      <sheetName val="STANDART UPAH (DIV-16)"/>
      <sheetName val="pr-001 (3)"/>
      <sheetName val="Form-Section"/>
      <sheetName val="Latin"/>
      <sheetName val="Bahan+harga"/>
      <sheetName val="FORM BAHAN"/>
      <sheetName val="std.-bok kontrol"/>
      <sheetName val="D &amp; W sizes"/>
      <sheetName val="LG-Partition"/>
      <sheetName val="UG Partitions"/>
      <sheetName val="2F Partitions"/>
      <sheetName val="3F-5F Partitions"/>
      <sheetName val="PH Partitions"/>
      <sheetName val="Mach. rm. Partn."/>
      <sheetName val="A-PRE"/>
      <sheetName val="SAT-BHN"/>
      <sheetName val="A-ARS"/>
      <sheetName val="ANL-SANI"/>
      <sheetName val="U-BOR"/>
      <sheetName val="BAU"/>
      <sheetName val="ATU2"/>
      <sheetName val="KURVAS"/>
      <sheetName val="HS"/>
      <sheetName val="AHS"/>
      <sheetName val="RAB"/>
      <sheetName val="BAG-2"/>
      <sheetName val="CAT_HRG"/>
      <sheetName val="BAG-1"/>
      <sheetName val="BAG-3"/>
      <sheetName val="BAG-4"/>
      <sheetName val="BAG-5"/>
      <sheetName val="BAG-6"/>
      <sheetName val="BAG-7"/>
      <sheetName val="BAG-8"/>
      <sheetName val="BAG-9"/>
      <sheetName val="BAG-10"/>
      <sheetName val="BAG-11"/>
      <sheetName val="BAG-12"/>
      <sheetName val="BAG-13"/>
      <sheetName val="GRAND TOTAL"/>
      <sheetName val="sheet-1"/>
      <sheetName val="CONST SCHEDULE-1"/>
      <sheetName val="ORGA-CHART"/>
      <sheetName val="maker-m"/>
      <sheetName val="maker-e"/>
      <sheetName val="sex-7bln"/>
      <sheetName val="srt-bq"/>
      <sheetName val="sex-7bln-r1"/>
      <sheetName val="Profite"/>
      <sheetName val="BQ PLAMBING - SEMANAN"/>
      <sheetName val="BQ PK - SEMANAN"/>
      <sheetName val="BQ AC- SEMANAN"/>
      <sheetName val="BQ ELEKTRIKAL - SEMANAN"/>
      <sheetName val="BQ FIRE ALARM - SEMANAN"/>
      <sheetName val="BQ TATA SUARA - SEMANAN"/>
      <sheetName val="BQ TELPON - SEMANAN"/>
      <sheetName val="BQ MATV - SEMANAN"/>
      <sheetName val="HRG BHN"/>
      <sheetName val="COMPARATION"/>
      <sheetName val="DBP-0100"/>
      <sheetName val="SUM-PRO"/>
      <sheetName val="PROFIT"/>
      <sheetName val="SEX"/>
      <sheetName val="DBP-0200"/>
      <sheetName val="ME"/>
      <sheetName val="rab-Ambon-ars"/>
      <sheetName val="rkp"/>
      <sheetName val="struktur"/>
      <sheetName val="arsitektur"/>
      <sheetName val="bhn-upah"/>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ONGIA"/>
      <sheetName val="chitimc"/>
      <sheetName val="dtxl"/>
      <sheetName val="gtrinh"/>
      <sheetName val="lam-moi"/>
      <sheetName val="TH XL"/>
      <sheetName val="thao-go"/>
      <sheetName val="BAOGIATHANG"/>
      <sheetName val="vanchuyen TC"/>
      <sheetName val="DAODAT"/>
      <sheetName val="dongiaXD"/>
      <sheetName val="Bill-2"/>
      <sheetName val="Bill-3"/>
      <sheetName val="Bill-4"/>
      <sheetName val="Pintu Parkir"/>
      <sheetName val="Pintu Tw A"/>
      <sheetName val="Pintu Tw B"/>
      <sheetName val="Pintu Tw C&amp; D"/>
      <sheetName val="List of Material"/>
      <sheetName val="pancang"/>
      <sheetName val="sipil"/>
      <sheetName val="DAF-1"/>
      <sheetName val="D6"/>
      <sheetName val="D7"/>
      <sheetName val="Jumlah"/>
      <sheetName val="Har_sat"/>
      <sheetName val="komponen"/>
      <sheetName val="COV-BAB"/>
      <sheetName val="CATATAN HARGA"/>
      <sheetName val="LUAS GROSS"/>
      <sheetName val="GRN-TOT"/>
      <sheetName val="TOT-ME"/>
      <sheetName val="ES-aLL"/>
      <sheetName val="ES-B1&amp;2"/>
      <sheetName val="ES-T-A "/>
      <sheetName val="an.ksn"/>
      <sheetName val="an_dpk"/>
      <sheetName val="Plaf"/>
      <sheetName val="Currency Rate"/>
      <sheetName val="Unit Price M"/>
      <sheetName val="LET"/>
      <sheetName val="BQ-MEC"/>
      <sheetName val="profit.Const"/>
      <sheetName val="SITE-E"/>
      <sheetName val="Eva Spek"/>
      <sheetName val="LP-CRT"/>
      <sheetName val="PLB"/>
      <sheetName val="dgct"/>
      <sheetName val="dtct"/>
      <sheetName val="Dashboard"/>
      <sheetName val="harsat_pek"/>
      <sheetName val="ana_arsitek"/>
      <sheetName val="Harsat_marina"/>
      <sheetName val="ana_struktur"/>
      <sheetName val="upah_borong"/>
      <sheetName val="satuan_alat"/>
      <sheetName val="harsat"/>
      <sheetName val="ana_str"/>
      <sheetName val="ana_ars"/>
      <sheetName val="resume"/>
      <sheetName val="upah"/>
      <sheetName val="satuan_pek_str"/>
      <sheetName val="satuan_pek_ars"/>
      <sheetName val="dewatering"/>
      <sheetName val="Rek ME(1)"/>
      <sheetName val="Rek Asem (2)"/>
      <sheetName val="Rek Arsit"/>
      <sheetName val="BQ Arsit"/>
      <sheetName val="Rek Struk"/>
      <sheetName val="BQ Struk"/>
      <sheetName val="Rek ME"/>
      <sheetName val="BQ ME"/>
      <sheetName val="BQ Site Dev"/>
      <sheetName val="An HarSatPek"/>
      <sheetName val="Sat Bah &amp; Up"/>
      <sheetName val="REK"/>
      <sheetName val="Fill in First"/>
      <sheetName val="Bill No 10.6 Cover"/>
      <sheetName val="Bill 10.6 General Items"/>
      <sheetName val="anl.bj "/>
      <sheetName val="itung"/>
      <sheetName val="A D"/>
      <sheetName val="Bill of Quantity (2)"/>
      <sheetName val="Analisa Upah &amp; Bahan Plum"/>
      <sheetName val="Analisa Instalasi Elek"/>
      <sheetName val="Processing 2"/>
      <sheetName val="Processing 3"/>
      <sheetName val="Processing 4"/>
      <sheetName val="data profit"/>
      <sheetName val="0504"/>
      <sheetName val="sumpro"/>
      <sheetName val="Dashalt.2"/>
      <sheetName val="R.Total"/>
      <sheetName val="R.ars"/>
      <sheetName val="Ana-prel"/>
      <sheetName val="D1-pre "/>
      <sheetName val="Baja"/>
      <sheetName val="Office"/>
      <sheetName val="Guard 1"/>
      <sheetName val="Aqua"/>
      <sheetName val="Loading Area"/>
      <sheetName val="Genset"/>
      <sheetName val="Workshop"/>
      <sheetName val="Canteen"/>
      <sheetName val="Mesjid"/>
      <sheetName val="Alfa Store"/>
      <sheetName val="Guard 2"/>
      <sheetName val="Water Twr"/>
      <sheetName val="External"/>
      <sheetName val="R.Alt.2"/>
      <sheetName val="R.ars.2"/>
      <sheetName val="Office alt.2"/>
      <sheetName val="Hargamat"/>
      <sheetName val="Ana Sanitair"/>
      <sheetName val="SPEC"/>
      <sheetName val="tifico"/>
      <sheetName val="tifico[NO]"/>
      <sheetName val="tifico[Ext]"/>
      <sheetName val="REKAP "/>
      <sheetName val="HARSAT SIPIL "/>
      <sheetName val="TATA UDARA AC "/>
      <sheetName val="TATA SUARA"/>
      <sheetName val="TELEPON FAX DAN PABX"/>
      <sheetName val="Penangkal Petir"/>
      <sheetName val="Instal Penanggulangan Kebakaran"/>
      <sheetName val="Interior"/>
      <sheetName val="Pek sarana-prasarana"/>
      <sheetName val="Pek pembuatan jalan "/>
      <sheetName val="Pemb. taman"/>
      <sheetName val="Bak penampung "/>
      <sheetName val="Pembuatan Papan nama"/>
      <sheetName val="Tempat Parkir"/>
      <sheetName val="Sum-EM"/>
      <sheetName val="EM"/>
      <sheetName val="Sum-EN-1"/>
      <sheetName val="EN-1"/>
      <sheetName val="Sum-EN-2"/>
      <sheetName val="EN-2"/>
      <sheetName val="Sum-BS-B"/>
      <sheetName val="BS-B"/>
      <sheetName val="Sum-BS-P"/>
      <sheetName val="BS-P"/>
      <sheetName val="Sum-BS-C"/>
      <sheetName val="BS-C"/>
      <sheetName val="Price Persiapan dan Penunjang"/>
      <sheetName val="Price Diesel Generator"/>
      <sheetName val="Price Pengujian dan Camms"/>
      <sheetName val="Price Biaya Cadangan"/>
      <sheetName val="Price Rekapitulasi Akhir"/>
      <sheetName val="BQ.Persiapan dan  Penunjang"/>
      <sheetName val="BQ.Diesel Generator  "/>
      <sheetName val="BQ.Pengujian dan  Comms"/>
      <sheetName val="BQ.Pemeliharaan"/>
      <sheetName val="BQ.Biaya Cadangan"/>
      <sheetName val="BQ.Rekapitulasi  Akhir"/>
      <sheetName val="sum-bq"/>
      <sheetName val="WS-Constan"/>
      <sheetName val="WS-Gravy"/>
      <sheetName val="STP"/>
      <sheetName val="EWHeater"/>
      <sheetName val="Drinking"/>
      <sheetName val="SAC "/>
      <sheetName val="PAC"/>
      <sheetName val="Chiller"/>
      <sheetName val="Humi"/>
      <sheetName val="Fan"/>
      <sheetName val="Hyd"/>
      <sheetName val="Sprin"/>
      <sheetName val="Pfe"/>
      <sheetName val="equipment and erection summary"/>
      <sheetName val="equipment and erection"/>
      <sheetName val="Civil Price Summary"/>
      <sheetName val="Civil Price Schedule"/>
      <sheetName val="Package 6_sum"/>
      <sheetName val="Package 6_BOQ"/>
      <sheetName val="request"/>
      <sheetName val="Q'ty Estimation Conc. Structure"/>
      <sheetName val="Miscellaneous Expense"/>
      <sheetName val="BCCTQT-XLD4"/>
      <sheetName val="BCQT-TTD1"/>
      <sheetName val="CT-chuacoDT"/>
      <sheetName val="Sheet18"/>
      <sheetName val="Sheet19"/>
      <sheetName val="Sheet20"/>
      <sheetName val="XL4Poppy"/>
      <sheetName val="概総括1"/>
      <sheetName val="Price Schedule"/>
      <sheetName val="Rw Mtl WH-Sub+Supr "/>
      <sheetName val="Rw Mtl WH-Sub+Supr (Blnk)"/>
      <sheetName val="WER (All)"/>
      <sheetName val="Summ-Sub+Supr"/>
      <sheetName val="Summ-Sub+Supr (BLK)"/>
      <sheetName val="LAMP-A"/>
      <sheetName val="Hrg.Sat"/>
      <sheetName val="BQQ-Blank (Earthwork+Fence) "/>
      <sheetName val="HS u. Conveyor"/>
      <sheetName val="Volume"/>
      <sheetName val="BoQ Coal Yard"/>
      <sheetName val="Checklist Volume-Final"/>
      <sheetName val="BA-Check List 1"/>
      <sheetName val="FQR-Final"/>
      <sheetName val="BA-Progress Pek"/>
      <sheetName val="BA-Lapangan"/>
      <sheetName val="BA-Serah Terima"/>
      <sheetName val="Total Biaya Final"/>
      <sheetName val="Rekap Final"/>
      <sheetName val="COP"/>
      <sheetName val="Concrete Road Repair"/>
      <sheetName val="Concrete Demolition"/>
      <sheetName val="P009A+B, P7 A+B"/>
      <sheetName val="Jln Saluran area baru (TAHAP1)"/>
      <sheetName val="Utilisasi Unit"/>
      <sheetName val="Unit Efectivity"/>
      <sheetName val="BoQ p&quot;Murdopo"/>
      <sheetName val="P-006"/>
      <sheetName val="P-004"/>
      <sheetName val="P.002"/>
      <sheetName val="P007 A+B (2)"/>
      <sheetName val="P1-001A+B"/>
      <sheetName val="LMP"/>
      <sheetName val="Real Cost"/>
      <sheetName val="BQ Intern"/>
      <sheetName val="SD"/>
      <sheetName val="Mob Demob"/>
      <sheetName val="Assumsi"/>
      <sheetName val="BQ BV NTB"/>
      <sheetName val="BQ Ext"/>
      <sheetName val="Detail price Schedule Mechanica"/>
      <sheetName val="Detail price Schedule Electrica"/>
      <sheetName val="BOBOT"/>
      <sheetName val="S-CURVE-ALL"/>
      <sheetName val="S-CURVE-ENG"/>
      <sheetName val="S-CURVE-PRC"/>
      <sheetName val="S-CURVE-CON"/>
      <sheetName val="Schedule 1_1 Civil"/>
      <sheetName val="Schedule 1_1 Mech"/>
      <sheetName val="Schedule 1_1 Elect"/>
      <sheetName val="SCHEDULE 1_1 OTHER"/>
      <sheetName val="sCHEDULE 1_1 ALL"/>
      <sheetName val="SIMULASI"/>
      <sheetName val="Concrete"/>
      <sheetName val="Insurrance"/>
      <sheetName val="Sum_Civil"/>
      <sheetName val="Mat'rl &amp; Labour Budget"/>
      <sheetName val="Sum_Civ Budget"/>
      <sheetName val="Mekel"/>
      <sheetName val="Sum_Mekel"/>
      <sheetName val="Sum_Total"/>
      <sheetName val="Master Schedule"/>
      <sheetName val="Schedule RS"/>
      <sheetName val="schedule1"/>
      <sheetName val="Tulisan"/>
      <sheetName val="Re-schedule"/>
      <sheetName val="Drawing"/>
      <sheetName val="Drawing Start"/>
      <sheetName val="Monitoring Pengecoran"/>
      <sheetName val="Summ Cor"/>
      <sheetName val="Dormitori"/>
      <sheetName val="Rekap Volume"/>
      <sheetName val="Rekap Progress "/>
      <sheetName val="RPP"/>
      <sheetName val="excvation"/>
      <sheetName val="backfill"/>
      <sheetName val="unexposed"/>
      <sheetName val="exposed"/>
      <sheetName val="lean concrete"/>
      <sheetName val="concrete k250"/>
      <sheetName val="rebar CS"/>
      <sheetName val="Progres"/>
      <sheetName val="S-Curve"/>
      <sheetName val="rebar MB"/>
      <sheetName val="BAG_2"/>
      <sheetName val="[BQ-PS&amp;A.xlsÝCAT_HRG"/>
      <sheetName val="Week (2)"/>
      <sheetName val="Rebar"/>
      <sheetName val="Rebar Phase-2"/>
      <sheetName val="Rebar Phase-3"/>
      <sheetName val="Back Fill"/>
      <sheetName val="PILE CAP,TIE BEAM &amp; COLUMN (2)"/>
      <sheetName val="SAND"/>
      <sheetName val="LC"/>
      <sheetName val="Concrete (2)"/>
      <sheetName val="F.Work"/>
      <sheetName val="Plat-1 (2)"/>
      <sheetName val="Anchor"/>
      <sheetName val="pr-199"/>
      <sheetName val="pr-199 (Reffer. VO-SUB)"/>
      <sheetName val="pr-00 (0)"/>
      <sheetName val="pr-00 (1)"/>
      <sheetName val="pr-00 (2)"/>
      <sheetName val="pr-00 (3)"/>
      <sheetName val="RFI"/>
      <sheetName val="Working Schedule"/>
      <sheetName val="Payment Schedule"/>
      <sheetName val="I_KAMAR"/>
      <sheetName val="BOLT-DATA"/>
      <sheetName val="BOLT"/>
      <sheetName val="Analisa Str+Ars"/>
      <sheetName val="Bhn cost"/>
      <sheetName val="Bahan"/>
      <sheetName val="Sub cost"/>
      <sheetName val="Sub"/>
      <sheetName val="Alat cost"/>
      <sheetName val="anl"/>
      <sheetName val="rap"/>
      <sheetName val="bhn"/>
      <sheetName val="spek"/>
      <sheetName val="altok"/>
      <sheetName val="bumok"/>
      <sheetName val="altprec"/>
      <sheetName val="bumprec"/>
      <sheetName val="VAC "/>
      <sheetName val="LIS"/>
      <sheetName val="EF "/>
      <sheetName val="TLP&amp;DATA "/>
      <sheetName val="SS&amp;MATV"/>
      <sheetName val="CCTV"/>
      <sheetName val="AHS- AC"/>
      <sheetName val="AHS-EE"/>
      <sheetName val="AHS-EL"/>
      <sheetName val="ahs-pipa"/>
      <sheetName val="ahs-Gate Valve "/>
      <sheetName val="B _ Norelec"/>
      <sheetName val="DAF-2"/>
      <sheetName val="DAF-3"/>
      <sheetName val="DAF-4"/>
      <sheetName val="cover(PJML)"/>
      <sheetName val="Prelim"/>
      <sheetName val="Bag_1"/>
      <sheetName val="DAF_1"/>
      <sheetName val="DAF_2 "/>
      <sheetName val="DAF_3"/>
      <sheetName val="DAF_4"/>
      <sheetName val="DAF_5"/>
      <sheetName val="DAF_ 6"/>
      <sheetName val="DAFTAR 7"/>
      <sheetName val="DAFTAR_8"/>
      <sheetName val="DAFTAR_9"/>
      <sheetName val="DAFTAR_10"/>
      <sheetName val="DAFTAR_11"/>
      <sheetName val="Daf___"/>
      <sheetName val="Add ME"/>
      <sheetName val="LIST MATERIAL REV"/>
      <sheetName val="Bag_III"/>
      <sheetName val="Bag_IV"/>
      <sheetName val="ana"/>
      <sheetName val="DAF-5"/>
      <sheetName val="DAF-6"/>
      <sheetName val="DAF-7"/>
      <sheetName val="DAF-8"/>
      <sheetName val="DAF-9"/>
      <sheetName val="DAF-10"/>
      <sheetName val="DAF-11"/>
      <sheetName val="Cover1"/>
      <sheetName val="DataTeknis1"/>
      <sheetName val="Luas Gedung1"/>
      <sheetName val="Rkp total full"/>
      <sheetName val="Rkp Lt-1 full"/>
      <sheetName val=" Lt-1 Full"/>
      <sheetName val="Rekap Lt-2"/>
      <sheetName val="Finishing Lt-2"/>
      <sheetName val="Rekap - Lt-3"/>
      <sheetName val="Finishing Lt-3 &amp; Atap"/>
      <sheetName val="Rekap -sarana luar"/>
      <sheetName val="Sarana Luar"/>
      <sheetName val="Harga Satuan"/>
      <sheetName val="AGENDA"/>
      <sheetName val="LUAS LANTAI"/>
      <sheetName val="REKAP ELEKTRIKAL"/>
      <sheetName val="LISTRIK"/>
      <sheetName val="TELEPON"/>
      <sheetName val="SOUND"/>
      <sheetName val="F ALARM"/>
      <sheetName val="BAS"/>
      <sheetName val="TRAFO"/>
      <sheetName val="REKAP MEKANIKAL"/>
      <sheetName val="ELEVATOR"/>
      <sheetName val="HYDRANT"/>
      <sheetName val="SPRINKLER"/>
      <sheetName val="JUMLAH(3)"/>
      <sheetName val="JUMLAH(2)"/>
      <sheetName val="D2.1-Cover"/>
      <sheetName val="D2.2-Cover"/>
      <sheetName val="D3.1-Cover(MALL&amp;PARK)"/>
      <sheetName val="D3.2-Cover(LANDS)"/>
      <sheetName val="D3.2"/>
      <sheetName val="D3.3-Cover(T-A)"/>
      <sheetName val="D3.3"/>
      <sheetName val="D3.4-Cover(T-B)"/>
      <sheetName val="D3.4"/>
      <sheetName val="D3.5-Cover(T-C)"/>
      <sheetName val="D3.5"/>
      <sheetName val="D.3.6-Cover.BAJA"/>
      <sheetName val="D3.6"/>
      <sheetName val="2.5A"/>
      <sheetName val="2.5B"/>
      <sheetName val="2.5"/>
      <sheetName val="2.6"/>
      <sheetName val="2.7"/>
      <sheetName val="2.8"/>
      <sheetName val="2.9"/>
      <sheetName val="2.10"/>
      <sheetName val="2.11"/>
      <sheetName val="2.12"/>
      <sheetName val="2.13"/>
      <sheetName val="Elekt"/>
      <sheetName val="Elv"/>
      <sheetName val="Traf&amp;Genst"/>
      <sheetName val="DATA CENTER"/>
      <sheetName val="OFFICE 4 LT"/>
      <sheetName val="OFFICE 2 LT"/>
      <sheetName val="COV2.4 "/>
      <sheetName val="D2.4"/>
      <sheetName val="COV3.3"/>
      <sheetName val="D3-3"/>
      <sheetName val="COV4.3 "/>
      <sheetName val="D4.3 (TE)"/>
      <sheetName val="COV5.3"/>
      <sheetName val="D5.3 (TF) "/>
      <sheetName val="COV6.3"/>
      <sheetName val="D6.3 (TG)"/>
      <sheetName val="COV7.3"/>
      <sheetName val="D7.3 (TH)"/>
      <sheetName val="COV8.3"/>
      <sheetName val="D8.3 (TJ)"/>
      <sheetName val="COV9.3"/>
      <sheetName val="D9.3 (TK) "/>
      <sheetName val="COVER PLAFOND"/>
      <sheetName val="COVER BASEMEN"/>
      <sheetName val="D3.4.1"/>
      <sheetName val="COVER PODIUM"/>
      <sheetName val="D3.4.2"/>
      <sheetName val="COVER APARTEMEN"/>
      <sheetName val="D3.4.3"/>
      <sheetName val="COVER HOTEL"/>
      <sheetName val="D3.4.4"/>
      <sheetName val="COVER BOUTIQUE"/>
      <sheetName val="D3.4.5"/>
      <sheetName val="ANALS ARS"/>
      <sheetName val="ANALS KY"/>
      <sheetName val="ANALS ME"/>
      <sheetName val="01A- RAB"/>
      <sheetName val="1A RKAB TTL"/>
      <sheetName val="01A- RAB (ars)"/>
      <sheetName val="Mandor"/>
      <sheetName val="HT"/>
      <sheetName val="SELASAR"/>
      <sheetName val="SELASAR-2"/>
      <sheetName val="GT-2 "/>
      <sheetName val="REKAP UTAMA"/>
      <sheetName val="PERSIAPAN"/>
      <sheetName val="FINISHING"/>
      <sheetName val="HALAMAN"/>
      <sheetName val="MEKANIKAL"/>
      <sheetName val="ANALISA ME"/>
      <sheetName val="ANALISA PERSIAPAN"/>
      <sheetName val="HG Bahan"/>
      <sheetName val="An Beton"/>
      <sheetName val="AN HG DKI"/>
      <sheetName val="anpartisi (REV)"/>
      <sheetName val="ankosen"/>
      <sheetName val="HNS2"/>
      <sheetName val="ars_fin"/>
      <sheetName val="HNS"/>
      <sheetName val="harga dasar"/>
      <sheetName val="ahs struktur"/>
      <sheetName val="Cashflow2x"/>
      <sheetName val="UM 10%"/>
      <sheetName val="Cashflow3x"/>
      <sheetName val="Cashflow perbl"/>
      <sheetName val="Lingkup"/>
      <sheetName val="STR-ARS"/>
      <sheetName val="Cover Daf-2"/>
      <sheetName val="Cover Daf-2 (2)"/>
      <sheetName val="BQ Daf-2"/>
      <sheetName val="BLN"/>
      <sheetName val="GSK"/>
      <sheetName val="FIRE FIGHTING"/>
      <sheetName val="COV_UTAMA"/>
      <sheetName val="PENJUMLAHAN TOTAL"/>
      <sheetName val="COV_ D1"/>
      <sheetName val="COV_ D5"/>
      <sheetName val="COV_ D5_1"/>
      <sheetName val="5_1"/>
      <sheetName val="COV_ D5_2"/>
      <sheetName val="D5_2"/>
      <sheetName val="COV_ D5_3"/>
      <sheetName val="D5_3"/>
      <sheetName val="COV_ D5_4"/>
      <sheetName val="D5_4"/>
      <sheetName val="COV_ D5_5"/>
      <sheetName val="5_5"/>
      <sheetName val="COV_ D5_6"/>
      <sheetName val="D5_6"/>
      <sheetName val="COV_ D5_7"/>
      <sheetName val="D5_7"/>
      <sheetName val="COV_ D5_8"/>
      <sheetName val="COV_ D6"/>
      <sheetName val="D_6"/>
      <sheetName val="COV_ D7"/>
      <sheetName val="D_7"/>
      <sheetName val="PLB-Basement 2.8.2-R1"/>
      <sheetName val="analisys"/>
      <sheetName val="unit_rate_works"/>
      <sheetName val="sparing"/>
      <sheetName val="ALT_MBT"/>
      <sheetName val="rekap_ana"/>
      <sheetName val="ALT_1"/>
      <sheetName val="rekab"/>
      <sheetName val="rekab Point"/>
      <sheetName val="RAB POINT"/>
      <sheetName val="Ana Beton"/>
      <sheetName val="analisa Str"/>
      <sheetName val="Material"/>
      <sheetName val="RekapITULASI "/>
      <sheetName val="Rekap_Persiapan"/>
      <sheetName val="Rekap_Total Struktur"/>
      <sheetName val="PONDASI"/>
      <sheetName val="Rekap_Struktur Atas"/>
      <sheetName val="STRUKTUR ATAS"/>
      <sheetName val="Rekap_Struktur GWT, STP"/>
      <sheetName val="GWT, STP"/>
      <sheetName val="TAMBAH KURANG"/>
      <sheetName val="Grand Sumarry"/>
      <sheetName val="Rough CP Aceh Trade Mall"/>
      <sheetName val="Galian LW RV.01"/>
      <sheetName val="Rekap Pile Cap"/>
      <sheetName val="Rekap Pit Life"/>
      <sheetName val="Rekap Plat"/>
      <sheetName val="Rekap Balok"/>
      <sheetName val="Rekap Colom Rasio (190)"/>
      <sheetName val="Rekap Tangga"/>
      <sheetName val="Luas Bangnn poltek"/>
      <sheetName val="VOL BESI"/>
      <sheetName val="VOL CUT &amp; FILL"/>
      <sheetName val="VOL IRONMNGRY"/>
      <sheetName val="VOL BAK SAMPAH"/>
      <sheetName val="VOL-GUEST HOUSE,GENSET&amp;POSJAGA"/>
      <sheetName val="VOL STRUKTUR &amp; ARSITEKTUR "/>
      <sheetName val="ANALISA SNI"/>
      <sheetName val="Analisa jalan"/>
      <sheetName val="Analisa non standar"/>
      <sheetName val="Analisa Pintu"/>
      <sheetName val="Analisa Preliminary "/>
      <sheetName val="ASRAMA (C)"/>
      <sheetName val="REKTORAT (A)"/>
      <sheetName val="WORKSHOP (H)"/>
      <sheetName val="GENSET,POMPA &amp; GROUNDTANK (K)"/>
      <sheetName val="R.KOMPRESOR"/>
      <sheetName val="POS JAGA"/>
      <sheetName val="SITE"/>
      <sheetName val="harga sat.bhn"/>
      <sheetName val="analisa bhn&amp;upah"/>
      <sheetName val="tt-suara"/>
      <sheetName val="telp"/>
      <sheetName val="tt-udr"/>
      <sheetName val="hdrant"/>
      <sheetName val="REKAP CIVIL &amp; ME"/>
      <sheetName val="DataTeknis"/>
      <sheetName val="Hit. zone"/>
      <sheetName val="Luas Gedung"/>
      <sheetName val="DataPersonil"/>
      <sheetName val="DataPersiapan"/>
      <sheetName val="DataToilet"/>
      <sheetName val="AnalisaScafolding"/>
      <sheetName val="DataShoring"/>
      <sheetName val="DataAlat"/>
      <sheetName val="Rinci alat"/>
      <sheetName val="Alat"/>
      <sheetName val="Gaji"/>
      <sheetName val="ATK"/>
      <sheetName val="Perlengkapan ktr"/>
      <sheetName val="Bea Lap"/>
      <sheetName val="Lain2"/>
      <sheetName val="Safety_QC"/>
      <sheetName val="Asuransi"/>
      <sheetName val="Provisi"/>
      <sheetName val="Resiko Manajemen"/>
      <sheetName val="Termin "/>
      <sheetName val="Prelim versi Fidic davis langd"/>
      <sheetName val="pldt"/>
      <sheetName val="Rekapi"/>
      <sheetName val="Bul"/>
      <sheetName val="Subkont"/>
      <sheetName val="Upah1"/>
      <sheetName val="Bang A"/>
      <sheetName val="Bang B"/>
      <sheetName val="Sarana"/>
      <sheetName val="Asrama"/>
      <sheetName val="Kamar"/>
      <sheetName val="Cover_Luar"/>
      <sheetName val="PEKERJAAN PERSIAPAN"/>
      <sheetName val="LAIN-LAIN "/>
      <sheetName val="PANEL TM "/>
      <sheetName val="KABEL TM "/>
      <sheetName val="PENTANAHAN"/>
      <sheetName val="KABEL LADDER"/>
      <sheetName val="HdSheet"/>
      <sheetName val="Deskrip"/>
      <sheetName val="Rasio"/>
      <sheetName val="luas"/>
      <sheetName val="BQ-1A"/>
      <sheetName val="eskal"/>
      <sheetName val="Dom "/>
      <sheetName val="Rasio (2)"/>
      <sheetName val="BQ_1A"/>
      <sheetName val="str"/>
      <sheetName val="floor"/>
      <sheetName val="wall"/>
      <sheetName val="dw"/>
      <sheetName val="rate (3)"/>
      <sheetName val="rate"/>
      <sheetName val="rate (2)"/>
      <sheetName val="unit rate"/>
      <sheetName val="H.Satuan"/>
      <sheetName val="Perhitungan TOS type A&amp; A1"/>
      <sheetName val="Perhitungan TOS type A2"/>
      <sheetName val="Perhitungan TOS type B"/>
      <sheetName val="Perhitungan TOS type C &amp; C2 "/>
      <sheetName val="Perhitungan TOS type C1 &amp; C3"/>
      <sheetName val="Perhitungan TOS type P"/>
      <sheetName val="Perhitungan TOS type P 1"/>
      <sheetName val="Perhitungan TOS type P 2"/>
      <sheetName val="STR COSMOS"/>
      <sheetName val="Isolasi Luar"/>
      <sheetName val="Isolasi Luar Dalam"/>
      <sheetName val="DAFTAR NO_1_PRELIM"/>
      <sheetName val="DAFTAR NO_2 PEK_ ELEKTRIKAL"/>
      <sheetName val="Trafo &amp; Panel"/>
      <sheetName val="Kabel"/>
      <sheetName val="Lampu &amp; Saklar"/>
      <sheetName val="Inst. Elektrikal"/>
      <sheetName val="Kabel Ladder &amp; Tray"/>
      <sheetName val="DAFTAR NO_3 PENANGKAL PETIR"/>
      <sheetName val="DAFTAR NO_4 PEK_ FIRE ALARM"/>
      <sheetName val="Equip-Fire"/>
      <sheetName val="DAFTAR NO_5 PEK_ TELEPON"/>
      <sheetName val="Equip-Telp."/>
      <sheetName val="Inst. Elektronik"/>
      <sheetName val="DAFTAR NO_6 PEK_ TATA SUARA"/>
      <sheetName val="Equip-TS"/>
      <sheetName val="DAFTAR NO_7 PEK_ MATV"/>
      <sheetName val="Equip-MATV"/>
      <sheetName val="DAFTAR NO_8 PEK_ CCTV"/>
      <sheetName val="Equip-CCTV"/>
      <sheetName val="DAFTAR NO_9 PEK_ VIDEOPHONE"/>
      <sheetName val="Equip-Videophone"/>
      <sheetName val="DAFTAR NO_10 PEK_ ACCESS CONTRO"/>
      <sheetName val="Equip-Access"/>
      <sheetName val="DAFTAR NO_11 TAM-KUR"/>
      <sheetName val="Preambul"/>
      <sheetName val="326CHEL"/>
      <sheetName val="analisa listrik"/>
      <sheetName val="Harga Satuan Bahan"/>
      <sheetName val="hrst upah"/>
      <sheetName val="analisa hrst elektrik"/>
      <sheetName val="Markup"/>
      <sheetName val="ME RR1"/>
      <sheetName val="RR1 (EL)"/>
      <sheetName val="RR1 (AC)"/>
      <sheetName val="RR1 (PLB)"/>
      <sheetName val="ME RR2"/>
      <sheetName val="RR2 (EL)"/>
      <sheetName val="RR2 (AC)"/>
      <sheetName val="RR2 (PLB)"/>
      <sheetName val="ME RR3"/>
      <sheetName val="RR3 (EL)"/>
      <sheetName val="RR3 (AC)"/>
      <sheetName val="RR3 (PLB)"/>
      <sheetName val="ME RRK1"/>
      <sheetName val="RRK1 (EL)"/>
      <sheetName val="RRK1 (AC)"/>
      <sheetName val="RRK1 (PLB)"/>
      <sheetName val="ME RRK2"/>
      <sheetName val="RRK2 (EL)"/>
      <sheetName val="RRK2 (AC)"/>
      <sheetName val="RRK2 (PLB)"/>
      <sheetName val="ME RRK3"/>
      <sheetName val="RRK3 (EL)"/>
      <sheetName val="RRK3 (AC)"/>
      <sheetName val="RRK3 (PLB)"/>
      <sheetName val="ME RB1"/>
      <sheetName val="RB1 (EL)"/>
      <sheetName val="RB1 (AC)"/>
      <sheetName val="RB1 (PLB)"/>
      <sheetName val="ME RB2"/>
      <sheetName val="RB2 (EL)"/>
      <sheetName val="RB2 (AC)"/>
      <sheetName val="RB2 (PLB)"/>
      <sheetName val="ME RB3"/>
      <sheetName val="RB3 (EL)"/>
      <sheetName val="RB3 (AC)"/>
      <sheetName val="RB3 (PLB)"/>
      <sheetName val="CAT-HRG "/>
      <sheetName val="DAF- 4"/>
      <sheetName val="DAFT-12"/>
      <sheetName val="SC-FIN"/>
      <sheetName val="Spek Kusen"/>
      <sheetName val="Kusen"/>
      <sheetName val="AN-Prelim"/>
      <sheetName val="AN-M&amp;E"/>
      <sheetName val="BD"/>
      <sheetName val="Gross Area"/>
      <sheetName val="Vol-M&amp;E"/>
      <sheetName val="T-Sch"/>
      <sheetName val="Remark"/>
      <sheetName val="RUKAN"/>
      <sheetName val="Slab"/>
      <sheetName val="Time"/>
      <sheetName val="Kolom"/>
      <sheetName val="Ramps"/>
      <sheetName val="Stairs"/>
      <sheetName val="HS (2)"/>
      <sheetName val="Slab (2)"/>
      <sheetName val="Lap Bul"/>
      <sheetName val="Sheet3 (2)"/>
      <sheetName val="Rek_Total "/>
      <sheetName val="Pers"/>
      <sheetName val="Ars"/>
      <sheetName val="Penunjang"/>
      <sheetName val="rate asli"/>
      <sheetName val="material-upah"/>
      <sheetName val="SO"/>
      <sheetName val="Rek_Total-alt"/>
      <sheetName val="Str-alt"/>
      <sheetName val="BQ - Mushola"/>
      <sheetName val="quantity"/>
      <sheetName val="Bahan _2_"/>
      <sheetName val="index _2_"/>
      <sheetName val="CAT-HRG"/>
      <sheetName val="CAT_HRG "/>
      <sheetName val="DAF_2"/>
      <sheetName val="DAF_7"/>
      <sheetName val="EL"/>
      <sheetName val="P.Petir"/>
      <sheetName val="TS"/>
      <sheetName val="TLP"/>
      <sheetName val="Std-Analisa"/>
      <sheetName val="FAK"/>
      <sheetName val="ren.bupati a"/>
      <sheetName val="rek-bup"/>
      <sheetName val="ren.hubbup"/>
      <sheetName val="rek-hub"/>
      <sheetName val="temu"/>
      <sheetName val="rek-temu"/>
      <sheetName val="pond"/>
      <sheetName val="rek-pond"/>
      <sheetName val="1-4"/>
      <sheetName val="rek1-4"/>
      <sheetName val="ANAL"/>
      <sheetName val="SAT"/>
      <sheetName val="landscp"/>
      <sheetName val="rek-landscp"/>
      <sheetName val="REK PRINT"/>
      <sheetName val="RAB PRINT"/>
      <sheetName val="RAB CIMAHI"/>
      <sheetName val="8LT 12"/>
      <sheetName val="8LT PAK"/>
      <sheetName val="8LT SAR"/>
      <sheetName val="8LT TATA"/>
      <sheetName val="DSU1"/>
      <sheetName val="dsu2&amp;3"/>
      <sheetName val="DPKlah"/>
      <sheetName val="Direk II"/>
      <sheetName val="PTKP"/>
      <sheetName val="Rentilan"/>
      <sheetName val="rekap hasil usaha"/>
      <sheetName val="PMCS"/>
      <sheetName val="CCM"/>
      <sheetName val="PMBOK"/>
      <sheetName val="5R + ohsas"/>
      <sheetName val="ABC"/>
      <sheetName val="MonitorProy2 Dit II"/>
      <sheetName val="resume for 05"/>
      <sheetName val="mon.ews"/>
      <sheetName val="Res.dme"/>
      <sheetName val="Res.epc"/>
      <sheetName val="Scorecard"/>
      <sheetName val="perbandingan"/>
      <sheetName val="simhu05"/>
      <sheetName val="DAFTAR ISI"/>
      <sheetName val="HRG (2)"/>
      <sheetName val="A4 (2)"/>
      <sheetName val="A4add"/>
      <sheetName val="COVTM3"/>
      <sheetName val="baop"/>
      <sheetName val="kwitansi"/>
      <sheetName val="lap (2)"/>
      <sheetName val="HRG"/>
      <sheetName val="lap"/>
      <sheetName val="lap 10"/>
      <sheetName val="lap 11"/>
      <sheetName val="lap 12"/>
      <sheetName val="lap 13"/>
      <sheetName val="lap 14"/>
      <sheetName val="lap 15"/>
      <sheetName val="rekap (2)"/>
      <sheetName val="Gal-ABC"/>
      <sheetName val="vol"/>
      <sheetName val="BEKP"/>
      <sheetName val="gbr"/>
      <sheetName val="LK-BPh"/>
      <sheetName val="TRANS"/>
      <sheetName val="NO-LK"/>
      <sheetName val="Tabel"/>
      <sheetName val="TOTAL_MATERIAL"/>
      <sheetName val="DETAIL TOTAL MT'L"/>
      <sheetName val="INSUL&amp;PAINT"/>
      <sheetName val="DIA-INCH_CS&amp;SS"/>
      <sheetName val="WEIGHT"/>
      <sheetName val="Kell_Dind_"/>
      <sheetName val="Pintu Jendela"/>
      <sheetName val="326BQSMB"/>
      <sheetName val="326BQSCC"/>
      <sheetName val="326BQSCF"/>
      <sheetName val="APPENDIX-G"/>
      <sheetName val="APPENDIX-G table 2"/>
      <sheetName val="RUMUS BEKISTING"/>
      <sheetName val="HIT BEKISTING"/>
      <sheetName val="add"/>
      <sheetName val="Archchg"/>
      <sheetName val="MEPchg"/>
      <sheetName val="MESpec"/>
      <sheetName val="b1a"/>
      <sheetName val="b1b"/>
      <sheetName val="b1c"/>
      <sheetName val="bl1"/>
      <sheetName val="sp1"/>
      <sheetName val="pa1"/>
      <sheetName val="pw1"/>
      <sheetName val="r2"/>
      <sheetName val="s2"/>
      <sheetName val="b21"/>
      <sheetName val="b22"/>
      <sheetName val="sp2"/>
      <sheetName val="pa2"/>
      <sheetName val="pw2"/>
      <sheetName val="cf2"/>
      <sheetName val="bp2"/>
      <sheetName val="r3"/>
      <sheetName val="b3a"/>
      <sheetName val="b3b"/>
      <sheetName val="b3c"/>
      <sheetName val="b3d"/>
      <sheetName val="b3e"/>
      <sheetName val="j3"/>
      <sheetName val="sp3"/>
      <sheetName val="cd3"/>
      <sheetName val="pa3"/>
      <sheetName val="pw3"/>
      <sheetName val="cf3"/>
      <sheetName val="r4"/>
      <sheetName val="b4a"/>
      <sheetName val="b4b"/>
      <sheetName val="b4c"/>
      <sheetName val="db4"/>
      <sheetName val="j4"/>
      <sheetName val="sp4"/>
      <sheetName val="p4"/>
      <sheetName val="pa4"/>
      <sheetName val="pw4"/>
      <sheetName val="cf4"/>
      <sheetName val="r5"/>
      <sheetName val="b5a"/>
      <sheetName val="b5b"/>
      <sheetName val="b5c"/>
      <sheetName val="b5d"/>
      <sheetName val="j5"/>
      <sheetName val="sp5"/>
      <sheetName val="p5"/>
      <sheetName val="pa5"/>
      <sheetName val="pw5"/>
      <sheetName val="e5"/>
      <sheetName val="cf5"/>
      <sheetName val="bt5"/>
      <sheetName val="fp5"/>
      <sheetName val="boh"/>
      <sheetName val="s3"/>
      <sheetName val="bf3"/>
      <sheetName val="s4"/>
      <sheetName val="RABT"/>
      <sheetName val="Subkontraktor"/>
      <sheetName val="Upah Kerja"/>
      <sheetName val="Harga Bahan"/>
      <sheetName val="Ana. STR"/>
      <sheetName val="PENJ_TOTAL"/>
      <sheetName val="Anls"/>
      <sheetName val="Elek.List"/>
      <sheetName val="BQ_Listrik"/>
      <sheetName val="Daftar Material"/>
      <sheetName val="Analisa (2)"/>
      <sheetName val="XXXXXXXXX"/>
      <sheetName val="XXXXXXXX0"/>
      <sheetName val="XXXXXXXX1"/>
      <sheetName val="XXXXXXXX2"/>
      <sheetName val="XXXXXXXX3"/>
      <sheetName val="XXXXXXXX4"/>
      <sheetName val="XXXXXXXX5"/>
      <sheetName val="XXXXXXXX6"/>
      <sheetName val="XXXXXXXX7"/>
      <sheetName val="XXXXXXXX8"/>
      <sheetName val="XXXXXXXX9"/>
      <sheetName val="XXXXXXXXA"/>
      <sheetName val="XXXXXXXXB"/>
      <sheetName val="XXXXXXXXC"/>
      <sheetName val="XXXXXXXXD"/>
      <sheetName val="XXXXXXXXE"/>
      <sheetName val="INDEKS"/>
      <sheetName val="JABATAN"/>
      <sheetName val="HITUNG"/>
      <sheetName val="TOWER D"/>
      <sheetName val="TOWER E"/>
      <sheetName val="RKP FH"/>
      <sheetName val="FH PRELIMINARY"/>
      <sheetName val="BASEMENT"/>
      <sheetName val="TOWER A"/>
      <sheetName val="TOWER B"/>
      <sheetName val="TOWER C"/>
      <sheetName val="Tunjang"/>
      <sheetName val="Pegawai"/>
      <sheetName val="Umum"/>
      <sheetName val="Jml-Tot"/>
      <sheetName val="Resiko"/>
      <sheetName val="hsat"/>
      <sheetName val="Pondasi-Apt"/>
      <sheetName val="Tanah"/>
      <sheetName val="STR-APRT-WIKA"/>
      <sheetName val="Lantai"/>
      <sheetName val="Dinding"/>
      <sheetName val="Pintu"/>
      <sheetName val="Plafon"/>
      <sheetName val="Sanitair"/>
      <sheetName val="Atap"/>
      <sheetName val="MALL DAN PARKIR"/>
      <sheetName val="AREA MALL DAN PARKIR"/>
      <sheetName val="D 4.2 ( FASILITAS APARTEMENT )"/>
      <sheetName val="DAFTAR 4.3 (TA)"/>
      <sheetName val="DAFTAR 4.4 (TB)"/>
      <sheetName val="DAFTAR 4.5 (TC )"/>
      <sheetName val="5.2"/>
      <sheetName val="D 5.3"/>
      <sheetName val="D 5.4"/>
      <sheetName val="D 5.5"/>
      <sheetName val="D-6.1"/>
      <sheetName val="D-6.2"/>
      <sheetName val="D-6.3"/>
      <sheetName val="D-6.4"/>
      <sheetName val="D-6.5"/>
      <sheetName val="AREA MALL DAN PARKIR (2)"/>
      <sheetName val="D. 7.2(FASILITAS APARTMENT)"/>
      <sheetName val="D. 7.3 (TA)"/>
      <sheetName val="D. 7.4 (TB)"/>
      <sheetName val="D. 7.5 (TC)"/>
      <sheetName val="D-8.1"/>
      <sheetName val="D-8.2"/>
      <sheetName val="D-8.3(TA)"/>
      <sheetName val="D-8.4(TB)"/>
      <sheetName val="D-8.5(TC)"/>
      <sheetName val="D-9.1"/>
      <sheetName val="MALL"/>
      <sheetName val="LANTAI 7"/>
      <sheetName val="D-10.3(TA)"/>
      <sheetName val="D-10.4(TB)"/>
      <sheetName val="D-10.5(TC)"/>
      <sheetName val="Penjumlahan (2)"/>
      <sheetName val="11.4"/>
      <sheetName val="BI.PLN"/>
      <sheetName val="Sub-jml"/>
      <sheetName val="12.1"/>
      <sheetName val="12.2"/>
      <sheetName val="12.3"/>
      <sheetName val="12.4"/>
      <sheetName val="Sub-jml (2)"/>
      <sheetName val="13.1 "/>
      <sheetName val="13.2 "/>
      <sheetName val="Penjumlahan (3)"/>
      <sheetName val="CoverDepan Buku (1)"/>
      <sheetName val="CoverDepan Buku (2)"/>
      <sheetName val="COV 4.2 ( FASILITAS APARTEMENT)"/>
      <sheetName val="COV 4.3 (TA)"/>
      <sheetName val="COV 4.4"/>
      <sheetName val="COV 4.5"/>
      <sheetName val="COV (MALL)"/>
      <sheetName val="COV (FAS)"/>
      <sheetName val="COV(A)"/>
      <sheetName val="COV(B)"/>
      <sheetName val="COV(C)"/>
      <sheetName val="COV (D-6.1)"/>
      <sheetName val="COV (D-6.2"/>
      <sheetName val="COV (D-6.3)"/>
      <sheetName val="COV (D-6.4)"/>
      <sheetName val="COV (D-6.5)"/>
      <sheetName val="MALL DAN PARKIR (2)"/>
      <sheetName val="COV. 7.2 (FASILITAS APARTEMENT)"/>
      <sheetName val="COV. 7.3 (TA)"/>
      <sheetName val="COV. 7.4 (TB)"/>
      <sheetName val="COV. 7.5 (TC)"/>
      <sheetName val="COVER D-8.1"/>
      <sheetName val="COVER D-8.2"/>
      <sheetName val="COVER D-8.3"/>
      <sheetName val="COVER D-8.4"/>
      <sheetName val="COVER D-8.5"/>
      <sheetName val="COV (D-9)"/>
      <sheetName val="COVER D-10.2"/>
      <sheetName val="COVER D-10.3"/>
      <sheetName val="COVER D-10.4"/>
      <sheetName val="COVER D-10.5"/>
      <sheetName val="COVER penjumlahan"/>
      <sheetName val="Cover 11"/>
      <sheetName val="Cover 11.1"/>
      <sheetName val="Cover 11.2"/>
      <sheetName val="Cover 11.3"/>
      <sheetName val="Cover 11.4"/>
      <sheetName val="COV.PLN"/>
      <sheetName val="Cover 12"/>
      <sheetName val="Cover 12.1"/>
      <sheetName val="Cover 12.2"/>
      <sheetName val="Cover 12.3"/>
      <sheetName val="Cover 12.4"/>
      <sheetName val="Cover 13"/>
      <sheetName val="Cover 13.1 "/>
      <sheetName val="Cover 13.2 "/>
      <sheetName val="RAB-ME"/>
      <sheetName val="RAB-ARS"/>
      <sheetName val="RAB-STR"/>
      <sheetName val="rabt-bl"/>
      <sheetName val="hrgbhn-mtharyono"/>
      <sheetName val="spec arst"/>
      <sheetName val="spbadhw-roman"/>
      <sheetName val="Matrik BQ "/>
      <sheetName val="Matrik BQ-Original"/>
      <sheetName val="Analisa hrg sat"/>
      <sheetName val="Eva-Pntu Jendela"/>
      <sheetName val="Eva-Steel Door"/>
      <sheetName val="Eva-Pintu kayu"/>
      <sheetName val="Analisa G   K"/>
      <sheetName val="Analisa  F  I"/>
      <sheetName val="pre_sum"/>
      <sheetName val="person "/>
      <sheetName val="hitungan"/>
      <sheetName val="Summary-PI"/>
      <sheetName val="Keterangan"/>
      <sheetName val="Bill 5 Summary"/>
      <sheetName val="DHSB"/>
      <sheetName val="COVER2"/>
      <sheetName val="TAMBAH"/>
      <sheetName val="DAF6"/>
      <sheetName val="D5-7"/>
      <sheetName val="D5-6"/>
      <sheetName val="D5-5"/>
      <sheetName val="D5-4"/>
      <sheetName val="D5-3"/>
      <sheetName val="D5-2"/>
      <sheetName val="D5-1"/>
      <sheetName val="D4-9"/>
      <sheetName val="D4-8"/>
      <sheetName val="D4-7"/>
      <sheetName val="D4-6"/>
      <sheetName val="D4-5"/>
      <sheetName val="D4-4"/>
      <sheetName val="D4-3"/>
      <sheetName val="D4-2"/>
      <sheetName val="D4-1"/>
      <sheetName val="D3-2"/>
      <sheetName val="D3-1"/>
      <sheetName val="Cat Harga"/>
      <sheetName val="Daf 1"/>
      <sheetName val="Daf 2"/>
      <sheetName val="Daf 3"/>
      <sheetName val="Daf 4"/>
      <sheetName val="SPH"/>
      <sheetName val="mu rev"/>
      <sheetName val="simak"/>
      <sheetName val="MPU"/>
      <sheetName val="uraian teknis"/>
      <sheetName val="Met-Tek"/>
      <sheetName val="Sc Bahan"/>
      <sheetName val="Man Power"/>
      <sheetName val="O&amp;O-Alat"/>
      <sheetName val="Sc Alat"/>
      <sheetName val="metode"/>
      <sheetName val="RENC MUTU"/>
      <sheetName val="TS (2)"/>
      <sheetName val="Jadwal (2)"/>
      <sheetName val="Personil"/>
      <sheetName val="Sch Person"/>
      <sheetName val="Daftar Alat"/>
      <sheetName val="Konf"/>
      <sheetName val="Anal Mob"/>
      <sheetName val="lalu lintas"/>
      <sheetName val="Pemel Rutin"/>
      <sheetName val="Subkontrak"/>
      <sheetName val="girder 1"/>
      <sheetName val="girder 2"/>
      <sheetName val="BGS"/>
      <sheetName val="Met-Tek (2)"/>
      <sheetName val="100000"/>
      <sheetName val="REKAP_STRUKTUR_ALL"/>
      <sheetName val="REKAP_STRUKTUR"/>
      <sheetName val="RAB_PENDAHULUAN"/>
      <sheetName val="RAB_REKTORAT (A.)"/>
      <sheetName val="RAB_MASJID (D)"/>
      <sheetName val="RAB_PERPUSTAKAAN (E.)"/>
      <sheetName val="RAB_DEKANAT (G.)"/>
      <sheetName val="RAB_KELAS (F.1-4)"/>
      <sheetName val="RAB_POS JAGA (I)"/>
      <sheetName val="RAB_POS JAGA (J)"/>
      <sheetName val="RAB_RUANG M&amp;E (K&amp;L)"/>
      <sheetName val="AN.BETON P.JAGA"/>
      <sheetName val="DFT. HRG. UPAH &amp; MATERIAL"/>
      <sheetName val="ANALISIS BETON REKTORAT"/>
      <sheetName val="ANALISIS BETON DEKANAT"/>
      <sheetName val="ANLS_BETON_PERPUST."/>
      <sheetName val="ANLS_ BETON R. KELAS"/>
      <sheetName val="ANALISIS BETON MASJID."/>
      <sheetName val="ANLS_BETON R. M&amp;E"/>
      <sheetName val="ANALISA STR &amp; ARS.D"/>
      <sheetName val="An.Besi"/>
      <sheetName val="ANALISA-ARS-STR"/>
      <sheetName val="GRAND SUMMARY"/>
      <sheetName val="UNIT PRICE ANALISYS"/>
      <sheetName val="UNIT PRICE"/>
      <sheetName val="UNIT PRICE WAGE and MATERIAL"/>
      <sheetName val="3.1. ARCHITECTURE BUILDING"/>
      <sheetName val="ANLS.CONC.ARC. BUILD. (3.1.)"/>
      <sheetName val="3.3. CLASSROOM BUILDING"/>
      <sheetName val="ANLS.CONC.CLASSROOM BUILD.(3.3)"/>
      <sheetName val="3.2. CIVIL BUILDING"/>
      <sheetName val="SUMMARY COST STRUCTURE"/>
      <sheetName val="ANLS.CONC.CIVIL BUILD (3.2)"/>
      <sheetName val="3.4. BUILDING C.O.T."/>
      <sheetName val="ANL.CONC.C.O.T. BUILD (3.4)"/>
      <sheetName val="3.5. LIBRARY BUILDING"/>
      <sheetName val="ANLS.CONC.LIBRARY BUILD. (3.5)"/>
      <sheetName val="BORED FILLE"/>
      <sheetName val="UMM2"/>
      <sheetName val="BASC"/>
      <sheetName val="HSPK DINAS"/>
      <sheetName val="HRG ALT PU"/>
      <sheetName val="ANLS PU "/>
      <sheetName val="ALT"/>
      <sheetName val="DIVI1"/>
      <sheetName val="DIVI2"/>
      <sheetName val="DIVI3"/>
      <sheetName val="DIVI4"/>
      <sheetName val="DIVI5"/>
      <sheetName val="DIVI6"/>
      <sheetName val="DIVI7"/>
      <sheetName val="DIVI8"/>
      <sheetName val="DIVI9"/>
      <sheetName val="DIVI10"/>
      <sheetName val="AGG"/>
      <sheetName val="shearwall GA PAKE"/>
      <sheetName val="T-Ngga GA PAKE"/>
      <sheetName val="P-late GA PAKE"/>
      <sheetName val="K-lom GA PAKE"/>
      <sheetName val="B-lox GA PAKE"/>
      <sheetName val="Sloop GA PAKE"/>
      <sheetName val="PC GA PAKE"/>
      <sheetName val="PC"/>
      <sheetName val="Sloop"/>
      <sheetName val="B-lox"/>
      <sheetName val="K-lom"/>
      <sheetName val="P-late"/>
      <sheetName val="T-Ngga"/>
      <sheetName val="shearwall"/>
      <sheetName val="UPAH RIIL OK"/>
      <sheetName val="Material ALAM OK"/>
      <sheetName val="Material NON ALAM OK"/>
      <sheetName val="Analis Kusen ga pake"/>
      <sheetName val="Analis Kusen RIIL LANGSUNG 58%"/>
      <sheetName val="AnalisaSIPIL RIIL RAP"/>
      <sheetName val="REKAP BAHAN &amp; UPAH RIIL "/>
      <sheetName val="REKAP ALL !!!"/>
      <sheetName val="RKP IRNA"/>
      <sheetName val="RANGKUMAN REKAYASA"/>
      <sheetName val="Rab STR. IRNA.01"/>
      <sheetName val="Rab Arc IRNA.01"/>
      <sheetName val="Rab me IRNA.01"/>
      <sheetName val="Rab PLB IRNA.01"/>
      <sheetName val="Rab STR. IRNA.02"/>
      <sheetName val="Rab Arc IRNA.02"/>
      <sheetName val="Rab me IRNA.02"/>
      <sheetName val="Rab PLB IRNA.02"/>
      <sheetName val="Rab STR. IRNA.03 ga pake"/>
      <sheetName val="Rab Arc IRNA.03 ga pake"/>
      <sheetName val="Rab me IRNA.03 ga pake"/>
      <sheetName val="Rab PLB IRNA.03 ga pake"/>
      <sheetName val="Rab STR. ENTRANCE IRNA"/>
      <sheetName val="Rab Arc Entrance"/>
      <sheetName val="RAB. STR. MRI ga pake"/>
      <sheetName val="Rab Arc MRI ga pake"/>
      <sheetName val="Rab me MRI ga pake"/>
      <sheetName val="RAB MRI PLB ga pake"/>
      <sheetName val="RAB R. Jenazah ga pake"/>
      <sheetName val="RAB Doorloop"/>
      <sheetName val="RAB Inst. Genzet ga pake"/>
      <sheetName val="RAB INST. GAS.01 ga pake"/>
      <sheetName val="RAB INST. GAS.02 ga pake"/>
      <sheetName val="RAB INST. GAS.03 ga pake"/>
      <sheetName val="RAB sumur bor-NON STD ga pake"/>
      <sheetName val="RAB HIDRANT ga pake"/>
      <sheetName val="RAB Lancape"/>
      <sheetName val="RAB Atap Parkir ga pake"/>
      <sheetName val="RAB me Kawasan"/>
      <sheetName val="RAB Plumbing KSW"/>
      <sheetName val="RAB INST. GAS"/>
      <sheetName val="RAB IPAL"/>
      <sheetName val="REKAP TOTAAL"/>
      <sheetName val="RANGKUMAN PERUBAHAN"/>
      <sheetName val="FORM 1 TOTAL 100%"/>
      <sheetName val="FORM 1 TOTAL 65 % "/>
      <sheetName val="FORM 1 TOTAL 35 %"/>
      <sheetName val="Analis Kusen Kosongan"/>
      <sheetName val="Form Back up STR K.UTM"/>
      <sheetName val="Form Back up ARS K.UTM"/>
      <sheetName val="BU_PLB_KANTOR &amp;R. TUNGGU"/>
      <sheetName val="BU_STR_R.TGG KBRNGKTN _ANGDES"/>
      <sheetName val="BU_ARS R.TGG KBRNGKTN _ANGDES"/>
      <sheetName val="BU_PLB_RUANG TUNGGU_ANGDES"/>
      <sheetName val="BU_STR_KEBERANGKATAN BUS"/>
      <sheetName val="B.U Atap"/>
      <sheetName val="BU_ARS KEBERANGKATAN BUS"/>
      <sheetName val="BU_AREA KEBERANGKATAN"/>
      <sheetName val="Form Back up STR K.ISTR"/>
      <sheetName val="Form Back up ARS K.ISTR"/>
      <sheetName val="BU_PLB_R. IASTIRAHAT"/>
      <sheetName val="Form Back up STR POS KEAMN"/>
      <sheetName val="Form Back up ARS POS KEAMN"/>
      <sheetName val="Form Back up STR POS RTR"/>
      <sheetName val="Form Back up ARS POS RTR"/>
      <sheetName val="3.1.1 BU STR Depo Sampah"/>
      <sheetName val="3.1.2 BU ARS  Depo Sampah"/>
      <sheetName val="BU_BAK KONTROLt"/>
      <sheetName val="Bu_Plb_Kawasan"/>
      <sheetName val="C.1_ BU_LANDSACAPE"/>
      <sheetName val="C.1_ BU_LANDSACAPE_pagar"/>
      <sheetName val="C.2.1_BU-ddg penahan"/>
      <sheetName val="BU_URUGAN"/>
      <sheetName val="HArga BAhan ME"/>
      <sheetName val="Analis ME"/>
      <sheetName val="HB"/>
      <sheetName val="BAHAN Str-Arc &quot;07 (2)"/>
      <sheetName val="BAHAN Str-Arc &quot;07"/>
      <sheetName val="BAHAN PLB &quot;07"/>
      <sheetName val="HSPK ANALIS"/>
      <sheetName val="HSPK ANALIS LAIN2"/>
      <sheetName val="Analisa LAIN2"/>
      <sheetName val="HSPK BETON)"/>
      <sheetName val="ANALISA BETON"/>
      <sheetName val="HSPK KUSEN"/>
      <sheetName val="ANALISA KUSEN"/>
      <sheetName val="HSPK ME Print"/>
      <sheetName val="Analis ME Print"/>
      <sheetName val="ANALIS PLUMBING"/>
      <sheetName val="ITUNG BESI"/>
      <sheetName val="BU-ARC-SMA"/>
      <sheetName val="BU-ARC-SMP"/>
      <sheetName val="Analisa K"/>
      <sheetName val="ANALISA "/>
      <sheetName val="ANALISA  KUSEN KELAS"/>
      <sheetName val="ANALISA  KUSEN ASRAMA"/>
      <sheetName val="ANALISA  KUSEN GOR"/>
      <sheetName val="ANALISA  KUSEN MASJID"/>
      <sheetName val="SARANA &amp; P"/>
      <sheetName val="Penunjang- masjid"/>
      <sheetName val="MASJID"/>
      <sheetName val="LAP OUT DOOR"/>
      <sheetName val="GOR"/>
      <sheetName val="UNIT GOR"/>
      <sheetName val="UNIT ASRAMA"/>
      <sheetName val="Pendidikan"/>
      <sheetName val="UNIT KELAS"/>
      <sheetName val="RekapItem"/>
      <sheetName val="Indoor"/>
      <sheetName val="StadUtama"/>
      <sheetName val="BOQ RAB"/>
      <sheetName val="BOQ Rek"/>
      <sheetName val="RAPNew"/>
      <sheetName val="REKAP U"/>
      <sheetName val="BULNew"/>
      <sheetName val="HSD1"/>
      <sheetName val="Evaluasi"/>
      <sheetName val="Fasilitas"/>
      <sheetName val="Lansekap"/>
      <sheetName val="SSCJalan"/>
      <sheetName val="Anal-Pt"/>
      <sheetName val="Anal-ARS"/>
      <sheetName val="Hit TC"/>
      <sheetName val="BU"/>
      <sheetName val="Rincian"/>
      <sheetName val="Direksi kit"/>
      <sheetName val="PROPOSAL"/>
      <sheetName val="SUB K"/>
      <sheetName val="STUGAS"/>
      <sheetName val="PROCESSPLAN"/>
      <sheetName val="TELUSUR"/>
      <sheetName val="Horisontal"/>
      <sheetName val="REKAP III"/>
      <sheetName val="Est ME"/>
      <sheetName val="Lift &amp; Escalator"/>
      <sheetName val="Pareto"/>
      <sheetName val="Alat (TC) (2)"/>
      <sheetName val="MU (2)"/>
      <sheetName val="Casflow (5)"/>
      <sheetName val="Casflow (4)"/>
      <sheetName val="Casflow (6)"/>
      <sheetName val="Casflow"/>
      <sheetName val="flow k3"/>
      <sheetName val="daftar brg lgs"/>
      <sheetName val="Prosedur Penagnanan K3"/>
      <sheetName val="ITP Material"/>
      <sheetName val="ITP Pekerjaan"/>
      <sheetName val="Daft WI"/>
      <sheetName val="daftar peralatan"/>
      <sheetName val="daftar gambar"/>
      <sheetName val="qulified personil"/>
      <sheetName val="lingkup pekerjaan"/>
      <sheetName val="hub iso dg prosedure"/>
      <sheetName val="Prosedur Koordinasi BARU"/>
      <sheetName val="Prosedur Koordinasi"/>
      <sheetName val="Identifikasi Barang"/>
      <sheetName val="STR ORGANISASI"/>
      <sheetName val="SO K3"/>
      <sheetName val="pendahuluan"/>
      <sheetName val="Target Mutu"/>
      <sheetName val="ringkasan spek"/>
      <sheetName val="Identifikasi rek. celaka"/>
      <sheetName val="Pokok Perhatian K3"/>
      <sheetName val="Data Instansi Terkait"/>
      <sheetName val="BAHAN ME"/>
      <sheetName val="BAHAN_NGAWI_2008"/>
      <sheetName val="HSPK_SNI"/>
      <sheetName val="SNI_EDISI_REV"/>
      <sheetName val="HSPK_KUSEN"/>
      <sheetName val="HSPK_BETON"/>
      <sheetName val="Analis Beton"/>
      <sheetName val="BESTAT_BESI"/>
      <sheetName val="HSPK ME"/>
      <sheetName val="ANALIS PLB"/>
      <sheetName val="HARGA BAHAN MLG"/>
      <sheetName val="ANALISA_KOTA MALANG"/>
      <sheetName val="BESI Pre"/>
      <sheetName val="HARGA BAHAN 2007_MLG"/>
      <sheetName val="HSPK_BETON01"/>
      <sheetName val="ANALISA BETON01"/>
      <sheetName val="MASTER BAHAN ME"/>
      <sheetName val="MASTER Analis ME"/>
      <sheetName val="MASTER HSPK ME"/>
      <sheetName val="penerangan"/>
      <sheetName val="PANEL KABEL"/>
      <sheetName val="Sound Syst"/>
      <sheetName val="Fire"/>
      <sheetName val="LAN"/>
      <sheetName val="Telepone"/>
      <sheetName val="TRAY"/>
      <sheetName val="Tataudara"/>
      <sheetName val="PETIR"/>
      <sheetName val="REF.ONLY"/>
      <sheetName val="****00"/>
      <sheetName val="LCATAL"/>
      <sheetName val="FG"/>
      <sheetName val="REQDELTA"/>
      <sheetName val="Shorts"/>
      <sheetName val="TOT-General"/>
      <sheetName val="TOT-Elk"/>
      <sheetName val="E6"/>
      <sheetName val="E8"/>
      <sheetName val="E9"/>
      <sheetName val="E12"/>
      <sheetName val="TOT-Mek"/>
      <sheetName val="M2"/>
      <sheetName val="M5"/>
      <sheetName val="M6"/>
      <sheetName val="M8"/>
      <sheetName val="M9"/>
      <sheetName val="Pek. Persiapan"/>
      <sheetName val="analisa rab"/>
      <sheetName val="bhn rab"/>
      <sheetName val="subcon"/>
      <sheetName val="Breakdown"/>
      <sheetName val="arab"/>
      <sheetName val="ORG-CHART"/>
      <sheetName val="ARAP"/>
      <sheetName val="MOBILISASI"/>
      <sheetName val="DAF.ALAT"/>
      <sheetName val="SRT PENAWARAN"/>
      <sheetName val="MPU-2"/>
      <sheetName val="Pealatan"/>
      <sheetName val="SubKon"/>
      <sheetName val="CV TAWAR (3)"/>
      <sheetName val="penawaran 11 jan 05"/>
      <sheetName val="jadwal (3)"/>
      <sheetName val="REKAP 3"/>
      <sheetName val="RAB (3)"/>
      <sheetName val="ARAB (3)"/>
      <sheetName val="BAHAN (3)"/>
      <sheetName val="DAF.ALAT (3)"/>
      <sheetName val="CV TAWAR (2)"/>
      <sheetName val="METODHE"/>
      <sheetName val="jadwal"/>
      <sheetName val="ARAB (2)"/>
      <sheetName val="BAHAN (2)"/>
      <sheetName val="har-sat"/>
      <sheetName val="mos"/>
      <sheetName val="Anl-Teknik"/>
      <sheetName val="peralatan"/>
      <sheetName val="staf"/>
      <sheetName val="Rekap-RAP"/>
      <sheetName val="bq-rap"/>
      <sheetName val="anl-rap"/>
      <sheetName val="MarcUp"/>
      <sheetName val="hotmix"/>
      <sheetName val="CV-TAWAR"/>
      <sheetName val="RAB STR REV LANDSCAPE"/>
      <sheetName val="STR-TP"/>
      <sheetName val="Pondasi-TP"/>
      <sheetName val="REKAP REV"/>
      <sheetName val="RAB ME REV"/>
      <sheetName val="RAB STR REV "/>
      <sheetName val="NWP"/>
      <sheetName val="RAB STR"/>
      <sheetName val="RAB ME"/>
      <sheetName val="vol pek"/>
      <sheetName val="PILE CAP"/>
      <sheetName val="KLM BASEMENT"/>
      <sheetName val="KOLOM LT. DASAR"/>
      <sheetName val="KLM LT. SATU"/>
      <sheetName val="KLM LT. DUA"/>
      <sheetName val="KLM LT. ATAP"/>
      <sheetName val="KLM LT. PENUTUP ATAP"/>
      <sheetName val="Metode NK (2)"/>
      <sheetName val="upah_rap"/>
      <sheetName val="SCHEDULE ALAT"/>
      <sheetName val="SCHEDULE PERSONIL"/>
      <sheetName val="SCHEDULE BAHAN"/>
      <sheetName val="vol pek (2)"/>
      <sheetName val="penawaran"/>
      <sheetName val="daftar hsp"/>
      <sheetName val="iktisar kusus"/>
      <sheetName val="H Satuan Dasar"/>
      <sheetName val="Analisa Teknik"/>
      <sheetName val="R.A.B."/>
      <sheetName val="SCEDULE"/>
      <sheetName val="Rangking"/>
      <sheetName val="BAGAN"/>
      <sheetName val="LAMP PENWR"/>
      <sheetName val="SP ASTEK"/>
      <sheetName val="SubKon "/>
      <sheetName val="HASAT PEK"/>
      <sheetName val="RAB-Add"/>
      <sheetName val="HASAT DASAR"/>
      <sheetName val="Tawar"/>
      <sheetName val="SPH-AMANDIT"/>
      <sheetName val="SPH-SAPON"/>
      <sheetName val="APPENDIX"/>
      <sheetName val="SAPON"/>
      <sheetName val="AMANDIT"/>
      <sheetName val="SURAT-KUASA"/>
      <sheetName val="MINAT-AMANDIT"/>
      <sheetName val="MINAT-SAPON"/>
      <sheetName val="An. Pek Persiapan"/>
      <sheetName val="An. Pek Tanah"/>
      <sheetName val="An. Pek Pondasi"/>
      <sheetName val="An. Pek Beton"/>
      <sheetName val="An. Pek Baja"/>
      <sheetName val="An. Pek Pasangan"/>
      <sheetName val="An. Pek Penutup Lt &amp; Dinding"/>
      <sheetName val="An. Pek Sanitair"/>
      <sheetName val="An. Pek Mekanikal"/>
      <sheetName val="an.bhn"/>
      <sheetName val="upahbahan"/>
      <sheetName val="fin-kab"/>
      <sheetName val="DAFTAR BESI"/>
      <sheetName val="REKAP TOTAL"/>
      <sheetName val="REK RAB SGN"/>
      <sheetName val="RAB SGN"/>
      <sheetName val="RAB.ME"/>
      <sheetName val="rab-int"/>
      <sheetName val=" REK RAB PUST"/>
      <sheetName val="RAB PUST"/>
      <sheetName val="RAB ME PUST"/>
      <sheetName val="INT.PUST"/>
      <sheetName val="REK MNR"/>
      <sheetName val="RAB MNR"/>
      <sheetName val="RAB ME MNR"/>
      <sheetName val="NYATDOK"/>
      <sheetName val="DATAADM"/>
      <sheetName val="IJINUSAHA"/>
      <sheetName val="SBU"/>
      <sheetName val="AKTE"/>
      <sheetName val="PENGURUS"/>
      <sheetName val="KEUANGAN"/>
      <sheetName val="PLMJBT"/>
      <sheetName val="SRT PNWR (2)"/>
      <sheetName val="SRT PNWR"/>
      <sheetName val="PROG MUTU"/>
      <sheetName val="HsatBahan"/>
      <sheetName val="AnBayarUtama"/>
      <sheetName val="AnMobilisasi"/>
      <sheetName val="Alat Berat"/>
      <sheetName val="ANAL TEK"/>
      <sheetName val="IKTISAR"/>
      <sheetName val="STRUK ORG"/>
      <sheetName val="Penawaran Grawan"/>
      <sheetName val="Dafbayarutama"/>
      <sheetName val="HSATPek"/>
      <sheetName val="HRG ALAT"/>
      <sheetName val="ANL LS"/>
      <sheetName val="REKAP RAB BARU 11 Jan 05 "/>
      <sheetName val="RAB BARU 11 Jan 05"/>
      <sheetName val="REKAP STR"/>
      <sheetName val="BQ-Struktur MB"/>
      <sheetName val="REKAP ARS"/>
      <sheetName val="Rekap A. Emergency"/>
      <sheetName val="A. Emergency"/>
      <sheetName val="Rekap B. Laboratory"/>
      <sheetName val="B. Laboratory"/>
      <sheetName val="Rekap C. Radiology"/>
      <sheetName val="C. Radiology"/>
      <sheetName val="Rekap D. Main Entrance"/>
      <sheetName val="D. Main Entrance"/>
      <sheetName val="Rekap E. Fisiotherapy"/>
      <sheetName val="E. Fisiotherapy"/>
      <sheetName val="Rekap F. Polyclinic"/>
      <sheetName val="F. Polyclinic"/>
      <sheetName val="Rekap G. Operating Room &amp; ICU"/>
      <sheetName val="G. Operating Room &amp; ICU"/>
      <sheetName val="Rekap H. Hemodialisa"/>
      <sheetName val="H. Hemodialisa"/>
      <sheetName val="Rekap I. Medical Record"/>
      <sheetName val="I. Medical Record"/>
      <sheetName val="Rekap J. Obgyn"/>
      <sheetName val="J. Obgyn"/>
      <sheetName val="Rekap K. Commercial Area"/>
      <sheetName val="K. Commercial Area"/>
      <sheetName val="Rekap L. Gen  Administration"/>
      <sheetName val="L. General Administration"/>
      <sheetName val="Rekap M. Auditorium"/>
      <sheetName val="M. Auditorium"/>
      <sheetName val="Rekap N. Pekerjaan Lain2"/>
      <sheetName val="N. Pekerjaan Lain2"/>
      <sheetName val="Str SUP"/>
      <sheetName val="rekap ME"/>
      <sheetName val="RAB MK all MB rofiq"/>
      <sheetName val="RAB ELEKTRIKAL rofiq"/>
      <sheetName val="ELECTRIC-MB"/>
      <sheetName val="Alat-P"/>
      <sheetName val="RAB Arsitektural"/>
      <sheetName val="Mark Up DK 1"/>
      <sheetName val="Mark Up C 8"/>
      <sheetName val="BQ-ME"/>
      <sheetName val="TU"/>
      <sheetName val="TD"/>
      <sheetName val="LS"/>
      <sheetName val="TDG"/>
      <sheetName val="LIFT "/>
      <sheetName val="LAIN-LAIN"/>
      <sheetName val="KONTRAK SERVICE"/>
      <sheetName val="DF-8"/>
      <sheetName val="Rekap32"/>
      <sheetName val="STR32"/>
      <sheetName val="Telephone"/>
      <sheetName val="Rek_ELEKT"/>
      <sheetName val="Rekap Pekerjaan"/>
      <sheetName val="Rinci Pekerjaan"/>
      <sheetName val="Volume Tanah"/>
      <sheetName val="Volume Beton"/>
      <sheetName val="Volume Baja"/>
      <sheetName val="Hitung Tulangan"/>
      <sheetName val="Upah - peralatan"/>
      <sheetName val="Tabel Besi"/>
      <sheetName val="Rinci Volume"/>
      <sheetName val="OH-10BLN"/>
      <sheetName val="basic price"/>
      <sheetName val="Rab-S"/>
      <sheetName val="Sat-Rap"/>
      <sheetName val="FormRap"/>
      <sheetName val="Hit-Bng-Rab"/>
      <sheetName val="Rek-Rab-Non-Bng"/>
      <sheetName val="Rab-Non-Bng"/>
      <sheetName val="Rek-Rab2M-Bng-Ws"/>
      <sheetName val="Rab2M-Bng-Ws"/>
      <sheetName val="Rek-RabTot-2M-Ws OK"/>
      <sheetName val="RabTot-2M-Ws OK"/>
      <sheetName val="Rek-RabTot-Ws"/>
      <sheetName val="RabTot-Ws"/>
      <sheetName val="Sat-Rab"/>
      <sheetName val="Rek-RabTot-19M-2M-Ws"/>
      <sheetName val="Sat-Pek-Rab"/>
      <sheetName val="MON_OH"/>
      <sheetName val="rekap-all"/>
      <sheetName val="kantin"/>
      <sheetName val="III"/>
      <sheetName val="VII"/>
      <sheetName val="VIII"/>
      <sheetName val="IX"/>
      <sheetName val="XI"/>
      <sheetName val="Pipe Rack"/>
      <sheetName val="Menara"/>
      <sheetName val="IV"/>
      <sheetName val="VI"/>
      <sheetName val="Plumbing-Hydrant"/>
      <sheetName val="Pompa &amp; Assesories Kolam"/>
      <sheetName val="ELEKTRONIKA"/>
      <sheetName val="AHS (pipa)"/>
      <sheetName val="GENZET DAN LIFT"/>
      <sheetName val="HYDRANT (ADD)"/>
      <sheetName val="ruko(ADD)"/>
      <sheetName val="Instalasi Pipa Kolam(ADD)"/>
      <sheetName val=" (addwork)"/>
      <sheetName val="OHD"/>
      <sheetName val="TANYA MMR"/>
      <sheetName val="Cover Paket"/>
      <sheetName val="KABEL TM"/>
      <sheetName val="KABEL TR"/>
      <sheetName val="2.4."/>
      <sheetName val="TOTAL (2)"/>
      <sheetName val="DAF-1 (2)"/>
      <sheetName val="DAF-2 (2)"/>
      <sheetName val="DAF-5 (TOTAL)"/>
      <sheetName val="5.9"/>
      <sheetName val="5.10"/>
      <sheetName val="DAF-4 (TOTAL)"/>
      <sheetName val="4.9"/>
      <sheetName val="4.10"/>
      <sheetName val="DAF-3 (TOTAL)"/>
      <sheetName val="3.9"/>
      <sheetName val="3.10"/>
      <sheetName val="DAF-2 (TOTAL)"/>
      <sheetName val="4.1"/>
      <sheetName val="4.2"/>
      <sheetName val="4.3"/>
      <sheetName val="4.4"/>
      <sheetName val="4.5"/>
      <sheetName val="4.6"/>
      <sheetName val="4.7"/>
      <sheetName val="4.8"/>
      <sheetName val="3.3"/>
      <sheetName val="3.4"/>
      <sheetName val="3.5"/>
      <sheetName val="3.6"/>
      <sheetName val="3.7"/>
      <sheetName val="3.8"/>
      <sheetName val="BQ-cab-Kos"/>
      <sheetName val="BOI BRI CABANG - Genset-Plb-Hyd"/>
      <sheetName val="TNH"/>
      <sheetName val="FORM X COST"/>
      <sheetName val="SPL"/>
      <sheetName val="PENYUSUTAN"/>
      <sheetName val="Pembatas"/>
      <sheetName val="BQ.Plambing"/>
      <sheetName val="BQ.Spr Hyd"/>
      <sheetName val="BQ.AC.FAN"/>
      <sheetName val="BQ.Listrik"/>
      <sheetName val="BQTelepon"/>
      <sheetName val="BQ.T Suara"/>
      <sheetName val="BQ F.Alarm"/>
      <sheetName val="BQ.CCTV"/>
      <sheetName val="BQ.MATV"/>
      <sheetName val="BQ.Data"/>
      <sheetName val="BQ.Acces.C"/>
      <sheetName val="BQ.BAS"/>
      <sheetName val="Test&amp;Com"/>
      <sheetName val="BY.CADANGAN"/>
      <sheetName val="Price Data"/>
      <sheetName val="GWK"/>
      <sheetName val="FRONT END"/>
      <sheetName val="ELEMENT SUM"/>
      <sheetName val="ELEMENT SUM (2)"/>
      <sheetName val="UTILITIES"/>
      <sheetName val="CONTINGENCIES"/>
      <sheetName val="COV. D3"/>
      <sheetName val="COV. D3.1"/>
      <sheetName val="COV. D3.2"/>
      <sheetName val="COV. D3.3"/>
      <sheetName val="COV. D3.4"/>
      <sheetName val="COV. D3.5"/>
      <sheetName val="COV. D4"/>
      <sheetName val="Pek. luar"/>
      <sheetName val="COV.UTAMA"/>
      <sheetName val="shortlist"/>
      <sheetName val="COV.1"/>
      <sheetName val="COV.2"/>
      <sheetName val="COV.3"/>
      <sheetName val="2 (2)"/>
      <sheetName val="COV.4"/>
      <sheetName val="Cover Analisa"/>
      <sheetName val="CP-PL"/>
      <sheetName val="rekap jk"/>
      <sheetName val="PERALATAN UTAMA PK"/>
      <sheetName val="PEMIPAAN PK"/>
      <sheetName val="PERALATAN &amp; KATUP2 PK"/>
      <sheetName val="QTY BQ"/>
      <sheetName val="valve "/>
      <sheetName val="Fitt"/>
      <sheetName val="Daftar Deviasi"/>
      <sheetName val="Daftar Supplier"/>
      <sheetName val="Daftar Gambar Tender"/>
      <sheetName val="Std-Spek PL"/>
      <sheetName val="Std-CP1"/>
      <sheetName val="Std-Metode"/>
      <sheetName val="DAF-2 "/>
      <sheetName val="iTEM hARSAT"/>
      <sheetName val="Analisa Pekerjaan Dalam"/>
      <sheetName val="Analisa Pekerjaan Luar"/>
      <sheetName val="Analisa Panel"/>
      <sheetName val="Informasi"/>
      <sheetName val="RST"/>
      <sheetName val="Cover PJT"/>
      <sheetName val="PERALATAN FAN"/>
      <sheetName val="AIR CURTAIN"/>
      <sheetName val="DUCTING "/>
      <sheetName val="DIFFUSER &amp; GRILLE "/>
      <sheetName val="POMPA CHILLER"/>
      <sheetName val="PERALATAN AHU"/>
      <sheetName val="PERALATAN EVB+CU"/>
      <sheetName val="PIPA REFRIGERANT"/>
      <sheetName val="PIPA DRAIN"/>
      <sheetName val="PIPA CHILLER"/>
      <sheetName val="KATUP-KATUP"/>
      <sheetName val="CATU DAYA LISTRIK"/>
      <sheetName val="Cover 4.1."/>
      <sheetName val="COVER 2"/>
      <sheetName val="COVER 2.1."/>
      <sheetName val="COVER 2.2."/>
      <sheetName val="2.2 (2)"/>
      <sheetName val="DUCTING"/>
      <sheetName val="DIFFUSER&amp;GRILLE"/>
      <sheetName val="PENJUMLAHAN TOTAL "/>
      <sheetName val="PENJUMLAHAN TOTAL PLB"/>
      <sheetName val="Cover 1"/>
      <sheetName val="Cover Analisa "/>
      <sheetName val="UPAH "/>
      <sheetName val="PERALATAN UTAMA PLB"/>
      <sheetName val="PEMIPAAN PLB"/>
      <sheetName val="PERALATAN _ KATUP2 PLB"/>
      <sheetName val="CATU DAYA LISTRIK PLB"/>
      <sheetName val="REVIEW SPEK"/>
      <sheetName val="PENJUMLAHAN TOTAL PK "/>
      <sheetName val="Cover 2.2"/>
      <sheetName val="UPAH ' "/>
      <sheetName val="PERALATAN _ KATUP2 PK"/>
      <sheetName val="CATU DAYA LISTRIK PK"/>
      <sheetName val="PENJUMLAHAN TOTAL V M"/>
      <sheetName val="COVER 2.3"/>
      <sheetName val="ANALISA HARGA SATUAN"/>
      <sheetName val="PERATAN AC SPLIT"/>
      <sheetName val="DIFFUSER &amp; GRILLE"/>
      <sheetName val="Cover 3"/>
      <sheetName val="COVER 7"/>
      <sheetName val="7&quot;"/>
      <sheetName val="PEMIPAAN KOLAM RENANG"/>
      <sheetName val="KATUP - KATUP KOLAM RENANG"/>
      <sheetName val="COVER 4"/>
      <sheetName val="COVER 5"/>
      <sheetName val="REKAP PROGRESS"/>
      <sheetName val="Paket"/>
      <sheetName val="Cov."/>
      <sheetName val="PERALATAN &amp; KATUP2 PLB"/>
      <sheetName val="ELEKTRIKAL &amp; ELEKTRONIK"/>
      <sheetName val="MVAC"/>
      <sheetName val="BJLS"/>
      <sheetName val="LD"/>
      <sheetName val="TI"/>
      <sheetName val="RINC FIN T4  _3_"/>
      <sheetName val="RINC FIN T4  _2_"/>
      <sheetName val="tot_san _2_"/>
      <sheetName val="tot_san"/>
      <sheetName val="GRN_TOT _2_"/>
      <sheetName val="Tot_Ruang"/>
      <sheetName val="Rin_"/>
      <sheetName val="dt"/>
      <sheetName val="OPTION_1"/>
      <sheetName val="GRN_TOT"/>
      <sheetName val="luar"/>
      <sheetName val="M_Up"/>
      <sheetName val="MAP"/>
      <sheetName val="PRICE LIST"/>
      <sheetName val="AHS.Umum"/>
      <sheetName val="AHS.Pers"/>
      <sheetName val="Site_Pre"/>
      <sheetName val="Power_BLK"/>
      <sheetName val="Raw Water"/>
      <sheetName val="WU"/>
      <sheetName val="Reinjection"/>
      <sheetName val="SYD"/>
      <sheetName val="Building"/>
      <sheetName val="Yard Pipe"/>
      <sheetName val="Land Scap"/>
      <sheetName val="Access_Road"/>
      <sheetName val="CW pipe"/>
      <sheetName val="Rekap HVAC_Plumbing"/>
      <sheetName val="Guard"/>
      <sheetName val="Chemical"/>
      <sheetName val="Adm.Build"/>
      <sheetName val="Raw"/>
      <sheetName val="New items"/>
      <sheetName val="AHS_1"/>
      <sheetName val="AHS_2"/>
      <sheetName val="AHS_3"/>
      <sheetName val="AHS_4"/>
      <sheetName val="detail pasbat"/>
      <sheetName val="6105"/>
      <sheetName val="6106"/>
      <sheetName val="6107"/>
      <sheetName val="6108"/>
      <sheetName val="Mix Desain"/>
      <sheetName val="Piling"/>
      <sheetName val="fence"/>
      <sheetName val="antek tanah"/>
      <sheetName val="sheetpile"/>
      <sheetName val="Soil_invest"/>
      <sheetName val="ANALISA TENDER"/>
      <sheetName val="Fill this out first___"/>
      <sheetName val="Bahan "/>
      <sheetName val="Pekerjaan "/>
      <sheetName val="Rekap Interior &amp; Furniture"/>
      <sheetName val="Interior &amp; Furniture"/>
      <sheetName val="Pipa"/>
      <sheetName val="Analisa Upah _ Bahan Plum"/>
      <sheetName val="DafProyek"/>
      <sheetName val="Bul (2)"/>
      <sheetName val="Alt (2)"/>
      <sheetName val="DafAlt"/>
      <sheetName val="service"/>
      <sheetName val="bale"/>
      <sheetName val="towel"/>
      <sheetName val="pres-suite"/>
      <sheetName val="suite"/>
      <sheetName val="villa"/>
      <sheetName val="ALEK"/>
      <sheetName val="AMEK"/>
      <sheetName val="1-LISTRIK"/>
      <sheetName val="2-Genset"/>
      <sheetName val="T O T A L"/>
      <sheetName val="REKAPLIST"/>
      <sheetName val="REKAP LIFT"/>
      <sheetName val="LIFT"/>
      <sheetName val="REKAP IT"/>
      <sheetName val="ANDAT"/>
      <sheetName val="REKAP STR T"/>
      <sheetName val="BQ STR T"/>
      <sheetName val="ijin"/>
      <sheetName val="MOM"/>
      <sheetName val="Cond harga 9 Nov'06"/>
      <sheetName val="Cond.1"/>
      <sheetName val="Dur"/>
      <sheetName val="Bill No. 01"/>
      <sheetName val="Break DW Bill 1"/>
      <sheetName val="Cost Sum 2"/>
      <sheetName val="Cost Sum 1"/>
      <sheetName val="Rekap Angg 9 Nov"/>
      <sheetName val="Sum BoQ Intr"/>
      <sheetName val="Pemeliharaan E"/>
      <sheetName val="Pemeliharaan"/>
      <sheetName val="Bul &amp; Persiapan"/>
      <sheetName val="sched alat"/>
      <sheetName val="Sched Man Power"/>
      <sheetName val="Sewa Alat"/>
      <sheetName val="Provisi &amp; Asuransi"/>
      <sheetName val="Review Listrik"/>
      <sheetName val="sched daya"/>
      <sheetName val="Bul dan Persiapan1"/>
      <sheetName val="Rekap Angg 12 Okt"/>
      <sheetName val="rekap2"/>
      <sheetName val="MAPP"/>
      <sheetName val="rek det 1-3"/>
      <sheetName val="p&amp;p"/>
      <sheetName val="Rupa2"/>
      <sheetName val="BDP Scaff"/>
      <sheetName val="BDP Tinggi"/>
      <sheetName val="Cover-depan"/>
      <sheetName val="sumintr"/>
      <sheetName val="Sum BUL &amp; Alat"/>
      <sheetName val="Bul "/>
      <sheetName val="Alat PLP2 "/>
      <sheetName val="Provisi "/>
      <sheetName val="analisa-komp"/>
      <sheetName val="analisa bore"/>
      <sheetName val="Sub-Kont"/>
      <sheetName val="pintuu"/>
      <sheetName val="BQ Struktur"/>
      <sheetName val="BQ Arsitektur"/>
      <sheetName val="1-LISTRIK print"/>
      <sheetName val="2-Genset print"/>
      <sheetName val="SumBoQ C4"/>
      <sheetName val="BoQ C4"/>
      <sheetName val="DayWorks"/>
      <sheetName val="mat.dominan"/>
      <sheetName val="DF-2 (2)"/>
      <sheetName val="DF-2"/>
      <sheetName val="Lamp. 10 (2)"/>
      <sheetName val=" rekap"/>
      <sheetName val=" anal hrg sat"/>
      <sheetName val="Daft Hrg Sat Dsr"/>
      <sheetName val="Anal. alat"/>
      <sheetName val="lamp. 4,5,6,7,8"/>
      <sheetName val="DTR ISI"/>
      <sheetName val="anal lumpsump"/>
      <sheetName val=" hrg stn"/>
      <sheetName val="Anal. Bhn"/>
      <sheetName val="Daf.Mata.Pemb. Utama"/>
      <sheetName val="Analisa Hrg Ls u mobilisasi"/>
      <sheetName val="RAB KONS"/>
      <sheetName val="Sch"/>
      <sheetName val="Analisa Quarry"/>
      <sheetName val="QUARRY"/>
      <sheetName val="HRG UP.BHN"/>
      <sheetName val="ANALISA ALAT"/>
      <sheetName val="DIV.1"/>
      <sheetName val="DIV.2"/>
      <sheetName val="DIV. 3"/>
      <sheetName val="DIV.4"/>
      <sheetName val="DIV.5"/>
      <sheetName val="DIV.6"/>
      <sheetName val="DIV.7"/>
      <sheetName val="DIV.8"/>
      <sheetName val="DIV.10"/>
      <sheetName val="Daftar stn qty "/>
      <sheetName val="REKAP BAHAN REALISASI"/>
      <sheetName val="REKAP BAHAN BOW"/>
      <sheetName val="RAB GENDUT"/>
      <sheetName val="Harga UPAH"/>
      <sheetName val="Harga Material "/>
      <sheetName val="ADD Harga"/>
      <sheetName val="Analisa Harga"/>
      <sheetName val="BREAK DOWN BARU"/>
      <sheetName val="bi-pp"/>
      <sheetName val="Fin-Report (2)"/>
      <sheetName val="faktur"/>
      <sheetName val="Fin-Report"/>
      <sheetName val="Rincian Pek Tambahan"/>
      <sheetName val="Daftar Item Pekerjaan"/>
      <sheetName val="A-PERS"/>
      <sheetName val="A-STR"/>
      <sheetName val="A-FIN"/>
      <sheetName val="A-BAJA"/>
      <sheetName val="A-KUSEN"/>
      <sheetName val="A-SANITAIR"/>
      <sheetName val="Master AHS"/>
      <sheetName val="V-Tanah"/>
      <sheetName val="V-Pile Cap"/>
      <sheetName val="V-Balok"/>
      <sheetName val="Total panjang Tie Beam"/>
      <sheetName val="V BAJA"/>
      <sheetName val="V_Tangga"/>
      <sheetName val="VA-ltai"/>
      <sheetName val="VA-ddg"/>
      <sheetName val="LUAS BANGUNAN"/>
      <sheetName val="BET-BEK"/>
      <sheetName val="BESI"/>
      <sheetName val="DAF_9"/>
      <sheetName val="Bill 2.4"/>
      <sheetName val="Bill 2.5 "/>
      <sheetName val="Bill 3.4"/>
      <sheetName val="Bill 3.5"/>
      <sheetName val="Bill 4.4"/>
      <sheetName val="Bill 4.5"/>
      <sheetName val="Bill 5.4"/>
      <sheetName val="Bill 5.5"/>
      <sheetName val="Bill 6.4"/>
      <sheetName val="Bill 6.5"/>
      <sheetName val="Bill 7.4"/>
      <sheetName val="Bill 7.5"/>
      <sheetName val="Bill 8.4"/>
      <sheetName val="Bill 8.5"/>
      <sheetName val="Bill 9.4 "/>
      <sheetName val="Bill 9.5"/>
      <sheetName val="Bill 10.4"/>
      <sheetName val="Bill 10.5"/>
      <sheetName val="Bill 11.4"/>
      <sheetName val="Bill 11.5"/>
      <sheetName val="Bill 12.3"/>
      <sheetName val="Bill 12.4"/>
      <sheetName val="Bill 13.4"/>
      <sheetName val="Bill 13.5"/>
      <sheetName val="Bill 14.3"/>
      <sheetName val="Bill 14.4"/>
      <sheetName val="Bill 16.3"/>
      <sheetName val="Bill No 9 Cover"/>
      <sheetName val="Bill 9 Profit &amp; Attendance"/>
      <sheetName val="23A-TWR A"/>
      <sheetName val="23A-TWR B"/>
      <sheetName val="23A-PDM1"/>
      <sheetName val="23A-PYRUS1"/>
      <sheetName val="23B-CDN1"/>
      <sheetName val="23B-CMR1"/>
      <sheetName val="23C-AK1"/>
      <sheetName val="23C-AK2"/>
      <sheetName val="AAAAAAA"/>
      <sheetName val="anaalat (2)"/>
      <sheetName val="anaalat"/>
      <sheetName val="Bill 4 Summary"/>
      <sheetName val="D5_8"/>
      <sheetName val="ANALISA PIPA"/>
      <sheetName val="GrandSum"/>
      <sheetName val="struktur(BQ)"/>
      <sheetName val="Arsitektur ( BQ )"/>
      <sheetName val="RekapBTL"/>
      <sheetName val="Rupa"/>
      <sheetName val="DaftSub"/>
      <sheetName val="Daftmat"/>
      <sheetName val="dash"/>
      <sheetName val="Sampul"/>
      <sheetName val="LT&amp;Plafond"/>
      <sheetName val="ANKusen"/>
      <sheetName val="Sch-Kusen"/>
      <sheetName val="QTY-Kusen"/>
      <sheetName val="Pilecaps"/>
      <sheetName val="Tie Beam"/>
      <sheetName val="Balok"/>
      <sheetName val="Plat"/>
      <sheetName val="Tangga"/>
      <sheetName val="ANPrelim"/>
      <sheetName val="Lain-2"/>
      <sheetName val="M&amp;E"/>
      <sheetName val="BOQ KJ-D &amp; KJ-E"/>
      <sheetName val="RAB intern"/>
      <sheetName val="Preparation"/>
      <sheetName val="Mix_Storage_Silo"/>
      <sheetName val="Transportation - Steel Struc"/>
      <sheetName val="Transportation - Foundation"/>
      <sheetName val="DATABASE"/>
      <sheetName val="BC-RH.01"/>
      <sheetName val="BC-RH.02"/>
      <sheetName val="BC-RH.03"/>
      <sheetName val="BC-RH.03A"/>
      <sheetName val="BC-03.04"/>
      <sheetName val="BC-03.04A"/>
      <sheetName val="BC-03.04B"/>
      <sheetName val="BC-03.04C"/>
      <sheetName val="Other Items"/>
      <sheetName val="Analisa harga Fabrikasi"/>
      <sheetName val="SUM 2.7"/>
      <sheetName val="2.7A"/>
      <sheetName val="2.7B"/>
      <sheetName val="2.7C"/>
      <sheetName val="2.7D"/>
      <sheetName val="2.7E"/>
      <sheetName val="TOWN"/>
      <sheetName val="Bill of Qty MEP"/>
      <sheetName val="SUM 2.2"/>
      <sheetName val="2.2A-Cover"/>
      <sheetName val="2.2A"/>
      <sheetName val="2.2B-Cover"/>
      <sheetName val="2.2B"/>
      <sheetName val="2.2C-Cover"/>
      <sheetName val="2.2C"/>
      <sheetName val="HARGA ALAT"/>
      <sheetName val="BQ-E20-02(Rp)"/>
      <sheetName val="SUMM STR WORKS"/>
      <sheetName val="SUM 2.8"/>
      <sheetName val="2.8A-Cover"/>
      <sheetName val="2.8A"/>
      <sheetName val="2.8B-Cover"/>
      <sheetName val="2.8B RWT FOUND. "/>
      <sheetName val="2.8C-Cover"/>
      <sheetName val="2.8C FIRE FIGHTING PH"/>
      <sheetName val="SUM 2.10"/>
      <sheetName val="2.10A-Cover"/>
      <sheetName val="2.10A"/>
      <sheetName val="2.10B-Cover"/>
      <sheetName val="2.10B FLMMBLE"/>
      <sheetName val="2.10C-Cover"/>
      <sheetName val="2.10C EPH"/>
      <sheetName val="SUM 3.7"/>
      <sheetName val="3.7A COV DINDING"/>
      <sheetName val="3.7A BQ DINDING "/>
      <sheetName val="3.7B COV LANTAI"/>
      <sheetName val="3.7B BQ LANTAI "/>
      <sheetName val="3.7C COV DOOR &amp; WINDOW"/>
      <sheetName val="3.7C BQ DOOR &amp; WINDOW"/>
      <sheetName val="3.7D COV CEILING"/>
      <sheetName val="3.7D BQ CEILING"/>
      <sheetName val="3.7E COV SANITAIR"/>
      <sheetName val="3.7E BQ SANITAIR "/>
      <sheetName val="3.7F COV ATAP "/>
      <sheetName val="3.7F BQ ATAP"/>
      <sheetName val="SUM 4.1"/>
      <sheetName val="4.1A-Cover"/>
      <sheetName val="4.1A"/>
      <sheetName val="4.1B-Cover"/>
      <sheetName val="4.1B"/>
      <sheetName val="INSTALLATION"/>
      <sheetName val="4,1A"/>
      <sheetName val="4,1B"/>
      <sheetName val="SUM 4,1"/>
      <sheetName val="4,1A-Cover"/>
      <sheetName val="4.2A-Cover"/>
      <sheetName val="SUM 4.2"/>
      <sheetName val="Analisa _ Upah"/>
      <sheetName val="Rekap Analisa"/>
      <sheetName val="analisa nuansa"/>
      <sheetName val="REKAP AKHIR"/>
      <sheetName val="Tbh-Krg"/>
      <sheetName val="Analisa 2"/>
      <sheetName val="Analisa &amp; Upah"/>
      <sheetName val="Project_P"/>
      <sheetName val="Ubas"/>
      <sheetName val="Analisa Alat Berat"/>
      <sheetName val="Renc. Pen Thd HPS"/>
      <sheetName val="informasi umum"/>
      <sheetName val="Perhitungan Alat Mob"/>
      <sheetName val="REKAP RAB"/>
      <sheetName val="Kuantitas dan Harga"/>
      <sheetName val="Div.1 Mobilisasi"/>
      <sheetName val="Div.2 Analisa"/>
      <sheetName val="Div.2 Drainase"/>
      <sheetName val="Div.3 Analisa"/>
      <sheetName val="Div.3 Pekerjaan Tanah"/>
      <sheetName val="Div.4 Pel.Perk"/>
      <sheetName val="Div.5 Perk.Butir"/>
      <sheetName val="Div.6 Perk.Aspal"/>
      <sheetName val="Div.7 Struktur"/>
      <sheetName val="Div.7 struktur 2"/>
      <sheetName val="Div.8 Minor"/>
      <sheetName val="DIV 10"/>
      <sheetName val="Aggregate"/>
      <sheetName val=" Alat Inves &amp; Susut"/>
      <sheetName val="General schdl"/>
      <sheetName val="ANRAB1"/>
      <sheetName val="Analisa Crusher"/>
      <sheetName val="ONSITE"/>
      <sheetName val="sub-kon"/>
      <sheetName val="Rekap Biaya"/>
      <sheetName val="Kuantitas &amp; Harga"/>
      <sheetName val="Pekerjaan Utama"/>
      <sheetName val="Judul"/>
      <sheetName val="An Pipa"/>
      <sheetName val="An Duct"/>
      <sheetName val="Bill.1.VAC-Supply-A"/>
      <sheetName val="Bill.2.VAC-Install-A"/>
      <sheetName val="Bill.3.VAC-Supply-B"/>
      <sheetName val="Bill.4.VAC-Install-B "/>
      <sheetName val="Bill.2.add.valve-Supply-A"/>
      <sheetName val="Bill.3.add.valve-Install-A"/>
      <sheetName val="Bill.4.add.valve-Supply-B"/>
      <sheetName val="Bill.5.add.valve-Install-B "/>
      <sheetName val="additional Supply"/>
      <sheetName val="additional Install"/>
      <sheetName val="sendiri"/>
      <sheetName val="Mark Up"/>
      <sheetName val="Rekap Upah"/>
      <sheetName val="Statement Pengadaan Bahan"/>
      <sheetName val="Proses Pengaadaan Subkon"/>
      <sheetName val="Biaya Umum"/>
      <sheetName val="Biaya Pegawai"/>
      <sheetName val="Sqce.Sahid"/>
      <sheetName val="Str org.sahid"/>
      <sheetName val="equip.Sahid.1"/>
      <sheetName val="equip.Sahid.2"/>
      <sheetName val="SPP.Sahid"/>
      <sheetName val="Cecklist"/>
      <sheetName val="BQ-RAB"/>
      <sheetName val="basa"/>
      <sheetName val="an stndr1"/>
      <sheetName val="an stndr2"/>
      <sheetName val="analisa manual"/>
      <sheetName val="Peg"/>
      <sheetName val="C-flow"/>
      <sheetName val="APPEND4"/>
      <sheetName val="APPEND4a"/>
      <sheetName val="ANALIS"/>
      <sheetName val="sublist"/>
      <sheetName val="APPENDIX7"/>
      <sheetName val="daftarbhn"/>
      <sheetName val="bekisting"/>
      <sheetName val="Tenaga"/>
      <sheetName val="CE"/>
      <sheetName val="GNL"/>
      <sheetName val="An price"/>
      <sheetName val="Scp"/>
      <sheetName val="Ovh"/>
      <sheetName val="Sum of BoQ"/>
      <sheetName val="major"/>
      <sheetName val="Bill of Quantities"/>
      <sheetName val="UPA"/>
      <sheetName val="Daywork Rates"/>
      <sheetName val="17.Unit Price Analysis1"/>
      <sheetName val="18.Min Equipment"/>
      <sheetName val="20.Other Materials"/>
      <sheetName val="Unit Price Project"/>
      <sheetName val="sub-rekap"/>
      <sheetName val="lokasari-el"/>
      <sheetName val="lis material"/>
      <sheetName val="hst lampu"/>
      <sheetName val="hst elektronik"/>
      <sheetName val="pentanahan kassa"/>
      <sheetName val="hst stk kassa"/>
      <sheetName val="hst kabel"/>
      <sheetName val="hst panel2"/>
      <sheetName val="hst komp. panel"/>
      <sheetName val="hst bhn instalasi"/>
      <sheetName val="koef.material"/>
      <sheetName val="hst instalasi 1"/>
      <sheetName val="hst instalasi 2"/>
      <sheetName val="Plumb"/>
      <sheetName val="par"/>
      <sheetName val="Plumb (2)"/>
      <sheetName val="REKAP A BESAR"/>
      <sheetName val="Harga Jadi"/>
      <sheetName val="Analisa Pekerjaan"/>
      <sheetName val="Daywork "/>
      <sheetName val="Bahan Alat"/>
      <sheetName val="Sub Kontraktor"/>
      <sheetName val="CH"/>
      <sheetName val="Surat"/>
      <sheetName val="DS"/>
      <sheetName val="Ana. PU"/>
      <sheetName val="ANA Mob"/>
      <sheetName val="ANA Rutin"/>
      <sheetName val="Confirm"/>
      <sheetName val="DPU"/>
      <sheetName val="HSD"/>
      <sheetName val="Met-PU-2.2"/>
      <sheetName val="Met-PU-6.3 (5)"/>
      <sheetName val="Met-PU-6.3 (6)"/>
      <sheetName val="Met-PU-6.3 (7)"/>
      <sheetName val="Alamat"/>
      <sheetName val="Alamat (bersama)"/>
      <sheetName val="LP-1"/>
      <sheetName val="LP-2"/>
      <sheetName val="Met-PU-2.1"/>
      <sheetName val="Met-PU-3.1 (1)"/>
      <sheetName val="Met-PU-3.2 (1)"/>
      <sheetName val="Met-PU-4.2 (2)"/>
      <sheetName val="COVER VERSI-2"/>
      <sheetName val="COVER VERSI-1"/>
      <sheetName val="JUMLAH BIAYA"/>
      <sheetName val="STATUS"/>
      <sheetName val="MONITORING"/>
      <sheetName val="TRJMH"/>
      <sheetName val="Rekap PI"/>
      <sheetName val="Calc"/>
      <sheetName val="Lapangan"/>
      <sheetName val="WI"/>
      <sheetName val="Sumda"/>
      <sheetName val="AngL01B"/>
      <sheetName val="AngL03"/>
      <sheetName val="depo"/>
      <sheetName val="CASTINGYARD"/>
      <sheetName val="KURVA S R1"/>
      <sheetName val="LAP MINGGUAN"/>
      <sheetName val="MU (3)"/>
      <sheetName val="MU RAP"/>
      <sheetName val="MU sph"/>
      <sheetName val="Rekap Sparated"/>
      <sheetName val="Rekap Sebar"/>
      <sheetName val=" BU"/>
      <sheetName val="Prov &amp; Ass"/>
      <sheetName val="Cash Flow1"/>
      <sheetName val="Cash Flow2"/>
      <sheetName val="Deviasi"/>
      <sheetName val="Penyebaran"/>
      <sheetName val="Item CI"/>
      <sheetName val="Item KADII"/>
      <sheetName val="800 m"/>
      <sheetName val="Expantion Joint"/>
      <sheetName val="MU1"/>
      <sheetName val="BQ gab"/>
      <sheetName val="MEP"/>
      <sheetName val="(Alat)"/>
      <sheetName val="COVER BAB"/>
      <sheetName val="VOLUME (TDK DIPAKAI)"/>
      <sheetName val="DIV1"/>
      <sheetName val="DIV2"/>
      <sheetName val="DIV3"/>
      <sheetName val="DIV4"/>
      <sheetName val="DIV5"/>
      <sheetName val="DIV6"/>
      <sheetName val="DIV7"/>
      <sheetName val="DIV8"/>
      <sheetName val="DIV9"/>
      <sheetName val="DIV10"/>
      <sheetName val="BASIC"/>
      <sheetName val="QUARY (TDK DIPAKAI)"/>
      <sheetName val="ALAT1"/>
      <sheetName val="ALAT2 (TDK DIPAKAI)"/>
      <sheetName val="AGGREGAT"/>
      <sheetName val="Klas B0"/>
      <sheetName val="R.Tunai"/>
      <sheetName val="URAIAN"/>
      <sheetName val="REKAP JULI R2"/>
      <sheetName val="JULI R2"/>
      <sheetName val="JULI"/>
      <sheetName val="REKAP JULI R0"/>
      <sheetName val="29 JULI 2008"/>
      <sheetName val="Performance"/>
      <sheetName val="PENGELUARAN"/>
      <sheetName val="COST CONTROL"/>
      <sheetName val="29JULI 2008"/>
      <sheetName val="S-CURVE 1"/>
      <sheetName val="S-CURVE (2)"/>
      <sheetName val="Eva"/>
      <sheetName val="B.Umum"/>
      <sheetName val="Direksi"/>
      <sheetName val="Jaminan"/>
      <sheetName val="B.Bahan"/>
      <sheetName val="B.Alat"/>
      <sheetName val="Org"/>
      <sheetName val="CFlow"/>
      <sheetName val="Sched Bahan"/>
      <sheetName val="bahan alat rap"/>
      <sheetName val="anal rap dasar"/>
      <sheetName val="Landscape"/>
      <sheetName val="Recovered_Sheet3"/>
      <sheetName val="MS INDUK"/>
      <sheetName val="MS KA I"/>
      <sheetName val="Break Down (1)"/>
      <sheetName val="Eskalasi (2)"/>
      <sheetName val="cost faktor"/>
      <sheetName val="BPS"/>
      <sheetName val="Cost Factor"/>
      <sheetName val="BPS (SKET)"/>
      <sheetName val="Rekap Volume Schedule"/>
      <sheetName val="Eskalasi Vol Schedule"/>
      <sheetName val="Rekap Aktual"/>
      <sheetName val="Rekap Volume Aktual"/>
      <sheetName val="Eskalasi Vol Aktual"/>
      <sheetName val="BPS ok"/>
      <sheetName val="BPS 2007"/>
      <sheetName val="Break Down Renc&amp;real2007"/>
      <sheetName val="Break Down 2007"/>
      <sheetName val="Break Down 2006-2007"/>
      <sheetName val="TRJMH (2)"/>
      <sheetName val="Rekap OK 2006-2007 Juni"/>
      <sheetName val="Sertifikat 2006-2007 Juni"/>
      <sheetName val="Eskalasi ok 2006-2007 Juni"/>
      <sheetName val="Eskalasi ok 2006-2007"/>
      <sheetName val="Rekap OK 2006-2007"/>
      <sheetName val="Break Down Baru 2007"/>
      <sheetName val="MS KA BOT baru"/>
      <sheetName val="Break Down2007"/>
      <sheetName val="Eskalasi 2006"/>
      <sheetName val="Break Down 2006"/>
      <sheetName val="Break Down Renc&amp;real 2006"/>
      <sheetName val="Rekap OK (2)"/>
      <sheetName val="Rekap OK"/>
      <sheetName val="pendanaan"/>
      <sheetName val="Mobilisasi (2)"/>
      <sheetName val="Mobilisasi (3)"/>
      <sheetName val="TERJEMAHAN"/>
      <sheetName val="QCDS"/>
      <sheetName val="QCDS (2)"/>
      <sheetName val="Indirect Cost 3 bln"/>
      <sheetName val="harga dasar "/>
      <sheetName val="SUMMARI"/>
      <sheetName val="analisa harga "/>
      <sheetName val="KURVA&quot;S&quot;"/>
      <sheetName val="Met-PU-3.2 (2)"/>
      <sheetName val="Met-PU-5.1 (1)"/>
      <sheetName val="Met-PU-5.1 (2)"/>
      <sheetName val="Met-PU-7.10 (3)"/>
      <sheetName val="LP-3"/>
      <sheetName val="Cover Daf_2"/>
      <sheetName val="Bahan upah"/>
      <sheetName val="Traf_Genst"/>
      <sheetName val="Mess"/>
      <sheetName val="By"/>
      <sheetName val="HSatuan"/>
      <sheetName val="analisaRAB"/>
      <sheetName val="Sec I ML"/>
      <sheetName val="LOKASI RIG Litbang"/>
      <sheetName val="CHECK (2)"/>
      <sheetName val="Boq(p'arsad)"/>
      <sheetName val="ANALYSIS_U.P"/>
      <sheetName val="An_Ag"/>
      <sheetName val="An_Pc"/>
      <sheetName val="An_Cp"/>
      <sheetName val="An_Eq"/>
      <sheetName val="An_Eqn"/>
      <sheetName val="panduan"/>
      <sheetName val="Panel"/>
      <sheetName val="Daftar Material Import"/>
      <sheetName val="Cover 6"/>
      <sheetName val="Cover 8"/>
      <sheetName val="Cover 9"/>
      <sheetName val="Cover 10"/>
      <sheetName val="Daf-12"/>
      <sheetName val="Daf-13"/>
      <sheetName val="Cover 14"/>
      <sheetName val="Daf-14"/>
      <sheetName val="Cover 15"/>
      <sheetName val="DAF-15"/>
      <sheetName val="analisac"/>
      <sheetName val="An-List"/>
      <sheetName val="An-Pipa"/>
      <sheetName val="aspal"/>
      <sheetName val="KI"/>
      <sheetName val="KL"/>
      <sheetName val="RGaji"/>
      <sheetName val="Rbul"/>
      <sheetName val="T.18"/>
      <sheetName val="masalah"/>
      <sheetName val="action"/>
      <sheetName val="On Time"/>
      <sheetName val="Curup"/>
      <sheetName val="Prabu"/>
      <sheetName val="Telkomsel"/>
      <sheetName val="PESANTREN"/>
      <sheetName val="bq-kon"/>
      <sheetName val="Bill"/>
      <sheetName val="Trans Mat"/>
      <sheetName val="U-P-A"/>
      <sheetName val="An_Gen"/>
      <sheetName val="BASE CAMP"/>
      <sheetName val="An_Sb"/>
      <sheetName val="Letter"/>
      <sheetName val="Jo"/>
      <sheetName val="Ap.4a"/>
      <sheetName val="Ap.4b"/>
      <sheetName val="Ap.5"/>
      <sheetName val="App.6"/>
      <sheetName val="Ap.7"/>
      <sheetName val="Sch.tba"/>
      <sheetName val="Preamble"/>
      <sheetName val="Adjst"/>
      <sheetName val="Div-1"/>
      <sheetName val="Div-2"/>
      <sheetName val="Div-3"/>
      <sheetName val="Div-4"/>
      <sheetName val="Div-5"/>
      <sheetName val="Div-6a"/>
      <sheetName val="Div-7a"/>
      <sheetName val="Div-8"/>
      <sheetName val="An-quarry"/>
      <sheetName val="Anal alt"/>
      <sheetName val="DIVISI-7b"/>
      <sheetName val="DIVISI-9"/>
      <sheetName val="DIVISI-3b"/>
      <sheetName val="Agg Base A"/>
      <sheetName val="Agg Base B"/>
      <sheetName val="Agg Base C"/>
      <sheetName val="DIVISI-2b"/>
      <sheetName val="DIVISI-6b"/>
      <sheetName val="DIVISI-6c"/>
      <sheetName val="DIVISI-6d"/>
      <sheetName val="Anal Agg Hls&amp;Ksr"/>
      <sheetName val="DIVISI-10"/>
      <sheetName val="Upah RAB"/>
      <sheetName val="Rkp Prelim"/>
      <sheetName val="Rkp Strk"/>
      <sheetName val="Bsm 3"/>
      <sheetName val="Bsm_2"/>
      <sheetName val="Bsm_1"/>
      <sheetName val="lt_1"/>
      <sheetName val="lt_2"/>
      <sheetName val="lt_3"/>
      <sheetName val="lt_4"/>
      <sheetName val="lt_5"/>
      <sheetName val="lt_6"/>
      <sheetName val="lt_7"/>
      <sheetName val="lt_8"/>
      <sheetName val="lt_9"/>
      <sheetName val="lt_10"/>
      <sheetName val="lt_11"/>
      <sheetName val="lt_12"/>
      <sheetName val="lt_13"/>
      <sheetName val="lt_14"/>
      <sheetName val="lt_15"/>
      <sheetName val="lt_16"/>
      <sheetName val="lt r.mesin"/>
      <sheetName val="lt_atap"/>
      <sheetName val="Sat Upah"/>
      <sheetName val="Sat Bahan"/>
      <sheetName val="Sat Alat"/>
      <sheetName val="bq bsm_1"/>
      <sheetName val="bq bsm_2"/>
      <sheetName val="bq bsm_3"/>
      <sheetName val="Harga Material"/>
      <sheetName val="dasboard"/>
      <sheetName val="Total Rekapitulasi"/>
      <sheetName val="Pek. Arsitektur"/>
      <sheetName val="Pek. Struktur"/>
      <sheetName val="Pek. ME"/>
      <sheetName val="Pek. Luar Bangunan"/>
      <sheetName val="Pek. Renovasi"/>
      <sheetName val="Pek. Relief"/>
      <sheetName val="An.Ars"/>
      <sheetName val="Material List"/>
      <sheetName val="PRELI_CAP"/>
      <sheetName val="REF_ONLY"/>
      <sheetName val="List Material"/>
      <sheetName val="BoQA"/>
      <sheetName val="LS-Rutin"/>
      <sheetName val="Kuantitas"/>
      <sheetName val="Analisa HSP"/>
      <sheetName val="Rek RAB"/>
      <sheetName val="STRUtm"/>
      <sheetName val="STRPjg"/>
      <sheetName val="ARSUtM "/>
      <sheetName val="Tbh-01"/>
      <sheetName val="Tbh-2"/>
      <sheetName val="Marktng"/>
      <sheetName val="Ev-MU"/>
      <sheetName val="cover nO. 01"/>
      <sheetName val="Bill NO. 1"/>
      <sheetName val="Bill No.04.4 LT-DS (2)"/>
      <sheetName val="cover NO. 02"/>
      <sheetName val="Bill NO. 2 "/>
      <sheetName val="cover NO. 03"/>
      <sheetName val="Bill No. 03"/>
      <sheetName val="cover NO. 04"/>
      <sheetName val="Bill No. 04.1 BSM-3 "/>
      <sheetName val="Bill No.04.2 BSM-2"/>
      <sheetName val="Bill No.04.3 BSM-1"/>
      <sheetName val="Bill No.04.4 LT-DS"/>
      <sheetName val="Bill no 04.5 LT-2"/>
      <sheetName val="Bill no 04.6 LT-3"/>
      <sheetName val="Bill no 04.7 LT-4"/>
      <sheetName val="Bill no 04.8 LT-5"/>
      <sheetName val="Bill no 04.9 LT-6"/>
      <sheetName val="Bill no 4.10LT-7"/>
      <sheetName val="Bill no 4.11LT-8~9"/>
      <sheetName val="Bill no 4.12 LT10 ~15"/>
      <sheetName val="Bill no 4.13lt-16"/>
      <sheetName val="Bill no 4.14 lt-17"/>
      <sheetName val="Bill no 4.15 lt 18"/>
      <sheetName val="REKAP BILL NO 4"/>
      <sheetName val="cover NO. 05"/>
      <sheetName val="Bill No 5 Faqade"/>
      <sheetName val="cover NO. 06"/>
      <sheetName val="Bill No 6"/>
      <sheetName val="REKAP BILL NO 6"/>
      <sheetName val="cover Rekap"/>
      <sheetName val="PL SESUAI GBR"/>
      <sheetName val="VAC"/>
      <sheetName val="TLP "/>
      <sheetName val="FF OPTIMASI"/>
      <sheetName val="FF SESUAI GBR"/>
      <sheetName val="DAYA LISTRIK"/>
      <sheetName val="HSB.interior"/>
      <sheetName val="Interior rsud"/>
      <sheetName val="alat medis"/>
      <sheetName val="REKAP RSUD TOTAL"/>
      <sheetName val="Analisa -Baku"/>
      <sheetName val="An-tampil"/>
      <sheetName val="An-Grnd"/>
      <sheetName val="Bill of Qty"/>
      <sheetName val="Rekap Prelim"/>
      <sheetName val="Rekap Direct Cost"/>
      <sheetName val="Pivot-tabel-Isi Data"/>
      <sheetName val="Pivot-tabel-Analisa"/>
      <sheetName val="Pivot-tabel-Copy Database"/>
      <sheetName val="DAFTAR HARGA MATERIAL PU"/>
      <sheetName val="HARGA SATUAN UPAH PEKERJA"/>
      <sheetName val="ANALISA HARGA TERPASANG"/>
      <sheetName val="FORM ANALISA"/>
      <sheetName val="FORM ANALISA DDG"/>
      <sheetName val="ANALISA VOLUME Lantai"/>
      <sheetName val="ANALISA VOLUME Plafond"/>
      <sheetName val="Man Power-Rev-lam"/>
      <sheetName val="BU-rev-lam"/>
      <sheetName val="kon-final"/>
      <sheetName val="prs"/>
      <sheetName val="land"/>
      <sheetName val="ars-vol"/>
      <sheetName val="FH-UNPADSTR2"/>
      <sheetName val="FH-UNPADSTR"/>
      <sheetName val="anl-rc"/>
      <sheetName val="An. Beton"/>
      <sheetName val="FH-konven"/>
      <sheetName val="anl-prelim"/>
      <sheetName val="Cover.1"/>
      <sheetName val="Cover-2"/>
      <sheetName val="Cover-3"/>
      <sheetName val="Cover-4"/>
      <sheetName val="Cover5"/>
      <sheetName val="Cover-6"/>
      <sheetName val="RC-ANL"/>
      <sheetName val="HSBHN"/>
      <sheetName val="BQ-T-K"/>
      <sheetName val="Telp.Bsmnt"/>
      <sheetName val="Matv.Bsmnt"/>
      <sheetName val="TTS.Bsmnt"/>
      <sheetName val="FA.Bsmnt"/>
      <sheetName val="CCTV.Bsmnt"/>
      <sheetName val="Intcm.Bsmnt"/>
      <sheetName val="Accs.Bsmnt"/>
      <sheetName val="Telp.twr.A"/>
      <sheetName val="Matv.twr.A"/>
      <sheetName val="TTS.twr.A"/>
      <sheetName val="FA.twr.A"/>
      <sheetName val="CCTV.twr.A"/>
      <sheetName val="Intcm.twr.A"/>
      <sheetName val="Accs.twr.A"/>
      <sheetName val="Telp.twr.B"/>
      <sheetName val="Matv.twr.B"/>
      <sheetName val="TTS.twr.B"/>
      <sheetName val="FA.twr.B"/>
      <sheetName val="CCTV.twr.B"/>
      <sheetName val="Intcm.twr.B"/>
      <sheetName val="Accs.twr.B"/>
      <sheetName val="RKP (2)"/>
      <sheetName val="KLA"/>
      <sheetName val="LAMP-AO"/>
      <sheetName val="LAM-C"/>
      <sheetName val="LAM-A&amp;B"/>
      <sheetName val="DAF-16"/>
      <sheetName val="PENDAHULUAN (ME)"/>
      <sheetName val="HYD KT"/>
      <sheetName val="SPR KT"/>
      <sheetName val="PL KT"/>
      <sheetName val="CP-2"/>
      <sheetName val="M.E."/>
      <sheetName val="analisa el"/>
      <sheetName val="analisa mek"/>
      <sheetName val="MEK"/>
      <sheetName val="MASTER SCADULLE "/>
      <sheetName val="NSC( KOORDINASI)"/>
      <sheetName val="Condotel"/>
      <sheetName val="F0"/>
      <sheetName val="F10"/>
      <sheetName val="F11"/>
      <sheetName val="Upah_Bahan"/>
      <sheetName val="PileCap"/>
      <sheetName val="Harsat Bahan"/>
      <sheetName val="Harsat Upah"/>
      <sheetName val="Bunga"/>
      <sheetName val="Mark-up"/>
      <sheetName val="Catatan"/>
      <sheetName val="Kondisi"/>
      <sheetName val="Evaluasi Ang"/>
      <sheetName val="sumEXL"/>
      <sheetName val="Rekap Ang"/>
      <sheetName val="Prelim Extr"/>
      <sheetName val="BreakD Prelim"/>
      <sheetName val="CM Temp Office"/>
      <sheetName val="Over Time"/>
      <sheetName val="390MC-PS"/>
      <sheetName val="Fee Coord"/>
      <sheetName val="NSC"/>
      <sheetName val="Scafolding"/>
      <sheetName val="GFA "/>
      <sheetName val="304-06"/>
      <sheetName val="304_06"/>
      <sheetName val="data grafik"/>
      <sheetName val="PAD-F"/>
      <sheetName val="_BQ-PS&amp;A.xlsÝCAT_HRG"/>
      <sheetName val="DivVII"/>
      <sheetName val="rab - persiapan &amp; lantai-1"/>
      <sheetName val="COMM"/>
      <sheetName val="Sumber Daya"/>
      <sheetName val="BOQ INTERN"/>
      <sheetName val="ANALYS EXTERN"/>
      <sheetName val="WELCOME"/>
      <sheetName val="BQ RESO"/>
      <sheetName val="REKAP INDIRECT"/>
      <sheetName val="ORGANIZATION"/>
      <sheetName val="MATRIX"/>
      <sheetName val="SUMMARY IN"/>
      <sheetName val="PROGRAM"/>
      <sheetName val="INDIRECT COST"/>
      <sheetName val="rumus"/>
      <sheetName val="LAMP_AB "/>
      <sheetName val="LAMPU OUT DOOR"/>
      <sheetName val="sound system lapangan"/>
      <sheetName val="incenerator"/>
      <sheetName val="Penyambungan PLN 147 KVA"/>
      <sheetName val="Penyambungan PDAM "/>
      <sheetName val="Sub Rekap Indoor"/>
      <sheetName val="Sub Rekap Masjid"/>
      <sheetName val="Sub Rekap Infra"/>
      <sheetName val="Sub Rekap Std Ut"/>
      <sheetName val="Sipil Std Ut"/>
      <sheetName val="Ars Std Ut"/>
      <sheetName val="Kabel Feeder"/>
      <sheetName val="Sound Sistem Ged"/>
      <sheetName val="Fire Alarm"/>
      <sheetName val="Instal Data"/>
      <sheetName val="Kabel tray"/>
      <sheetName val="Tata Udara"/>
      <sheetName val="Petir &amp; Lift"/>
      <sheetName val="Lightning"/>
      <sheetName val="Sound Sistem lap."/>
      <sheetName val="Lap Std Ut"/>
      <sheetName val="Genset &amp; Ph"/>
      <sheetName val="Rekap Indoor"/>
      <sheetName val=" REKAP_SIMPEL"/>
      <sheetName val="Rekap Prog"/>
      <sheetName val="Stadion Utama"/>
      <sheetName val="2.A. NON_STD_POND_DALAM"/>
      <sheetName val="B. REKAP_LANDSCAPE"/>
      <sheetName val="1.2.B NON STD ELEKTRIKAL"/>
      <sheetName val="B.2.2 NON_STD_ME_KAWASAN"/>
      <sheetName val="Siap"/>
      <sheetName val="space frame"/>
      <sheetName val="Analis Pintu Jendela"/>
      <sheetName val="ANALISA railing"/>
      <sheetName val="Analis Railling"/>
      <sheetName val="Analisa Plumb"/>
      <sheetName val="Rekap Std Ut"/>
      <sheetName val="plumb std ut"/>
      <sheetName val="Genset dan PH"/>
      <sheetName val="Rekap Masjid"/>
      <sheetName val="Rekap Infra"/>
      <sheetName val="Penerang"/>
      <sheetName val="Ringkasan"/>
      <sheetName val="18.Str.Kolam"/>
      <sheetName val="8c.AsramaElitePutri"/>
      <sheetName val="Analisa Ars"/>
      <sheetName val="INFO ---- MUST READ"/>
      <sheetName val="CAT-HAR"/>
      <sheetName val="II.1"/>
      <sheetName val="II.2"/>
      <sheetName val="II.4"/>
      <sheetName val="II.5"/>
      <sheetName val="II.6"/>
      <sheetName val="II.7"/>
      <sheetName val="II.8"/>
      <sheetName val="II.9"/>
      <sheetName val="III.1"/>
      <sheetName val="III.2"/>
      <sheetName val="III.3"/>
      <sheetName val="III.4"/>
      <sheetName val="III.5"/>
      <sheetName val="III.6"/>
      <sheetName val="III.7"/>
      <sheetName val="III.8"/>
      <sheetName val="III.9"/>
      <sheetName val="ANA-9"/>
      <sheetName val="ANA-4"/>
      <sheetName val="hitung alat"/>
      <sheetName val="sort"/>
      <sheetName val="S-KUASA"/>
      <sheetName val="PEN-NILAI"/>
      <sheetName val="Kuantitas kencleng"/>
      <sheetName val="Mobilisasi HRS"/>
      <sheetName val="DHSD"/>
      <sheetName val="KONFIRMASI PLAN 6a"/>
      <sheetName val="lalulintas"/>
      <sheetName val="div 2"/>
      <sheetName val="div 3"/>
      <sheetName val="div 4"/>
      <sheetName val="div 5"/>
      <sheetName val="div 6"/>
      <sheetName val="div 7"/>
      <sheetName val="div 8"/>
      <sheetName val="div 9"/>
      <sheetName val="alat usul"/>
      <sheetName val="DAFTAR GEL"/>
      <sheetName val="datakontrak"/>
      <sheetName val="DAFTARMPU"/>
      <sheetName val="lamp"/>
      <sheetName val="Agregat Halus &amp; Kasar"/>
      <sheetName val="Agregat Kelas A"/>
      <sheetName val="Agregat Kelas B"/>
      <sheetName val="Agregat Kelas C"/>
      <sheetName val="bilang total"/>
      <sheetName val="AN TAMBAHAN 1"/>
      <sheetName val="AN TAMBAHAN 2"/>
      <sheetName val="AN TAMBAHAN 3"/>
      <sheetName val="SUPLIER"/>
      <sheetName val="alat usulan"/>
      <sheetName val="GWT  STP"/>
      <sheetName val="PSU"/>
      <sheetName val="ana-precast"/>
      <sheetName val="uang muka"/>
      <sheetName val="Kuda2"/>
      <sheetName val="Gording"/>
      <sheetName val="keramik"/>
      <sheetName val="Kebenaran"/>
      <sheetName val="biodata"/>
      <sheetName val="beton"/>
      <sheetName val="Ad_123"/>
      <sheetName val="Duiker_ringan"/>
      <sheetName val="btn_Jepit"/>
      <sheetName val="ringan_exp"/>
      <sheetName val="Bek_Berat_plat"/>
      <sheetName val="Bek_berat_exp"/>
      <sheetName val="batu kali"/>
      <sheetName val="Plesteran"/>
      <sheetName val="SCH  (2)"/>
      <sheetName val="SCH "/>
      <sheetName val="Konfirm"/>
      <sheetName val="Lamp2"/>
      <sheetName val="Lamp.3"/>
      <sheetName val="Meth "/>
      <sheetName val="HSD Bahan"/>
      <sheetName val="HSD Upah+Alat"/>
      <sheetName val="bab-02"/>
      <sheetName val="bab-03"/>
      <sheetName val="bab-05"/>
      <sheetName val="bab-06"/>
      <sheetName val="bab-07"/>
      <sheetName val="bab-08"/>
      <sheetName val="bab-11"/>
      <sheetName val="LN"/>
      <sheetName val="SCHE"/>
      <sheetName val="KOMP"/>
      <sheetName val="Peng."/>
      <sheetName val="Modal"/>
      <sheetName val="surat "/>
      <sheetName val="IND (2)"/>
      <sheetName val="CH Met Bab"/>
      <sheetName val="Sub Kont"/>
      <sheetName val="k-300"/>
      <sheetName val="ac-wc"/>
      <sheetName val="tack"/>
      <sheetName val="ac-Bc"/>
      <sheetName val="****01"/>
      <sheetName val="Breakdown Cost"/>
      <sheetName val="Consumable"/>
      <sheetName val="Mob-Demob"/>
      <sheetName val="Tools&amp;Consum"/>
      <sheetName val="Work Rate Analysis"/>
      <sheetName val="Mat. Unit Analysis"/>
      <sheetName val="COST SUMM"/>
      <sheetName val="consum"/>
      <sheetName val="tool"/>
      <sheetName val="hydro test"/>
      <sheetName val="BAP-fisik"/>
      <sheetName val="regresi GRAFIS"/>
      <sheetName val="regresi ANALISA"/>
      <sheetName val="phisik"/>
      <sheetName val="revisi ii add i (2)"/>
      <sheetName val="revisi ii add i (3)"/>
      <sheetName val="atb"/>
      <sheetName val="aggA"/>
      <sheetName val="u24"/>
      <sheetName val="mortar"/>
      <sheetName val="pilihan"/>
      <sheetName val="rincian A"/>
      <sheetName val="rincian B"/>
      <sheetName val="Rincian C"/>
      <sheetName val="rincian D"/>
      <sheetName val="rincian E"/>
      <sheetName val="RAP2"/>
      <sheetName val="RAP (2)"/>
      <sheetName val="SUM_CODES"/>
      <sheetName val="Indirect_PMS"/>
      <sheetName val="MP_PMS"/>
      <sheetName val="Travell_PMS"/>
      <sheetName val="Indirect_Eng"/>
      <sheetName val="MP_ENG"/>
      <sheetName val="Travel_Eng"/>
      <sheetName val="Indirect_Const"/>
      <sheetName val="MP_Const"/>
      <sheetName val="Travel_Constr"/>
      <sheetName val="Constr_Equip't_forMech"/>
      <sheetName val="Painting_Mech"/>
      <sheetName val="Insulation&amp;RubberLining"/>
      <sheetName val="Piping_Mat"/>
      <sheetName val="Piping_Erection"/>
      <sheetName val="Civil_Package"/>
      <sheetName val="Instrument"/>
      <sheetName val="Scope_Work"/>
      <sheetName val="AHS-Ls"/>
      <sheetName val="Daf-MPU"/>
      <sheetName val="AHS-MPU"/>
      <sheetName val="Jadual"/>
      <sheetName val="daf-alat"/>
      <sheetName val="MET-MPU"/>
      <sheetName val="Beton b"/>
      <sheetName val="Beton C"/>
      <sheetName val="pier head-cibodas"/>
      <sheetName val="ana-dc"/>
      <sheetName val="ana-major"/>
      <sheetName val="Harsat-ME"/>
      <sheetName val="ana-ME"/>
      <sheetName val="sce-alat"/>
      <sheetName val="ana-alat"/>
      <sheetName val="HOMIX-SENTUL"/>
      <sheetName val="shoring galian"/>
      <sheetName val="rekap-dc"/>
      <sheetName val="Photo Existing"/>
      <sheetName val="schedul"/>
      <sheetName val="perincian"/>
      <sheetName val="metoda"/>
      <sheetName val="duba"/>
      <sheetName val="PENG"/>
      <sheetName val="lamp.6"/>
      <sheetName val="lamp.7"/>
      <sheetName val="Lamp.8"/>
      <sheetName val="lamp.9"/>
      <sheetName val="lamp.10"/>
      <sheetName val="cv"/>
      <sheetName val="lamp.11"/>
      <sheetName val="nonABRI"/>
      <sheetName val="REK (anak)"/>
      <sheetName val="BOQ (anak)"/>
      <sheetName val="ANA(2a)"/>
      <sheetName val="ANA (2b)"/>
      <sheetName val="RTN"/>
      <sheetName val="BALT"/>
      <sheetName val="SCH-anak"/>
      <sheetName val="SCH -INDUK"/>
      <sheetName val="SCH (alat)"/>
      <sheetName val="SCH (orang)"/>
      <sheetName val="SCH (2)"/>
      <sheetName val="SCH (3)"/>
      <sheetName val="ANA (2b) (bak)"/>
      <sheetName val="ANA (BAK)"/>
      <sheetName val="MET"/>
      <sheetName val="MET (BAK)"/>
      <sheetName val="DLM"/>
      <sheetName val="LMP.1"/>
      <sheetName val="CMK"/>
      <sheetName val="TM"/>
      <sheetName val="NP (2)"/>
      <sheetName val="Minat"/>
      <sheetName val="Ana.Maj"/>
      <sheetName val="Met.baru"/>
      <sheetName val="1.20"/>
      <sheetName val="1.19"/>
      <sheetName val="Recyling"/>
      <sheetName val="Meth"/>
      <sheetName val="Lamp.Meth"/>
      <sheetName val="Ana.Non "/>
      <sheetName val="Meth.Non"/>
      <sheetName val="AN-E"/>
      <sheetName val="GEL"/>
      <sheetName val="ORG2"/>
      <sheetName val="CUR"/>
      <sheetName val="Peta"/>
      <sheetName val="Person"/>
      <sheetName val="PENG.3"/>
      <sheetName val="PENG.2"/>
      <sheetName val="analisa F-X"/>
      <sheetName val="metode-F-X"/>
      <sheetName val="metode-4"/>
      <sheetName val="Lamp.Meth (2)"/>
      <sheetName val="Rupiah"/>
      <sheetName val="Change"/>
      <sheetName val="Daftar"/>
      <sheetName val="SDY"/>
      <sheetName val="Meto"/>
      <sheetName val="Lamp 1"/>
      <sheetName val="Lamp.12"/>
      <sheetName val="u_Alat"/>
      <sheetName val="Inti"/>
      <sheetName val="Agg.A"/>
      <sheetName val="Ana .A"/>
      <sheetName val="BQ_Bongkar (LIST)"/>
      <sheetName val="BQ_Relokasi (List)"/>
      <sheetName val="Rekap_Bongkar"/>
      <sheetName val="BQ_Bongkar"/>
      <sheetName val="Rekap_Relokasi"/>
      <sheetName val="BQ_Relokasi"/>
      <sheetName val="AHS (Wajib)"/>
      <sheetName val="Daftar Harga Dasar"/>
      <sheetName val="AHS (Tambahan)"/>
      <sheetName val="met-2"/>
      <sheetName val="direc-hotmix"/>
      <sheetName val="met-1"/>
      <sheetName val="Anal-Alt"/>
      <sheetName val="Nomor Analisa"/>
      <sheetName val="Tbn.Pil"/>
      <sheetName val="Latasir"/>
      <sheetName val="Pas. Batu Motar"/>
      <sheetName val="Agg.B"/>
      <sheetName val="Gal. Biasa"/>
      <sheetName val="ANA LS"/>
      <sheetName val="MOS."/>
      <sheetName val="DATA KONTRAK."/>
      <sheetName val="Usulan Alat"/>
      <sheetName val="Usulan Personil"/>
      <sheetName val="Sub.Kon"/>
      <sheetName val="Daf.mpu"/>
      <sheetName val="Keb BHN"/>
      <sheetName val="1 (2)"/>
      <sheetName val="1 (3)"/>
      <sheetName val="AC-WC.3"/>
      <sheetName val="Beton K-300 (2)"/>
      <sheetName val="Beton K-250"/>
      <sheetName val="ana-1"/>
      <sheetName val="ana-2"/>
      <sheetName val="ana-tamb"/>
      <sheetName val="ana-6"/>
      <sheetName val="ana-10"/>
      <sheetName val="ana-12"/>
      <sheetName val="formwork"/>
      <sheetName val="precast"/>
      <sheetName val="ponton"/>
      <sheetName val="kisdam"/>
      <sheetName val="fax"/>
      <sheetName val="batu"/>
      <sheetName val="tumbukBek"/>
      <sheetName val="tumbukBekBes"/>
      <sheetName val="angk200"/>
      <sheetName val="PETA (TDK DIPAKAI)"/>
      <sheetName val="bq-dc"/>
      <sheetName val="sewa-alat"/>
      <sheetName val="ana-ls"/>
      <sheetName val="daf-major"/>
      <sheetName val="sce"/>
      <sheetName val="R A B blank"/>
      <sheetName val="Rekapitulasi blank"/>
      <sheetName val="Daftar - Isi"/>
      <sheetName val="Hit Vol Str "/>
      <sheetName val="Hit Vol_PSU"/>
      <sheetName val="Ris_Vol"/>
      <sheetName val="R A B"/>
      <sheetName val="&quot;S&quot; Kurve"/>
      <sheetName val="antek"/>
      <sheetName val="app-2a"/>
      <sheetName val="WME"/>
      <sheetName val="NP (3)"/>
      <sheetName val="NP (4)"/>
      <sheetName val="NP (5)"/>
      <sheetName val="NP (6)"/>
      <sheetName val="NP (7)"/>
      <sheetName val="app 3 mob"/>
      <sheetName val="app 4 an-rutin"/>
      <sheetName val="app 5 ana-mos"/>
      <sheetName val="app 6 sub"/>
      <sheetName val="app 2a hsd"/>
      <sheetName val="app 7-foreign"/>
      <sheetName val="app 8 t bid"/>
      <sheetName val="app-1-jdwl"/>
      <sheetName val="terbilang total"/>
      <sheetName val="terbilang rp"/>
      <sheetName val="organisasi"/>
      <sheetName val="Jadwal MOB PERSON"/>
      <sheetName val="Jadwal MOB ALAT"/>
      <sheetName val="app 1 jadwal"/>
      <sheetName val="app 8 lam-pen"/>
      <sheetName val="9 list-equipmnt"/>
      <sheetName val="list Major pay item"/>
      <sheetName val="breakdown foreign currency "/>
      <sheetName val="h.sat dasar"/>
      <sheetName val="app-2 ana-major"/>
      <sheetName val="app-2a ana-major"/>
      <sheetName val="NP (7A)"/>
      <sheetName val="app 2aMPU"/>
      <sheetName val="app 2 mpu"/>
      <sheetName val="app 6 sub (2)"/>
      <sheetName val="Project Staff"/>
      <sheetName val="Cap AMP"/>
      <sheetName val="Contract Data"/>
      <sheetName val="Lamp X-1"/>
      <sheetName val="Urtek-2"/>
      <sheetName val="Urtek3-4"/>
      <sheetName val="Urtek-6"/>
      <sheetName val="Urtek-7"/>
      <sheetName val="Urtek-8"/>
      <sheetName val="ana-MOB"/>
      <sheetName val="sce-mat"/>
      <sheetName val="ana-routine"/>
      <sheetName val="crusher"/>
      <sheetName val="lokasi"/>
      <sheetName val="sce-alat (2)"/>
      <sheetName val="sce-mat (2)"/>
      <sheetName val="hit-vol-alat"/>
      <sheetName val="ke-bahan"/>
      <sheetName val="readymix"/>
      <sheetName val="ana_alat"/>
      <sheetName val="divII"/>
      <sheetName val="DivIII"/>
      <sheetName val="DivIV"/>
      <sheetName val="DivV"/>
      <sheetName val="DivVI"/>
      <sheetName val="DivVIII"/>
      <sheetName val="DivIX"/>
      <sheetName val="DivX"/>
      <sheetName val="rekI"/>
      <sheetName val="bqI"/>
      <sheetName val="mobilisation"/>
      <sheetName val="uraianII_VIII"/>
      <sheetName val="uraianIX"/>
      <sheetName val="UraianX"/>
      <sheetName val="kaputama"/>
      <sheetName val="PRODBAHAN"/>
      <sheetName val="satbahan"/>
      <sheetName val="satalat"/>
      <sheetName val="Hit Vol Str Jambi"/>
      <sheetName val="&quot;S&quot; Curve"/>
      <sheetName val="Jadwal MOB PERSON (2)"/>
      <sheetName val="Jadwal MOB ALAT (2)"/>
      <sheetName val="app 2 ana-major"/>
      <sheetName val="app 3 mobilization"/>
      <sheetName val="app 4 Routine Analysis"/>
      <sheetName val="app 5 mos analysis"/>
      <sheetName val="app 6 sub contract"/>
      <sheetName val="app 7 EST foreign currency"/>
      <sheetName val="app 2 Unit Price Analysis"/>
      <sheetName val="MJR"/>
      <sheetName val="Met Rtn"/>
      <sheetName val="lamp penw"/>
      <sheetName val="DT  KONT SL"/>
      <sheetName val="STF"/>
      <sheetName val="Peng STF"/>
      <sheetName val="ana alat"/>
      <sheetName val="ANALISA ME-STD"/>
      <sheetName val="ANALISA-A.YANI"/>
      <sheetName val="ANALISA-MARUNDA"/>
      <sheetName val="MET BAB-02"/>
      <sheetName val="MET BAB-03"/>
      <sheetName val="MET BAB-05"/>
      <sheetName val="MET BAB-07"/>
      <sheetName val="HSD Upah"/>
      <sheetName val="HSD Alat"/>
      <sheetName val="PEMBATAS (2)"/>
      <sheetName val="KEPADA (1)"/>
      <sheetName val="KEPADA (2)"/>
      <sheetName val="KEPADA (3)"/>
      <sheetName val="MP"/>
      <sheetName val="METODA-1"/>
      <sheetName val="METODA-2"/>
      <sheetName val="MET BAB-06"/>
      <sheetName val="JADWAL ALAT"/>
      <sheetName val="JADWAL BAHAN"/>
      <sheetName val="KEB BAHAN"/>
      <sheetName val="SK"/>
      <sheetName val="NON PNS"/>
      <sheetName val="KSO"/>
      <sheetName val="Kuantitas _ Harga"/>
      <sheetName val="SCHE."/>
      <sheetName val="SDY-rev"/>
      <sheetName val="Mob."/>
      <sheetName val="LAMP_3"/>
      <sheetName val="Conf."/>
      <sheetName val="ROUTINE"/>
      <sheetName val="STF (2)"/>
      <sheetName val="alt-cimangkok"/>
      <sheetName val="LMP.2"/>
      <sheetName val="Perhitungan RAB"/>
      <sheetName val="Galian drainase.sal."/>
      <sheetName val="Pas.Batu Mortar"/>
      <sheetName val="Galian Biasa"/>
      <sheetName val="Penyiapa Badan Jln"/>
      <sheetName val="LPA Klas B Bahu.Jln"/>
      <sheetName val="LPA Klas B."/>
      <sheetName val="LPA Klas A "/>
      <sheetName val="Lap.Resap Ikat"/>
      <sheetName val="Lapis Perekat"/>
      <sheetName val="Laston ACWC"/>
      <sheetName val="Laston AC-BC"/>
      <sheetName val="Ac Bc Levelling"/>
      <sheetName val="gambar"/>
      <sheetName val="MET-bab2"/>
      <sheetName val="Met-bab2.3(2)"/>
      <sheetName val="MET-bab3"/>
      <sheetName val="MET-bab4"/>
      <sheetName val="MET-bab5"/>
      <sheetName val="MET-bab6"/>
      <sheetName val="MET-bab7"/>
      <sheetName val="MET-bab8"/>
      <sheetName val="LMP.12"/>
      <sheetName val="LMP.6"/>
      <sheetName val="LMP 7"/>
      <sheetName val="Kar"/>
      <sheetName val="MET-BAB-04"/>
      <sheetName val="MET-BAB-06"/>
      <sheetName val="MET-BAB-06b"/>
      <sheetName val="MET-bab-08"/>
      <sheetName val="BOQ (2)"/>
      <sheetName val="DAFTAR KUANTITAS"/>
      <sheetName val="ANALISA DIV-7"/>
      <sheetName val="bab 7"/>
      <sheetName val="HSD (2)"/>
      <sheetName val="sc-peralatan"/>
      <sheetName val="sc-bahan"/>
      <sheetName val="Kebutuhan bahan"/>
      <sheetName val="staf (2)"/>
      <sheetName val="peralatan utama"/>
      <sheetName val="konfirmasi"/>
      <sheetName val="luar negeri"/>
      <sheetName val="surat kuasa"/>
      <sheetName val="MP-Div 2"/>
      <sheetName val="ANALISA DIV-2"/>
      <sheetName val="MP-3"/>
      <sheetName val="ANALISA-Div 3"/>
      <sheetName val="MP-5"/>
      <sheetName val="ANALISA DIV-5"/>
      <sheetName val="MP-7"/>
      <sheetName val="MP-8"/>
      <sheetName val="ANALISA DIV-8"/>
      <sheetName val="ANALISA DIV-6"/>
      <sheetName val="MP-6"/>
      <sheetName val="BAB 7 (2)"/>
      <sheetName val="BOQ INDUK (2)"/>
      <sheetName val="REK INDUK"/>
      <sheetName val="BOQ INDUK"/>
      <sheetName val="BAB 3"/>
      <sheetName val="ANA BAB 3"/>
      <sheetName val="BAB 4"/>
      <sheetName val="ANA BAB 4"/>
      <sheetName val="BAB 6"/>
      <sheetName val="ANA BAB 6"/>
      <sheetName val="ANA BAB 7"/>
      <sheetName val="BAB 8"/>
      <sheetName val="ANA BAB 8"/>
      <sheetName val="ANA mob (2)"/>
      <sheetName val="SCH pekerjaan (2)"/>
      <sheetName val="DAFT PERALATAN"/>
      <sheetName val="SCH MOB (2)"/>
      <sheetName val="SCH bahan (2)"/>
      <sheetName val="REK ANAK"/>
      <sheetName val="BOQ ANAK"/>
      <sheetName val="AMP"/>
      <sheetName val="FINISHER"/>
      <sheetName val="SPRAYER"/>
      <sheetName val="BULLDOZER"/>
      <sheetName val="COMPRESSOR"/>
      <sheetName val="CONCRETE MIXER"/>
      <sheetName val="CRANE"/>
      <sheetName val="DUMP TRUCK 3-4"/>
      <sheetName val="DUMP TRUCK "/>
      <sheetName val="DUMP TRUCK  TRONTON"/>
      <sheetName val="EXCAVATOR"/>
      <sheetName val="FLAT BED TRUCK"/>
      <sheetName val="MOTOR GRADER"/>
      <sheetName val="TRACK LOADER"/>
      <sheetName val="WHEEL LOADER"/>
      <sheetName val="THREE WHEEL ROLLER"/>
      <sheetName val="TANDEM ROLLER"/>
      <sheetName val="TIRE ROLLER"/>
      <sheetName val="VIBRATORY ROLLER2T"/>
      <sheetName val="VIBRATORY ROLLER 8t"/>
      <sheetName val="CONCRETE VIBRATOR"/>
      <sheetName val="STONE CRUSHER"/>
      <sheetName val="WATER PUMP"/>
      <sheetName val="WATER TANKER"/>
      <sheetName val="PEDESTRIAN ROLLER"/>
      <sheetName val="daf hs"/>
      <sheetName val="dft alat utam"/>
      <sheetName val="met bab 2.2"/>
      <sheetName val="met 3.1 (1)"/>
      <sheetName val="Met 3.2(2)"/>
      <sheetName val="met 5.1(1)"/>
      <sheetName val="met 5.1(2)"/>
      <sheetName val="met 6.3 (5)"/>
      <sheetName val="met 6.3.(6)"/>
      <sheetName val="met 6.3 (7)"/>
      <sheetName val="TAMPER"/>
      <sheetName val="JACK HAMMER"/>
      <sheetName val="FULVI MIXER"/>
      <sheetName val="CONC PAVER"/>
      <sheetName val="TRUCK MIXER"/>
      <sheetName val="BATCHING PLANT"/>
      <sheetName val="PNSPOLRI"/>
      <sheetName val="JAMSOSTEK"/>
      <sheetName val="RETRIBUSI"/>
      <sheetName val="SCH pekerjaan"/>
      <sheetName val="Compatibility Report"/>
      <sheetName val="HSD BAHAN (2)"/>
      <sheetName val="HSD ALAT (2)"/>
      <sheetName val="Ana MPU"/>
      <sheetName val="Met Bab 02"/>
      <sheetName val="Met Bab 05 (a)"/>
      <sheetName val="Alat &amp; Bahan"/>
      <sheetName val="plt"/>
      <sheetName val="klm"/>
      <sheetName val="blk"/>
      <sheetName val="Har-mat"/>
      <sheetName val="bhn,upah,alat"/>
      <sheetName val="Ans Kom Precast"/>
      <sheetName val="LF"/>
      <sheetName val="WS"/>
      <sheetName val="Ana MK BARU"/>
      <sheetName val="Ana MK"/>
      <sheetName val="Lt1"/>
      <sheetName val="Lt2"/>
      <sheetName val="Lt4"/>
      <sheetName val="Lt3"/>
      <sheetName val="Lt5"/>
      <sheetName val="Lt6"/>
      <sheetName val="Lt7"/>
      <sheetName val="Lt8"/>
      <sheetName val="HBlind"/>
      <sheetName val="REKAP MK"/>
      <sheetName val="BL PERSONIL"/>
      <sheetName val="Schedule Rev_2"/>
      <sheetName val="BL NON PERSONIL"/>
      <sheetName val="Fas_Personil"/>
      <sheetName val="Prlt_Kerja"/>
      <sheetName val="B Operasi"/>
      <sheetName val="Laporan"/>
      <sheetName val="L_Mob Demob"/>
      <sheetName val="L_Koord_Teknis"/>
      <sheetName val="cuti"/>
      <sheetName val="KEndaraan"/>
      <sheetName val="PRELI-CAP"/>
      <sheetName val="Bill 2.4."/>
      <sheetName val="Analisa_str"/>
      <sheetName val="PO-2"/>
      <sheetName val="CSFLOW"/>
      <sheetName val="Batas"/>
      <sheetName val="COVER PPB"/>
      <sheetName val="assistensi"/>
      <sheetName val="BA Pengesahan"/>
      <sheetName val="1.1 Data Teknik"/>
      <sheetName val="1.2 Data Keu"/>
      <sheetName val="II Tabel Telusur"/>
      <sheetName val="III.1.Master TSCH"/>
      <sheetName val="III.2 WBS"/>
      <sheetName val="III.3 Milestone"/>
      <sheetName val="IV.1 Strk Org"/>
      <sheetName val="IV.2 Job Desk"/>
      <sheetName val="IV.3 Sch Staff"/>
      <sheetName val="IV.4 SKP"/>
      <sheetName val="V.1 Schd Bahan"/>
      <sheetName val="V.2 Sch Alat"/>
      <sheetName val="VII. RENC CASH FLOW"/>
      <sheetName val="IX.1-pendahuluan "/>
      <sheetName val="IX.2.1-quality policy"/>
      <sheetName val="IX.2.2-Hub ISO"/>
      <sheetName val="IX.2.3-quality sistem"/>
      <sheetName val="IX.3-Ringkasan Speks "/>
      <sheetName val="IX.4-PROSEDUR KOORD."/>
      <sheetName val="IX.5 Daftar Barang lgs"/>
      <sheetName val="IX.6 flow chart kegiatan"/>
      <sheetName val="IX.7-dftr prosedur"/>
      <sheetName val="IX.8-ITP 1"/>
      <sheetName val="IX.8-ITP 2"/>
      <sheetName val="IX.8-ITP 3"/>
      <sheetName val="IX.9-Ident Produk"/>
      <sheetName val="X.2 Kondisi Lingkungan"/>
      <sheetName val="X.3-Ident Tk Resiko"/>
      <sheetName val="X.4-Org K3"/>
      <sheetName val="X.5-Pros Koordinasi"/>
      <sheetName val="X.5-Prosdur Koord"/>
      <sheetName val="X.5-Pengendalian K3"/>
      <sheetName val="X.6-Data Instansi"/>
      <sheetName val="X.7-Daftar Peraturan Extern"/>
      <sheetName val="X.9-Sch K3"/>
      <sheetName val="KESIMP"/>
      <sheetName val="ASUMSI"/>
      <sheetName val="EVAHS"/>
      <sheetName val="nilai"/>
      <sheetName val="Kron"/>
      <sheetName val="rk"/>
      <sheetName val="monpekme"/>
      <sheetName val="perencanaan"/>
      <sheetName val="INDUK-A"/>
      <sheetName val="SAYAP-A"/>
      <sheetName val="c-sayap"/>
      <sheetName val="IBS-B"/>
      <sheetName val="SAYAP -STR-A"/>
      <sheetName val="SAYAP-ARS&amp;ATP-A"/>
      <sheetName val="VIP-J"/>
      <sheetName val="c-vip"/>
      <sheetName val="IRNA1-G"/>
      <sheetName val="c-irna1"/>
      <sheetName val="IRNA2-H"/>
      <sheetName val="c-irna2"/>
      <sheetName val="IRNA3-I"/>
      <sheetName val="c-irna3"/>
      <sheetName val="c-gizi"/>
      <sheetName val="GIZI-K"/>
      <sheetName val="JNASAH-M"/>
      <sheetName val="c-jnasah"/>
      <sheetName val="UTD"/>
      <sheetName val="c-pmi"/>
      <sheetName val="ICU-F"/>
      <sheetName val="c-icu"/>
      <sheetName val="c-ibs"/>
      <sheetName val="FARMASI-C"/>
      <sheetName val="BIDAN-D"/>
      <sheetName val="C-bidan"/>
      <sheetName val="FISIO-E"/>
      <sheetName val="c-fisio"/>
      <sheetName val="MASJID-Q"/>
      <sheetName val="c-masjid"/>
      <sheetName val="ASRM-O"/>
      <sheetName val="c-asrm"/>
      <sheetName val="RMH-R"/>
      <sheetName val="c-rmh"/>
      <sheetName val="KAFE-L"/>
      <sheetName val="c-kafe"/>
      <sheetName val="GENSET-N"/>
      <sheetName val="c-genst"/>
      <sheetName val="TPS-T"/>
      <sheetName val="ME HALAMAN"/>
      <sheetName val="TWR-V"/>
      <sheetName val="c-twr"/>
      <sheetName val="SELASAR-W"/>
      <sheetName val="ANALISA CTFLL"/>
      <sheetName val="CUT-FILL-A3"/>
      <sheetName val="INFRA-X"/>
      <sheetName val="b-vip"/>
      <sheetName val="b-farm"/>
      <sheetName val="br.land"/>
      <sheetName val="br induk"/>
      <sheetName val="ANALISA INFRA"/>
      <sheetName val="ANALISA KOSEN"/>
      <sheetName val="BoQ "/>
      <sheetName val="j alat"/>
      <sheetName val="An_1"/>
      <sheetName val="An_2"/>
      <sheetName val="An_3"/>
      <sheetName val="OH"/>
      <sheetName val="Anls Bd (2)"/>
      <sheetName val="Form tdr"/>
      <sheetName val="Pintu aluminium kosong"/>
      <sheetName val="Anls Bd"/>
      <sheetName val="Pintu aluminium R1"/>
      <sheetName val="tambah-kurang"/>
      <sheetName val="B (Nego)"/>
      <sheetName val="B (2)"/>
      <sheetName val="D.alt"/>
      <sheetName val="data vol"/>
      <sheetName val="BI Cover"/>
      <sheetName val="Pilling"/>
      <sheetName val="Substruktur"/>
      <sheetName val="Prestressed"/>
      <sheetName val="Elektrikal "/>
      <sheetName val="Alat M&amp;E"/>
      <sheetName val="Prov.sum"/>
      <sheetName val="Biaya CK"/>
      <sheetName val="Hrg Material"/>
      <sheetName val="Hrg Upah"/>
      <sheetName val="Als Struk"/>
      <sheetName val="Als Arst"/>
      <sheetName val="up"/>
      <sheetName val="Kulit Luar"/>
      <sheetName val="Planfont"/>
      <sheetName val="APP"/>
      <sheetName val="rekap TOT"/>
      <sheetName val="preliminaris"/>
      <sheetName val="an. prelim"/>
      <sheetName val="struk"/>
      <sheetName val="an. struktur"/>
      <sheetName val="rekap ARST"/>
      <sheetName val="arst"/>
      <sheetName val="an. arsitek"/>
      <sheetName val="fire figt"/>
      <sheetName val="Scaffolding"/>
      <sheetName val="GajiPT&amp;PTT"/>
      <sheetName val="Daf-Har-Pening"/>
      <sheetName val="DaftarHargaPemel"/>
      <sheetName val="An-Mansur"/>
      <sheetName val="Kb-jepun"/>
      <sheetName val="Sosial"/>
      <sheetName val="U M"/>
      <sheetName val="analisa Str (2)"/>
      <sheetName val="An.Ars (0701)"/>
      <sheetName val="analisa Str (0701)"/>
      <sheetName val="An.Ars (2)"/>
      <sheetName val="REKAB-PICU A"/>
      <sheetName val="Rab. Strukt. picu A.1a"/>
      <sheetName val="BU-STR-picu"/>
      <sheetName val="Rab Arc picu A.1b"/>
      <sheetName val="Analisa Non Standart STR"/>
      <sheetName val="BU-ARC picu"/>
      <sheetName val="RAB ATAP"/>
      <sheetName val="BU-Atap"/>
      <sheetName val="RAB UTA STR"/>
      <sheetName val="RAB ARS"/>
      <sheetName val="Sat. Pekerjaan"/>
      <sheetName val="Hrg Sat"/>
      <sheetName val="Pek. Pers"/>
      <sheetName val="Pek. Tanah"/>
      <sheetName val="Pek. Beton"/>
      <sheetName val="analisa beton str"/>
      <sheetName val="Besi Baja Profil"/>
      <sheetName val="Pek. Pond"/>
      <sheetName val="Pek. Dinding"/>
      <sheetName val="Pek. Plesteran"/>
      <sheetName val="Pek. Langit2"/>
      <sheetName val="Pek. Penutup Lt &amp; Ddg"/>
      <sheetName val="Pek. Atap"/>
      <sheetName val="Pek. kayu"/>
      <sheetName val="Pek. Teralis"/>
      <sheetName val="Anls Pek. Pengecatan"/>
      <sheetName val="Pek. bongkar"/>
      <sheetName val="Pek. accsoris pintu"/>
      <sheetName val="Pek. Elektrikal"/>
      <sheetName val="Pek. Sanitasi"/>
      <sheetName val="Berton"/>
      <sheetName val="Gal AB"/>
      <sheetName val="URUG &amp; perataan"/>
      <sheetName val="sch bahan"/>
      <sheetName val="sch tenaga"/>
      <sheetName val="HB "/>
      <sheetName val="EQUIP"/>
      <sheetName val="COST COMPARISION"/>
      <sheetName val="Pipework"/>
      <sheetName val="EXRATES"/>
      <sheetName val="H-BHN"/>
      <sheetName val="A-BANTU"/>
      <sheetName val="Tifico-newoffice,R1"/>
      <sheetName val="ME-PLUMBING"/>
      <sheetName val="COVERUSRP"/>
      <sheetName val="ESCOND"/>
      <sheetName val="BQUSRP"/>
      <sheetName val="tifico_NO_"/>
      <sheetName val="tifico_Ext_"/>
      <sheetName val="PEF29_CD(IDR)"/>
      <sheetName val="Urai _Resap pengikat"/>
      <sheetName val="mat-me pipa"/>
      <sheetName val="Pile"/>
      <sheetName val="Bill No 6 Koord _ Attendance"/>
      <sheetName val="Table Profil"/>
      <sheetName val="UPAH &amp; BAHAN"/>
      <sheetName val="ANALISA PEK"/>
      <sheetName val="hrg uph+bhn"/>
      <sheetName val="Titik kabel"/>
      <sheetName val="Tata Suara (2)"/>
      <sheetName val="Tata Suara (3)"/>
      <sheetName val="Tata Suara (4)"/>
      <sheetName val="Tanpa Isolasi"/>
      <sheetName val="CAT-HARGA"/>
      <sheetName val="DF-7"/>
      <sheetName val="DF-7 (2)"/>
      <sheetName val="Tsuara"/>
      <sheetName val="Tata Suara (5)"/>
      <sheetName val="Tata Suara (6)"/>
      <sheetName val="Pipa Air.Hjn"/>
      <sheetName val="GS"/>
      <sheetName val="Daf. Isi "/>
      <sheetName val="An- Arst"/>
      <sheetName val="An Sani"/>
      <sheetName val="An D&amp;W"/>
      <sheetName val="An- Str"/>
      <sheetName val="Hrg Besi"/>
      <sheetName val="Struktur bawah"/>
      <sheetName val="hrg (bhn&amp;Upah)"/>
      <sheetName val="Daf. Isi Struk"/>
      <sheetName val="An Struk"/>
      <sheetName val="Spesi btn"/>
      <sheetName val="Cost CPum"/>
      <sheetName val="Ana-Galian"/>
      <sheetName val="Daf. Isi Arstk"/>
      <sheetName val="An Arstk"/>
      <sheetName val="Spesi Mortar"/>
      <sheetName val="An upah pelapis"/>
      <sheetName val="An Pgr brc"/>
      <sheetName val="An sanitary"/>
      <sheetName val="ana-pintu"/>
      <sheetName val="Resum Prelim"/>
      <sheetName val="Prelim(Lrkota)"/>
      <sheetName val="Prelim (profit)"/>
      <sheetName val="An. Pcg (Disl)"/>
      <sheetName val="An Pcg (Hydlic) (2)"/>
      <sheetName val="An-Joint"/>
      <sheetName val="An-Loadtest"/>
      <sheetName val="Sum L-Test"/>
      <sheetName val="Ltest 375ton"/>
      <sheetName val="LTest 300ton"/>
      <sheetName val="Ltest 420ton"/>
      <sheetName val="5 ton"/>
      <sheetName val="7 ton"/>
      <sheetName val="lamp.Beton (Dmi)"/>
      <sheetName val="Grand_Sum"/>
      <sheetName val="Twin Flip"/>
      <sheetName val="Roller Coaster"/>
      <sheetName val="An-Str "/>
      <sheetName val="An-Finsh"/>
      <sheetName val="Rekap_Akhir"/>
      <sheetName val="Diaphragm Wall"/>
      <sheetName val="Landscape Lt3"/>
      <sheetName val="Landscape Ground Floor"/>
      <sheetName val="Tampak"/>
      <sheetName val="Roof"/>
      <sheetName val="lantai 11"/>
      <sheetName val="lantai 10"/>
      <sheetName val="lantai 9"/>
      <sheetName val="lantai 8"/>
      <sheetName val="lantai 6"/>
      <sheetName val="lantai 5"/>
      <sheetName val="lantai4"/>
      <sheetName val="lantai3"/>
      <sheetName val="lantai 2"/>
      <sheetName val="lantai 1"/>
      <sheetName val="Ground Floor"/>
      <sheetName val="Lantai_Basement_1"/>
      <sheetName val="Lantai_Basement_2"/>
      <sheetName val="Basement _3"/>
      <sheetName val="Rekap_Arsitek"/>
      <sheetName val="Fill first"/>
      <sheetName val="Daft-isi"/>
      <sheetName val="Blok A-1"/>
      <sheetName val="Blok A-2"/>
      <sheetName val="Blok A-3"/>
      <sheetName val="Blok A-4"/>
      <sheetName val="Blok A-5"/>
      <sheetName val="Blok A-6"/>
      <sheetName val="Blok B"/>
      <sheetName val="Blok C"/>
      <sheetName val="Blok D"/>
      <sheetName val="Blok E"/>
      <sheetName val="Pek-luar"/>
      <sheetName val="Prov-sum"/>
      <sheetName val="HarSAT-4"/>
      <sheetName val="hARSAT-3"/>
      <sheetName val="HarSAT-1"/>
      <sheetName val="bleqoq"/>
      <sheetName val="Memb Schd"/>
      <sheetName val="Inter. 1(1)&amp;2(0)"/>
      <sheetName val="Inter. 1(1)&amp;2(1)"/>
      <sheetName val="rekap A"/>
      <sheetName val="rekap b"/>
      <sheetName val="grand sum"/>
      <sheetName val="rek det 1_3"/>
      <sheetName val="REKAP BANGUNAN UTAMA"/>
      <sheetName val="an_ struktur"/>
      <sheetName val="Post"/>
      <sheetName val="BILL (2)"/>
      <sheetName val="Daft.NP"/>
      <sheetName val="Kap.Alat"/>
      <sheetName val="sub "/>
      <sheetName val="Air Bersih"/>
      <sheetName val="Air Kotor"/>
      <sheetName val="DeepWell"/>
      <sheetName val="BU_GEDUNG A_STR lt. 1"/>
      <sheetName val="BU_GEDUNG A_ STR lt. 2"/>
      <sheetName val="BU_GEDUNG A_STR lt. 3"/>
      <sheetName val="BU_GEDUNG A_STR lt. 4"/>
      <sheetName val="atap gedung A"/>
      <sheetName val="BU_Atap"/>
      <sheetName val="BU_GEDUNG A_ARS LT. 1"/>
      <sheetName val="BU_GEDUNG A_ARS LT. 2"/>
      <sheetName val="BU_GEDUNG A_ARS LT. 3"/>
      <sheetName val="BU_GEDUNG A_ARS LT. 4"/>
      <sheetName val="BU_PLB_GEDUNG A"/>
      <sheetName val="2.1.A BU_STR_GEDUNG B"/>
      <sheetName val="2.1. B BU_ARC_GEDUNG B"/>
      <sheetName val="BU_PLB_GEDUNG B"/>
      <sheetName val="BU_STR_MUSHOLLA"/>
      <sheetName val="BU_ARC_MUSHOLLA"/>
      <sheetName val="BU_PLB_MUSHOLLA"/>
      <sheetName val="1.A. BU_STR_KANTIN"/>
      <sheetName val="atap Unit Kantin"/>
      <sheetName val="BU_Atap KANTIN"/>
      <sheetName val="1. B. BU_ARC_KANTIN"/>
      <sheetName val="BU_PLB_KANTIN"/>
      <sheetName val="1.A. BU_STR_RMH GENZET"/>
      <sheetName val="1. B. BU_ARC_RMH GENZET"/>
      <sheetName val="1.A. BU_STR_RMH  POMPA"/>
      <sheetName val="1. B. BU_ARC_RMH  POMPA"/>
      <sheetName val="1.A. BU_STR_PARKIR KADIN"/>
      <sheetName val="1. B. BU_ARC_PARKIR KADIN"/>
      <sheetName val="2.1.A BU_STR_GERBANG DPN"/>
      <sheetName val="2.1. B BU_ARC_GERBANG DPN"/>
      <sheetName val="1.A. BU_STR_GERBANG TENGAH"/>
      <sheetName val="1. B. BU_ARC_GERBANG TENGAH"/>
      <sheetName val="1.A. BU_STR_GERBANG BLKG"/>
      <sheetName val="1. B. BU_ARC_GERBANG BLKG"/>
      <sheetName val="BU_Elevasi"/>
      <sheetName val="Bu_Drainase"/>
      <sheetName val="Bu SMR RESAPAN"/>
      <sheetName val="Equip't_List"/>
      <sheetName val="SELLING_PRICE"/>
      <sheetName val="SELLING_PRICE_1.5"/>
      <sheetName val="SUMM_BARE_1"/>
      <sheetName val="SUMMM_BARE"/>
      <sheetName val="SUMMARY_1"/>
      <sheetName val="Constr_Equip't"/>
      <sheetName val="Mech_1A"/>
      <sheetName val="Mech_2A"/>
      <sheetName val="TSP_1"/>
      <sheetName val="TSP_2"/>
      <sheetName val="Electrical_1"/>
      <sheetName val="Piping_Material"/>
      <sheetName val="Indir_const"/>
      <sheetName val="Man_Power_Const"/>
      <sheetName val="Indir_Eng"/>
      <sheetName val="Man_Power_Eng"/>
      <sheetName val="Indir_PMS"/>
      <sheetName val="Man_Power_PMS"/>
      <sheetName val="Scope_of_Work"/>
      <sheetName val="INCRO"/>
      <sheetName val="INCRO_analysis"/>
      <sheetName val="SUMMM_IN"/>
      <sheetName val="SUMMARY_SUMMARY"/>
      <sheetName val="Selling_Price_Final"/>
      <sheetName val="Sheet9-alt1"/>
      <sheetName val="Sheet6-alt1"/>
      <sheetName val="IPL_SCHEDULE"/>
      <sheetName val="UU_PR-4&amp;5"/>
      <sheetName val="BBS (UU_PR-4)"/>
      <sheetName val="BBS (UU_PR-5)"/>
      <sheetName val="Direct"/>
      <sheetName val="Equipm"/>
      <sheetName val="PTools"/>
      <sheetName val="PConsCS"/>
      <sheetName val="PConsSS"/>
      <sheetName val="tool-ss (2)"/>
      <sheetName val="tool-ss"/>
      <sheetName val="Consum-cs"/>
      <sheetName val="Grand Sum "/>
      <sheetName val="Lamp-SPH"/>
      <sheetName val="Bill-01 (1)"/>
      <sheetName val="Bill-01"/>
      <sheetName val="Bill-5"/>
      <sheetName val="Bill-6"/>
      <sheetName val="Bill-7"/>
      <sheetName val="Bill-8"/>
      <sheetName val="Bill-9 (AddItem)"/>
      <sheetName val="Grand Sum  (2)"/>
      <sheetName val="Bill-2 (AdQty)"/>
      <sheetName val="Bill-3 (AdQty)"/>
      <sheetName val="Bill-4 (AdQty)"/>
      <sheetName val="Bill-5 (AdQty)"/>
      <sheetName val="Bill-6 (AdQty)"/>
      <sheetName val="Lamp. Bill 7"/>
      <sheetName val="Scd"/>
      <sheetName val="Daf. Isi An"/>
      <sheetName val="Ana Struk"/>
      <sheetName val="Ana Arst"/>
      <sheetName val="Ana-Galian "/>
      <sheetName val="Bill-01 (dpn)"/>
      <sheetName val="Bill-01 (Bsmn)"/>
      <sheetName val="Bill-2.1"/>
      <sheetName val="Bill-2.2"/>
      <sheetName val="Resum Prelim(Bsmn)"/>
      <sheetName val="Prelim(Bsmn)"/>
      <sheetName val="Beam"/>
      <sheetName val="Galian-TB"/>
      <sheetName val="1st+0,60"/>
      <sheetName val="Ver-2nd+6,10"/>
      <sheetName val="Hor-2nd+6,10"/>
      <sheetName val="2nd+6,100"/>
      <sheetName val="BQ Pcg"/>
      <sheetName val="An Pcg (Bhn)"/>
      <sheetName val="An Pcg (Hydlic)"/>
      <sheetName val="Mob&amp;demob"/>
      <sheetName val="Sch_5"/>
      <sheetName val="Piping"/>
      <sheetName val="Elec-ins"/>
      <sheetName val="Append-1"/>
      <sheetName val="Append-2"/>
      <sheetName val="Engine"/>
      <sheetName val="Fabric"/>
      <sheetName val="Pipe-sap"/>
      <sheetName val="Equ 2-2"/>
      <sheetName val="Pipe 2-2"/>
      <sheetName val="Constr"/>
      <sheetName val="Indirect"/>
      <sheetName val="SM-EL"/>
      <sheetName val="Hand-sys"/>
      <sheetName val="Sch-1"/>
      <sheetName val="Sch-2"/>
      <sheetName val="Sch-3"/>
      <sheetName val="Sch-4"/>
      <sheetName val="Sch-5"/>
      <sheetName val="Parameter"/>
      <sheetName val="HPS Paket 3 RJKB"/>
      <sheetName val="HPS-Shd 1"/>
      <sheetName val="HPS-Shd 2"/>
      <sheetName val="HPS-Shd 3"/>
      <sheetName val="HPS-Shd 4"/>
      <sheetName val="Hg.Sat"/>
      <sheetName val="An.TW"/>
      <sheetName val="A.H.S.PEK"/>
      <sheetName val="DDRS"/>
      <sheetName val="DDR6"/>
      <sheetName val="Mt+Uph+Alt"/>
      <sheetName val="An. Hg Sat"/>
      <sheetName val="Hg.Sat "/>
      <sheetName val="A.H.S.PEK "/>
      <sheetName val="An.TW "/>
      <sheetName val="AA6"/>
      <sheetName val="BB6"/>
      <sheetName val="CC6"/>
      <sheetName val="DD6"/>
      <sheetName val="EE6"/>
      <sheetName val="RKP SAP"/>
      <sheetName val="RKP STR"/>
      <sheetName val="RKP ARSITEK"/>
      <sheetName val="STR "/>
      <sheetName val="PLMBG"/>
      <sheetName val="D3_1"/>
      <sheetName val="Mat List"/>
      <sheetName val="I-Hydrant"/>
      <sheetName val="II-PLUMB REV4"/>
      <sheetName val="II-Plumb"/>
      <sheetName val="III-AC"/>
      <sheetName val="IV-Elect"/>
      <sheetName val="V-Alarm"/>
      <sheetName val="VI-Telp"/>
      <sheetName val="VII-SS"/>
      <sheetName val="VIII-MATV"/>
      <sheetName val="IX-Genset"/>
      <sheetName val="X-Elvtr"/>
      <sheetName val="XI-Gondola"/>
      <sheetName val="XII-CCTV"/>
      <sheetName val="Bill No11 Cover"/>
      <sheetName val="Cover11A"/>
      <sheetName val="Bill No.11A"/>
      <sheetName val="Cover11B"/>
      <sheetName val="Bill No.11B"/>
      <sheetName val="11B Cover Gas"/>
      <sheetName val="Bill No.11B gas"/>
      <sheetName val="Bill No.11B gen &amp; collection"/>
      <sheetName val="Cover11C"/>
      <sheetName val="Bill No.11C"/>
      <sheetName val="BQ-M&amp;E GOR MUARA BULIAN"/>
      <sheetName val="Reff"/>
      <sheetName val="MC-QUAY"/>
      <sheetName val="Daya"/>
      <sheetName val="Rekapan (2)"/>
      <sheetName val="Rekapan"/>
      <sheetName val="HOLIN"/>
      <sheetName val="MK HSP1"/>
      <sheetName val="MK HSP.Mandor"/>
      <sheetName val="An Duct 2"/>
      <sheetName val="RABP WBS (5)"/>
      <sheetName val="RABP WBS (6)"/>
      <sheetName val="RABP WBS (7)"/>
      <sheetName val="Hyd&amp;SP"/>
      <sheetName val="MK.Air BS."/>
      <sheetName val="MK Air PN"/>
      <sheetName val="MK Air.BK"/>
      <sheetName val="MK Air.HUJAN"/>
      <sheetName val="lamp kamar"/>
      <sheetName val="EL.REKAP"/>
      <sheetName val="EL.FA"/>
      <sheetName val="EL.SS"/>
      <sheetName val="EL.TELP"/>
      <sheetName val="EL.MATV"/>
      <sheetName val="EL.K TRAY"/>
      <sheetName val="Per Lift"/>
      <sheetName val="Rencana M"/>
      <sheetName val="Sub Con"/>
      <sheetName val="Ncang"/>
      <sheetName val="UANG"/>
      <sheetName val="RAB &amp; RAP"/>
      <sheetName val="Mtrial Schl"/>
      <sheetName val="Mtrl Sch (2)"/>
      <sheetName val="Mtrl (4)"/>
      <sheetName val=" keb daya"/>
      <sheetName val="REKAPRAp"/>
      <sheetName val="Renc Krj M 2"/>
      <sheetName val="Renc Krj M 3"/>
      <sheetName val="Progrs M 4"/>
      <sheetName val="Progrs M 6"/>
      <sheetName val="Progrs M 5"/>
      <sheetName val="Progrs M 7"/>
      <sheetName val="Progrs M 8"/>
      <sheetName val="Progrs M 9"/>
      <sheetName val="Progrs M 10"/>
      <sheetName val="Progrs M 11"/>
      <sheetName val="Progrs M 12"/>
      <sheetName val="SCHEDULE PELAKSANAAN (KURVA S)"/>
      <sheetName val="Renc Krj M 4 Agst_ok"/>
      <sheetName val="Renc Krj M 5 Sept._ok"/>
      <sheetName val="Renc Krj M 6 Sept._ok"/>
      <sheetName val="Renc Krj M 7 Sept._ok"/>
      <sheetName val="Renc Krj M 8 Sept._ok"/>
      <sheetName val="Renc Krj M 9 Okt._ok"/>
      <sheetName val="Renc Krj M 10 Okt._ok"/>
      <sheetName val="Renc Krj M 11 Okt._ok"/>
      <sheetName val="Renc Krj M 12._ok"/>
      <sheetName val="Renc Krj M 13._ok"/>
      <sheetName val="vol pipa"/>
      <sheetName val="Sch  R-1"/>
      <sheetName val="Renc Krj M 1"/>
      <sheetName val="Progress 23"/>
      <sheetName val="Progress 21 REAL "/>
      <sheetName val="Rekap 1 "/>
      <sheetName val="DAFTAR NO_1"/>
      <sheetName val="Pipa Tembaga"/>
      <sheetName val="DAFTAR NO_2"/>
      <sheetName val="DAFTAR NO_3"/>
      <sheetName val="DAFTAR NO_4"/>
      <sheetName val="Inst. Elektrikal-1"/>
      <sheetName val="BAGIAN I-(PRELIM)"/>
      <sheetName val="rincian biaya"/>
      <sheetName val="harga sat"/>
      <sheetName val="RINC hotel"/>
      <sheetName val="RINC FIN T4 "/>
      <sheetName val="TOT_ME last"/>
      <sheetName val="RIN_ME last"/>
      <sheetName val="daffin"/>
      <sheetName val="sanitaire"/>
      <sheetName val="FF_E"/>
      <sheetName val="Pen. Tot"/>
      <sheetName val="4.1 Pek. Utama"/>
      <sheetName val="4.2 Shaft"/>
      <sheetName val="4.3 (Pen. Tot)"/>
      <sheetName val="4.3.1 (Basement)"/>
      <sheetName val="4.3.2 (Fasilitas)"/>
      <sheetName val="4.3.3 (Ruko)"/>
      <sheetName val="4.3.4 (Podium)"/>
      <sheetName val="4.3.5 (Apartement)"/>
      <sheetName val="4.4 Pek. Luar"/>
      <sheetName val="4.5 Listrik"/>
      <sheetName val="4.6 Sparing"/>
      <sheetName val="Da-Har"/>
      <sheetName val="4.1 Per. Utama"/>
      <sheetName val="4.3A Bas"/>
      <sheetName val="4.3B Fas"/>
      <sheetName val="4.3C RK"/>
      <sheetName val="Input-Project"/>
      <sheetName val="Rekap BQ"/>
      <sheetName val="Rek.Analisa"/>
      <sheetName val="Analisa.Hourly"/>
      <sheetName val="Gorong2 Standar"/>
      <sheetName val="Vol Beton&amp;Pasangan"/>
      <sheetName val="Backup_Bill No.7"/>
      <sheetName val="LOADDAT"/>
      <sheetName val="4.3D Podium"/>
      <sheetName val="4.3E APT"/>
      <sheetName val="5 Sparing"/>
      <sheetName val="BAG-III"/>
      <sheetName val="BAG-IV"/>
      <sheetName val="LAMP-C"/>
      <sheetName val="DAF_6"/>
      <sheetName val="DAFTAR NO.7"/>
      <sheetName val="RINC FIN T4  (3)"/>
      <sheetName val="RINC FIN T4  (2)"/>
      <sheetName val="tot_san (2)"/>
      <sheetName val="GRN-TOT (2)"/>
      <sheetName val="OPTION-1"/>
      <sheetName val="Total ruang"/>
      <sheetName val="Tot Bhn"/>
      <sheetName val="dt Ruang"/>
      <sheetName val="dt Bhn"/>
      <sheetName val="Luas Gross1"/>
      <sheetName val="RINC FIN OFFICE"/>
      <sheetName val="RINC FIN APARTMENT"/>
      <sheetName val="TOT-ME last"/>
      <sheetName val="sanitaire "/>
      <sheetName val="COV-TOT"/>
      <sheetName val="COV-1"/>
      <sheetName val="COV-2"/>
      <sheetName val="COV-3"/>
      <sheetName val="3.1 (PLUMBING)"/>
      <sheetName val="3.2 (EE)  (2)"/>
      <sheetName val="3.5 (Water Feature)"/>
      <sheetName val="43"/>
      <sheetName val="44"/>
      <sheetName val="68 "/>
      <sheetName val="88"/>
      <sheetName val="Lt.5 (-)"/>
      <sheetName val="ana harga "/>
      <sheetName val="Uraian "/>
      <sheetName val="retail mall"/>
      <sheetName val="parkir mall "/>
      <sheetName val="Data Umum"/>
      <sheetName val="Data Harga satuan pekerjaan"/>
      <sheetName val="DAFT_1"/>
      <sheetName val="DAFT_2"/>
      <sheetName val="Tot BAG_3"/>
      <sheetName val="DAFT_3.1"/>
      <sheetName val="DAFT_3.2"/>
      <sheetName val="DAFT_3.3"/>
      <sheetName val="Daf_ No_ _ 4_2"/>
      <sheetName val="RAB_upper"/>
      <sheetName val="Resume_harga"/>
      <sheetName val="AHST"/>
      <sheetName val="pelat"/>
      <sheetName val="vol_PP"/>
      <sheetName val="CW"/>
      <sheetName val="KOLOM _2_"/>
      <sheetName val="Vol_dinding"/>
      <sheetName val="Vol_Attaqwa_II"/>
      <sheetName val="BQ_THPII"/>
      <sheetName val="vol_genset"/>
      <sheetName val="Ttl_ramp"/>
      <sheetName val="2_2"/>
      <sheetName val="ANALISA GRS TENGAH"/>
      <sheetName val="SUM-PRO (4)"/>
      <sheetName val="SUM-PRO (3)"/>
      <sheetName val="SUM-PRO (2)"/>
      <sheetName val="SEX (4)"/>
      <sheetName val="SEX (3)"/>
      <sheetName val="SEX (2)"/>
      <sheetName val="PRO-PH3"/>
      <sheetName val="PRO-PH2"/>
      <sheetName val="PRO"/>
      <sheetName val="lintec-sumicon"/>
      <sheetName val="SUM-PRO_(4)"/>
      <sheetName val="SUM-PRO_(3)"/>
      <sheetName val="SUM-PRO_(2)"/>
      <sheetName val="SEX_(4)"/>
      <sheetName val="SEX_(3)"/>
      <sheetName val="SEX_(2)"/>
      <sheetName val="B_-_Norelec"/>
      <sheetName val="sort2"/>
      <sheetName val="CAT_HAR"/>
      <sheetName val="SUM-PRO_(4)1"/>
      <sheetName val="SUM-PRO_(3)1"/>
      <sheetName val="SUM-PRO_(2)1"/>
      <sheetName val="SEX_(4)1"/>
      <sheetName val="SEX_(3)1"/>
      <sheetName val="SEX_(2)1"/>
      <sheetName val="B_-_Norelec1"/>
      <sheetName val="Unit_Rate"/>
      <sheetName val="Fill_this_out_first___"/>
      <sheetName val="DSBDY"/>
      <sheetName val="Cash Flow bulanan"/>
      <sheetName val="RAB AR&amp;STR"/>
      <sheetName val="4-Basic Price"/>
      <sheetName val="PRD 01-7"/>
      <sheetName val="PRD 01-8"/>
      <sheetName val="PRD 01-9"/>
      <sheetName val="PRD 01-10"/>
      <sheetName val="PRD 01-11"/>
      <sheetName val="PRD 01-3"/>
      <sheetName val="PRD 01-4"/>
      <sheetName val="HM"/>
      <sheetName val="NET表"/>
      <sheetName val="BQ表"/>
      <sheetName val="Mat"/>
      <sheetName val="EE-PROP"/>
      <sheetName val="SUM-PRO_(4)2"/>
      <sheetName val="SUM-PRO_(3)2"/>
      <sheetName val="SUM-PRO_(2)2"/>
      <sheetName val="SEX_(4)2"/>
      <sheetName val="SEX_(3)2"/>
      <sheetName val="SEX_(2)2"/>
      <sheetName val="B_-_Norelec2"/>
      <sheetName val="Unit_Rate1"/>
      <sheetName val="4-Basic_Price"/>
      <sheetName val="Cover_Daf-2"/>
      <sheetName val="Fill_this_out_first___1"/>
      <sheetName val="Cash_Flow_bulanan"/>
      <sheetName val="Bill_of_Qty_MEP"/>
      <sheetName val="Daftar_Upah"/>
      <sheetName val="H_Satuan"/>
      <sheetName val="Fill this out first..."/>
      <sheetName val="Tabel Berat"/>
      <sheetName val="JKT (2)"/>
      <sheetName val="Estimate"/>
      <sheetName val="Rekap BoQ"/>
      <sheetName val="1.8(1)"/>
      <sheetName val="L-1 JPP"/>
      <sheetName val="L-13"/>
      <sheetName val="L-2 (2)"/>
      <sheetName val="BD Div-2 sd 7.1(8)"/>
      <sheetName val="BD Div-7.2(1) "/>
      <sheetName val="L-3 Mobilisasi"/>
      <sheetName val="L-4 Rutin"/>
      <sheetName val="L-5 MOS"/>
      <sheetName val="L-6a,b SC&amp;AMP"/>
      <sheetName val="L-7 DMPU"/>
      <sheetName val="L-11&amp;12"/>
      <sheetName val="L-14 DLP"/>
      <sheetName val="Lamp. 1"/>
      <sheetName val="Lamp.2,3&amp;4"/>
      <sheetName val="Lamp.5"/>
      <sheetName val="Lamp.6a"/>
      <sheetName val="Lamp.9-10"/>
      <sheetName val="lAMP.11-12"/>
      <sheetName val="lAMP.13"/>
      <sheetName val="lAMP.14"/>
      <sheetName val="1.8a"/>
      <sheetName val="Srt Pen"/>
      <sheetName val="BD Div-2 sd 7.6"/>
      <sheetName val="BD 7.9 sd Div-8"/>
      <sheetName val="L 4a,b"/>
      <sheetName val="L-5abcde"/>
      <sheetName val="L-6"/>
      <sheetName val="L-7a,b"/>
      <sheetName val="L-8"/>
      <sheetName val="L-9"/>
      <sheetName val="L-10"/>
      <sheetName val="L-11"/>
      <sheetName val="L-14"/>
      <sheetName val="Harga dan Jarak"/>
      <sheetName val="rab asli jakarta (3)"/>
      <sheetName val="Data Volume"/>
      <sheetName val="ts-kurva-s"/>
      <sheetName val="ts-balok"/>
      <sheetName val="U&amp;B"/>
      <sheetName val="HSB"/>
      <sheetName val="Ag Hls &amp; Ksr"/>
      <sheetName val="An-Alat"/>
      <sheetName val="Daftar Simak"/>
      <sheetName val="REK HARGA"/>
      <sheetName val="semen, aspal"/>
      <sheetName val="Rek HS"/>
      <sheetName val="ARP-1"/>
      <sheetName val="RBL"/>
      <sheetName val="rab-PLPP"/>
      <sheetName val="rekap-PLPP"/>
      <sheetName val="rbl-PLPP"/>
      <sheetName val="sumber daya-PLPP"/>
      <sheetName val="Pemb"/>
      <sheetName val="L 9"/>
      <sheetName val="L 4a-b"/>
      <sheetName val="BD Div-2"/>
      <sheetName val="BD Div-3"/>
      <sheetName val="BD Div-4"/>
      <sheetName val="BD Div-5"/>
      <sheetName val="BD Div-6"/>
      <sheetName val="BD Div-7"/>
      <sheetName val="BD Div-8"/>
      <sheetName val="BD Div-10"/>
      <sheetName val="Data Proyek"/>
      <sheetName val="Alat (2)"/>
      <sheetName val="D Simak"/>
      <sheetName val="Dafis"/>
      <sheetName val="Surat Pen"/>
      <sheetName val="Schedule Kurva S"/>
      <sheetName val="DA Phn Sawit"/>
      <sheetName val="AHS Umum+Struktur"/>
      <sheetName val="Rekap HS"/>
      <sheetName val="UMBA1"/>
      <sheetName val="UMBA2"/>
      <sheetName val="UMBA3"/>
      <sheetName val="REKUMUM"/>
      <sheetName val="UMUM1"/>
      <sheetName val="UMUM2"/>
      <sheetName val="UMUM3"/>
      <sheetName val="REKMATbantu"/>
      <sheetName val="ALASM"/>
      <sheetName val="ALASe"/>
      <sheetName val="UMBA4"/>
      <sheetName val="CUTOFF2"/>
      <sheetName val="RESINDC"/>
      <sheetName val="INDC2"/>
      <sheetName val="INDC"/>
      <sheetName val="SDBP(sisa)"/>
      <sheetName val="SDBP(new) (2)"/>
      <sheetName val="SDBP(newok)"/>
      <sheetName val="LR (new)v"/>
      <sheetName val="LR2"/>
      <sheetName val="LR(newok)"/>
      <sheetName val="BOQSISA"/>
      <sheetName val="LR (hn)"/>
      <sheetName val="LR (hn) (2)"/>
      <sheetName val="LR (hn) (3)"/>
      <sheetName val="LR (cutoff)"/>
      <sheetName val="LR (cutoff) (2)"/>
      <sheetName val="PBLAHAN"/>
      <sheetName val="CLAHAN"/>
      <sheetName val="ANHAS"/>
      <sheetName val="ANHAS (rap)"/>
      <sheetName val="ANHASnon"/>
      <sheetName val="CHECK2"/>
      <sheetName val="CHECK2 rap"/>
      <sheetName val="CHECKnew"/>
      <sheetName val="CHECKRAP"/>
      <sheetName val="CHECKnewalat"/>
      <sheetName val="RESUME (cutoff)"/>
      <sheetName val="RESUME (new)"/>
      <sheetName val="HSDALAT"/>
      <sheetName val="HSDMAT"/>
      <sheetName val="GALC"/>
      <sheetName val="BYALAT"/>
      <sheetName val="BA M"/>
      <sheetName val="ALA M"/>
      <sheetName val="BA U"/>
      <sheetName val="ALA U"/>
      <sheetName val="BA S"/>
      <sheetName val="ALA S"/>
      <sheetName val="BA T"/>
      <sheetName val="ALA T"/>
      <sheetName val="REI T"/>
      <sheetName val="BA I"/>
      <sheetName val="ALA I"/>
      <sheetName val="REI I"/>
      <sheetName val="BA R"/>
      <sheetName val="ALA R"/>
      <sheetName val="BA O"/>
      <sheetName val="ALA O"/>
      <sheetName val="RekapEE"/>
      <sheetName val="RAB2EE"/>
      <sheetName val="RekapOE"/>
      <sheetName val="RAB2OE"/>
      <sheetName val="RekapKosong"/>
      <sheetName val="RAB2Kosong"/>
      <sheetName val="RAB1"/>
      <sheetName val="AnalisaKosong"/>
      <sheetName val="HitunganUtama"/>
      <sheetName val="B.T"/>
      <sheetName val="Hit Besi Puskesmas "/>
      <sheetName val="Hit Besi Gudang"/>
      <sheetName val="01.SUMMARY"/>
      <sheetName val="02.Collect Architecture"/>
      <sheetName val="03.BoQ Architecture"/>
      <sheetName val="04.Collect Structure"/>
      <sheetName val="05.BoQ Structure "/>
      <sheetName val="06.Collect ME"/>
      <sheetName val="07.RecaP VAC"/>
      <sheetName val="08.BoQ VAC"/>
      <sheetName val="09.Recap Plumbing"/>
      <sheetName val="10.BoQ Plumbing"/>
      <sheetName val="11.Recap Fire Fighting"/>
      <sheetName val="12.BoQ Fire Fighting"/>
      <sheetName val="13.Recap Lift"/>
      <sheetName val="14.BoQ Lift"/>
      <sheetName val="15.Recap Electrical"/>
      <sheetName val="16.BoQ Electrical"/>
      <sheetName val="17.Recap Fire Alarm"/>
      <sheetName val="18.Boq Fire Alarm"/>
      <sheetName val="19.Recap Sound System"/>
      <sheetName val="20.BoQ Sound System"/>
      <sheetName val="21.Recap Phone"/>
      <sheetName val="22.BoQ Phone"/>
      <sheetName val="23.Collect Landscape"/>
      <sheetName val="24.BoQ Landscape"/>
      <sheetName val="RAB pekerjaan"/>
      <sheetName val="Upah&amp;bahan"/>
      <sheetName val="DAf peralatan"/>
      <sheetName val="Back Hoe"/>
      <sheetName val="Dozer"/>
      <sheetName val="Roller"/>
      <sheetName val="Truck"/>
      <sheetName val="sigli (3)"/>
      <sheetName val="Stiker"/>
      <sheetName val="personil1"/>
      <sheetName val="personil2"/>
      <sheetName val="Anls teknis"/>
      <sheetName val="REKAP BILL"/>
      <sheetName val="BIIL"/>
      <sheetName val="FORM 8 (Jl)"/>
      <sheetName val="FORM 8 (Gdg)"/>
      <sheetName val="FORM 7 (Irg)"/>
      <sheetName val="FORM 7"/>
      <sheetName val="FORM 3"/>
      <sheetName val="An. Quarry"/>
      <sheetName val="DKP"/>
      <sheetName val="L-1 DKYD"/>
      <sheetName val="L-2 DMPU"/>
      <sheetName val="L-3 DHSD"/>
      <sheetName val="L-4 AHSMPU&amp;L"/>
      <sheetName val="Analisa Teknis"/>
      <sheetName val="BD 2.1 - 7.1(8)"/>
      <sheetName val="BD Div-7.3(1) - 10.1(3) "/>
      <sheetName val="L-5a,b Mobilisasi"/>
      <sheetName val="L-6abcde"/>
      <sheetName val="L-7 MOS"/>
      <sheetName val="L-8 JPP"/>
      <sheetName val="L-9,10,11 SC&amp;AMP"/>
      <sheetName val="L-12 MP"/>
      <sheetName val="L-2b,c"/>
      <sheetName val="L-2a"/>
      <sheetName val="L-3a,4"/>
      <sheetName val="L-4a,b"/>
      <sheetName val="L-7"/>
      <sheetName val="Sampah"/>
      <sheetName val="TP"/>
      <sheetName val="JP"/>
      <sheetName val="DAFSON"/>
      <sheetName val="DataProyek"/>
      <sheetName val="SPen"/>
      <sheetName val="JPP-Draft"/>
      <sheetName val="L-1JPP"/>
      <sheetName val="L-13JA"/>
      <sheetName val="L-2 AHSMPU"/>
      <sheetName val="BD MPU"/>
      <sheetName val="L-2a AHSMPL"/>
      <sheetName val="BD L"/>
      <sheetName val="L-4RUTIN"/>
      <sheetName val="L-5MOS"/>
      <sheetName val="L-6ab SC&amp;AMP"/>
      <sheetName val="L-9Alat"/>
      <sheetName val="L-10Person"/>
      <sheetName val="L-11SUB"/>
      <sheetName val="L-14DLP"/>
      <sheetName val="Undangan"/>
      <sheetName val="Eq-An"/>
      <sheetName val="CHANEL"/>
      <sheetName val="CB-Ag"/>
      <sheetName val="App t B-Annex1"/>
      <sheetName val="App t B-Annex2"/>
      <sheetName val="App t B-Annex3"/>
      <sheetName val="LoB"/>
      <sheetName val="Const Sche"/>
      <sheetName val="Mob Sche"/>
      <sheetName val="UPA 1-2.03"/>
      <sheetName val="UPA 2.04"/>
      <sheetName val="UPA 3.01-3.10"/>
      <sheetName val="UPA 4.01"/>
      <sheetName val="DA 1 sd 2.03"/>
      <sheetName val="DA 2.04-"/>
      <sheetName val="DA 3.01-"/>
      <sheetName val="Kover"/>
      <sheetName val="Koef"/>
      <sheetName val="Rangka"/>
      <sheetName val="Daf.Harga Sat."/>
      <sheetName val="Hardas"/>
      <sheetName val="Resume (2)"/>
      <sheetName val="PrelimStruktur"/>
      <sheetName val="H. Prelimstruktur"/>
      <sheetName val="H.Struktur"/>
      <sheetName val="PrelimFinishing"/>
      <sheetName val="H. PrelimFinishing"/>
      <sheetName val="H.Finishing"/>
      <sheetName val="Door"/>
      <sheetName val="Plafond"/>
      <sheetName val="Luasanlantai"/>
      <sheetName val="LuasanDinding"/>
      <sheetName val="VolBeton"/>
      <sheetName val="LuasBegisting"/>
      <sheetName val="Pembesian"/>
      <sheetName val="NEG02"/>
      <sheetName val="uraian kuantitas"/>
      <sheetName val="Jadual dok"/>
      <sheetName val="Analisa Mob"/>
      <sheetName val="Analisa Harsat"/>
      <sheetName val="DMP-Utama"/>
      <sheetName val="Anl-Mob"/>
      <sheetName val="Analisa Sat"/>
      <sheetName val="On Site"/>
      <sheetName val="Susunan"/>
      <sheetName val="Instruksi"/>
      <sheetName val="Skedul"/>
      <sheetName val="Sub-Kontrak"/>
      <sheetName val="Bahan LN"/>
      <sheetName val="S-Penawaran (2)"/>
      <sheetName val="Skedul "/>
      <sheetName val="DMPU"/>
      <sheetName val="Met Ag A B"/>
      <sheetName val="met Besi dan bajaPas Sal"/>
      <sheetName val="Sekat"/>
      <sheetName val="Harga Satuan "/>
      <sheetName val="dt  personalia"/>
      <sheetName val="S-Penawaran"/>
      <sheetName val="cv jam"/>
      <sheetName val="2. cv srtpen (2)"/>
      <sheetName val="dafkuan"/>
      <sheetName val="Jadpel"/>
      <sheetName val="Analisa DMPU"/>
      <sheetName val="Harsat Bahan&amp;Upah"/>
      <sheetName val="harsatAlat"/>
      <sheetName val="Metoda Lataston"/>
      <sheetName val="Metode Perekat"/>
      <sheetName val="Metode Beton"/>
      <sheetName val="Metode Pas Batu"/>
      <sheetName val="lumsum"/>
      <sheetName val="DAFALAT"/>
      <sheetName val="dafper"/>
      <sheetName val="dafusul"/>
      <sheetName val="Plant"/>
      <sheetName val="2. cv srtpen"/>
      <sheetName val="2. cv srtpen (3)"/>
      <sheetName val="Analisa Mobilisasi (3)"/>
      <sheetName val="Analisa Mobilisasi"/>
      <sheetName val="Analisa Mobilisasi (2)"/>
      <sheetName val="Analisa Harga MPU"/>
      <sheetName val="Kamus"/>
      <sheetName val="Rekap Progres"/>
      <sheetName val="Kontrak"/>
      <sheetName val="DATA KEUANGAN"/>
      <sheetName val="Rekap Costplan"/>
      <sheetName val="Statement Bahan"/>
      <sheetName val="Statement Subkon"/>
      <sheetName val="STO"/>
      <sheetName val="Data Pesonil Inti"/>
      <sheetName val="Surat Pernyataan"/>
      <sheetName val="Data_Data"/>
      <sheetName val="sLABcad"/>
      <sheetName val="SHEAR Wall "/>
      <sheetName val="CORE Wall"/>
      <sheetName val="result of Slab"/>
      <sheetName val="Result 4 all"/>
      <sheetName val="BALOK LT_5"/>
      <sheetName val="TYPICAL LOFT"/>
      <sheetName val="TYPICAL MAIN "/>
      <sheetName val="LV19_21_23_26_28_30 "/>
      <sheetName val="LV20_22_25_27_29_31"/>
      <sheetName val="LV32_35_37"/>
      <sheetName val="LV33_36_38"/>
      <sheetName val="LV PENTHOUSE_LGPH_CEK"/>
      <sheetName val="LVGPH fixed"/>
      <sheetName val="LVROOF DECK"/>
      <sheetName val="LV RM"/>
      <sheetName val="sumari"/>
      <sheetName val="TOTALL"/>
      <sheetName val=" STP 1"/>
      <sheetName val="Gwt"/>
      <sheetName val="PiTLIft"/>
      <sheetName val="wall KOLAM RENANG)"/>
      <sheetName val="TANGGULAN"/>
      <sheetName val="PERIMETER"/>
      <sheetName val="RAMP "/>
      <sheetName val="TANGGA _"/>
      <sheetName val="lisplank"/>
      <sheetName val="BALOK "/>
      <sheetName val="wall (2)"/>
      <sheetName val="kolom (2)"/>
      <sheetName val="DP"/>
      <sheetName val="I.Total ambil alih"/>
      <sheetName val="II.TOTALL-retail"/>
      <sheetName val="III.TOTALL MSCP"/>
      <sheetName val="IV.TOTALL condo B"/>
      <sheetName val="V.TOTALL condo A"/>
      <sheetName val="VI.1.Mon Condo A"/>
      <sheetName val="VI.2.Mon Condo B"/>
      <sheetName val="VI.3. Mon MSCP"/>
      <sheetName val="VII.1.Kurva S-rev0"/>
      <sheetName val="VII.2.Kurva S-rev2"/>
      <sheetName val="VII.2.Kurva S-rev3 "/>
      <sheetName val="XII.4.Schedule Juni"/>
      <sheetName val="XII.3.Schedule Mei"/>
      <sheetName val="XI.Prosented MSCP&amp;CONDO"/>
      <sheetName val="XII.KONTRAK"/>
      <sheetName val="XII.Sched.Maret"/>
      <sheetName val="XII.2.Sched.April"/>
      <sheetName val="XIII. Kondisi"/>
      <sheetName val="VII.2.Kurva S-rev4 "/>
      <sheetName val="Eva-bahan"/>
      <sheetName val="Progress "/>
      <sheetName val="cek sisa bahan"/>
      <sheetName val="Mntr BMP"/>
      <sheetName val="BoQ Merak"/>
      <sheetName val="UPAH _ ALAT"/>
      <sheetName val="B_Alat"/>
      <sheetName val="A_ars"/>
      <sheetName val="1-8"/>
      <sheetName val="rek1-8"/>
      <sheetName val="B-ARS"/>
      <sheetName val="U-ARS"/>
      <sheetName val="S-ARS"/>
      <sheetName val="AN-KUSEN"/>
      <sheetName val="AN-PAS.&amp;PLESTR"/>
      <sheetName val="Ars Twr A&amp;C (Hitungan)"/>
      <sheetName val="AN-LANTAI&amp;WPROOF"/>
      <sheetName val="AN-PLAFOND"/>
      <sheetName val="AN-CAT"/>
      <sheetName val="AN-SANITAIR"/>
      <sheetName val="AN-PEKTAMBHN"/>
      <sheetName val="RAB GABUNGAN"/>
      <sheetName val="Nota Dinas"/>
      <sheetName val="RAB PRASAR CLUSTER"/>
      <sheetName val="BOQJALAN MASUK ALT. 1 "/>
      <sheetName val="RAB JALAN MASUK ALT. 1"/>
      <sheetName val="RAB JALAN MASUK"/>
      <sheetName val="RUMAH"/>
      <sheetName val="RAB PAKET"/>
      <sheetName val="RAB CLUSTER 1"/>
      <sheetName val="BOQ CLUSTER 1 (2)"/>
      <sheetName val="RAB TERUSAN JLN MASUK"/>
      <sheetName val="BOQ TERUSAN JLN MASUK "/>
      <sheetName val="RAB MUTSANG (PRAS+RMH)"/>
      <sheetName val="RAB LISTRIK"/>
      <sheetName val="BOQ LISTRIK"/>
      <sheetName val="VOLUME URUGAN"/>
      <sheetName val="RUMAH DESIGN BARU KSN ALUM"/>
      <sheetName val="RUMAH DESIGN BARU KSN ALUM REDE"/>
      <sheetName val="RUMAH DESIGN BARU KSN KAMP+MRT"/>
      <sheetName val="RUMAH DESIGN BARU KSN KAMP+REDE"/>
      <sheetName val="RUMAH MUTSANG"/>
      <sheetName val="BOQ GERBANG CLUSTER "/>
      <sheetName val="GERBANG CLUSTER"/>
      <sheetName val="KDA"/>
      <sheetName val="Cut &amp; Fill"/>
      <sheetName val="HITUNG BKST"/>
      <sheetName val="HITUNG TLG"/>
      <sheetName val="BQ T 8x15"/>
      <sheetName val="DUCTINGÃ"/>
      <sheetName val="DUCTING_x0010_"/>
      <sheetName val="Final Summary"/>
      <sheetName val="Bill-1 Preliminary"/>
      <sheetName val="Bill-2-Spun Piling"/>
      <sheetName val="Bill-3 Add Deduct"/>
      <sheetName val="7122001 BOQ-Nutrifood-Piling Pa"/>
      <sheetName val="Elec_ins"/>
      <sheetName val="Equ_2-25"/>
      <sheetName val="Pipe_2-25"/>
      <sheetName val="Equ_2-22"/>
      <sheetName val="Pipe_2-22"/>
      <sheetName val="Equ_2-2"/>
      <sheetName val="Pipe_2-2"/>
      <sheetName val="NET?"/>
      <sheetName val="BQ?"/>
      <sheetName val="???1"/>
      <sheetName val="Currency_Rate"/>
      <sheetName val="GD_14"/>
      <sheetName val="HRG_BHN"/>
      <sheetName val="Analisa_&amp;_Upah"/>
      <sheetName val="An_Struktur"/>
      <sheetName val="An_Arsitektur"/>
      <sheetName val="TONG_HOP_VL-NC"/>
      <sheetName val="TONGKE3p_"/>
      <sheetName val="TH_VL,_NC,_DDHT_Thanhphuoc"/>
      <sheetName val="DON_GIA"/>
      <sheetName val="dia_pipe"/>
      <sheetName val="D_&amp;_W_sizes"/>
      <sheetName val="Unit_Rate_(2)"/>
      <sheetName val="Bill_of_Qty_MEP1"/>
      <sheetName val="Analisa_Upah_&amp;_Bahan_Plum"/>
      <sheetName val="Rekap_Direct_Cost"/>
      <sheetName val="Analisa_HS"/>
      <sheetName val="CHITIET_VL-NC"/>
      <sheetName val="z_ft"/>
      <sheetName val="Equ_2-21"/>
      <sheetName val="Pipe_2-21"/>
      <sheetName val="Currency_Rate1"/>
      <sheetName val="Calender"/>
      <sheetName val="Input_Data"/>
      <sheetName val="Exterior"/>
      <sheetName val="BEX"/>
      <sheetName val="Continous_Skala"/>
      <sheetName val="CURVA_tYPE"/>
      <sheetName val="Summary_Info"/>
      <sheetName val="Title_Perusahaan"/>
      <sheetName val="Apart"/>
      <sheetName val="Podium"/>
      <sheetName val="Equ_2-24"/>
      <sheetName val="Pipe_2-24"/>
      <sheetName val="Equ_2-23"/>
      <sheetName val="Pipe_2-23"/>
      <sheetName val="Equ_2-27"/>
      <sheetName val="Pipe_2-27"/>
      <sheetName val="Equ_2-26"/>
      <sheetName val="Pipe_2-26"/>
      <sheetName val="Equ_2-28"/>
      <sheetName val="Pipe_2-28"/>
      <sheetName val="Equ_2-210"/>
      <sheetName val="Pipe_2-210"/>
      <sheetName val="Equ_2-29"/>
      <sheetName val="Pipe_2-29"/>
      <sheetName val="NET_"/>
      <sheetName val="BQ_"/>
      <sheetName val="___1"/>
      <sheetName val="Write off ME Jul-07"/>
      <sheetName val="Report Inspection Januari  08"/>
      <sheetName val="INSPEKSI jan 2008 "/>
      <sheetName val="G_SUMMARY"/>
      <sheetName val="daftar harsat"/>
      <sheetName val="daf_3_OK_"/>
      <sheetName val="daf-3(OK)"/>
      <sheetName val="daf_7_OK_"/>
      <sheetName val="daf-7(OK)"/>
      <sheetName val="TE TS FA LAN MATV"/>
      <sheetName val="Break_down"/>
      <sheetName val="Bag_9"/>
      <sheetName val="ES-PARK"/>
      <sheetName val="ES_PARK"/>
      <sheetName val="Std-Spek EL"/>
      <sheetName val="Analisa Gabungan"/>
      <sheetName val="anal_hs"/>
      <sheetName val="DUCT"/>
      <sheetName val="GRAND_TOTAL"/>
      <sheetName val="[BQ-PS&amp;A_xlsÝCAT_HRG"/>
      <sheetName val="Week_(2)"/>
      <sheetName val="DAFTAR_7"/>
      <sheetName val="data_grafik"/>
      <sheetName val="Cover_Daf_2"/>
      <sheetName val="_BQ-PS&amp;A_xlsÝCAT_HRG"/>
      <sheetName val="DAFTAR_HARGA"/>
      <sheetName val="LAMP_AB_"/>
      <sheetName val="04.GS"/>
      <sheetName val="BOQ KSN"/>
      <sheetName val="NK-BP"/>
      <sheetName val="Payment Status"/>
      <sheetName val="Rev &amp; CI"/>
      <sheetName val="PPC"/>
      <sheetName val="REKAP_Akap"/>
      <sheetName val="Bill No 6 Koord &amp; Attendance"/>
      <sheetName val="Analis_Tanah"/>
      <sheetName val="合成単価作成表-BLDG"/>
      <sheetName val="合成単価作成表_BLDG"/>
      <sheetName val="eqp-rek"/>
      <sheetName val="D2.8"/>
      <sheetName val="sched"/>
      <sheetName val="TOTAL "/>
      <sheetName val="Panel,feeder,elek"/>
      <sheetName val="REKAP GROSS"/>
      <sheetName val="PREM"/>
      <sheetName val="CAT HRG"/>
      <sheetName val="PKK"/>
      <sheetName val="ANA-HRG"/>
      <sheetName val="GRAND_TOTAL1"/>
      <sheetName val="[BQ-PS&amp;A_xlsÝCAT_HRG1"/>
      <sheetName val="Week_(2)1"/>
      <sheetName val="DAFTAR_71"/>
      <sheetName val="_BQ-PS&amp;A_xlsÝCAT_HRG1"/>
      <sheetName val="data_grafik1"/>
      <sheetName val="HRG_BHN1"/>
      <sheetName val="Cover_Daf_21"/>
      <sheetName val="PMK"/>
      <sheetName val="Ahs. Pipa-Valve"/>
      <sheetName val="Ahs.Peralatan"/>
      <sheetName val="LAL _ PASAR PAGI "/>
      <sheetName val="BQ-1A prelim"/>
      <sheetName val="AHS_Kusen"/>
      <sheetName val="harsat&amp;upah"/>
      <sheetName val="BQ-PS&amp;A"/>
      <sheetName val="satuan_pek"/>
      <sheetName val="Analisa  (2)"/>
      <sheetName val="AC-C"/>
      <sheetName val="BQ ARS"/>
      <sheetName val="6-MVAC"/>
      <sheetName val="[BQ-PS&amp;A.xls�CAT_HRG"/>
      <sheetName val="_BQ-PS&amp;A.xls�CAT_HRG"/>
      <sheetName val="[BQ-PS&amp;A_xls�CAT_HRG"/>
      <sheetName val="_BQ-PS&amp;A_xls�CAT_HRG"/>
      <sheetName val="Bill_2"/>
      <sheetName val="SUB LAIN2"/>
      <sheetName val="SUB ME"/>
      <sheetName val="SUB KUSEN"/>
      <sheetName val="ars asrama "/>
      <sheetName val="str asrama"/>
      <sheetName val="mechanical asrama"/>
      <sheetName val="electrical asrama"/>
      <sheetName val="ME. Kelas"/>
      <sheetName val="ars kelas"/>
      <sheetName val="str kelas"/>
      <sheetName val="REKAP MERAH"/>
      <sheetName val="Harga Bahan &amp; Upah "/>
      <sheetName val="analisa struktur"/>
      <sheetName val="TNH, PAGAR &amp; TURAP"/>
      <sheetName val="_AnaBah"/>
      <sheetName val="Sumber_Daya"/>
      <sheetName val="BOQ_INTERN"/>
      <sheetName val="ANALYS_EXTERN"/>
      <sheetName val="BQ_RESO"/>
      <sheetName val="REKAP_INDIRECT"/>
      <sheetName val="SUMMARY_IN"/>
      <sheetName val="INDIRECT_COST"/>
      <sheetName val="rab_-_persiapan_&amp;_lantai-1"/>
      <sheetName val="daftar_harsat"/>
      <sheetName val="TE_TS_FA_LAN_MATV"/>
      <sheetName val="DAFTAR_NO_1_PRELIM"/>
      <sheetName val="BQ-IABK"/>
      <sheetName val="BQ_IABK"/>
      <sheetName val="COV_3"/>
      <sheetName val="VLOOK"/>
      <sheetName val="A_2"/>
      <sheetName val="Level"/>
      <sheetName val="Bill rekap"/>
      <sheetName val="Daftar Harga Material"/>
      <sheetName val="???????-BLDG"/>
      <sheetName val="Art"/>
      <sheetName val="AA_Eng"/>
      <sheetName val="U_rate"/>
      <sheetName val="CPAoC"/>
      <sheetName val="Daf Alat"/>
      <sheetName val="Jdw Alat"/>
      <sheetName val="S Penawar"/>
      <sheetName val="L_TIGA"/>
      <sheetName val="L-TIGA"/>
      <sheetName val="ANALISA VALVE"/>
      <sheetName val="_______-BLDG"/>
      <sheetName val="Outline"/>
      <sheetName val="RTO"/>
      <sheetName val="Sche_R1"/>
      <sheetName val="Sche_R2"/>
      <sheetName val="FAC"/>
      <sheetName val="WCF"/>
      <sheetName val="EQA"/>
      <sheetName val="BUP"/>
      <sheetName val="Sche_Og"/>
      <sheetName val="Sche_R2B"/>
      <sheetName val="QPV"/>
      <sheetName val="Pay"/>
      <sheetName val="KOM-HAR1"/>
      <sheetName val="KOM-HAR2"/>
      <sheetName val="KOM-HAR4"/>
      <sheetName val="Kolom UT"/>
      <sheetName val="???????_BLDG"/>
      <sheetName val="[BQ-PS&amp;A.xls?CAT_HRG"/>
      <sheetName val="_BQ-PS&amp;A.xls?CAT_HRG"/>
      <sheetName val="[BQ-PS&amp;A_xls?CAT_HRG"/>
      <sheetName val="_BQ-PS&amp;A_xls?CAT_HRG"/>
      <sheetName val="rab me (by owner) "/>
      <sheetName val="BQ (by owner)"/>
      <sheetName val="rab me (fisik)"/>
      <sheetName val="BTL-Persiapan"/>
      <sheetName val="BTL-Bau"/>
      <sheetName val="BTL-alat"/>
      <sheetName val="________BLDG"/>
      <sheetName val="_BQ-PS&amp;A.xls_CAT_HRG"/>
      <sheetName val="_BQ-PS&amp;A_xls_CAT_HRG"/>
      <sheetName val="Harga "/>
      <sheetName val="총괄표"/>
      <sheetName val="Bangunan Utama"/>
      <sheetName val="refrig 12"/>
      <sheetName val="Ducting12"/>
      <sheetName val="Rekap MEP"/>
      <sheetName val="D.2.1.Peralatan Utama "/>
      <sheetName val="REKAPELEKTR"/>
      <sheetName val="Elek 2"/>
      <sheetName val="Elektro"/>
      <sheetName val="Rek-Utilitas"/>
      <sheetName val="Utilitas"/>
      <sheetName val="R-G.JAGA"/>
      <sheetName val="G-Jaga"/>
      <sheetName val="HrgSTN "/>
      <sheetName val="S-luar"/>
      <sheetName val="PVC"/>
      <sheetName val="GIP MEI 06"/>
      <sheetName val="Bill gardu jaga"/>
      <sheetName val="CORAT"/>
      <sheetName val="BQ_E20_02_Rp_"/>
      <sheetName val="Cover-Bab.1"/>
      <sheetName val="BQ dwall"/>
      <sheetName val="Lt semi basement"/>
      <sheetName val="aturan hitung"/>
      <sheetName val="Type Balok"/>
      <sheetName val="Blk-Mnl"/>
      <sheetName val="Type Kolom"/>
      <sheetName val="Klm-Mnl"/>
      <sheetName val="Kolom Bulat"/>
      <sheetName val="CoreWall"/>
      <sheetName val="Corewall_To_KondoA"/>
      <sheetName val="CoreWall_To_KondoB"/>
      <sheetName val="Built_Up_Slab"/>
      <sheetName val="Parapet"/>
      <sheetName val="Luasan"/>
      <sheetName val="Besi-Mnl"/>
      <sheetName val="Pelat_Tangga"/>
      <sheetName val="Klm-Mnl_Tangga"/>
      <sheetName val="Blk-Mnl_Tangga"/>
      <sheetName val="Pertanyaan&amp;Asumsi"/>
      <sheetName val="Analisa ME "/>
      <sheetName val="target real cost"/>
      <sheetName val="Pelat_RINA"/>
      <sheetName val="Tangga "/>
      <sheetName val="Database Vertikal 2"/>
      <sheetName val="Database Vertikal"/>
      <sheetName val="Database Balok "/>
      <sheetName val="R. WALL"/>
      <sheetName val="DINDING KOLAM"/>
      <sheetName val="drop panel"/>
      <sheetName val="SLAB GWT"/>
      <sheetName val="Balok RAMP"/>
      <sheetName val="PLAT RAMP"/>
      <sheetName val="SUMP PIT"/>
      <sheetName val="DIDNDING KOLAM"/>
      <sheetName val="ADD KOLOM TW.B"/>
      <sheetName val="ADD BALOK TW.B"/>
      <sheetName val="ADD SLAB TW.B"/>
      <sheetName val="ADD PLENTER BOX TW.B"/>
      <sheetName val="ADD BALOK SPARATOR TW.B (2)"/>
      <sheetName val="ADD SHEER WALL MEZZANIN B"/>
      <sheetName val="add tangga MEZZANIN B"/>
      <sheetName val="add work B"/>
      <sheetName val="Rekap B (2)"/>
      <sheetName val="Rekap C (2)"/>
      <sheetName val="add work C"/>
      <sheetName val="ADD KOLOM TW.C"/>
      <sheetName val="ADD BALOK TW.C"/>
      <sheetName val="ADD SLAB TW.C"/>
      <sheetName val="ADD PLENTER BOX TW.C"/>
      <sheetName val="ADD BEAM SPARATOR"/>
      <sheetName val=" ADD SHEER WALL MEZZANIN C"/>
      <sheetName val="add tangga MEZZANIN C"/>
      <sheetName val="BLOCK OUT B"/>
      <sheetName val="BLOCK OUT C "/>
      <sheetName val="RAB "/>
      <sheetName val="ANALISA VOL"/>
      <sheetName val="REKAP HARGA SATUAN "/>
      <sheetName val="HRG SAT. UPAH"/>
      <sheetName val="HRG SAT. MATERIAL"/>
      <sheetName val="EE (2)"/>
      <sheetName val="agregat"/>
      <sheetName val="Div_1"/>
      <sheetName val="div7+"/>
      <sheetName val="Projected 11-02-16"/>
      <sheetName val="BOQ FORM FOR INQUIRY"/>
      <sheetName val="FORM OF PROPOSAL RFP-003"/>
      <sheetName val="뜃맟뭁돽띿맟?-BLDG"/>
      <sheetName val="合成??作成表-BLDG"/>
      <sheetName val="??-BLDG"/>
      <sheetName val="?-BLDG"/>
      <sheetName val="????·???·-BLDGL-03E.X"/>
      <sheetName val="‡¬’P‰¿ì¬E-BLDG"/>
      <sheetName val="¬P¿ì¬E-BLDG"/>
      <sheetName val="崌惉扨壙嶌惉?-BLDG"/>
      <sheetName val="合成単価作成・-BLDG"/>
      <sheetName val="‡¬’P‰¿ì¬?-BLDG"/>
      <sheetName val="Proposal Schedule"/>
      <sheetName val="‡¬’P‰¿ì_x005f_x0010_¬?-BLDG"/>
      <sheetName val="뜃맟뭁돽띿맟__BLDG"/>
      <sheetName val="V-1-1002bid"/>
      <sheetName val="V-1-1002droplet size"/>
      <sheetName val="V_1_1002bid"/>
      <sheetName val="C-ASSETM"/>
      <sheetName val="C-DEBTM"/>
      <sheetName val="SDE"/>
      <sheetName val="PRC-Jun"/>
      <sheetName val="op com"/>
      <sheetName val="op van"/>
      <sheetName val="op tiger"/>
      <sheetName val="rekonsil"/>
      <sheetName val="SIKLUS"/>
      <sheetName val="CASHFLOW "/>
      <sheetName val="INV-INS"/>
      <sheetName val="RESP"/>
      <sheetName val="OTA"/>
      <sheetName val="KERJA"/>
      <sheetName val="COST-PON"/>
      <sheetName val="COST-ALL"/>
      <sheetName val="R-COGS"/>
      <sheetName val="TAX-KON"/>
      <sheetName val="CPB-drv"/>
      <sheetName val="CPB Prod. cost - Coldstorage"/>
      <sheetName val="CPB-filled in (pakai yg ini)"/>
      <sheetName val="CPB-filled in"/>
      <sheetName val="AQUA-B (NEW)"/>
      <sheetName val="AQUA-B"/>
      <sheetName val="EXP CSD"/>
      <sheetName val="CSD"/>
      <sheetName val="EXP FDM"/>
      <sheetName val="FDM"/>
      <sheetName val="EXP PPD"/>
      <sheetName val="PPD"/>
      <sheetName val="EXP HTC"/>
      <sheetName val="HTC"/>
      <sheetName val="SPI 01"/>
      <sheetName val="SPI 02"/>
      <sheetName val="SPI 03"/>
      <sheetName val="PIVOT CSD PROD"/>
      <sheetName val="AR (2)"/>
      <sheetName val="MLD_CPO"/>
      <sheetName val="MLD_DEAN"/>
      <sheetName val="MLD_PROCUREMENT"/>
      <sheetName val="SLS INT 0104"/>
      <sheetName val="SLS-AR IN EX"/>
      <sheetName val="CPB Prod. cost - Cilincing"/>
      <sheetName val="CPB Prod. cost - Muara Baru"/>
      <sheetName val="CPG Prod. cost - Power Plant"/>
      <sheetName val="CPB Prod. cost - Hatchery"/>
      <sheetName val="TOTAL CPB master"/>
      <sheetName val="CPB SIM"/>
      <sheetName val="CPB"/>
      <sheetName val="CPB-drv (2)"/>
      <sheetName val="CPB PS"/>
      <sheetName val="CSD PS"/>
      <sheetName val="CPB CLC"/>
      <sheetName val="CSD CLC"/>
      <sheetName val="CPB MUBA"/>
      <sheetName val="CSD MUBA"/>
      <sheetName val="TOTAL CPB (2)"/>
      <sheetName val="FSDAQUA"/>
      <sheetName val="CNE"/>
      <sheetName val="DETAIL-SLS-TRGT-CSD"/>
      <sheetName val="SLS-TGT-FEED (FDM)"/>
      <sheetName val="SLS-BGT-FEED (FDM)"/>
      <sheetName val="PRICE (FDM)"/>
      <sheetName val="QTY (CSD)"/>
      <sheetName val="AMT (CSD)"/>
      <sheetName val="PRICE (CSD)"/>
      <sheetName val="explanation bs"/>
      <sheetName val="MASTER"/>
      <sheetName val="END INV"/>
      <sheetName val="COMB"/>
      <sheetName val="SLS+AR JUL-DEC 04 + 2005"/>
      <sheetName val="BREAK DOWN TR"/>
      <sheetName val="Rencana Deep Well"/>
      <sheetName val="D W_ AWS Desember_07"/>
      <sheetName val="D W_ AWS Januari_08"/>
      <sheetName val="D W_ AWS Februarii_08 "/>
      <sheetName val="scedul"/>
      <sheetName val="GANTI PIPA HSP 08"/>
      <sheetName val="GANTI PIPA HSP 09"/>
      <sheetName val="Budget IAB BDP"/>
      <sheetName val="USULAN KOREKSI"/>
      <sheetName val="RINCI KINCIR"/>
      <sheetName val="RINCI POMPA"/>
      <sheetName val="INSTALASI TAMBAK"/>
      <sheetName val="REHAB TAMBAK"/>
      <sheetName val="SALES &amp; COGS"/>
      <sheetName val="DETAIL-CFLW"/>
      <sheetName val="DL-SUMMARY"/>
      <sheetName val="JURNAL"/>
      <sheetName val="JURNAL (Month)"/>
      <sheetName val="DM99-HE"/>
      <sheetName val="DM99-PF"/>
      <sheetName val="DM99-PLO"/>
      <sheetName val="DM99-FHF"/>
      <sheetName val="DM99-EPI"/>
      <sheetName val="TK99-HE"/>
      <sheetName val="TK99-PF"/>
      <sheetName val="TK99-RP"/>
      <sheetName val="TK99-PLO"/>
      <sheetName val="TK99-EPI"/>
      <sheetName val="DATA TAMBAK"/>
      <sheetName val="data c1-18"/>
      <sheetName val="data c19-36"/>
      <sheetName val="data tebar"/>
      <sheetName val="data diri"/>
      <sheetName val="menu1"/>
      <sheetName val="menu2"/>
      <sheetName val="menu3"/>
      <sheetName val="datatbk"/>
      <sheetName val="in01"/>
      <sheetName val="in02"/>
      <sheetName val="in03a"/>
      <sheetName val="in03b"/>
      <sheetName val="in04"/>
      <sheetName val="in05bf"/>
      <sheetName val="in05pbf"/>
      <sheetName val="in06"/>
      <sheetName val="orderpakan"/>
      <sheetName val="feedtable"/>
      <sheetName val="out01"/>
      <sheetName val="out02"/>
      <sheetName val="out03"/>
      <sheetName val="out04"/>
      <sheetName val="out05bf"/>
      <sheetName val="out05pbf"/>
      <sheetName val="out06"/>
      <sheetName val="out05bfprint"/>
      <sheetName val="out05pbfprint"/>
      <sheetName val="samplingprint"/>
      <sheetName val="ttltebar"/>
      <sheetName val="ttlpakan"/>
      <sheetName val="mdlsummary"/>
      <sheetName val="mattusage"/>
      <sheetName val="formdatatbk"/>
      <sheetName val="form01"/>
      <sheetName val="form02"/>
      <sheetName val="form03a"/>
      <sheetName val="form03b"/>
      <sheetName val="form04"/>
      <sheetName val="form06"/>
      <sheetName val="water"/>
      <sheetName val="feed"/>
      <sheetName val="modulweekly"/>
      <sheetName val="pondweekly"/>
      <sheetName val="chart00"/>
      <sheetName val="chart01"/>
      <sheetName val="chart02"/>
      <sheetName val="datagrafik"/>
      <sheetName val="CROP_9"/>
      <sheetName val="CROP-1"/>
      <sheetName val="CROP-2"/>
      <sheetName val="CROP-3"/>
      <sheetName val="CROP-4"/>
      <sheetName val="CROP-5"/>
      <sheetName val="CROP-6"/>
      <sheetName val="CROP-7"/>
      <sheetName val="CROP-8"/>
      <sheetName val="CROP-9"/>
      <sheetName val="CROP-10"/>
      <sheetName val="CROP-11"/>
      <sheetName val="SEMBV"/>
      <sheetName val="TURN _OVER_OUTSOURCI_JAN-Aug"/>
      <sheetName val="grouping million"/>
      <sheetName val="question for budget2005 (PW)"/>
      <sheetName val="Kapasitas Medan"/>
      <sheetName val="Kapasitas Rembang "/>
      <sheetName val="EXP02SELL"/>
      <sheetName val="EXP02ADM"/>
      <sheetName val="EXP02-FOH"/>
      <sheetName val="EXP02ACCT"/>
      <sheetName val="EXP02FIN"/>
      <sheetName val="grouping new"/>
      <sheetName val="Combined Controller"/>
      <sheetName val="ADM-rbg"/>
      <sheetName val="26"/>
      <sheetName val="27"/>
      <sheetName val="28"/>
      <sheetName val="29"/>
      <sheetName val="FEEDER LOAD"/>
      <sheetName val="Rekap BBM_MFO LFO"/>
      <sheetName val="SFC "/>
      <sheetName val="Lap. Bul"/>
      <sheetName val="TOTAL CPB PROJECT"/>
      <sheetName val="TOTAL MONODON PROJECT"/>
      <sheetName val="TOTAL VANNAMEI PROJECT"/>
      <sheetName val="FARMER TOTAL"/>
      <sheetName val="FARMER MONODON"/>
      <sheetName val="FARMER VANNAMEI"/>
      <sheetName val="COMPANY COMMERCIAL MONODON"/>
      <sheetName val="COMPANY COMMERCIALVANNAMAE"/>
      <sheetName val="COMPANY NON COMMERCIALMONODON"/>
      <sheetName val="COMPANY NON COMMERCIAL VANNAMAE"/>
      <sheetName val="F&amp;C (Sold)"/>
      <sheetName val="FEED PLAN (JUL-DEC04)"/>
      <sheetName val="FEED PLAN"/>
      <sheetName val="FERT PLAN (Qty)-JUL-DEC04"/>
      <sheetName val="FERT PLAN (Qty)"/>
      <sheetName val="FERT PLAN (Amnt)-JUL-DEC04"/>
      <sheetName val="FERT PLAN (Amnt)"/>
      <sheetName val="est jul_dec2004"/>
      <sheetName val="TR. Coll"/>
      <sheetName val="SLS_TGT(JUL-DEC04)"/>
      <sheetName val="SLS_TGT"/>
      <sheetName val="SLS_BGT(JUL-DEC04)"/>
      <sheetName val="SLS_BGT"/>
      <sheetName val="COGS (JUL-DEC04)"/>
      <sheetName val="COGS"/>
      <sheetName val="DET_PURCH (JUL-DEC04)"/>
      <sheetName val="DET_PURCH"/>
      <sheetName val="COP-SHRIMP (JUL-DEC04)"/>
      <sheetName val="COP-SHRIMP"/>
      <sheetName val="ANALISA-UP"/>
      <sheetName val="EXPO3QC-FOH"/>
      <sheetName val="EXP02QC-FOH "/>
      <sheetName val="EXP01"/>
      <sheetName val="EXP02PRO-DL"/>
      <sheetName val="EXP03PRO-DL"/>
      <sheetName val="EXP02PRO-FOH"/>
      <sheetName val="EXP03PRO-FOH"/>
      <sheetName val="EXP02SEL"/>
      <sheetName val="EXP03SEL"/>
      <sheetName val="EXP02ADM-GA"/>
      <sheetName val="EXP03ADM-GA"/>
      <sheetName val="Sum. Cost Maint."/>
      <sheetName val="Prod. Tbk"/>
      <sheetName val="Cost.PM"/>
      <sheetName val="Cost. HE"/>
      <sheetName val="Plan tbk 3 bln"/>
      <sheetName val="Prod_plan Canal"/>
      <sheetName val="Detail Cost HE"/>
      <sheetName val="rekap debit IAB"/>
      <sheetName val="rekap.cost IAB"/>
      <sheetName val="Detail Debit IAB"/>
      <sheetName val="Inv_masalah"/>
      <sheetName val="Kesiapan unit"/>
      <sheetName val="Konsumsi Energy C&amp;E"/>
      <sheetName val="REKAP KUSUS SOLARR"/>
      <sheetName val="op AB maret"/>
      <sheetName val="ACT PEBRUARI"/>
      <sheetName val="MATRIAL MARET"/>
      <sheetName val="MATRIAL PEB"/>
      <sheetName val="Operational Performance"/>
      <sheetName val="EXP03ADM"/>
      <sheetName val="MPP01 OUTPUT BEP"/>
      <sheetName val="MPP FROM AQUA MANUAL"/>
      <sheetName val="Lamp.4"/>
      <sheetName val="Lamp.15"/>
      <sheetName val="Lamp.17"/>
      <sheetName val="Lamp.18"/>
      <sheetName val="Lamp.19"/>
      <sheetName val="Lamp.20"/>
      <sheetName val="Lamp.21"/>
      <sheetName val="Lamp.22"/>
      <sheetName val="Lamp.23"/>
      <sheetName val="APRIL LOSS"/>
      <sheetName val="APRIL LOSS (2)"/>
      <sheetName val="PENERIMAAN BENUR JULI"/>
      <sheetName val="Realisasi Mingguan"/>
      <sheetName val="CM_Fries "/>
      <sheetName val="CM-Fries_bnr"/>
      <sheetName val="SP Juli'08(updated 31 - Jul-08)"/>
      <sheetName val="rencana_tebar juli"/>
      <sheetName val="REKAP_JAM_MP"/>
      <sheetName val="PERFORMAN DEPT.EPM 2009"/>
      <sheetName val="PERFORMAN DEPT.EPM"/>
      <sheetName val="PERFORMAN_EPM_WS 2009"/>
      <sheetName val="PERFORMAN_EPM ( RINCIAN PEK )"/>
      <sheetName val="Rencana_2008"/>
      <sheetName val="LAP_AKTIVITAS_PER MINGGU"/>
      <sheetName val="MOTOR &amp; GEAR BOX MEI'09"/>
      <sheetName val="Ganti Oli PWA "/>
      <sheetName val="UKUR PWA"/>
      <sheetName val="RENC EPM THN 2009"/>
      <sheetName val="PEKERJAAN penye_tepat waktu"/>
      <sheetName val="LAP_AKTIVITAS_WS 2009"/>
      <sheetName val="RENC _PEK 2009_LAP"/>
      <sheetName val="PRODUC KHUSUS MOTOR &amp; G,BOX"/>
      <sheetName val="M_BP3"/>
      <sheetName val="M_BP3 SELE"/>
      <sheetName val="KPI_bulan"/>
      <sheetName val="KPI_TAHUNAN_PWA"/>
      <sheetName val="KPI TAHUANAN POMPA"/>
      <sheetName val="grafik kesiapan POMPA"/>
      <sheetName val="Grafik tingkat kerusakan pOMPA"/>
      <sheetName val="Grafik Penyelesaian Tepat POMPA"/>
      <sheetName val="grafik status kincir terakhir"/>
      <sheetName val="Grafik tingkat kerusakan"/>
      <sheetName val="Grafik Penyelesaian Tepat WAKTU"/>
      <sheetName val="Grafik PeyLS Tepat MTR &amp; G.OX"/>
      <sheetName val="Grafik PeyLS Tepat ACC PWA &amp; PN"/>
      <sheetName val="FORM INVENT.MASALAH"/>
      <sheetName val=" PRODUC WS 2008 "/>
      <sheetName val="RENCANA KERJA 2009_ WS"/>
      <sheetName val="RENC _ PEK 2008  EPM_LAP"/>
      <sheetName val="Actual 2007"/>
      <sheetName val="productivity 2008"/>
      <sheetName val="productivity 2008 rencana 3 bul"/>
      <sheetName val="1.1 ACT COST UNIT FSD ALL"/>
      <sheetName val="1.1.1 ACT COST UNIT TRD"/>
      <sheetName val="1.1.2 ACT COST UNIT MP&amp;FRY"/>
      <sheetName val="1.1.3 ACT COST UNIT LOG"/>
      <sheetName val="1.1.4 ACT COST UNIT MPIC"/>
      <sheetName val="1.1.5 ACT COST UNIT BEM"/>
      <sheetName val="1.1.6 ACT COST UNIT HVT"/>
      <sheetName val="1.2 ALL DEPT.FSD"/>
      <sheetName val="2.1 DETAIL CAPEX"/>
      <sheetName val="2.2 PENGADAAN ASET"/>
      <sheetName val="2.3 INVENTARISASI MASALAH"/>
      <sheetName val="LAMPIRAN-SUB LEDGER"/>
      <sheetName val="EXP EXPLAIN 450 "/>
      <sheetName val="BGT06REV 450"/>
      <sheetName val="EXP EXPLAIN 907"/>
      <sheetName val="BGT06REV 907"/>
      <sheetName val="EXP EXPLAIN 908"/>
      <sheetName val="BGT06REV 908"/>
      <sheetName val="protected"/>
      <sheetName val="unprotected"/>
      <sheetName val="kosong"/>
      <sheetName val="Material summary"/>
      <sheetName val="capex plan 2015"/>
      <sheetName val="Pedestal"/>
      <sheetName val="Bark Drying"/>
      <sheetName val="Jetty "/>
      <sheetName val="Data Actual Wood 2014"/>
      <sheetName val="Summary 2014 Actual"/>
      <sheetName val="Simple"/>
      <sheetName val="Seet1"/>
      <sheetName val="China"/>
      <sheetName val="Maintenance Trend"/>
      <sheetName val="By Dept"/>
      <sheetName val="Staff Report"/>
      <sheetName val="Analysis"/>
      <sheetName val="5-99 Fin Analysis"/>
      <sheetName val="Maintenance"/>
      <sheetName val="**01"/>
      <sheetName val="**03"/>
      <sheetName val="TABLELIST"/>
      <sheetName val="bl"/>
      <sheetName val="6-1"/>
      <sheetName val="2-2"/>
      <sheetName val="2-3"/>
      <sheetName val="3-5"/>
      <sheetName val="3-10"/>
      <sheetName val="3-11"/>
      <sheetName val="4-1"/>
      <sheetName val="5-1"/>
      <sheetName val="5-2"/>
      <sheetName val="5-2-1"/>
      <sheetName val="5-2-2"/>
      <sheetName val="book"/>
      <sheetName val="____00"/>
      <sheetName val="__01"/>
      <sheetName val="__03"/>
      <sheetName val="J&amp;Q"/>
      <sheetName val="IW39(1-9mei"/>
      <sheetName val="iw29(1-9mei)"/>
      <sheetName val="IW47PM01"/>
      <sheetName val="IW47pm02"/>
      <sheetName val="IW69"/>
      <sheetName val="YI11"/>
      <sheetName val=" Data Olah"/>
      <sheetName val="Report 1-9 Mei 2010"/>
      <sheetName val="Dept KPI Rank"/>
      <sheetName val="Sect KPI Rank"/>
      <sheetName val="PDD KPI Item"/>
      <sheetName val="PDD KPI Item (2)"/>
      <sheetName val="END KPI Item"/>
      <sheetName val="MSD KPI Item"/>
      <sheetName val="Matrix KPI Item"/>
      <sheetName val="TPD KPI Item"/>
      <sheetName val="Improovement"/>
      <sheetName val="Rank"/>
      <sheetName val="EFT_O"/>
      <sheetName val="EFT_B"/>
      <sheetName val="Tample MR"/>
      <sheetName val="EXP"/>
      <sheetName val="Rawmat"/>
      <sheetName val="Pulp (Modified)"/>
      <sheetName val="Pulp (WareHouse)"/>
      <sheetName val="Pulp (Mgt)"/>
      <sheetName val="IN-OUT"/>
      <sheetName val="WT"/>
      <sheetName val="air-elec"/>
      <sheetName val="MB"/>
      <sheetName val="EP"/>
      <sheetName val="MC"/>
      <sheetName val="T-Bale"/>
      <sheetName val="CMP"/>
      <sheetName val="WIP"/>
      <sheetName val="Variance WIP"/>
      <sheetName val="Bark"/>
      <sheetName val="CW-CB"/>
      <sheetName val="CW-CB SAP"/>
      <sheetName val="MUST KPI"/>
      <sheetName val="暂提年奖"/>
      <sheetName val="外币221"/>
      <sheetName val="2005.01.01-26"/>
      <sheetName val="05"/>
      <sheetName val="2.21"/>
      <sheetName val="GEHK"/>
      <sheetName val="3120"/>
      <sheetName val="E1020"/>
      <sheetName val="总账"/>
      <sheetName val="直营"/>
      <sheetName val="71"/>
      <sheetName val="粤东"/>
      <sheetName val="72"/>
      <sheetName val="粤西"/>
      <sheetName val="73"/>
      <sheetName val="广西"/>
      <sheetName val="74"/>
      <sheetName val="YDB"/>
      <sheetName val="ZYB"/>
      <sheetName val="YXB"/>
      <sheetName val="GXB"/>
      <sheetName val="GTJG"/>
      <sheetName val="顶津"/>
      <sheetName val="康饮"/>
      <sheetName val="yd"/>
      <sheetName val="8.27"/>
      <sheetName val="7月"/>
      <sheetName val="付款"/>
      <sheetName val="顶未"/>
      <sheetName val="彬台线（2003）-1#"/>
      <sheetName val="押金"/>
      <sheetName val="代码"/>
      <sheetName val="费用明细"/>
      <sheetName val="广饮"/>
      <sheetName val="qh"/>
      <sheetName val="10.15"/>
      <sheetName val="1.3"/>
      <sheetName val="ATJ1"/>
      <sheetName val="3761"/>
      <sheetName val="GJP1"/>
      <sheetName val="0331-0406"/>
      <sheetName val="汇总"/>
      <sheetName val="明细"/>
      <sheetName val="余额"/>
      <sheetName val="余额1.27"/>
      <sheetName val="余额5.17"/>
      <sheetName val="09"/>
      <sheetName val="results"/>
      <sheetName val="邮寄费"/>
      <sheetName val="清单12.31"/>
      <sheetName val="rt1"/>
      <sheetName val="产量"/>
      <sheetName val="Cover &amp; setup"/>
      <sheetName val="资产负债表"/>
      <sheetName val="数据源"/>
      <sheetName val="关联交易-存款"/>
      <sheetName val="BF"/>
      <sheetName val="Hay Guide Charts Notes"/>
      <sheetName val="KHPS"/>
      <sheetName val="PULP"/>
      <sheetName val="Description"/>
      <sheetName val="SHUT 1-3"/>
      <sheetName val="MOD1-3"/>
      <sheetName val="TP1-3"/>
      <sheetName val="PC1-3INT"/>
      <sheetName val="DPC1-3N"/>
      <sheetName val="损益表"/>
      <sheetName val="费用表"/>
      <sheetName val="工资表"/>
      <sheetName val="0701"/>
      <sheetName val="0702"/>
      <sheetName val="Source"/>
      <sheetName val="UnitConsum."/>
      <sheetName val="profit (loss)"/>
      <sheetName val=" sales price "/>
      <sheetName val="sales quantity  "/>
      <sheetName val="wood consump"/>
      <sheetName val="Chem cost"/>
      <sheetName val="energy cost "/>
      <sheetName val="fix cost"/>
      <sheetName val="var cost"/>
      <sheetName val="设备部房屋"/>
      <sheetName val="9月"/>
      <sheetName val="jpy"/>
      <sheetName val="KA价格表"/>
      <sheetName val="粤西GT省办"/>
      <sheetName val="营业所得分"/>
      <sheetName val="Quality"/>
      <sheetName val="Prod."/>
      <sheetName val="MC Eff 2010 "/>
      <sheetName val="staff 11-11-2009"/>
      <sheetName val="SUPPORTING"/>
      <sheetName val="PDD"/>
      <sheetName val="END"/>
      <sheetName val="Power&amp;steamcost"/>
      <sheetName val="W8"/>
      <sheetName val="steam&amp;Power"/>
      <sheetName val="KPIW-8"/>
      <sheetName val="ProductivityW8"/>
      <sheetName val="Contoh Estimasi"/>
      <sheetName val="IW 39"/>
      <sheetName val="IW29"/>
      <sheetName val="IW29Part,damage"/>
      <sheetName val="YI 11 Responsible"/>
      <sheetName val="Report 1-16 Mei 2010"/>
      <sheetName val="Collateral"/>
      <sheetName val="返利"/>
      <sheetName val="客户"/>
      <sheetName val="产品"/>
      <sheetName val="核对表"/>
      <sheetName val="BLANK Form"/>
      <sheetName val="Fill in Rules"/>
      <sheetName val="Color Rules"/>
      <sheetName val="BLANK Form W19"/>
      <sheetName val="week 17"/>
      <sheetName val="MB Cost"/>
      <sheetName val="MB Cost 19"/>
      <sheetName val="Data Daily Formula"/>
      <sheetName val="Data Daily Formula mei"/>
      <sheetName val="Steam"/>
      <sheetName val="Electric"/>
      <sheetName val="Pure Water"/>
      <sheetName val="Fuel target MB#21"/>
      <sheetName val="Fuel target MB#22"/>
      <sheetName val="Fuel target MB#23"/>
      <sheetName val="Fuel target MB#24"/>
      <sheetName val="Steam Consum. MB#24"/>
      <sheetName val="Sharing PRW"/>
      <sheetName val="Sharing PRW (2)"/>
      <sheetName val="QUALITY PARAMETER"/>
      <sheetName val="MR Adjust Coal"/>
      <sheetName val="下拉菜单"/>
      <sheetName val="PUD.12.2015 "/>
      <sheetName val="LEI"/>
      <sheetName val="LEI (O)"/>
      <sheetName val="VLO"/>
      <sheetName val="N-Cont"/>
      <sheetName val="Acacia N-Cont"/>
      <sheetName val="Acacia Non ECF"/>
      <sheetName val="Invoice Detail"/>
      <sheetName val="CA-Cl2"/>
      <sheetName val="CA-NaOH 10%"/>
      <sheetName val="CA-NaOH 32%"/>
      <sheetName val="CA-Liq"/>
      <sheetName val="CM-ClO2-1"/>
      <sheetName val="CM-ClO2-2"/>
      <sheetName val="CM-HCl 32%"/>
      <sheetName val="CM-O2"/>
      <sheetName val="WT-TW"/>
      <sheetName val="WT-UTW"/>
      <sheetName val="WT-PW"/>
      <sheetName val="Tjiwi Kimia (ori)"/>
      <sheetName val="Pindo"/>
      <sheetName val="Pindo (2)"/>
      <sheetName val="Tjiwi Kimia"/>
      <sheetName val="Tjiwi (2)"/>
      <sheetName val="Serang"/>
      <sheetName val="Serang (2)"/>
      <sheetName val="Tangerang"/>
      <sheetName val="Tangerang (2)"/>
      <sheetName val="HRL"/>
      <sheetName val="01"/>
      <sheetName val="02"/>
      <sheetName val="03"/>
      <sheetName val="06"/>
      <sheetName val="07"/>
      <sheetName val="08"/>
      <sheetName val="Cover Pulp"/>
      <sheetName val="Scan"/>
      <sheetName val="Commitment2"/>
      <sheetName val="Commitment"/>
      <sheetName val="Olympic Prod planning"/>
      <sheetName val="Summary 2014"/>
      <sheetName val="Summarize Cost by quarter"/>
      <sheetName val="Summarize Cost by month"/>
      <sheetName val="Cost Graph"/>
      <sheetName val="COGM OT MGT"/>
      <sheetName val="Prod_Pulp_ttl"/>
      <sheetName val="Prod_Pulp_mthly"/>
      <sheetName val="COGS R9"/>
      <sheetName val="CL"/>
      <sheetName val="B6_Sls_Pulp_ttl"/>
      <sheetName val="Sls_vol (2)"/>
      <sheetName val="Sls_price"/>
      <sheetName val="Sls_rev pulp"/>
      <sheetName val="EBITDA_Pulp_sum"/>
      <sheetName val="EBITDA_Pulp_mthly"/>
      <sheetName val="Pulp Grade"/>
      <sheetName val="SALES_BY_GRADE"/>
      <sheetName val="INPUT 2 Cost"/>
      <sheetName val="Sales By Grade"/>
      <sheetName val="INPUT 1 Parameter"/>
      <sheetName val="CL 2013"/>
      <sheetName val="CL 2014"/>
      <sheetName val="Cost 2014"/>
      <sheetName val="Sep 14"/>
      <sheetName val="Explanation"/>
      <sheetName val="OKT '14"/>
      <sheetName val="RW-DA-1014"/>
      <sheetName val="PUD.10.2014"/>
      <sheetName val="WP Prod II"/>
      <sheetName val="2014"/>
      <sheetName val="2015"/>
      <sheetName val="1-31"/>
      <sheetName val="Jan'15"/>
      <sheetName val="Feb'15"/>
      <sheetName val="Mar'15"/>
      <sheetName val="Apr'15"/>
      <sheetName val="May'15"/>
      <sheetName val="Jun'15"/>
      <sheetName val="Balance Gap"/>
      <sheetName val="LP-HPO(Rev24)"/>
      <sheetName val="LP-HPO(Rrv23)"/>
      <sheetName val="LP-HPO(Rev 22)"/>
      <sheetName val="LP-HPO (JKT)"/>
      <sheetName val="LP-HPO (Rev 17)"/>
      <sheetName val="20080408"/>
      <sheetName val="20080408-1LP津貼增加人員"/>
      <sheetName val="新的高績效組織分級"/>
      <sheetName val="新的高績效組織分級調整"/>
      <sheetName val="部門第二候選人"/>
      <sheetName val="Band"/>
      <sheetName val="PRW"/>
      <sheetName val="TK"/>
      <sheetName val="SRG"/>
      <sheetName val="LTP"/>
      <sheetName val="TGR"/>
      <sheetName val="BU17"/>
      <sheetName val="EMF"/>
      <sheetName val="HQ"/>
      <sheetName val="CFAT"/>
      <sheetName val="CIT&amp;SECO"/>
      <sheetName val="CSM"/>
      <sheetName val="LSM(CMI)"/>
      <sheetName val="CL&amp;CFP-PS"/>
      <sheetName val="CP"/>
      <sheetName val="TNC"/>
      <sheetName val="CMD"/>
      <sheetName val="CICA"/>
      <sheetName val="CHC"/>
      <sheetName val="BUTissue"/>
      <sheetName val="CLA"/>
      <sheetName val="HQS&amp;EA"/>
      <sheetName val="BU 13"/>
      <sheetName val="BUChem"/>
      <sheetName val="Budged 2008(R2)"/>
      <sheetName val="ACTUAL (2007)"/>
      <sheetName val="Bgt Exp (2008)"/>
      <sheetName val="Bgt Exp (COGM)"/>
      <sheetName val="GNI"/>
      <sheetName val="Mt"/>
      <sheetName val="dl"/>
      <sheetName val="ChgNetSls"/>
      <sheetName val="NEW Statements"/>
      <sheetName val="Vouchers"/>
      <sheetName val="AnalChg"/>
      <sheetName val="Summary of Cases"/>
      <sheetName val="Control panel - Assumptions"/>
      <sheetName val="Balance sheet &amp; working capital"/>
      <sheetName val="Cash flow statement"/>
      <sheetName val="Debt detail"/>
      <sheetName val="Valuation and returns"/>
      <sheetName val="Depreciation and amortization"/>
      <sheetName val="Inputs - Income statement"/>
      <sheetName val="Inputs - Balance sheet &amp; capex"/>
      <sheetName val="Monmouth Analysis"/>
      <sheetName val="Quarterly P&amp;L"/>
      <sheetName val="Quarterly Balance sheet"/>
      <sheetName val="Quarterly Cash flows"/>
      <sheetName val="Quarterly Debt"/>
      <sheetName val="Fees and Expenses"/>
      <sheetName val="Hedging and Puts Analysis"/>
      <sheetName val="Funds Flow"/>
      <sheetName val="BW Expenses"/>
      <sheetName val="Put Pricing Comparison"/>
      <sheetName val="Production Rates"/>
      <sheetName val="Steam costs 2014 "/>
      <sheetName val="Electricity consumption"/>
      <sheetName val="MKZ Capex"/>
      <sheetName val="1- O2 delig"/>
      <sheetName val="2_3 -spill collection"/>
      <sheetName val="4-Smelt soda Ash"/>
      <sheetName val="5-Peroxide"/>
      <sheetName val="6-GL stab tank"/>
      <sheetName val="7-FTNIR analyzer"/>
      <sheetName val="8-digester control"/>
      <sheetName val="9- condensing STG"/>
      <sheetName val="10 &amp; 14_ PB upgrade ss scrubber"/>
      <sheetName val="11- RB upgradeSheet9"/>
      <sheetName val="12- Machine Condensate"/>
      <sheetName val="13- Wet end upgrade"/>
      <sheetName val="15&amp;16 ClO2 Ht ex"/>
      <sheetName val="17-CTO Plant"/>
      <sheetName val="18 capacitor bank"/>
      <sheetName val="19- RB turbines"/>
      <sheetName val="20 cooling tower"/>
      <sheetName val="21 aerator upgrade"/>
      <sheetName val="22- 625 traps"/>
      <sheetName val="23-Kiln improvements"/>
      <sheetName val="24- condensate pots"/>
      <sheetName val="25- #1 preheater "/>
      <sheetName val="26-RB capacity"/>
      <sheetName val="28- sawmill conveyor"/>
      <sheetName val="29-Load shed relay"/>
      <sheetName val="30-black liquor filter"/>
      <sheetName val="31-Profile control"/>
      <sheetName val="36-dryer decks"/>
      <sheetName val="Unitizer lost time"/>
      <sheetName val="brown stock washer"/>
      <sheetName val="New 2nd effect"/>
      <sheetName val="1. L1 - PM MC Production (PUP)"/>
      <sheetName val="2. L1 - WP Chip Prod. (WSU)"/>
      <sheetName val="3. L1 - LUC (WSU)"/>
      <sheetName val="4. L1 - EBITDA Profit Pulp"/>
      <sheetName val="5. L1 - Conversion&amp;EBITDA Cost"/>
      <sheetName val="6. L2 - PM Quality (PUP)"/>
      <sheetName val="7. L2 - PM Consumption (PUP)"/>
      <sheetName val="8. L2 - MC Quality (PUP)"/>
      <sheetName val="9. L2 - MC Consumption (PUP)"/>
      <sheetName val="10. L2 - MC Production Loss"/>
      <sheetName val="11. L2 - Forestry delivery"/>
      <sheetName val="12. L2 - Wood Inventory (WSU)"/>
      <sheetName val="13. L2 - WP Accept Rate (WSU)"/>
      <sheetName val="14. L2 - Conv&amp;EBITDA Cost"/>
      <sheetName val="15. L3 - MC Prod. Loss (PUP)"/>
      <sheetName val="16. L3 - Natural Gas ADT"/>
      <sheetName val="17. L3 - O2 and PAC"/>
      <sheetName val="18. L3 - NaOH"/>
      <sheetName val="19. L3 - ClO2"/>
      <sheetName val="20. L3 - PUG Water Unit Cons."/>
      <sheetName val="21. L3 - Energy Generation"/>
      <sheetName val="22. L3 - Energy Consumption"/>
      <sheetName val="23. L4 - Natural Gas per ADT "/>
      <sheetName val="24. L4 - Steam Consumption"/>
      <sheetName val="Charts Mapping"/>
      <sheetName val="Background Working"/>
      <sheetName val="Chart processing"/>
      <sheetName val="PURGE"/>
      <sheetName val="Daily_PUP"/>
      <sheetName val="Weekly_PUP"/>
      <sheetName val="Monthly_PUP"/>
      <sheetName val="Quarterly_PUP"/>
      <sheetName val="Daily_WSU"/>
      <sheetName val="Weekly_WSU"/>
      <sheetName val="Monthly_WSU"/>
      <sheetName val="Quarterly_WSU"/>
      <sheetName val="Daily_RBP"/>
      <sheetName val="Weekly_RBP"/>
      <sheetName val="Monthly_RBP"/>
      <sheetName val="Quarterly_RBP"/>
      <sheetName val="Daily_CMP"/>
      <sheetName val="Weekly_CMP"/>
      <sheetName val="Monthly_CMP"/>
      <sheetName val="Quarterly_CMP"/>
      <sheetName val="Daily_PWP"/>
      <sheetName val="Weekly_PWP"/>
      <sheetName val="Daily_Accounting"/>
      <sheetName val="Weekly_Accounting"/>
      <sheetName val="Monthly_Accounting"/>
      <sheetName val="Quarterly_Accounting"/>
      <sheetName val="Monthly_PWP"/>
      <sheetName val="Quarterly_PWP"/>
      <sheetName val="ROIC Details"/>
      <sheetName val="Chiper"/>
      <sheetName val="TAPPI T258"/>
      <sheetName val="Chart2"/>
      <sheetName val="Pengolahan grafik chiper"/>
      <sheetName val="Pengolahan grafic T258"/>
      <sheetName val="IW39"/>
      <sheetName val="IW29 Part,damage"/>
      <sheetName val="YI 11"/>
      <sheetName val="Report 1-23 Mei 2010"/>
      <sheetName val="Shift-2008"/>
      <sheetName val="WP2"/>
      <sheetName val="Shift-2009"/>
      <sheetName val="KPI-PAG 2014"/>
      <sheetName val="Main Data Baseline"/>
      <sheetName val="PUMT"/>
      <sheetName val="oldsku_sapmatnr"/>
      <sheetName val="MHO"/>
      <sheetName val="MSD"/>
      <sheetName val="END "/>
      <sheetName val="TPD"/>
      <sheetName val="All Mill"/>
      <sheetName val="IW29 april"/>
      <sheetName val="IW39 April"/>
      <sheetName val="IW47PM01april"/>
      <sheetName val="iw47PM02April"/>
      <sheetName val="IW69 April"/>
      <sheetName val="yi11 april"/>
      <sheetName val="Report 1-30 april 2010"/>
      <sheetName val="EPD"/>
      <sheetName val="PWD"/>
      <sheetName val="FU"/>
      <sheetName val="PUD"/>
      <sheetName val=" WP"/>
      <sheetName val=" MC"/>
      <sheetName val="Rekap (PDD)"/>
      <sheetName val="Rekap (Prod PRINT)"/>
      <sheetName val="TKA"/>
      <sheetName val="lokal"/>
      <sheetName val="Wood (Mr.Yu)"/>
      <sheetName val="Wood (PUM)"/>
      <sheetName val="Bgt Tissue"/>
      <sheetName val="TISSUE"/>
      <sheetName val="Pulp (MC) "/>
      <sheetName val="EXPENSE"/>
      <sheetName val="Exp "/>
      <sheetName val="Exp Rev4-12"/>
      <sheetName val="Converting"/>
      <sheetName val="BgtJRT'07 (1)"/>
      <sheetName val="Pulp (1)"/>
      <sheetName val="Pulp (Modified) (2)"/>
      <sheetName val="OLYMPIC"/>
      <sheetName val="CA (2)"/>
      <sheetName val="pmt_var"/>
      <sheetName val="compar_stmt"/>
      <sheetName val="hmt_costs"/>
      <sheetName val="Allocated Slush Costs"/>
      <sheetName val="act_stats"/>
      <sheetName val="plan_stats"/>
      <sheetName val="vari_calc"/>
      <sheetName val="bal sheet entry"/>
      <sheetName val="div_income"/>
      <sheetName val="key_fact"/>
      <sheetName val="vari_anlys"/>
      <sheetName val="cash detail"/>
      <sheetName val="Grade"/>
      <sheetName val="Page 5"/>
      <sheetName val="G&amp;A E."/>
      <sheetName val="Financial"/>
      <sheetName val="08.7月份管理费用明细表"/>
      <sheetName val="BalSht"/>
      <sheetName val="BS Variation"/>
      <sheetName val="Pulp (WareHouse) (2)"/>
      <sheetName val="CJI5"/>
      <sheetName val="PO"/>
      <sheetName val="R-CN41"/>
      <sheetName val="CN41 "/>
      <sheetName val="Natural Exp"/>
      <sheetName val="Nat Exp calc"/>
      <sheetName val="Bill of Mat"/>
      <sheetName val="Manufac Eff"/>
      <sheetName val="Fin Effic"/>
      <sheetName val="COM $Unit"/>
      <sheetName val="COM Summary"/>
      <sheetName val="RM Analysis"/>
      <sheetName val="Workings"/>
      <sheetName val="Impact Matrix &amp; Procedures"/>
      <sheetName val="SS Information"/>
      <sheetName val="REPORT-detail"/>
      <sheetName val="Galloway"/>
      <sheetName val="JBC - EPM"/>
      <sheetName val="WOODEX - CELGAR"/>
      <sheetName val="EPM -JB Olney"/>
      <sheetName val="Domtar"/>
      <sheetName val="Sundre"/>
      <sheetName val="LP-Golden"/>
      <sheetName val="Spray Lake"/>
      <sheetName val="1.0"/>
      <sheetName val="BOM"/>
      <sheetName val="Attach2"/>
      <sheetName val="Attach4"/>
      <sheetName val="MAIN BQ"/>
      <sheetName val="BQ-10 MECH 10-11-2000"/>
      <sheetName val="Balok Slab"/>
      <sheetName val="bridge"/>
      <sheetName val="hallway"/>
      <sheetName val="FM-059"/>
      <sheetName val="mpp"/>
      <sheetName val="indir"/>
      <sheetName val="cvlRKYS"/>
      <sheetName val="Bare Summary"/>
      <sheetName val="AN_KSN"/>
      <sheetName val="Conn. Lib"/>
      <sheetName val="LOADING2"/>
      <sheetName val="GSMTOWER"/>
      <sheetName val="DATA HARGA"/>
      <sheetName val="BQ STP 35 M3 A&amp;B"/>
      <sheetName val="DETAIL RAP"/>
      <sheetName val="Week9-Feb    "/>
      <sheetName val="I-ME"/>
      <sheetName val="Steel-Twr"/>
      <sheetName val="MASTER R1"/>
      <sheetName val="Kantor"/>
      <sheetName val="dia-in"/>
      <sheetName val="Matrl"/>
      <sheetName val="Anls-B1"/>
      <sheetName val="Anls-Um"/>
      <sheetName val="S-Material"/>
      <sheetName val="P. Tenaga"/>
      <sheetName val="METODE KERJA"/>
      <sheetName val="Anls_Um"/>
      <sheetName val="BRKDWN-Q'TY"/>
      <sheetName val="YTD'97 Sales"/>
      <sheetName val="Week31-August"/>
      <sheetName val="Hrg_Sat"/>
      <sheetName val="YTD'97_Sales"/>
      <sheetName val="Week9-Feb____"/>
      <sheetName val="Dinding partisi"/>
      <sheetName val="Penjumlahan partisi"/>
      <sheetName val="PLINT"/>
      <sheetName val="Penjumlahan PLINT"/>
      <sheetName val="BOX ROLLING DOOR"/>
      <sheetName val="Penjumlahan BOX ROLLING"/>
      <sheetName val="Penjumlahan Plafond"/>
      <sheetName val="wire mesh ok"/>
      <sheetName val="Penjumlahan wire mesh"/>
      <sheetName val="drop ceiling"/>
      <sheetName val="Penjumlahan Drop Ceiling"/>
      <sheetName val="tmbh krg"/>
      <sheetName val="prov sums"/>
      <sheetName val="hargasatuan"/>
      <sheetName val="RekapJeumphek"/>
      <sheetName val="Rab.Jeumphek"/>
      <sheetName val="RekapJeumphek rev1"/>
      <sheetName val="Rab.Jeumphek (2)"/>
      <sheetName val="Rab.Jeumphek (3)"/>
      <sheetName val="Rab.Jeumphek (4)"/>
      <sheetName val="Rab.Jeumphek (5)"/>
      <sheetName val="Rab.Jeumphek (6)"/>
      <sheetName val="Rab.Jeumphek (7)"/>
      <sheetName val="Analys"/>
      <sheetName val="Prod.Alat (1) drainage (2)"/>
      <sheetName val="Prod.Alat (2) jalan (2)"/>
      <sheetName val="Alat Kontrak (2)"/>
      <sheetName val="hit.vol"/>
      <sheetName val="HIT. VOL UGD"/>
      <sheetName val="RAB UGD"/>
      <sheetName val="RAB LANJUTAN"/>
      <sheetName val="pagar"/>
      <sheetName val="paving"/>
      <sheetName val="SAT.PEK.UMUM "/>
      <sheetName val="ANALISA KONST BTN"/>
      <sheetName val="UPAH (2)"/>
      <sheetName val="SAT.PEK.KONST.BTN"/>
      <sheetName val="PERHITUNGAN"/>
      <sheetName val="No. 1 Persiapan"/>
      <sheetName val="No. 2 Pek. Beton Pit Conveyor_C"/>
      <sheetName val="Beton htg agung_CEK EKO"/>
      <sheetName val="Bekisting_cek eko"/>
      <sheetName val="Besi half slap_cek eko"/>
      <sheetName val="Finishing lantai htg_CEK EKO"/>
      <sheetName val="Besi pre-cast dan insitudind_ce"/>
      <sheetName val="Besi lantai pit conveyor_CEK EK"/>
      <sheetName val="beton htg agung"/>
      <sheetName val="besi half slap"/>
      <sheetName val="besi pre-cast dan insitudinding"/>
      <sheetName val="besi lantai pit conveyor oke"/>
      <sheetName val="Finishing lantai htg"/>
      <sheetName val="Beban Box culvert"/>
      <sheetName val="Pembesian Box culvert"/>
      <sheetName val="Tabel Waterpass"/>
      <sheetName val="Tabel Situasi"/>
      <sheetName val="XL4Test5"/>
      <sheetName val="ANALISA MOB."/>
      <sheetName val="PEMEL &amp; PENGATRAN LALIN"/>
      <sheetName val="Harga Sat."/>
      <sheetName val="Plant Pecah Batu"/>
      <sheetName val="PLAN CAMP. ASPAL"/>
      <sheetName val="Mata Pemby. Utama"/>
      <sheetName val="Urugan Pilihan"/>
      <sheetName val="Penyiapan BDN Jln"/>
      <sheetName val="Lap. agregat B Bh Jl"/>
      <sheetName val="Pond. agregat A"/>
      <sheetName val="Pond. agregat B"/>
      <sheetName val="PRIME COAT"/>
      <sheetName val="Tack Coat"/>
      <sheetName val="AC BASE COURSE"/>
      <sheetName val="AC BC LEVL"/>
      <sheetName val="AC BC antara"/>
      <sheetName val="AC WC"/>
      <sheetName val="KERB"/>
      <sheetName val="PB-Adukan"/>
      <sheetName val="Patok Pengarah"/>
      <sheetName val="Tebang Pohon &amp; Pav."/>
      <sheetName val="Beton 175"/>
      <sheetName val="Beton 125"/>
      <sheetName val="MARKA JALAN"/>
      <sheetName val="B-Tulangan 24"/>
      <sheetName val="Rambu 2"/>
      <sheetName val="Rambu"/>
      <sheetName val="Jad. Alat"/>
      <sheetName val="Jad. Bahn"/>
      <sheetName val="Harga Sat. (2)"/>
      <sheetName val="HURUF"/>
      <sheetName val="HURUF (j.baru)"/>
      <sheetName val="HURUF (j.lama)"/>
      <sheetName val="HURUF (saluran)"/>
      <sheetName val="SCHEDULE "/>
      <sheetName val="Rek. PIER TOTAL Pakai"/>
      <sheetName val="Rek. Jalan Baru"/>
      <sheetName val="Rek. Jalan Lama"/>
      <sheetName val="Rek. Sal Kawasan"/>
      <sheetName val="Rinc. Jalan Baru"/>
      <sheetName val="Rinc. Jalan Lama"/>
      <sheetName val="Rinc. Sal Kawasan"/>
      <sheetName val="analisa hargaSNI"/>
      <sheetName val="ALAT "/>
      <sheetName val="An. Harga alat"/>
      <sheetName val="Analis LS"/>
      <sheetName val="Jad Alat"/>
      <sheetName val="Jad Bahan"/>
      <sheetName val="Jad Tenaga"/>
      <sheetName val="Flowchart"/>
      <sheetName val="Spek Teknis"/>
      <sheetName val="SPEk Bahan"/>
      <sheetName val="RMK"/>
      <sheetName val="FC-ITEM"/>
      <sheetName val="Kandungan Lokal"/>
      <sheetName val="Anal Kegiatan"/>
      <sheetName val="Daf. Peralatan"/>
      <sheetName val="Methoda Pelk."/>
      <sheetName val="SPEk Tek (2)"/>
      <sheetName val="Pembershn&amp;Pembgkr"/>
      <sheetName val="Gal-padasberbatu"/>
      <sheetName val="Pemdtan-Urugan"/>
      <sheetName val="P.Badan Jl"/>
      <sheetName val="K-275"/>
      <sheetName val="Beton K 175"/>
      <sheetName val="B-Tulangan"/>
      <sheetName val="Patok Damija"/>
      <sheetName val="REL-PENGAMAN"/>
      <sheetName val="Tebang Pohon"/>
      <sheetName val="SCHEDULE (2)"/>
      <sheetName val="pecahbatu"/>
      <sheetName val="campuraspal"/>
      <sheetName val="Lamp. 2b Pengg. alat"/>
      <sheetName val="Surat Penawaran"/>
      <sheetName val="CEKLIST"/>
      <sheetName val="DAFT-K&amp;H"/>
      <sheetName val="ALS-TKNIK"/>
      <sheetName val="DAF-ANALISA"/>
      <sheetName val="ANA-PAKAI"/>
      <sheetName val="METODE PEL (2)"/>
      <sheetName val="BAGAN ALIR POKOK"/>
      <sheetName val="bagan alir2"/>
      <sheetName val="Butuh Alat"/>
      <sheetName val="ANALISA PERALATAN"/>
      <sheetName val="metode (3)"/>
      <sheetName val="FC-POKOK (2)"/>
      <sheetName val="Air-1"/>
      <sheetName val="Air-2"/>
      <sheetName val="RAB-PPA"/>
      <sheetName val="ALS-PPA"/>
      <sheetName val="Huruf (2)"/>
      <sheetName val="Lamp Penawaran"/>
      <sheetName val="Alat untuk proyek"/>
      <sheetName val="BQ1"/>
      <sheetName val="Metode pakai"/>
      <sheetName val="Alat pakai"/>
      <sheetName val="matapembayaranutama"/>
      <sheetName val="Kerjaan Sub Kon"/>
      <sheetName val="URUT"/>
      <sheetName val="Data Kontrak"/>
      <sheetName val="TIMBUNAN"/>
      <sheetName val="GALIAN"/>
      <sheetName val="Huruf (3)"/>
      <sheetName val="hsp"/>
      <sheetName val="INDEK ALAT"/>
      <sheetName val="s. penawaran"/>
      <sheetName val="Daft K&amp;H"/>
      <sheetName val="Anls Lumpsump"/>
      <sheetName val="Spek Tek Alat"/>
      <sheetName val="Skedul versi 24mg"/>
      <sheetName val="S3B11R"/>
      <sheetName val="XLR_NoRangeSheet"/>
      <sheetName val="Rek."/>
      <sheetName val="Time "/>
      <sheetName val="B.Dsr"/>
      <sheetName val="An.Q"/>
      <sheetName val="U,B"/>
      <sheetName val="R.ALT"/>
      <sheetName val="AnalisaJEMBATAN"/>
      <sheetName val="RAB.JMB"/>
      <sheetName val="7(a)"/>
      <sheetName val="Rek Sukma "/>
      <sheetName val="RAB Sukma "/>
      <sheetName val="Rek SD"/>
      <sheetName val="RAB SD"/>
      <sheetName val="Rek Persip"/>
      <sheetName val="RAB Persip"/>
      <sheetName val="Rek Persib"/>
      <sheetName val="RAB Persib"/>
      <sheetName val="JMB"/>
      <sheetName val="ANALIS BOW2"/>
      <sheetName val="Rek. (2)"/>
      <sheetName val="RAB (2)"/>
      <sheetName val="Nego"/>
      <sheetName val="Schdul"/>
      <sheetName val="paket K3 "/>
      <sheetName val="EV_Qlfk_K"/>
      <sheetName val="EV_SPR_CK"/>
      <sheetName val="D4 KAYU"/>
      <sheetName val="D6 BETON"/>
      <sheetName val="D8"/>
      <sheetName val="D9"/>
      <sheetName val="D10"/>
      <sheetName val="D11"/>
      <sheetName val="D12"/>
      <sheetName val="D13"/>
      <sheetName val="D14"/>
      <sheetName val="D15"/>
      <sheetName val="D16"/>
      <sheetName val="D17"/>
      <sheetName val="D18"/>
      <sheetName val="D19"/>
      <sheetName val="D20"/>
      <sheetName val="D21"/>
      <sheetName val="on-site"/>
      <sheetName val="hrg-stn-dsr"/>
      <sheetName val="Mtd-SET"/>
      <sheetName val="KUANT"/>
      <sheetName val="twr"/>
      <sheetName val="an land"/>
      <sheetName val="an lev"/>
      <sheetName val="an ush tani"/>
      <sheetName val="terb"/>
      <sheetName val="LAP.BLN 4 REF"/>
      <sheetName val="lap-bulan"/>
      <sheetName val="Lap-Minggu"/>
      <sheetName val="SHEDULLE JULI"/>
      <sheetName val="SHEDULLE AGT"/>
      <sheetName val="LAP.BLN 1"/>
      <sheetName val="LAP.BLN 2"/>
      <sheetName val="LAP.BLN  3"/>
      <sheetName val="LAP.BLN  4"/>
      <sheetName val="LAP.BLN CCO F1"/>
      <sheetName val="LAP.MINGGUAN1"/>
      <sheetName val="LAP.MINGGUAN2"/>
      <sheetName val="LAP.MINGGUAN3"/>
      <sheetName val="LAP.MINGGUAN4"/>
      <sheetName val="LAP.MINGGUAN5"/>
      <sheetName val="LAP.MINGGUAN6"/>
      <sheetName val="LAP.MINGGUAN 7"/>
      <sheetName val="LAP.MINGGUAN 8"/>
      <sheetName val="LAP.MINGGUAN 9"/>
      <sheetName val="LAP.MINGGUAN  10"/>
      <sheetName val="LAP.MINGGUAN  11"/>
      <sheetName val="LAP.MINGGUAN  12"/>
      <sheetName val="LAP.MINGGUAN  13"/>
      <sheetName val="LAP.MINGGUAN  14"/>
      <sheetName val="LAP.MINGGUAN  15"/>
      <sheetName val="LAP.TEMBAKAN"/>
      <sheetName val="Data Debitur"/>
      <sheetName val="SKK"/>
      <sheetName val="Cessie"/>
      <sheetName val="SKJ Bergerak"/>
      <sheetName val="FEO"/>
      <sheetName val="Perjanjian Kredit"/>
      <sheetName val="SPPK"/>
      <sheetName val="Lampiran FEO"/>
      <sheetName val="Syarat-syarat"/>
      <sheetName val="Bukti "/>
      <sheetName val="Jadwal Angsuran"/>
      <sheetName val="Terbilang 1"/>
      <sheetName val="Terbilang 2"/>
      <sheetName val="Terbilang 3"/>
      <sheetName val="Terbilang 4"/>
      <sheetName val="Terbilang 5"/>
      <sheetName val="Terbilang 6"/>
      <sheetName val="Terbilang 7"/>
      <sheetName val="Kartu"/>
      <sheetName val="Bukti"/>
      <sheetName val="SKJ Tetap"/>
      <sheetName val="BACK UP"/>
      <sheetName val="PEMBESIAN BALOK ANAK!"/>
      <sheetName val="PEMBESIAN BALOK INDUK!"/>
      <sheetName val="1. BETON POOR DAN PEDESTAL!"/>
      <sheetName val="1. BEKISTING POER&amp;PEDESTAL! "/>
      <sheetName val="2. GLIN POOR PLAT ENTRANCE! "/>
      <sheetName val="2. URUGAN ENTRANCE! "/>
      <sheetName val="2. BTN POOR&amp; PEDESTAL ENTRA "/>
      <sheetName val="2.PEMBESIAN PEDESTALENTRANCE!"/>
      <sheetName val="2. BEKISTING POER&amp;PDSTAL ENtran"/>
      <sheetName val="2.PSR URUG BWH PONDASI POER!"/>
      <sheetName val="2.LANTAI KERJA!"/>
      <sheetName val="3. URUGAN  PONDASI BT. GUNUNG!"/>
      <sheetName val="4. URUGAN TANAH BAWAH LANTAI"/>
      <sheetName val="4.URUGAN TANAH BWH LANTAI!"/>
      <sheetName val="5.BETON SLOOF K175!"/>
      <sheetName val="5.PEMBESIAN SLOOF!"/>
      <sheetName val="5.BEKISTING SLOOF!"/>
      <sheetName val="5.BEKISTING SLOOF 100 %"/>
      <sheetName val="B.1BETON KOLOM!"/>
      <sheetName val="B.1PEMB. KOLOM"/>
      <sheetName val="B.1.BEKISTING KOLOM!"/>
      <sheetName val="B.1BETON KOLOM ENTRANCE"/>
      <sheetName val="B.2.PEMBESIAN KOLOM ENTRANCE!"/>
      <sheetName val="B.2.BEKISTING KOLOM ENTRANC (2)"/>
      <sheetName val="B.3.BEKISTING BALOK INDUK!"/>
      <sheetName val="BEKISTING BALOK ANAK!"/>
      <sheetName val="Pasangan Batu Gunung Showrom"/>
      <sheetName val="Urugan Kembali Pas. Bt Gunung"/>
      <sheetName val="Pas. Bt. Kosong"/>
      <sheetName val="Urugan Pasir bwh pondasi"/>
      <sheetName val="Urugan Tanah Dalam Bangunan"/>
      <sheetName val="Pengadaan Klm Pipa D 20&quot;"/>
      <sheetName val="Pengadaan Klm Pipa D 16&quot; "/>
      <sheetName val="Analisa JEMBATAN"/>
      <sheetName val="RAB JBT"/>
      <sheetName val="rehab jbt"/>
      <sheetName val="DIV1 (2)"/>
      <sheetName val="Siring Bt Kajang"/>
      <sheetName val="Psr BLKG"/>
      <sheetName val="Kuaro"/>
      <sheetName val="Long Ikis"/>
      <sheetName val="Hitungan Pas. Batu"/>
      <sheetName val="Hit Pas. Bt Baru"/>
      <sheetName val="PEMBESIAN BALOK R.PELATIHAN!"/>
      <sheetName val="PEMBESIAN BALOK R.PELATIHAN (4)"/>
      <sheetName val="PEMBESIAN LISPLANK"/>
      <sheetName val="PEMBESIAN BALOK R.PELATIHAN (3)"/>
      <sheetName val="PEMBESIAN BALOK GDG PELATIHAN!"/>
      <sheetName val="PEMBESIAN BALOK R.PELATIHAN (2)"/>
      <sheetName val="PEMBESIAN BALOK ATAP II!"/>
      <sheetName val="PEMBESIAN BALOK ATAP II! (2)"/>
      <sheetName val="PEMBESIAN BALOK ATAP (16 m)"/>
      <sheetName val="PEMBESIAN BALOK ATAP (24M)"/>
      <sheetName val="PEMBESIAN BLK ATAP(30 M)"/>
      <sheetName val="PEMBESIAN BLK LISPLANK W.ROTAN"/>
      <sheetName val="B.7 Pembesian pond kayu"/>
      <sheetName val="PEMBESIAN PENGERING"/>
      <sheetName val="PEMBESIAN ENTRANCE!"/>
      <sheetName val="PEMBESIAN ENTRANCE! (2)"/>
      <sheetName val="PEMBESIAN KOLOM ENTRANCE"/>
      <sheetName val="PEMBESIAN PEDESTALENTRANCE! "/>
      <sheetName val="PEMBESIAN ENTRANCE (2)"/>
      <sheetName val="B.7 Pembesian pond kayu (2)"/>
      <sheetName val="PEMB. POER,SLOOF,PEDEST ACTUAL"/>
      <sheetName val="PEMB. KOLOM"/>
      <sheetName val="PEMB SLOOF!"/>
      <sheetName val="PEMB. Poer"/>
      <sheetName val="PEMB. SLOOF BETON SIRIP"/>
      <sheetName val="PEMBESIAN PEDESTAL"/>
      <sheetName val="PEMBESIAN SLOOF SHOWROOM"/>
      <sheetName val="B.7 Pembesian pondasi Poer "/>
      <sheetName val="PEMBESIAN BALOK"/>
      <sheetName val="PEMBESIAN BALOK tukang"/>
      <sheetName val="PEMBESIAN BALOK tukang (2)"/>
      <sheetName val="PEMBESIAN BALOK WORKSHOP!"/>
      <sheetName val="PEMBESIAN BALOK INDUK DAN ANAK"/>
      <sheetName val="PEMBESIAN SEPTIKTANK "/>
      <sheetName val="GALIAN SEPTIKTANK"/>
      <sheetName val="BETON SEPTIKTANK"/>
      <sheetName val="LANTAI KERJA SEPTIKTANK "/>
      <sheetName val="PEMBESIAN SEPTIKTANK  (2)"/>
      <sheetName val="BETON SEPTIKTANK (2)"/>
      <sheetName val="PAS.BATA SHOWROOM"/>
      <sheetName val="PEMBESIAN BALOK LISPLANK"/>
      <sheetName val="PEMBESIAN BALOK LISPLANk rotan"/>
      <sheetName val="PEMBESIAN BLK LISPLANk PELATIHA"/>
      <sheetName val="PEMBESIAN BALOK (2)"/>
      <sheetName val="PEMBESIAN BALOK workshop kayu"/>
      <sheetName val="PEMBESIAN ENTRANCE"/>
      <sheetName val="PEMBESIAN PEDESTALENTRANCE! (2)"/>
      <sheetName val="Analisa (PEN)"/>
      <sheetName val="Anis"/>
      <sheetName val="Satuan"/>
      <sheetName val="D-Analisa1"/>
      <sheetName val="D-Upah&amp;Bahan"/>
      <sheetName val="Time SC"/>
      <sheetName val="____01"/>
      <sheetName val="eqpmad2"/>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规划指标"/>
      <sheetName val="指标表"/>
      <sheetName val="车库"/>
      <sheetName val="Mp-team 1"/>
      <sheetName val="土地款支出"/>
      <sheetName val="规划指标表"/>
      <sheetName val="建筑面积 "/>
      <sheetName val="墙面工程"/>
      <sheetName val="江宁新指标"/>
      <sheetName val="叠拼"/>
      <sheetName val="复式"/>
      <sheetName val="平层"/>
      <sheetName val="独立商业"/>
      <sheetName val="地下超市"/>
      <sheetName val="内围地梁钢筋说明"/>
      <sheetName val="计算表"/>
      <sheetName val="工程量计算书"/>
      <sheetName val="名称"/>
      <sheetName val="土建工程综合单价表"/>
      <sheetName val="综合单价汇总表"/>
      <sheetName val="成本汇总 "/>
      <sheetName val="施工参考单价报价表"/>
      <sheetName val="甲指乙供材料报价表"/>
      <sheetName val="其它工作项目报价清单"/>
      <sheetName val="内部往来"/>
      <sheetName val="六类"/>
      <sheetName val="总体指标表"/>
      <sheetName val="地下车库"/>
      <sheetName val="目录"/>
      <sheetName val="Note 1 - Recon Profit"/>
      <sheetName val="基础资料（B）"/>
      <sheetName val="单方成本测算(帐面)"/>
      <sheetName val="成本结转表(IFRS)"/>
      <sheetName val="组团面积"/>
      <sheetName val="套数"/>
      <sheetName val="总指标"/>
      <sheetName val="2004年"/>
      <sheetName val="2006年"/>
      <sheetName val="2005年"/>
      <sheetName val="资本化利息分配表"/>
      <sheetName val="面积指标"/>
      <sheetName val="Aging Datasheet"/>
      <sheetName val="参数表"/>
      <sheetName val="敏感参数"/>
      <sheetName val="基础项目"/>
      <sheetName val="给排水工程量计算书"/>
      <sheetName val="梁"/>
      <sheetName val="门窗表"/>
      <sheetName val="Cashflow(Scenario)"/>
      <sheetName val="基础数据"/>
      <sheetName val="时间设置"/>
      <sheetName val="成本测算"/>
      <sheetName val="D户型防水"/>
      <sheetName val="板房区目标成本"/>
      <sheetName val="报批报建计划"/>
      <sheetName val="设计指标"/>
      <sheetName val="写字楼B"/>
      <sheetName val="财务费用"/>
      <sheetName val="收入与成本"/>
      <sheetName val="销售比率"/>
      <sheetName val="枣园--建安-间接"/>
      <sheetName val="土建工程综合单价组价明细表"/>
      <sheetName val="全期规划指标 "/>
      <sheetName val="   合同台账  "/>
      <sheetName val="040506利息分摊"/>
      <sheetName val="2006内部公司往来利息及调整（per entity）"/>
      <sheetName val="07利息分摊"/>
      <sheetName val="工程材料"/>
      <sheetName val="土建直接费"/>
      <sheetName val="承台(砖模) "/>
      <sheetName val="柱"/>
      <sheetName val="四季花城城南地块户型面积"/>
      <sheetName val="301-6"/>
      <sheetName val="工程量计算"/>
      <sheetName val="折线图2数据"/>
      <sheetName val="材料费"/>
      <sheetName val="Sheetl"/>
      <sheetName val="2、明细表"/>
      <sheetName val="型材线密度表"/>
      <sheetName val="SW-TEO"/>
      <sheetName val="Open"/>
      <sheetName val="建安工程费(全)"/>
      <sheetName val="建安工程费（住宅）"/>
      <sheetName val="G.1R-Shou COP Gf"/>
      <sheetName val="Toolbox"/>
      <sheetName val="Financ. Overview"/>
      <sheetName val="POWER ASSUMPTIONS"/>
      <sheetName val="电视监控"/>
      <sheetName val="钢筋计算表"/>
      <sheetName val="item information"/>
      <sheetName val="单位库"/>
      <sheetName val="新明源销售财务日报"/>
      <sheetName val="销售回款预测"/>
      <sheetName val="FYYS-1-编制底稿04-招聘活动支出"/>
      <sheetName val="项目汇总"/>
      <sheetName val="分录表"/>
      <sheetName val="税金预测"/>
      <sheetName val="B1填量"/>
      <sheetName val="精装修成本(B1)"/>
      <sheetName val="B2填量"/>
      <sheetName val="精装修成本(B2)"/>
      <sheetName val="WilliamSheet"/>
      <sheetName val="负1层"/>
      <sheetName val="夹层"/>
      <sheetName val="1层  "/>
      <sheetName val="2层  "/>
      <sheetName val="3层 "/>
      <sheetName val="屋顶层"/>
      <sheetName val="屋面层"/>
      <sheetName val="附件3"/>
      <sheetName val="合同"/>
      <sheetName val="基础台帐"/>
      <sheetName val="结算台账"/>
      <sheetName val="综合认价"/>
      <sheetName val="标底台账"/>
      <sheetName val="浙江昆仑"/>
      <sheetName val="通力电梯"/>
      <sheetName val="鸿浩"/>
      <sheetName val="顶美装饰"/>
      <sheetName val="鑫森电力（供货安装）"/>
      <sheetName val="昆仑"/>
      <sheetName val="康海"/>
      <sheetName val="朗迪"/>
      <sheetName val="燃气（泳池）"/>
      <sheetName val="新迎顺"/>
      <sheetName val="多次付款动态样表"/>
      <sheetName val="动态跟踪表旧"/>
      <sheetName val="决算书扣款清单样表"/>
      <sheetName val="月度计划"/>
      <sheetName val="季度计划"/>
      <sheetName val="付款内审表"/>
      <sheetName val="决算扣款清单"/>
      <sheetName val="9栋结算表"/>
      <sheetName val="2#地下室签证"/>
      <sheetName val="三区补充第二次9#楼"/>
      <sheetName val="一区第二次追加"/>
      <sheetName val="钢筋计算表(计算稿)"/>
      <sheetName val="钢筋汇总表"/>
      <sheetName val="箍筋计算器"/>
      <sheetName val="植筋"/>
      <sheetName val="9#"/>
      <sheetName val="一区追加结算"/>
      <sheetName val="2#地下室"/>
      <sheetName val="钢筋计算表(计算稿) (2)"/>
      <sheetName val="目标成本修订稿与正式稿量价对比表"/>
      <sheetName val="钢筋.砼等动态成本调整表"/>
      <sheetName val="钢筋加权平均价计算明细"/>
      <sheetName val="一标段钢筋进场明细"/>
      <sheetName val="二标段钢筋进场明细"/>
      <sheetName val="一标段砼加权平均价计算明细"/>
      <sheetName val="一标段商砼调差"/>
      <sheetName val="二标段商砼调差"/>
      <sheetName val="前(栖居)"/>
      <sheetName val="动态回顾"/>
      <sheetName val="动态成本明细"/>
      <sheetName val="合同明细台账"/>
      <sheetName val="合同变更明细台账"/>
      <sheetName val="口径外成本统计"/>
      <sheetName val="JIRR"/>
      <sheetName val="封面"/>
      <sheetName val="使用指引"/>
      <sheetName val="全周期"/>
      <sheetName val="地下室单列汇总"/>
      <sheetName val="前期"/>
      <sheetName val="建安"/>
      <sheetName val="基础"/>
      <sheetName val="配套"/>
      <sheetName val="成本指标"/>
      <sheetName val="差异分析"/>
      <sheetName val="差异分析2"/>
      <sheetName val="商业技术差异"/>
      <sheetName val="住宅技术差异"/>
      <sheetName val="学校技术差异"/>
      <sheetName val="测算记录"/>
      <sheetName val="编码说明"/>
      <sheetName val="业态成本统计表 "/>
      <sheetName val="编制说明"/>
      <sheetName val="工程造价汇总表"/>
      <sheetName val="清单"/>
      <sheetName val="综合单价分析表"/>
      <sheetName val="材料清单"/>
      <sheetName val="EPS线条栏杆"/>
      <sheetName val="1号楼石材"/>
      <sheetName val="6号楼石材 "/>
      <sheetName val="玻璃幕墙"/>
      <sheetName val="门窗百叶"/>
      <sheetName val="全周期汇总表"/>
      <sheetName val="项目明细帐"/>
      <sheetName val="砼加权平均价计算明细"/>
      <sheetName val="砖加权平均价计算明细"/>
      <sheetName val="水泥加权平均价计算明细"/>
      <sheetName val="钢筋汇总"/>
      <sheetName val="动态跟踪表"/>
      <sheetName val="南通"/>
      <sheetName val="迪亚特"/>
      <sheetName val="中航"/>
      <sheetName val="联盛"/>
      <sheetName val="永嘉"/>
      <sheetName val="水厂海宏"/>
      <sheetName val="业务台帐"/>
      <sheetName val="施工单位通讯录"/>
      <sheetName val="进度"/>
      <sheetName val="扣款"/>
      <sheetName val="任务单"/>
      <sheetName val="变更单"/>
      <sheetName val="工程量核定"/>
      <sheetName val="签证"/>
      <sheetName val="面积合计（藏）"/>
      <sheetName val="投标材料清单 "/>
      <sheetName val="11年计划"/>
      <sheetName val="字段"/>
      <sheetName val="主要规划指标"/>
      <sheetName val="开发"/>
      <sheetName val="销售财务日报表②"/>
      <sheetName val="金双楠一期-大门"/>
      <sheetName val="金双楠一期1-6#楼"/>
      <sheetName val="金双楠一期瓦屋面"/>
      <sheetName val="综合单价分析"/>
      <sheetName val="材料认价"/>
      <sheetName val="标底评审报告"/>
      <sheetName val="1、2、3、5栋塑钢门窗计算表"/>
      <sheetName val="5#7层以上"/>
      <sheetName val="5#7层以下"/>
      <sheetName val="修正说明"/>
      <sheetName val="复核后分色统计"/>
      <sheetName val="复核工程量"/>
      <sheetName val="标准层基础数据(原空调个数有误)"/>
      <sheetName val="1#"/>
      <sheetName val="2#"/>
      <sheetName val="3#"/>
      <sheetName val="4# "/>
      <sheetName val="5#"/>
      <sheetName val="6#"/>
      <sheetName val="7#"/>
      <sheetName val="8#"/>
      <sheetName val="10#"/>
      <sheetName val="11#"/>
      <sheetName val="12#"/>
      <sheetName val="1.投标总价封面"/>
      <sheetName val="塔吊工程"/>
      <sheetName val="ZB"/>
      <sheetName val="编码"/>
      <sheetName val="村级支出"/>
      <sheetName val="编码说明1"/>
      <sheetName val="地下室及基础单列汇总表"/>
      <sheetName val="住宅地块总指标"/>
      <sheetName val="技术指标分析"/>
      <sheetName val="与方案2版比"/>
      <sheetName val="经济指标"/>
      <sheetName val="参照表"/>
      <sheetName val="46亩(新)"/>
      <sheetName val="基础数据命名表"/>
      <sheetName val="技术指标"/>
      <sheetName val="税金缴纳情况"/>
      <sheetName val="土地款预测"/>
      <sheetName val="08.01"/>
      <sheetName val="政府性收费预测"/>
      <sheetName val="1-4栋结算清单汇总表"/>
      <sheetName val="OMVI"/>
      <sheetName val="与11.04日版差异分析"/>
      <sheetName val="与12月31日版差异"/>
      <sheetName val="7月8日版本与11月4日版差异"/>
      <sheetName val="7月8日版与3月20日版差异"/>
      <sheetName val="新版差异分析"/>
      <sheetName val="户内改造费用"/>
      <sheetName val="概算02版工程量框算"/>
      <sheetName val="03版工程量框算"/>
      <sheetName val="3月21日方案量框算"/>
      <sheetName val="建造指标"/>
      <sheetName val="差异分析表"/>
      <sheetName val="报价汇总表"/>
      <sheetName val="外墙石材"/>
      <sheetName val="外墙涂料"/>
      <sheetName val="外墙保温"/>
      <sheetName val="瓦屋面"/>
      <sheetName val="断热桥铝合金门窗"/>
      <sheetName val="地弹门"/>
      <sheetName val="栏杆"/>
      <sheetName val="百叶"/>
      <sheetName val="轻钢雨棚"/>
      <sheetName val="外墙GRC线条"/>
      <sheetName val="材料明细表"/>
      <sheetName val="主要材料损耗表"/>
      <sheetName val="第一次分析"/>
      <sheetName val="第二次分析"/>
      <sheetName val="第三次分析"/>
      <sheetName val="汇总表 "/>
      <sheetName val="土建总包工程量清单"/>
      <sheetName val="安装清单"/>
      <sheetName val="措施费-住宅（含底商） "/>
      <sheetName val="措施费-独立及院落商业地上 "/>
      <sheetName val="材料基价"/>
      <sheetName val="标底编制需工程部明确事项 "/>
      <sheetName val="大型机械设备基础、进出场及安拆费"/>
      <sheetName val="塔吊费用"/>
      <sheetName val="施工电梯"/>
      <sheetName val="脚手架"/>
      <sheetName val="模板费、砌体、内墙抹灰、内墙腻子人工费分析"/>
      <sheetName val="进度关键控制点"/>
      <sheetName val="3.投标总价汇总表"/>
      <sheetName val="4.1土建工程量清单计价表"/>
      <sheetName val="人员支出"/>
      <sheetName val="一般预算收入"/>
      <sheetName val="2.工程量清单编制说明"/>
      <sheetName val="4.1土建工程量清单计价表 "/>
      <sheetName val="4.2 钢材材料调价表"/>
      <sheetName val="4.3材料调价"/>
      <sheetName val="4.4人工调价"/>
      <sheetName val="4.5土建主要材料价格表"/>
      <sheetName val="5.1安装工程量清单计价表 "/>
      <sheetName val="7.1措施费"/>
      <sheetName val="7.1.1垂直运输费分析表"/>
      <sheetName val="8.1施工总承包配合费"/>
      <sheetName val="9.1规费"/>
      <sheetName val="10.其他工作项目报价清单"/>
      <sheetName val="11.甲供材范围划分及甲定乙供材料品牌"/>
      <sheetName val="JIAKHP"/>
      <sheetName val="单项造价指标"/>
      <sheetName val="工程量指标分析"/>
      <sheetName val="经济技术指标"/>
      <sheetName val="非预拌砂浆"/>
      <sheetName val="措施费"/>
      <sheetName val="评审报告"/>
      <sheetName val="技术方案 "/>
      <sheetName val="总价表"/>
      <sheetName val="电话"/>
      <sheetName val="对讲"/>
      <sheetName val="门禁、一卡通"/>
      <sheetName val="电子巡更"/>
      <sheetName val="背景音乐"/>
      <sheetName val="电子围栏"/>
      <sheetName val="停车场"/>
      <sheetName val="建筑指标表（原方案版）"/>
      <sheetName val="民用项目指标4.19"/>
      <sheetName val="项目指标"/>
      <sheetName val="差异分析表 (COCO时代拿地版与方案版)"/>
      <sheetName val="差异分析表 (COCO时代策划版与方案版) "/>
      <sheetName val="差异分析表 (弹子石与彩云府)"/>
      <sheetName val="面积差异分析表"/>
      <sheetName val="全周期汇总表（按可售面积）"/>
      <sheetName val="差异分析表 (C地块调整与原方案版) "/>
      <sheetName val="差异分析表-"/>
      <sheetName val="全周期汇总表 (按规划面积)"/>
      <sheetName val="前期工程费"/>
      <sheetName val="建安工程费（ALL)"/>
      <sheetName val="建安工程费（临街商业）"/>
      <sheetName val="建安工程费（独栋商业）"/>
      <sheetName val="建安工程费（LOFT）"/>
      <sheetName val="基础设施费"/>
      <sheetName val="配套设施费"/>
      <sheetName val="附2、成本预算 (重庆蓝光·COCO时代项目-010）"/>
      <sheetName val="户型配比"/>
      <sheetName val="动态成本汇总表（B地块）"/>
      <sheetName val="动态明细"/>
      <sheetName val="材料调差汇总"/>
      <sheetName val="全周期汇总表每季度报送"/>
      <sheetName val="本次动态口径外说明"/>
      <sheetName val="COCO时代目标成本(全周期）"/>
      <sheetName val="COCO时代B目标成本(全周期）"/>
      <sheetName val="建(栖居)"/>
      <sheetName val="基(栖居)"/>
      <sheetName val="POWER ASSUMPTION"/>
      <sheetName val="指标分类汇总"/>
      <sheetName val="零星工程量"/>
      <sheetName val="_REF!"/>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核算项目余额表"/>
      <sheetName val="说明"/>
      <sheetName val="销量"/>
      <sheetName val="共享"/>
      <sheetName val="促销活动"/>
      <sheetName val="活动"/>
      <sheetName val="总表"/>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ºËËãÏîÄ¿Óà¶î±í"/>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Ì_¡Â"/>
      <sheetName val="_¨²¨¢_"/>
      <sheetName val="12_¨ª"/>
      <sheetName val="¡ä¨´_¨²___¡¥"/>
      <sheetName val="___¡¥"/>
      <sheetName val="¡Á¨¹¡À¨ª"/>
      <sheetName val="o_______¨®¨¤__¡À¨ª"/>
      <sheetName val="22号"/>
      <sheetName val="所得税凭证抽查"/>
      <sheetName val="*REF!"/>
      <sheetName val="¡À??¨²¡¤¡é¨¦¨²"/>
      <sheetName val="11?¨¨?a¦Ì¡è"/>
      <sheetName val="13?¨¨???¡§"/>
      <sheetName val="13?¨¨¡¤???¡À¨ª"/>
      <sheetName val="13.65?¨¨???¡§"/>
      <sheetName val="13.6???¡§¡¤???¡À¨ª"/>
      <sheetName val="13.65?¨¨¨¦¨°??"/>
      <sheetName val="13.65¨¦¨°??¡¤???¡À¨ª"/>
      <sheetName val="11?¨¨?¨¦??"/>
      <sheetName val="?¨ª?¨¬1y??¡¤???"/>
      <sheetName val="D???¡¤???¡À¨ª"/>
      <sheetName val="?e?¨¬?o??¦Ì?"/>
      <sheetName val="?e?¨¬?¨®??"/>
      <sheetName val="??¡Á¨¹¡À¨ª"/>
      <sheetName val="?o??¦Ì?¡À?¡¤Y "/>
      <sheetName val="10.5?¨¨3¨¦¡À?¡À¨ª"/>
      <sheetName val="11?¨¨??3¨¦¡À?¡À¨ª"/>
      <sheetName val="11?¨¨??¨¬?3¨¦¡À?¡À¨ª"/>
      <sheetName val="???¡§?¨¦3¨¦¡À?¡À¨ª"/>
      <sheetName val="?a¦Ì¡è3¨¦¡À?¡À¨ª"/>
      <sheetName val="11?¨¨¨¦¨°???¨º3¨¦¡À?¡À¨ª"/>
      <sheetName val="???¡¤?¡§¨¢?"/>
      <sheetName val="???¡¤?o??¦Ì?"/>
      <sheetName val="???¡¤????¨¦¨¬¡À¨º"/>
      <sheetName val="???¡§¡¤???¡À¨ª"/>
      <sheetName val="???¡§?¨¦¡¤???¡À¨ª"/>
      <sheetName val="¨¦¨°???¨º¡¤???¡À¨ª"/>
      <sheetName val="?a¦Ì¡è¡¤???"/>
      <sheetName val="¨ª¡ã??15L"/>
      <sheetName val="¨ª¡ã??20L"/>
      <sheetName val="¨ª¡ã??30L"/>
      <sheetName val="¨ª¡ã??10L"/>
      <sheetName val="¨ª¡ã??5L"/>
      <sheetName val="¨ª¡ã??20L (??) "/>
      <sheetName val="¨ª¡ã??30L (??)  "/>
      <sheetName val="¨ª¡ã??15L(?a¡ê?"/>
      <sheetName val="¨ª¡ã??20L¡ê¡§?a¡ê?"/>
      <sheetName val="¨ª¡ã??30L¡ê¡§?a¡ê?"/>
      <sheetName val="¨ª¡ã??20L(???¡§?¨¦¡ê?"/>
      <sheetName val="?¦Ì?¡Â"/>
      <sheetName val="?¨²¨¢?"/>
      <sheetName val="12?¨ª"/>
      <sheetName val="¡ä¨´?¨²???¡¥"/>
      <sheetName val="???¡¥"/>
      <sheetName val="o???????¨®¨¤??¡À¨ª"/>
      <sheetName val="楼层"/>
      <sheetName val="POWER_ASSUMPTIONS"/>
      <sheetName val="G_1R-Shou_COP_Gf"/>
      <sheetName val="Financ__Overview"/>
      <sheetName val="POWER_ASSUMPTION"/>
      <sheetName val="POWER_ASSUMPTIONS1"/>
      <sheetName val="G_1R-Shou_COP_Gf1"/>
      <sheetName val="Financ__Overview1"/>
      <sheetName val="POWER_ASSUMPTION1"/>
      <sheetName val="一标段 "/>
      <sheetName val="全周期汇总表 (合并)"/>
      <sheetName val="经济指标表"/>
      <sheetName val="直接成本汇总表"/>
      <sheetName val="建安工程费（大地块）"/>
      <sheetName val="建安工程费（小地块）"/>
      <sheetName val="目标成本各版本修订说明"/>
      <sheetName val="建安工程费（南充23亩）"/>
      <sheetName val="差役分析（改）"/>
      <sheetName val="形象进度"/>
      <sheetName val="产值汇总"/>
      <sheetName val="进度产值汇总表"/>
      <sheetName val="土建清单汇总表"/>
      <sheetName val="13#楼土建清单"/>
      <sheetName val="14#楼土建清单"/>
      <sheetName val="15#楼土建清单"/>
      <sheetName val="16#楼土建清单"/>
      <sheetName val="地下室土建清单"/>
      <sheetName val="钢材调差汇总表"/>
      <sheetName val="钢材调差"/>
      <sheetName val="砼调差"/>
      <sheetName val="材料基价表"/>
      <sheetName val="户型面积"/>
      <sheetName val="分层面积表"/>
      <sheetName val="商业地块总指标"/>
      <sheetName val="学校指标"/>
      <sheetName val="小区绿地指标"/>
      <sheetName val="销售财务日报汇总②"/>
      <sheetName val="172亩住宅地块总指标"/>
      <sheetName val="配置标准表"/>
      <sheetName val="172亩户内改造费用详情"/>
      <sheetName val="匡算工程量"/>
      <sheetName val="安装"/>
      <sheetName val="汇总对比"/>
      <sheetName val="与拍地差异"/>
      <sheetName val="与上稿差异"/>
      <sheetName val="与长沙某项目对比"/>
      <sheetName val="与花二三期对比"/>
      <sheetName val="与花一差异"/>
      <sheetName val="报建文件"/>
      <sheetName val="测算配置"/>
      <sheetName val="地基调查"/>
      <sheetName val="基设收费"/>
      <sheetName val="汇总方式"/>
      <sheetName val="54亩(新)"/>
      <sheetName val="57亩(新)"/>
      <sheetName val="修订说明"/>
      <sheetName val="对比汇总"/>
      <sheetName val="资金计划"/>
      <sheetName val="工期计划"/>
      <sheetName val="与COCO时代差异"/>
      <sheetName val="云鼎预结"/>
      <sheetName val="coco时代"/>
      <sheetName val="标底评价"/>
      <sheetName val="水电总包标底指标提取表 "/>
      <sheetName val="表1封面"/>
      <sheetName val="表2投标报价汇总表"/>
      <sheetName val="表4.1安装总包汇总"/>
      <sheetName val="表4.2户内部分安装清单"/>
      <sheetName val="表4.3公共部分安装清单"/>
      <sheetName val="六号楼暂定清单"/>
      <sheetName val="调价材料基价"/>
      <sheetName val="汇总表2"/>
      <sheetName val="汇总表1"/>
      <sheetName val="100亩成本"/>
      <sheetName val="推售计划"/>
      <sheetName val="138亩项目工程款支付计划（一期）"/>
      <sheetName val="138亩项目工程款支付计划（二期）"/>
      <sheetName val="138亩地块计划策划表方案"/>
      <sheetName val="138亩项目工程款支付计划（合并)"/>
      <sheetName val="开发间接费"/>
      <sheetName val="附8、土地增值税清算表"/>
      <sheetName val="清单1"/>
      <sheetName val="合同台账"/>
      <sheetName val="动态成本"/>
      <sheetName val="付款台账"/>
      <sheetName val="附表1"/>
      <sheetName val="方案4"/>
      <sheetName val="KKKKKKKK"/>
      <sheetName val="99CCTV"/>
      <sheetName val="基本设置"/>
      <sheetName val="方案1"/>
      <sheetName val="会计毛利"/>
      <sheetName val="销售计划"/>
      <sheetName val="成本0601"/>
      <sheetName val=" 与8%商业差异"/>
      <sheetName val="与城市公寓B级差异"/>
      <sheetName val="与郑州贰号城邦差异"/>
      <sheetName val="项目概况对比"/>
      <sheetName val="户型"/>
      <sheetName val="户型指标"/>
      <sheetName val="项目测算配置标准"/>
      <sheetName val="地基基础"/>
      <sheetName val="政府收费"/>
      <sheetName val="产品系列配置标准"/>
      <sheetName val="Backup of Backup of LINDA LISTO"/>
      <sheetName val="现金流量"/>
      <sheetName val="成本分析"/>
      <sheetName val="专7、现金流量表"/>
      <sheetName val="mwin"/>
      <sheetName val="Sheet1 (11)"/>
      <sheetName val="与其他项目对比"/>
      <sheetName val="地下室业态单列汇总表"/>
      <sheetName val="与coco时代对比"/>
      <sheetName val="与云鼎对比"/>
      <sheetName val="3年内住宅小地块"/>
      <sheetName val="3年内住宅小地块资金计划"/>
      <sheetName val="开发资金计划"/>
      <sheetName val="与20130620差异"/>
      <sheetName val="大地块商业与上一版差异"/>
      <sheetName val="住宅与上一版差异"/>
      <sheetName val="住宅与拿地版差异"/>
      <sheetName val="小地块商业与上一版差异"/>
      <sheetName val="小地块商业与拿地版"/>
      <sheetName val="大地块商业与上一版差异 改格式"/>
      <sheetName val="小地块商业方案正式会与策划版"/>
      <sheetName val="住宅与上一版差异（改格式）"/>
      <sheetName val="地下室与COCO时代地下室对比"/>
      <sheetName val="各阶段汇总"/>
      <sheetName val="戊类库房成本"/>
      <sheetName val="面积"/>
      <sheetName val="2号地配置"/>
      <sheetName val="测算底表"/>
      <sheetName val="填写说明"/>
      <sheetName val="1-合同台账"/>
      <sheetName val="2.1-基础台帐（土建）"/>
      <sheetName val="2.2-基础台帐（安装）"/>
      <sheetName val="3-标底台账"/>
      <sheetName val="4-收方管理台账"/>
      <sheetName val="5-综合认价台账"/>
      <sheetName val="6-结算台账"/>
      <sheetName val="7-超目标成本台账"/>
      <sheetName val="8.1-动态跟踪表汇总"/>
      <sheetName val="8.2-动态跟踪表"/>
      <sheetName val="9-成本优化统计表"/>
      <sheetName val="10-无效成本统计表"/>
      <sheetName val="金宇1#地"/>
      <sheetName val="兴网传媒"/>
      <sheetName val="思瑞安1#地"/>
      <sheetName val="合创1#地"/>
      <sheetName val="天府消防"/>
      <sheetName val="市政"/>
      <sheetName val="市政2、3#"/>
      <sheetName val="绿茵"/>
      <sheetName val="东方"/>
      <sheetName val="海宏"/>
      <sheetName val="通安达"/>
      <sheetName val="鸿浩4#地样板"/>
      <sheetName val="凯能"/>
      <sheetName val="御风23"/>
      <sheetName val="御风45"/>
      <sheetName val="思瑞安23"/>
      <sheetName val="思瑞安45"/>
      <sheetName val="园丁"/>
      <sheetName val="园丁1#"/>
      <sheetName val="海宏 (2)"/>
      <sheetName val="海宏1#地"/>
      <sheetName val="兴网"/>
      <sheetName val="三江"/>
      <sheetName val="凯能1#地"/>
      <sheetName val="其他"/>
      <sheetName val="投标报价汇总表"/>
      <sheetName val="成都迪康车间改造工程清单"/>
      <sheetName val="成都库房-安装清单"/>
      <sheetName val="成都固体车间-安装清单"/>
      <sheetName val="成都提取车间-安装"/>
      <sheetName val="综合单价分析表安装"/>
      <sheetName val="土建材料询价表"/>
      <sheetName val="安装主要材料价格表"/>
      <sheetName val="成都固体车间-B545安装清单"/>
      <sheetName val="苗圃提供"/>
      <sheetName val="招标清单"/>
      <sheetName val="全部清单"/>
      <sheetName val="工程量计算明细"/>
      <sheetName val="建安工程费"/>
      <sheetName val="前期已用费用"/>
      <sheetName val="应收账款明细表"/>
      <sheetName val="应收账款汇总表"/>
      <sheetName val="200612"/>
      <sheetName val="200701"/>
      <sheetName val="200702"/>
      <sheetName val="200703"/>
      <sheetName val="200704"/>
      <sheetName val="200705"/>
      <sheetName val="200706"/>
      <sheetName val="200707"/>
      <sheetName val="200708"/>
      <sheetName val="200709"/>
      <sheetName val="200710"/>
      <sheetName val="200711"/>
      <sheetName val="200712"/>
      <sheetName val="2008.1"/>
      <sheetName val="2008.2"/>
      <sheetName val="上年末"/>
      <sheetName val="1月"/>
      <sheetName val="10月"/>
      <sheetName val="11月"/>
      <sheetName val="12月"/>
      <sheetName val="2月"/>
      <sheetName val="3月"/>
      <sheetName val="4月"/>
      <sheetName val="5月"/>
      <sheetName val="6月"/>
      <sheetName val="8月"/>
      <sheetName val="附4、土地成本构成及支付计划表）"/>
      <sheetName val="PA(低)"/>
      <sheetName val="闭路电视 (2)"/>
      <sheetName val="闭路电视"/>
      <sheetName val="UFPrn20020708110604"/>
      <sheetName val="管比表（2）"/>
      <sheetName val="科余"/>
      <sheetName val="制比表（2）"/>
      <sheetName val="损表"/>
      <sheetName val="固折（2）"/>
      <sheetName val="预提表"/>
      <sheetName val="资负表"/>
      <sheetName val="毛利表"/>
      <sheetName val="应税表"/>
      <sheetName val="管比表"/>
      <sheetName val="预算底稿"/>
      <sheetName val="管理费用预算"/>
      <sheetName val="固定生产成本预算"/>
      <sheetName val="¹Ü±È±í£¨2£©"/>
      <sheetName val="¿ÆÓà"/>
      <sheetName val="ÖÆ±È±í£¨2£©"/>
      <sheetName val="Ëð±í"/>
      <sheetName val="¹ÌÕÛ£¨2£©"/>
      <sheetName val="Ô¤Ìá±í"/>
      <sheetName val="×Ê¸º±í"/>
      <sheetName val="Ã«Àû±í"/>
      <sheetName val="Ó¦Ë°±í"/>
      <sheetName val="¹Ü±È±í"/>
      <sheetName val="Ô¤Ëãµ×¸å"/>
      <sheetName val="¹ÜÀí·ÑÓÃÔ¤Ëã"/>
      <sheetName val="¹Ì¶¨Éú²ú³É±¾Ô¤Ëã"/>
      <sheetName val="趋势图"/>
      <sheetName val="折旧测试"/>
      <sheetName val="应收账款及预收账款明细表"/>
      <sheetName val="81180截止测试"/>
      <sheetName val="营业收入"/>
      <sheetName val="81130主营月份"/>
      <sheetName val="存货明细表 "/>
      <sheetName val="54131"/>
      <sheetName val="存货成本重算"/>
      <sheetName val="投资性房地产"/>
      <sheetName val="占地面积统计表"/>
      <sheetName val="M-5A"/>
      <sheetName val="应付－武汉运盛钢铁贸易有限公司"/>
      <sheetName val="襄樊鼎益机电有限公司"/>
      <sheetName val="企业表一"/>
      <sheetName val="M-5C"/>
      <sheetName val="平均年限法(基于入账原值和入账预计使用期间)"/>
      <sheetName val="改加胶玻璃、室外栏杆"/>
      <sheetName val="其他相关费用表"/>
      <sheetName val="工程量清单计价表"/>
      <sheetName val="规划建筑一览表"/>
      <sheetName val="土建清单"/>
      <sheetName val="预拌砂浆"/>
      <sheetName val="材料表"/>
      <sheetName val="2.1-基础台帐（总包）"/>
      <sheetName val="2.1-基础台帐 (分包)"/>
      <sheetName val="2.2-基础台帐 (安装工程)"/>
      <sheetName val="11-合同总价形成动态跟踪表"/>
      <sheetName val="硬景工程"/>
      <sheetName val="安装工程 "/>
      <sheetName val="大乔木 "/>
      <sheetName val="中小乔 "/>
      <sheetName val="地被 "/>
      <sheetName val="灌木 "/>
      <sheetName val="球类竹类 "/>
      <sheetName val="综合单价分析表(土建)"/>
      <sheetName val="经济指标分析表"/>
      <sheetName val="技术方案"/>
      <sheetName val="合计"/>
      <sheetName val="P1012001"/>
      <sheetName val="回款分析"/>
      <sheetName val="收支统计"/>
      <sheetName val="销售回款"/>
      <sheetName val="销售合同"/>
      <sheetName val="现金流出"/>
      <sheetName val="回款统计"/>
      <sheetName val="明细汇总"/>
      <sheetName val="数据"/>
      <sheetName val="材料价格表"/>
      <sheetName val="与国际差异"/>
      <sheetName val="A0104差异"/>
      <sheetName val="户型统计"/>
      <sheetName val="CWYS-FYYS-1_人力成本支出测算"/>
      <sheetName val="FYYS-1-001年度人力成本测算（部门汇总）"/>
      <sheetName val="FYYS-1-002年度人力成本测算（部门）"/>
      <sheetName val="FYYS-1-编制底稿01工资及福利支出(公司领导)"/>
      <sheetName val="FYYS-1-编制底稿01工资及福利支出(财务部)"/>
      <sheetName val="FYYS-1-编制底稿01工资及福利支出(工程管理部)"/>
      <sheetName val="FYYS-1-编制底稿01工资及福利支出(技术管理部)"/>
      <sheetName val="FYYS-1-编制底稿01工资及福利支出(经营成本部)"/>
      <sheetName val="FYYS-1-编制底稿01工资及福利支出(营销运营部)"/>
      <sheetName val="FYYS-1-编制底稿01工资及福利支出(总经办)"/>
      <sheetName val="FYYS-1-编制底稿02-销售提成"/>
      <sheetName val="FYYS-1-编制底稿03-加班费 "/>
      <sheetName val="FYYS-1-编制底稿05-员工离职补偿"/>
      <sheetName val="封面 "/>
      <sheetName val="优化对比说明表"/>
      <sheetName val="建安工程（安装）"/>
      <sheetName val="单方公摊"/>
      <sheetName val="需分摊项目"/>
      <sheetName val=" 算量"/>
      <sheetName val="工程量计算式"/>
      <sheetName val="超目标成本"/>
      <sheetName val="预警通知书"/>
      <sheetName val="经济指标分析"/>
      <sheetName val="通力电梯 (主体)"/>
      <sheetName val="电梯安装"/>
      <sheetName val="观光电梯明细"/>
      <sheetName val="电梯明细"/>
      <sheetName val="莱钢泰达"/>
      <sheetName val="有线广播电施"/>
      <sheetName val="燃气（商业预留）"/>
      <sheetName val="燃气（商业预留） (补充)"/>
      <sheetName val="燃气（民用）"/>
      <sheetName val="重庆三峡"/>
      <sheetName val="蓝思特"/>
      <sheetName val="样板房弱电-合创"/>
      <sheetName val="友邦（实体样板房）"/>
      <sheetName val="供配电（昆仑）"/>
      <sheetName val="金潭"/>
      <sheetName val="深圳海贝斯"/>
      <sheetName val="明勇 (年度)"/>
      <sheetName val="四川亿隆"/>
      <sheetName val="金邦"/>
      <sheetName val="佳尼特"/>
      <sheetName val="华帝"/>
      <sheetName val="鼎威（美标）"/>
      <sheetName val=" 汉鼎"/>
      <sheetName val="南虹（格力）"/>
      <sheetName val="麦隆户箱"/>
      <sheetName val="千嘉"/>
      <sheetName val="广达锦城"/>
      <sheetName val="鸿浩（主体）"/>
      <sheetName val="君和"/>
      <sheetName val="亚萨合莱"/>
      <sheetName val="雅典"/>
      <sheetName val="科志人防"/>
      <sheetName val="基坑护壁"/>
      <sheetName val="施工用电"/>
      <sheetName val="基准方正"/>
      <sheetName val="57亩项目测算条件及配置标准表模板"/>
      <sheetName val="地基础调研"/>
      <sheetName val="工程量框算稿"/>
      <sheetName val="工程管理部"/>
      <sheetName val="成本管理部"/>
      <sheetName val="与方案2版AO1.3.02分析"/>
      <sheetName val="基础台帐（土建）"/>
      <sheetName val="基础台帐（安装）"/>
      <sheetName val="多次动态跟踪表汇总一期"/>
      <sheetName val="多次动态跟踪表汇总二期"/>
      <sheetName val="商业保温2期"/>
      <sheetName val="二期公区装设"/>
      <sheetName val="一期公区装设"/>
      <sheetName val="2期移栽树木"/>
      <sheetName val="一期消防"/>
      <sheetName val="一期屋面瓦"/>
      <sheetName val="二期商业区瓦"/>
      <sheetName val="二期商区景观（天开）"/>
      <sheetName val="二期水电安装"/>
      <sheetName val="一期楼层配电箱"/>
      <sheetName val="联发天然气"/>
      <sheetName val="雅典外墙保温"/>
      <sheetName val="一期光彩"/>
      <sheetName val="建业质量检测"/>
      <sheetName val="一期观光电梯"/>
      <sheetName val="二期土方"/>
      <sheetName val="一期土方"/>
      <sheetName val="金石"/>
      <sheetName val="惠美园艺"/>
      <sheetName val="信永中和（一期）"/>
      <sheetName val="信永中和（2期）"/>
      <sheetName val="中建四局 "/>
      <sheetName val="倍特 "/>
      <sheetName val="35亩雅典总包"/>
      <sheetName val="35亩雅典安装"/>
      <sheetName val="一期发电机组"/>
      <sheetName val="中兴供水(2期）"/>
      <sheetName val="施工图审查（一期）"/>
      <sheetName val="自来水管道(一期)"/>
      <sheetName val="一期主体沉降"/>
      <sheetName val="二期主体沉降"/>
      <sheetName val="样板房土建"/>
      <sheetName val="一期监理"/>
      <sheetName val="2期监理 "/>
      <sheetName val="二期基坑护壁"/>
      <sheetName val="一期抗浮锚杆"/>
      <sheetName val="一期人防设计"/>
      <sheetName val="二期人防设计"/>
      <sheetName val="一期人防设备"/>
      <sheetName val="二期景观施工设计"/>
      <sheetName val="一期基坑护壁"/>
      <sheetName val="鸿翔"/>
      <sheetName val="俊宏景观"/>
      <sheetName val="一期景观方案设计"/>
      <sheetName val="二期景观方案设计"/>
      <sheetName val="一期夜市"/>
      <sheetName val="二期夜市"/>
      <sheetName val="华野绿都一期"/>
      <sheetName val="华野绿都二期"/>
      <sheetName val="玛洛卡"/>
      <sheetName val="深圳城建99亩"/>
      <sheetName val="深圳城建35亩"/>
      <sheetName val="基准方中99亩"/>
      <sheetName val="基准方中35亩"/>
      <sheetName val="裕瑞"/>
      <sheetName val="一期项目施工用电"/>
      <sheetName val="二期项目施工用电"/>
      <sheetName val="样板房装饰设计"/>
      <sheetName val="一期打井降水"/>
      <sheetName val="二期打井降水"/>
      <sheetName val="2期人防设备"/>
      <sheetName val="二期商业广场景观"/>
      <sheetName val="二期抗浮锚杆"/>
      <sheetName val="2期外墙保温"/>
      <sheetName val="2期户内配电箱"/>
      <sheetName val="倍特(二期亮相区装饰)"/>
      <sheetName val="一期栏杆（东润）"/>
      <sheetName val="一期铜芯电缆"/>
      <sheetName val="一期铝合金电缆"/>
      <sheetName val="动态跟踪样表"/>
      <sheetName val="一单一结台账"/>
      <sheetName val="一单一结明细样表"/>
      <sheetName val="签证互扣登记台帐"/>
      <sheetName val="总价形成台账"/>
      <sheetName val="决算书扣款新表"/>
      <sheetName val="超目标成本台账"/>
      <sheetName val="成本优化"/>
      <sheetName val="无效成本（一期）"/>
      <sheetName val="无效成本（二期）"/>
      <sheetName val="中标分析报告"/>
      <sheetName val="收方管理台帐"/>
      <sheetName val="一期光彩设计费"/>
      <sheetName val="POWERASSUMPTIONS"/>
      <sheetName val="序列表"/>
      <sheetName val="原材料单价分析"/>
      <sheetName val="TRIAL3"/>
      <sheetName val="G-PROF1"/>
      <sheetName val="资产负债表及损益表"/>
      <sheetName val="重要内部交易"/>
      <sheetName val="管理费用"/>
      <sheetName val="营业费用"/>
      <sheetName val="制造费用"/>
      <sheetName val="会计事项调整表"/>
      <sheetName val="GP analysis Per month"/>
      <sheetName val="Sales breakdown "/>
      <sheetName val="MA Adj. Test"/>
      <sheetName val="华泰"/>
      <sheetName val="华意"/>
      <sheetName val="07水"/>
      <sheetName val="合同明细"/>
      <sheetName val="系数516"/>
      <sheetName val="节奏成本"/>
      <sheetName val="StartUp"/>
      <sheetName val="工程投标总价表"/>
      <sheetName val="报价编制说明"/>
      <sheetName val="清单01-1"/>
      <sheetName val="清单01-2"/>
      <sheetName val="清单01-3"/>
      <sheetName val="措施包干费02"/>
      <sheetName val="清单03"/>
      <sheetName val="增补清单04"/>
      <sheetName val="主要材料价格表"/>
      <sheetName val="包干单价分析表"/>
      <sheetName val="4.2措施项目（模板）"/>
      <sheetName val="4.3 钢材材料调价表"/>
      <sheetName val="4.4土建主要材料价格表"/>
      <sheetName val="5.2电缆材料调价说明"/>
      <sheetName val="5.3安装主要材料表 "/>
      <sheetName val="5.4增补项目清单"/>
      <sheetName val="6措施费"/>
      <sheetName val="7施工总承包服务费"/>
      <sheetName val="8规费"/>
      <sheetName val="9.其他工作项目报价清单"/>
      <sheetName val="10.甲定乙供材料品牌"/>
      <sheetName val=" 墙"/>
      <sheetName val=" 过梁"/>
      <sheetName val=" 柱"/>
      <sheetName val="构造柱"/>
      <sheetName val="连梁"/>
      <sheetName val=" 圈梁"/>
      <sheetName val=" 现浇板"/>
      <sheetName val="楼地面"/>
      <sheetName val=" 墙面"/>
      <sheetName val=" 天棚"/>
      <sheetName val=" 单梁装修"/>
      <sheetName val=" 屋面"/>
      <sheetName val="罗敏楼梯 "/>
      <sheetName val="罗敏踢脚"/>
      <sheetName val="零星计算"/>
      <sheetName val="模板"/>
      <sheetName val="内墙洞口腻子"/>
      <sheetName val="手算飘窗墙面"/>
      <sheetName val="地面"/>
      <sheetName val="楼梯"/>
      <sheetName val="空调板"/>
      <sheetName val="内墙抹灰"/>
      <sheetName val="给排水系统"/>
      <sheetName val="S7"/>
      <sheetName val="材料"/>
      <sheetName val="折旧清单_1"/>
      <sheetName val="3.2钢材材料调价表"/>
      <sheetName val="财政供养人员增幅"/>
      <sheetName val="总人口"/>
      <sheetName val="工商税收"/>
      <sheetName val="事业发展"/>
      <sheetName val="凯丽豪景文化活动中心连廊钢结构工程施工（中冶实久建设有限公司2"/>
      <sheetName val="全周期汇总表-人防车位不摊成本"/>
      <sheetName val="地下室单列汇总表 "/>
      <sheetName val="灰空间梳理"/>
      <sheetName val="业态对比"/>
      <sheetName val="优化与拍地单价对比"/>
      <sheetName val="优化与方案正式会单价对比"/>
      <sheetName val="拍地优化任务书"/>
      <sheetName val="2803优化任务书"/>
      <sheetName val="优化配置"/>
      <sheetName val="成本优化及责任单位"/>
      <sheetName val="成本现金流(不含改造）"/>
      <sheetName val="灰空间改造测算"/>
      <sheetName val="灰空间形成费用测算"/>
      <sheetName val="配置标准对比"/>
      <sheetName val="中标价分析报告"/>
      <sheetName val="护壁"/>
      <sheetName val="护壁 (2)"/>
      <sheetName val="配套设施及不可预见"/>
      <sheetName val="与原通过稿差异"/>
      <sheetName val="江都范例 (2)"/>
      <sheetName val="江都范例"/>
      <sheetName val="决算书扣款清单"/>
      <sheetName val="超目标成本申请"/>
      <sheetName val="工程概况"/>
      <sheetName val="报告"/>
      <sheetName val="合同砼及钢筋总量"/>
      <sheetName val="图纸目录"/>
      <sheetName val="分析汇总表"/>
      <sheetName val="00000000"/>
      <sheetName val="表一、配置标准表"/>
      <sheetName val="差异(A4.1)"/>
      <sheetName val="差异(邛崃coco时代a3003)"/>
      <sheetName val="差异(拿地)"/>
      <sheetName val="汇总不分地下室"/>
      <sheetName val="现金流"/>
      <sheetName val="差异（拿地）1号地"/>
      <sheetName val="与四叶城对比"/>
      <sheetName val="差异分析（上稿通过）"/>
      <sheetName val="差异分析（与拿地）"/>
      <sheetName val="差异分析（与概算0712版）"/>
      <sheetName val="差异分析（拿地版）"/>
      <sheetName val="事务所提供数据"/>
      <sheetName val="事务所栏杆统计"/>
      <sheetName val="灰空间率"/>
      <sheetName val="COCO国际灰空间节点测算"/>
      <sheetName val="A区"/>
      <sheetName val="B区"/>
      <sheetName val="测算记录1"/>
      <sheetName val="使用说明"/>
      <sheetName val="更新表"/>
      <sheetName val="一期光彩设计"/>
      <sheetName val="二期项目商业亮相区室外雨污水及沥青道路"/>
      <sheetName val="一期入户门"/>
      <sheetName val="2期亮相区外墙面砖供货"/>
      <sheetName val="二期水保评价项目咨询"/>
      <sheetName val="继宏门窗亮相区"/>
      <sheetName val="一期燃气报警"/>
      <sheetName val="一期测绘公司"/>
      <sheetName val="二期测绘公司"/>
      <sheetName val="盛大洪涛（一期外装）"/>
      <sheetName val="盛大洪涛（一期公共部位装饰）"/>
      <sheetName val="2期消防"/>
      <sheetName val="有线电视网络安装"/>
      <sheetName val="一期总平景观设计（天开）"/>
      <sheetName val="一期直读式远程数据管理系统工程"/>
      <sheetName val="一期弱电"/>
      <sheetName val="一期外线及供配电"/>
      <sheetName val="二期商业亮相区公共区域设施"/>
      <sheetName val="一期外墙面砖采购"/>
      <sheetName val="OA流程明细表-例"/>
      <sheetName val="会议纪要"/>
      <sheetName val="会议纪要附件"/>
      <sheetName val="表1、虚拟项目或方案阶段资金计划"/>
      <sheetName val="表2、在建项目资金计划表（锦绣城3号地）"/>
      <sheetName val="表2、在建项目资金计划表（锦绣城停车楼）"/>
      <sheetName val="表3、结算项目资金计划表（1号地）"/>
      <sheetName val="表3、结算项目资金计划表（农贸市场）"/>
      <sheetName val="表3、结算项目资金计划表（3号地商业街）"/>
      <sheetName val="表3、结算项目资金计划表（4号地）"/>
      <sheetName val="表3、结算项目资金计划表（5号地）"/>
      <sheetName val="编制说明2（预算口径资本结构模型）"/>
      <sheetName val="编制说明3（核算口径项目资本结构模型）"/>
      <sheetName val="项目资本结构模型"/>
      <sheetName val="纲要1(编制说明)"/>
      <sheetName val="纲要（二）"/>
      <sheetName val="纲要2（技术指标） "/>
      <sheetName val="纲要（三）"/>
      <sheetName val="1、标准财务指标表(xxx项目-Ⅲ-001) (2)"/>
      <sheetName val="2、规划设计指标表(xxx项目-Ⅲ-002)"/>
      <sheetName val="1、标准财务指标表(xxx项目-Ⅲ-001)"/>
      <sheetName val="3、产品方案指标表(xxx项目-Ⅲ-003)"/>
      <sheetName val="4、经营预算表（xxx项目-Ⅲ-004）"/>
      <sheetName val="5、销售预算汇总表"/>
      <sheetName val="5、销售预算（xxx项目-Ⅲ-005）"/>
      <sheetName val="5、销售预算（一期项目-Ⅲ-005）"/>
      <sheetName val="5、销售预算（二期项目-Ⅲ-005）"/>
      <sheetName val="5、销售预算（三至五期项目-Ⅲ-005）"/>
      <sheetName val="6、成本预算（xxx项目-Ⅲ-006）"/>
      <sheetName val="7、费用预算（xxx项目-Ⅲ-07）"/>
      <sheetName val="预算汇总表 (3)"/>
      <sheetName val="预算汇总表 (2)"/>
      <sheetName val="工程款支付计划 (2)"/>
      <sheetName val="预算汇总表"/>
      <sheetName val="全周期表 "/>
      <sheetName val="8、现金流量预算"/>
      <sheetName val="附8、土地增值税清算表 (合并)"/>
      <sheetName val="8、现金流量预算 (经营性)"/>
      <sheetName val="9、利润表（xxx项目-Ⅲ-009）"/>
      <sheetName val="10、总控计划（xxx项目-Ⅲ-010）"/>
      <sheetName val="12、项目预算目标（口径）差异分析表"/>
      <sheetName val="11、与前期预算差异分析表（xxx项目-Ⅲ-011） "/>
      <sheetName val="附1(1期)2015年预算"/>
      <sheetName val="附1(2期)2016年预算"/>
      <sheetName val="附1(3期)2017年预算  "/>
      <sheetName val="附1(4期)2018年预算 "/>
      <sheetName val="附2、自持物业利润预算 "/>
      <sheetName val="附3、现金流量简表（xxx项目-Ⅲ-008）"/>
      <sheetName val="附5、目标成本汇总表"/>
      <sheetName val="附6、融资规划及利息支付表"/>
      <sheetName val="附7、静态汇总表 "/>
      <sheetName val="附件8、土地增值税清算表（2）"/>
      <sheetName val="附7、静态汇总表  (1期)"/>
      <sheetName val="附7、静态汇总表  (2期)"/>
      <sheetName val="附7、静态汇总表  (3-5期)"/>
      <sheetName val="附9、单方收入、成本、利润（汇总）"/>
      <sheetName val="附9、单方收入、成本、利润（1期）"/>
      <sheetName val="附9、单方收入、成本、利润 (2期)"/>
      <sheetName val="附9、单方收入、成本、利润 (3-5期) "/>
      <sheetName val="附10、总平图"/>
      <sheetName val="诺丁山9#楼"/>
      <sheetName val="土建清单 (预拌砂浆)"/>
      <sheetName val="措施项目清单"/>
      <sheetName val="主要材料设备一览表"/>
      <sheetName val="措施费明细"/>
      <sheetName val="车库和住宅连接费用测算"/>
      <sheetName val="优化方案费用测算"/>
      <sheetName val="车库移位的费用测算"/>
      <sheetName val="建3个车库的费用测算"/>
      <sheetName val="09年经营计划和目标成本对比"/>
      <sheetName val="面积指标简表"/>
      <sheetName val="调整费用明细"/>
      <sheetName val="土地及大配套总额"/>
      <sheetName val="土地及大配套 分摊明细"/>
      <sheetName val="前期费用汇总表"/>
      <sheetName val="平层建安汇总"/>
      <sheetName val="跃层建安汇总"/>
      <sheetName val="车库建安汇总"/>
      <sheetName val="人防建安汇总"/>
      <sheetName val="公共部位装修汇总"/>
      <sheetName val="用电负荷估算表"/>
      <sheetName val="电梯明细表"/>
      <sheetName val="指标变化对比表"/>
      <sheetName val="指标变化对比表 (上市)"/>
      <sheetName val="成本变化指标对比表"/>
      <sheetName val="成本变化指标对比表 (2)"/>
      <sheetName val="项目总表"/>
      <sheetName val="进度计划"/>
      <sheetName val="项目财务指标 (含筹资)"/>
      <sheetName val="改动说明"/>
      <sheetName val="会计利润"/>
      <sheetName val="管理利润"/>
      <sheetName val="现金流1"/>
      <sheetName val="待转化-利润贡献"/>
      <sheetName val="待转化-13年利润锁定"/>
      <sheetName val="土增新"/>
      <sheetName val="土增"/>
      <sheetName val="资本化利息"/>
      <sheetName val="资本化利息基础表"/>
      <sheetName val="管理毛利"/>
      <sheetName val="销售周期表"/>
      <sheetName val="贷款明细表"/>
      <sheetName val="总额对比"/>
      <sheetName val="一期单方对比"/>
      <sheetName val="工程付款计划"/>
      <sheetName val="开发节奏"/>
      <sheetName val="指标对比(与责任书版)"/>
      <sheetName val="会计利润简表"/>
      <sheetName val="现金流简表"/>
      <sheetName val="13年融资计划"/>
      <sheetName val="14年融资计划"/>
      <sheetName val="15年融资计划"/>
      <sheetName val="16年融资计划"/>
      <sheetName val="销售简表"/>
      <sheetName val="跃层建安费"/>
      <sheetName val="综合指标表"/>
      <sheetName val="项目配置标准表"/>
      <sheetName val="17年融资计划"/>
      <sheetName val="13年融资费用"/>
      <sheetName val="14年融资费用"/>
      <sheetName val="15年融资费用"/>
      <sheetName val="16年融资费用"/>
      <sheetName val="17年融资费用"/>
      <sheetName val="地上汇总简表"/>
      <sheetName val="综合指标表 (2)"/>
      <sheetName val="项目配置标准表-新"/>
      <sheetName val="产品配置标准"/>
      <sheetName val="拟应用的集采情况"/>
      <sheetName val="与启动会版对比"/>
      <sheetName val="与方案版对比"/>
      <sheetName val="与责任书版对比"/>
      <sheetName val="成本汇总"/>
      <sheetName val="一期住宅成本明细表"/>
      <sheetName val="二期住宅成本明细表"/>
      <sheetName val="三期住宅成本明细表"/>
      <sheetName val="四期住宅成本明细表"/>
      <sheetName val="一期车库成本明细表"/>
      <sheetName val="7期人防成本明细表 "/>
      <sheetName val="前期费"/>
      <sheetName val="外檐材质变化对比表"/>
      <sheetName val="二期车库成本明细表"/>
      <sheetName val="三期车库成本明细表"/>
      <sheetName val="四期车库成本明细表"/>
      <sheetName val="公寓建安分析表"/>
      <sheetName val="花园洋房"/>
      <sheetName val="公共部位装修预算"/>
      <sheetName val="消防"/>
      <sheetName val="智能化 "/>
      <sheetName val="环境"/>
      <sheetName val="项目财务指标(不含筹资）"/>
      <sheetName val="设计费测算表"/>
      <sheetName val="样板间预算"/>
      <sheetName val="基础单价测算"/>
      <sheetName val="基础深度统计表"/>
      <sheetName val="消防测算"/>
      <sheetName val="景观汇总表"/>
      <sheetName val="智能化测算"/>
      <sheetName val="电梯明细表测算"/>
      <sheetName val="样板房装修测算表"/>
      <sheetName val="公共部位精装修测算表"/>
      <sheetName val="照母山会所精装成本估算"/>
      <sheetName val="一期联排建安地上部分分析表 "/>
      <sheetName val="联排建安地上部分分析表"/>
      <sheetName val="一期联排地下室建安分析表"/>
      <sheetName val="联排地下室建安分析表"/>
      <sheetName val="一期联排地下车库建安分析表 "/>
      <sheetName val="联排地下车库建安分析表"/>
      <sheetName val="联排建安分析表"/>
      <sheetName val="一期双拼改独栋建安分析表"/>
      <sheetName val="双拼改独栋建安分析表"/>
      <sheetName val="洋房建安分析表"/>
      <sheetName val="洋房地下室建安分析表"/>
      <sheetName val="高层建安费一期"/>
      <sheetName val="高层建安费 (2)"/>
      <sheetName val="高层建安费-二期 "/>
      <sheetName val="高层建安费-二三四期"/>
      <sheetName val="会所建安费"/>
      <sheetName val="一期商业建安费 "/>
      <sheetName val="二期商业建安费"/>
      <sheetName val="商业建安费  "/>
      <sheetName val="商业建安费 "/>
      <sheetName val="一期高层架空层建安费 "/>
      <sheetName val="一期高层车库建安费"/>
      <sheetName val="高层车库建安费"/>
      <sheetName val="公用配套设施"/>
      <sheetName val="公配分摊明细"/>
      <sheetName val="幼儿园成本明细表"/>
      <sheetName val="公共景观"/>
      <sheetName val="铁路加盖测算表"/>
      <sheetName val="管理费用2013"/>
      <sheetName val="销售费用2013"/>
      <sheetName val="管理费用新"/>
      <sheetName val="销售费用新"/>
      <sheetName val="管理费用2014"/>
      <sheetName val="2011年入职"/>
      <sheetName val="志刚1司龄"/>
      <sheetName val="学历"/>
      <sheetName val="新职级汇总"/>
      <sheetName val="首钢在职人员信息"/>
      <sheetName val="补充医疗人数2013"/>
      <sheetName val="首钢离职人员信息"/>
      <sheetName val="首钢人员变动"/>
      <sheetName val="首钢在职人员信息 (2)"/>
      <sheetName val="年龄"/>
      <sheetName val="2011.10员工培训"/>
      <sheetName val="2012年体检E级"/>
      <sheetName val="研发平均年龄2012.4.24"/>
      <sheetName val="合院"/>
      <sheetName val="联排"/>
      <sheetName val="洋房"/>
      <sheetName val="车位"/>
      <sheetName val="49地块汇总"/>
      <sheetName val="XXXXX"/>
      <sheetName val="1-6月客戶數"/>
      <sheetName val="預算目標"/>
      <sheetName val="签约"/>
      <sheetName val="销控制3#"/>
      <sheetName val="销控5#"/>
      <sheetName val="销控11#"/>
      <sheetName val="破底认购台帐"/>
      <sheetName val="协议状态客户明细"/>
      <sheetName val="换房明细表"/>
      <sheetName val="退房明细表"/>
      <sheetName val="开发节凑"/>
      <sheetName val="绿化"/>
      <sheetName val="景观"/>
      <sheetName val="面积统计表"/>
      <sheetName val="销售计划（财务）"/>
      <sheetName val="开发节奏表"/>
      <sheetName val="分期指标汇总表"/>
      <sheetName val="付款计划"/>
      <sheetName val="水平区"/>
      <sheetName val="子管理区"/>
      <sheetName val="干线区"/>
      <sheetName val="主管理区"/>
      <sheetName val="材料报价单"/>
      <sheetName val="辅助材料报价单"/>
      <sheetName val="总报价单"/>
      <sheetName val="自用材料报价单"/>
      <sheetName val="B&amp;P"/>
      <sheetName val="经营计划审批表"/>
      <sheetName val="月报综述"/>
      <sheetName val="会计利润 (土评-孔)"/>
      <sheetName val="关键节点"/>
      <sheetName val="销售计划-检验"/>
      <sheetName val="工程付款汇总表"/>
      <sheetName val="工程款总明细表"/>
      <sheetName val="销售费用"/>
      <sheetName val="费用预测"/>
      <sheetName val="税款"/>
      <sheetName val="其他收支表"/>
      <sheetName val="利息资本化"/>
      <sheetName val="会计毛利 (土评-孔)"/>
      <sheetName val="利息资本化基础数据"/>
      <sheetName val="土地增值税测算"/>
      <sheetName val="其他收支"/>
      <sheetName val="指标汇总"/>
      <sheetName val="土地增值税"/>
      <sheetName val="土评（孔）"/>
      <sheetName val="开发间接费表"/>
      <sheetName val="科目明细表"/>
      <sheetName val="车库建安费"/>
      <sheetName val="人防建安费 "/>
      <sheetName val="面积明细表"/>
      <sheetName val="售价"/>
      <sheetName val="与九期独栋对比分析表"/>
      <sheetName val="与九期联排对比分析表"/>
      <sheetName val="与经营计划对比表"/>
      <sheetName val="地上可售工程建造成本审批表（新）"/>
      <sheetName val="项目设计指标及配置标准表（新）"/>
      <sheetName val="项目配置标准表（旧)"/>
      <sheetName val="住宅审批表（旧）"/>
      <sheetName val="住宅成本明细表"/>
      <sheetName val="车库成本明细表"/>
      <sheetName val="7期幼儿园成本明细表"/>
      <sheetName val="类独建安分析表"/>
      <sheetName val="产品标准统计表"/>
      <sheetName val="联排建安分析表1"/>
      <sheetName val="双拼建安分析表"/>
      <sheetName val="小独栋建安分析表"/>
      <sheetName val="高层建安费"/>
      <sheetName val="智能化"/>
      <sheetName val="公配分摊表"/>
      <sheetName val="石材的价格"/>
      <sheetName val="安装费"/>
      <sheetName val="融资财务费用"/>
      <sheetName val="持有物业"/>
      <sheetName val="累计付款情况"/>
      <sheetName val="土地使用费"/>
      <sheetName val="土地评估增值及商誉"/>
      <sheetName val="预计资产负债"/>
      <sheetName val="资产负债变动"/>
      <sheetName val="公司NAV"/>
      <sheetName val="10年经营计划审批表"/>
      <sheetName val="科目余额表"/>
      <sheetName val="融资计划表"/>
      <sheetName val="关键往来明细1"/>
      <sheetName val="售价涨幅表"/>
      <sheetName val="关键往来明细"/>
      <sheetName val="利润比较表"/>
      <sheetName val="待转化简表"/>
      <sheetName val="待转化"/>
      <sheetName val="下半年新增（10年竣工项目）"/>
      <sheetName val="11年销售"/>
      <sheetName val="10-11年利润实现统计表"/>
      <sheetName val="新增销售情况"/>
      <sheetName val="10-11年利润实现统计表 (2)"/>
      <sheetName val="11年入住项目简表"/>
      <sheetName val="管理费用简表"/>
      <sheetName val="年初版利润表"/>
      <sheetName val="4月董事会版（剔除6期商业）"/>
      <sheetName val="5月月报"/>
      <sheetName val="2011管理费用预算"/>
      <sheetName val="截止10月底10年利润实现情况"/>
      <sheetName val="利润情况（2010、2011分解）"/>
      <sheetName val="毛利"/>
      <sheetName val="管理费用1"/>
      <sheetName val="10年各期结转情况对比"/>
      <sheetName val="11年各期结转情况对比"/>
      <sheetName val="财务费用对比"/>
      <sheetName val="销售费用对比"/>
      <sheetName val="管理费用对比"/>
      <sheetName val="税金对比"/>
      <sheetName val="现金流对比"/>
      <sheetName val="管理费用2011"/>
      <sheetName val="8-12纯新增"/>
      <sheetName val="融资计划表11"/>
      <sheetName val="11年财务费用"/>
      <sheetName val="土地分摊"/>
      <sheetName val="费用分类"/>
      <sheetName val="附表2"/>
      <sheetName val="附表3"/>
      <sheetName val="附表4"/>
      <sheetName val="附表5"/>
      <sheetName val="附表6"/>
      <sheetName val="附表7"/>
      <sheetName val="附表8"/>
      <sheetName val="附表9"/>
      <sheetName val="附件"/>
      <sheetName val="附件 (2)"/>
      <sheetName val="3_12"/>
      <sheetName val="3_12 (2)"/>
      <sheetName val="监控配置 (2)"/>
      <sheetName val="3_29"/>
      <sheetName val="422"/>
      <sheetName val="配置比较"/>
      <sheetName val="报价比较"/>
      <sheetName val="增减"/>
      <sheetName val="报价比较 (2)"/>
      <sheetName val="监控图"/>
      <sheetName val="报警配置"/>
      <sheetName val="报警配置 (2)"/>
      <sheetName val="报警图"/>
      <sheetName val="报警图426"/>
      <sheetName val="联网图426"/>
      <sheetName val="监控516"/>
      <sheetName val="附件516"/>
      <sheetName val="单位"/>
      <sheetName val="基础T接头"/>
      <sheetName val="CD"/>
      <sheetName val="常用项目"/>
      <sheetName val="装饰主材表"/>
      <sheetName val="计算书 "/>
      <sheetName val="计算书（汇总）"/>
      <sheetName val="计算书（序号）"/>
      <sheetName val="团泊别墅-清单 (110112)"/>
      <sheetName val="问题"/>
      <sheetName val="团泊别墅-清单 (110112) (2)"/>
      <sheetName val="计算书（序号） (新)"/>
      <sheetName val="主要材料表 (10.10.19)"/>
      <sheetName val="主材表"/>
      <sheetName val="3.6m公寓"/>
      <sheetName val="3.6m公寓数据来源"/>
      <sheetName val="高层清单"/>
      <sheetName val="可调材料价格表"/>
      <sheetName val="A类高层"/>
      <sheetName val="A类高层数据"/>
      <sheetName val="法式联排"/>
      <sheetName val="法式联排数据来源"/>
      <sheetName val="别墅清单"/>
      <sheetName val="高层下商业 不带转换层"/>
      <sheetName val="高层下商业 不带转换层数据来源"/>
      <sheetName val="高层区 不带人防车库"/>
      <sheetName val="高层区 不带人防车库数据来源"/>
      <sheetName val="英式联排"/>
      <sheetName val="英式联排数据来源"/>
      <sheetName val="土建工程量清单使用范围"/>
      <sheetName val="小高层措施清单"/>
      <sheetName val="高层措施清单"/>
      <sheetName val="超高层措施清单"/>
      <sheetName val="办公楼1措施清单"/>
      <sheetName val="办公楼2措施清单"/>
      <sheetName val="独立商业、办公楼措施清单"/>
      <sheetName val="学校、幼儿园措施清单"/>
      <sheetName val="除别墅外下方裙房商业措施清单"/>
      <sheetName val="别墅下裙房商业措施清单"/>
      <sheetName val="别墅措施清单"/>
      <sheetName val="花园洋房措施清单"/>
      <sheetName val="别墅下地下室、地下车库措施清单"/>
      <sheetName val="除别墅外下方地下室、地下车库措施清单"/>
      <sheetName val="土建钢材价格"/>
      <sheetName val="下浮比例报价表"/>
      <sheetName val="联络单"/>
      <sheetName val="报告目录"/>
      <sheetName val="与预算分析说明"/>
      <sheetName val="与去年分析说明"/>
      <sheetName val="损益汇总当月"/>
      <sheetName val="损益累计汇总"/>
      <sheetName val="管理损益当月"/>
      <sheetName val="管理损益累计"/>
      <sheetName val="产品别损益(自当)"/>
      <sheetName val="产品别损益(调拨)"/>
      <sheetName val="产品别损益(全当)"/>
      <sheetName val="产品别损益(自累)"/>
      <sheetName val="产品别损益(全累)"/>
      <sheetName val="低价面边际贡献（当月）"/>
      <sheetName val="低价面过际贡献（累计"/>
      <sheetName val="地区别损益当月-1"/>
      <sheetName val="地区别损益当月-2"/>
      <sheetName val="地区别损益累计-1"/>
      <sheetName val="地区别损益累计-2"/>
      <sheetName val="销售数量分析 "/>
      <sheetName val="销售金额分析"/>
      <sheetName val="毛利价量差分析(新)"/>
      <sheetName val="毛利价量差分析(当月"/>
      <sheetName val="产品别材料价量差"/>
      <sheetName val="原材料材料价量差"/>
      <sheetName val="制造费用比较表 "/>
      <sheetName val="生产部门别制造费用分析 "/>
      <sheetName val="制造费用差异分析"/>
      <sheetName val="部门别制造费用差异分析"/>
      <sheetName val="产成品单箱成本 "/>
      <sheetName val="粉包单成本"/>
      <sheetName val="酱包单成本"/>
      <sheetName val="PSP碗单箱制造费用分析"/>
      <sheetName val="纸箱单箱制造费用分析"/>
      <sheetName val="水电价量差"/>
      <sheetName val="销售费用7"/>
      <sheetName val="部门别销售费用7"/>
      <sheetName val="销售费用差异分析"/>
      <sheetName val="运输费用7"/>
      <sheetName val="促销费用明细"/>
      <sheetName val="管理费用比较表"/>
      <sheetName val="部门别管理费用"/>
      <sheetName val="管理费用差异分析"/>
      <sheetName val="其他业务收支"/>
      <sheetName val="营业外收支"/>
      <sheetName val="每日C02年费用"/>
      <sheetName val="重庆"/>
      <sheetName val="关键节点表"/>
      <sheetName val="关键节点表及年度是施工面积统计"/>
      <sheetName val="封面--12#"/>
      <sheetName val="说明--12#"/>
      <sheetName val="汇总表--12#"/>
      <sheetName val="12#措施"/>
      <sheetName val="5.17清单--12#"/>
      <sheetName val="单价组价"/>
      <sheetName val="1#楼SOHO单价组价"/>
      <sheetName val="日报11-30"/>
      <sheetName val="日报12-1"/>
      <sheetName val="日报12-2"/>
      <sheetName val="日报12-3"/>
      <sheetName val="日报12-4"/>
      <sheetName val="日报12-5"/>
      <sheetName val="日报12-6"/>
      <sheetName val="日报12-7"/>
      <sheetName val="日报12-8"/>
      <sheetName val="日报12-9"/>
      <sheetName val="日报12-10"/>
      <sheetName val="日报12-11"/>
      <sheetName val="1-员工花名册"/>
      <sheetName val="2-入职"/>
      <sheetName val="3-内部异动"/>
      <sheetName val="转正"/>
      <sheetName val="4-离职"/>
      <sheetName val="12.1离职"/>
      <sheetName val="12.2离职"/>
      <sheetName val="12.3离职"/>
      <sheetName val="12.4离职"/>
      <sheetName val="新物业花名册"/>
      <sheetName val="帝凡德"/>
      <sheetName val="协平海逸34期"/>
      <sheetName val="嘉泽派遣融公馆"/>
      <sheetName val="14.3离职"/>
      <sheetName val="14.2离职"/>
      <sheetName val="14.1离职"/>
      <sheetName val="13.12离职"/>
      <sheetName val="13.11离职"/>
      <sheetName val="13.10离职"/>
      <sheetName val="13.09离职"/>
      <sheetName val="13.08离职"/>
      <sheetName val="13.07离职"/>
      <sheetName val="13.06离职"/>
      <sheetName val="13.05离职"/>
      <sheetName val="13.04离职"/>
      <sheetName val="13.03离职"/>
      <sheetName val="13.02离职"/>
      <sheetName val="13.01离职"/>
      <sheetName val="保安派遣"/>
      <sheetName val="12.5离职"/>
      <sheetName val="12.6离职"/>
      <sheetName val="12.7离职"/>
      <sheetName val="12.8离职"/>
      <sheetName val="12.9离职"/>
      <sheetName val="12.10离职"/>
      <sheetName val="12.11离职"/>
      <sheetName val="12.12离职"/>
      <sheetName val="12.31"/>
      <sheetName val="1.1"/>
      <sheetName val="1.2"/>
      <sheetName val="1.4"/>
      <sheetName val="1.5"/>
      <sheetName val="1.6"/>
      <sheetName val="1.7"/>
      <sheetName val="1.8"/>
      <sheetName val="1.9"/>
      <sheetName val="1.10"/>
      <sheetName val="1.11"/>
      <sheetName val="1.12"/>
      <sheetName val="1.13"/>
      <sheetName val="1.14"/>
      <sheetName val="1.15"/>
      <sheetName val="1.16"/>
      <sheetName val="1.17"/>
      <sheetName val="1.18"/>
      <sheetName val="1.21"/>
      <sheetName val="1.22"/>
      <sheetName val="1.23"/>
      <sheetName val="1.24"/>
      <sheetName val="1.25"/>
      <sheetName val="1.26"/>
      <sheetName val="1.27"/>
      <sheetName val="1.28"/>
      <sheetName val="按时间回款"/>
      <sheetName val="协议（非工抵）"/>
      <sheetName val="总表—回款合同额按天排"/>
      <sheetName val="协议（工抵）"/>
      <sheetName val="合同续付"/>
      <sheetName val="合同借款"/>
      <sheetName val="银行在途"/>
      <sheetName val="5月回款明细"/>
      <sheetName val="4月合同额已算"/>
      <sheetName val="当月回款明细"/>
      <sheetName val="5月合同额已算"/>
      <sheetName val="合同工抵"/>
      <sheetName val="合同工抵退款"/>
      <sheetName val="罗乐"/>
      <sheetName val="谈闵"/>
      <sheetName val="朱秀伟"/>
      <sheetName val="马云"/>
      <sheetName val="吴兆洋"/>
      <sheetName val="崔凯"/>
      <sheetName val="别墅"/>
      <sheetName val="上报法务"/>
      <sheetName val="罚款明细"/>
      <sheetName val="车位意向金"/>
      <sheetName val="解抵押清单"/>
      <sheetName val="协议在途分析"/>
      <sheetName val="合同欠款"/>
      <sheetName val="回款统计总表"/>
      <sheetName val="6#借款10月.11月明细"/>
      <sheetName val="9回款"/>
      <sheetName val="10月回款"/>
      <sheetName val="11月回款"/>
      <sheetName val="12月回款"/>
      <sheetName val="2012年1月回款"/>
      <sheetName val="2012年2月回款"/>
      <sheetName val="叠拼2011年回款明细"/>
      <sheetName val="叠拼2012年1月回款明细"/>
      <sheetName val="2012年3月回款 "/>
      <sheetName val="叠拼2012年2月回款明细"/>
      <sheetName val="商业2011年借款明细"/>
      <sheetName val="商业2012年1月借款明细"/>
      <sheetName val="2012年4月回款 "/>
      <sheetName val="叠拼2012年3月回款明细"/>
      <sheetName val="商业2012年2月借款明细"/>
      <sheetName val="2012年5月回款"/>
      <sheetName val="叠拼2012年4月回款明细"/>
      <sheetName val="商业2012年3月借款明细"/>
      <sheetName val="一期高层2012年12月回款"/>
      <sheetName val="一期高层2012年11月回款"/>
      <sheetName val="一期高层2012年10月回款"/>
      <sheetName val="一期高层2012年9月回款"/>
      <sheetName val="一期高层2012年8月回款"/>
      <sheetName val="一期高层2012年7月回款"/>
      <sheetName val="2012年6月回款"/>
      <sheetName val="叠拼2012年5月回款明细"/>
      <sheetName val="叠拼2012年12月回款明细"/>
      <sheetName val="叠拼2012年11月回款明细"/>
      <sheetName val="叠拼2012年10月回款明细"/>
      <sheetName val="叠拼2012年9月回款明细"/>
      <sheetName val="叠拼2012年8月回款明细"/>
      <sheetName val="叠拼2012年7月回款明细"/>
      <sheetName val="叠拼2012年6月回款明细"/>
      <sheetName val="商业2012年5月借款明细"/>
      <sheetName val="一期高层2013年8月回款"/>
      <sheetName val="一期高层2013年6月回款"/>
      <sheetName val="一期高层2013年5月回款"/>
      <sheetName val="一期高层2013年4月回款"/>
      <sheetName val="一期高层2013年3月回款"/>
      <sheetName val="一期高层2013年2月回款"/>
      <sheetName val="一期高层2013年1月回款"/>
      <sheetName val="商业2012年12月回款明细"/>
      <sheetName val="叠拼2013年2月回款明细"/>
      <sheetName val="叠拼2013年1月回款明细"/>
      <sheetName val="一期高层2013年9月回款"/>
      <sheetName val="一期高层2014年5月回款"/>
      <sheetName val="叠拼2013年6月回款明细"/>
      <sheetName val="叠拼2013年5月回款明细"/>
      <sheetName val="叠拼2013年4月回款明细"/>
      <sheetName val="叠拼2013年3月回款明细"/>
      <sheetName val="商业2013年8月回款明细"/>
      <sheetName val="叠拼2013年9月回款明细"/>
      <sheetName val="叠拼2014年5月回款明细"/>
      <sheetName val="商业2013年9月回款明细"/>
      <sheetName val="商业2014年5月回款明细"/>
      <sheetName val="商业2013年6月回款明细"/>
      <sheetName val="商业2013年5月回款明细"/>
      <sheetName val="商业2013年4月回款明细"/>
      <sheetName val="商业2013年3月回款明细"/>
      <sheetName val="商业2013年2月回款明细"/>
      <sheetName val="商业2013年1月回款明细"/>
      <sheetName val="商业2012年11月回款明细"/>
      <sheetName val="商业2012年10月回款明细"/>
      <sheetName val="商业2012年9月回款明细"/>
      <sheetName val="商业2012年8月回款明细"/>
      <sheetName val="商业2012年7月回款明细"/>
      <sheetName val="商业2012年6月回款明细"/>
      <sheetName val="商业2012年4月借款明细 "/>
      <sheetName val="管理例会表4.30"/>
      <sheetName val="附表说明"/>
      <sheetName val="现金流新 IRR"/>
      <sheetName val="待转化-利润贡献 (2)"/>
      <sheetName val="开发间接费分摊"/>
      <sheetName val="2014年销售费用"/>
      <sheetName val="2014管理费用"/>
      <sheetName val="2014年管理费用"/>
      <sheetName val="利息资本化重测"/>
      <sheetName val="项目关键节点"/>
      <sheetName val="表1工程概况"/>
      <sheetName val="表2(结)工程成本预结算费用表"/>
      <sheetName val="现金流量表"/>
      <sheetName val="表2&quot;(结)公共配套工程预成本结算费用表 "/>
      <sheetName val="CDKOHSL"/>
      <sheetName val="表2工程成本跟踪表"/>
      <sheetName val="南区一二期发生成本明细"/>
      <sheetName val="CN1-IT土建成本分析"/>
      <sheetName val="分包及甲供"/>
      <sheetName val="表2-1建筑工程主要经济指标（CN1-IT）"/>
      <sheetName val="表2-2安装工程主要经济指标（CN1-IT）"/>
      <sheetName val="表2&quot;公共配套工程成本动态跟踪表"/>
      <sheetName val="公共配套成本分摊调整明细"/>
      <sheetName val="纳税调整"/>
      <sheetName val="RGDP"/>
      <sheetName val="ASIA"/>
      <sheetName val="company operations"/>
      <sheetName val="hangzhou2"/>
      <sheetName val="Bank Debt"/>
      <sheetName val="Disposition"/>
      <sheetName val="G2TempSheet"/>
      <sheetName val="Financial highligts"/>
      <sheetName val="资金计划 "/>
      <sheetName val="HKBUD"/>
      <sheetName val="average price"/>
      <sheetName val="05年预售率"/>
      <sheetName val="2006年宏观调控对绿城的影响"/>
      <sheetName val="表1005项目预算年度开发计划表"/>
      <sheetName val="Setting"/>
      <sheetName val="敏感详细分析"/>
      <sheetName val="表2002项目销售计划(按金额)"/>
      <sheetName val="date"/>
      <sheetName val="F地块建筑面积统计表 "/>
      <sheetName val="G地块建筑面积统计表 "/>
      <sheetName val="H地块建筑面积统计表"/>
      <sheetName val="I地块建筑面积统计表"/>
      <sheetName val="J地块建筑面积统计表"/>
      <sheetName val="1#楼面积"/>
      <sheetName val="2#楼面积"/>
      <sheetName val="3#楼面积"/>
      <sheetName val="4#楼面积"/>
      <sheetName val="5#楼面积"/>
      <sheetName val="6#9#楼面积"/>
      <sheetName val="7#8#楼面积"/>
      <sheetName val="10#楼面积"/>
      <sheetName val="11#楼面积"/>
      <sheetName val="12#楼面积"/>
      <sheetName val="13#楼面积"/>
      <sheetName val="14#楼面积"/>
      <sheetName val="15#楼面积"/>
      <sheetName val="16#楼面积"/>
      <sheetName val="17#楼面积"/>
      <sheetName val="18#楼面积"/>
      <sheetName val="19#25#楼面积"/>
      <sheetName val="20#楼面积"/>
      <sheetName val="21#楼面积"/>
      <sheetName val="22#楼面积"/>
      <sheetName val="23#楼面积"/>
      <sheetName val="24#楼面积"/>
      <sheetName val="26#楼面积"/>
      <sheetName val="27#楼面积"/>
      <sheetName val="28#楼面积"/>
      <sheetName val="29#楼面积"/>
      <sheetName val="31#楼面积"/>
      <sheetName val="地下室"/>
      <sheetName val="幼儿园面积"/>
      <sheetName val="评估结论"/>
      <sheetName val="本日"/>
      <sheetName val="本月"/>
      <sheetName val="本年"/>
      <sheetName val="资金明细"/>
      <sheetName val="贷款明细"/>
      <sheetName val="往来明细"/>
      <sheetName val="贷款监管资金及保证金-本日"/>
      <sheetName val="贷款监管资金及保证金-本月"/>
      <sheetName val="往来明细-使用说明"/>
      <sheetName val="倒款明细表"/>
      <sheetName val="银承明细"/>
      <sheetName val="广发在途"/>
      <sheetName val="建行和平保证金3498"/>
      <sheetName val="农行永安道保证金5727"/>
      <sheetName val="民生银行0175"/>
      <sheetName val="浦发分行5678"/>
      <sheetName val="交行通达8829"/>
      <sheetName val="交行通达保证金"/>
      <sheetName val="农行友谊北路支行"/>
      <sheetName val="滨海 1356"/>
      <sheetName val="滨海 4632"/>
      <sheetName val="滨海 4640"/>
      <sheetName val="滨海 2412"/>
      <sheetName val="滨海 2408"/>
      <sheetName val="滨海 1368"/>
      <sheetName val="滨海 0440"/>
      <sheetName val="滨海 0432"/>
      <sheetName val="滨海 07"/>
      <sheetName val="滨海 07 (2)"/>
      <sheetName val="滨海保证金户"/>
      <sheetName val="滨海保证金户 5549"/>
      <sheetName val="滨海保证金户 0649"/>
      <sheetName val="滨海保证金户 0631"/>
      <sheetName val="滨海银承4179"/>
      <sheetName val="滨海银承4187"/>
      <sheetName val="滨海定存"/>
      <sheetName val="工行定存户1190"/>
      <sheetName val="现金 (2)"/>
      <sheetName val="兴业银行7582"/>
      <sheetName val="广发银行0094"/>
      <sheetName val="远期支票"/>
      <sheetName val="一级计划(定稿）"/>
      <sheetName val="开发三级计划"/>
      <sheetName val="高层住宅2"/>
      <sheetName val="高层住宅3"/>
      <sheetName val="1号地块联排"/>
      <sheetName val="幼儿园"/>
      <sheetName val="售房部及别墅样板房1"/>
      <sheetName val="高层展示区及样板房1"/>
      <sheetName val="售房部"/>
      <sheetName val="别墅样板房及展示区"/>
      <sheetName val="高层异地样板房"/>
      <sheetName val="高层展示区及公区"/>
      <sheetName val="资源（高层）"/>
      <sheetName val="资源（别墅）"/>
      <sheetName val="招标"/>
      <sheetName val="报建（别墅）"/>
      <sheetName val="报建（高层）"/>
      <sheetName val="差异分析-SJ"/>
      <sheetName val="差异分析-年度-SJ"/>
      <sheetName val="会计毛利 "/>
      <sheetName val="现金流新"/>
      <sheetName val="新工程付款计划表"/>
      <sheetName val="待转化-利润贡献（新）"/>
      <sheetName val="现金流新+IRR"/>
      <sheetName val="待转化-14年利润锁定"/>
      <sheetName val="建造成本审批表（一期新）"/>
      <sheetName val="直接成本审批表 (一期新)"/>
      <sheetName val="费用成本表 (一期）新"/>
      <sheetName val="建造成本审批表（二期新）"/>
      <sheetName val="直接成本审批表 (二期新)"/>
      <sheetName val="费用成本表 (二期）新"/>
      <sheetName val="现金流 (2)"/>
      <sheetName val="老工程付款计划表"/>
      <sheetName val="土增比较"/>
      <sheetName val="土增 (2)"/>
      <sheetName val="汇总简表"/>
      <sheetName val="贷款利息"/>
      <sheetName val="13年融资计划表"/>
      <sheetName val="14年融资计划表"/>
      <sheetName val="15年融资计划表"/>
      <sheetName val="产品配置表"/>
      <sheetName val="1期成本汇总表"/>
      <sheetName val="2期成本汇总表"/>
      <sheetName val="1.2期成本汇总"/>
      <sheetName val="指标对比(与启动会)"/>
      <sheetName val="指标对比(与4.23汇报版)"/>
      <sheetName val="zygy成本增加项目"/>
      <sheetName val="与4.23汇报版对比"/>
      <sheetName val="会计利润对比"/>
      <sheetName val="目标成本对比"/>
      <sheetName val="差异说明"/>
      <sheetName val="二期高层（13号地块）车库成本明细表"/>
      <sheetName val="二期高层（3号地块）车库成本明细表"/>
      <sheetName val="高层1平层建安费新"/>
      <sheetName val="高层3平层建安费新 (2)"/>
      <sheetName val="高层跃层建安费"/>
      <sheetName val="别墅商业建安新"/>
      <sheetName val="联排地上建安表新"/>
      <sheetName val="ZY别墅车库建安费"/>
      <sheetName val="联排地下室建安表新"/>
      <sheetName val="联排地下车库建安费新"/>
      <sheetName val="高层商业建安费新"/>
      <sheetName val="高层平层建安费新"/>
      <sheetName val="高层车库建安费新"/>
      <sheetName val="高层人防车库建安费新"/>
      <sheetName val="5.1米公寓新"/>
      <sheetName val="公用配套设施0"/>
      <sheetName val="公配分摊明细0"/>
      <sheetName val="电梯"/>
      <sheetName val="汇总表（景观新）"/>
      <sheetName val="别墅展示区景观工程费用测算"/>
      <sheetName val="别墅非展示区景观工程费用测算"/>
      <sheetName val="高层展示区景观工程费用测算"/>
      <sheetName val="高层非展示区景观工程费用测算"/>
      <sheetName val="独立商业及办公景观工程费用测算"/>
      <sheetName val="高层展示区景观"/>
      <sheetName val="高层非展示区景观"/>
      <sheetName val="别墅展示区景观"/>
      <sheetName val="别墅非展示区景观"/>
      <sheetName val="独立商业及办公景观"/>
      <sheetName val="中央公高层景观（原）"/>
      <sheetName val="中央公园别墅景观（原）"/>
      <sheetName val="会所及样板房装饰"/>
      <sheetName val="设计费明细"/>
      <sheetName val="土石方"/>
      <sheetName val="土石方分摊明细"/>
      <sheetName val="物业用装饰装修"/>
      <sheetName val="物管用房费用单方"/>
      <sheetName val="别墅车库架空测算费用"/>
      <sheetName val="公区装修"/>
      <sheetName val="建安成本单方对比"/>
      <sheetName val="别墅成本增加项目"/>
      <sheetName val="1号地高层1成本增加项目"/>
      <sheetName val="3号地成本增加项目"/>
      <sheetName val="中央公园售价差异"/>
      <sheetName val="1#2#地块地下室层高"/>
      <sheetName val="3号地商业架空层费用测算"/>
      <sheetName val="高层车库智能化"/>
      <sheetName val="排水工程"/>
      <sheetName val="噪音栏板费用"/>
      <sheetName val="基础台账表"/>
      <sheetName val="多层意向金"/>
      <sheetName val="逾期签约明细"/>
      <sheetName val="高层意向金情况"/>
      <sheetName val="总体业绩统计"/>
      <sheetName val="12月业绩统计"/>
      <sheetName val="白板数统计"/>
      <sheetName val="分组前白板数统计"/>
      <sheetName val="退房"/>
      <sheetName val="换房"/>
      <sheetName val="日统计"/>
      <sheetName val="周业绩统计"/>
      <sheetName val="回款计划（多层）"/>
      <sheetName val="分楼层均价"/>
      <sheetName val="协议未转明细"/>
      <sheetName val="合同欠款明细"/>
      <sheetName val="周奖励新增明细"/>
      <sheetName val="周例会（张）"/>
      <sheetName val="高层意向金分析"/>
      <sheetName val="预计回款明细"/>
      <sheetName val="周报表协议明细"/>
      <sheetName val="高层台账"/>
      <sheetName val="周统计报表"/>
      <sheetName val="月报表成交明细"/>
      <sheetName val="逾期"/>
      <sheetName val="非逾期"/>
      <sheetName val="10月业绩"/>
      <sheetName val="所有二批高层明细"/>
      <sheetName val="合同欠款明细新"/>
      <sheetName val="回款计划（高层）"/>
      <sheetName val="回款计划（整体）"/>
      <sheetName val="本月合计"/>
      <sheetName val="沈阳"/>
      <sheetName val="杭州调"/>
      <sheetName val="调整（争取版本）"/>
      <sheetName val="奥园"/>
      <sheetName val="伊顿"/>
      <sheetName val="亚太"/>
      <sheetName val="嘉德"/>
      <sheetName val="凡尔赛"/>
      <sheetName val="欧麓西"/>
      <sheetName val="欧麓东"/>
      <sheetName val="紫泉枫丹"/>
      <sheetName val="8月数据"/>
      <sheetName val="集团三季度汇报"/>
      <sheetName val="集团表格"/>
      <sheetName val="集团表格1"/>
      <sheetName val="集团表格（2季度汇报）"/>
      <sheetName val="1季度完成"/>
      <sheetName val="全年任务"/>
      <sheetName val="1月完成"/>
      <sheetName val="2月完成"/>
      <sheetName val="1月销售指标"/>
      <sheetName val="2013年完成情况"/>
      <sheetName val="2013合同备案数"/>
      <sheetName val="3月完成"/>
      <sheetName val="4月完成"/>
      <sheetName val="5月完成"/>
      <sheetName val="2014年新增计划"/>
      <sheetName val="6月完成"/>
      <sheetName val="7月完成"/>
      <sheetName val="全年新增任务4月调"/>
      <sheetName val="欠款简表"/>
      <sheetName val="贷款欠款"/>
      <sheetName val="各银行数据"/>
      <sheetName val="农行退卷"/>
      <sheetName val="资料不齐"/>
      <sheetName val="资料齐"/>
      <sheetName val="大地块按揭清单"/>
      <sheetName val="首付逾期跟进记录"/>
      <sheetName val="认购未签"/>
      <sheetName val="大地块签约"/>
      <sheetName val="大地块认购"/>
      <sheetName val="农行退卷-tx"/>
      <sheetName val="本月预计贷款回款"/>
      <sheetName val="大地块、别墅认购"/>
      <sheetName val="会计利润 (土地评估增值)"/>
      <sheetName val="往来明细表"/>
      <sheetName val="测算收入安排"/>
      <sheetName val="会计毛利 (土地评估增值)"/>
      <sheetName val="土地评估增值"/>
      <sheetName val="工程款支付汇总表"/>
      <sheetName val="工程款支付明细表"/>
      <sheetName val="总经济技术指标"/>
      <sheetName val="配套公建一览表"/>
      <sheetName val="双限房区楼坐明细"/>
      <sheetName val="商品房区明细表"/>
      <sheetName val="双限房"/>
      <sheetName val="廉租房"/>
      <sheetName val="多层"/>
      <sheetName val="首层面积"/>
      <sheetName val="配电室"/>
      <sheetName val="普查库示例"/>
      <sheetName val="土增(车库成本70%，建安成本全进））"/>
      <sheetName val="土增（车库成本70%，建安成本86%）"/>
      <sheetName val="重大节点"/>
      <sheetName val="管理费用12"/>
      <sheetName val="12年销售费用"/>
      <sheetName val="4亿开发贷四五六期资本化"/>
      <sheetName val="管理费用11"/>
      <sheetName val="土增（车库面积、成本、收入都计算）"/>
      <sheetName val="土增（查账）"/>
      <sheetName val="利息资本化集团"/>
      <sheetName val="13年管理费用"/>
      <sheetName val="13年销售费用"/>
      <sheetName val="付款计划（新）"/>
      <sheetName val="1、会计利润"/>
      <sheetName val="2、会计利润（土地评估增值）"/>
      <sheetName val="3、会计毛利"/>
      <sheetName val="4、会计毛利（土地评估增值）"/>
      <sheetName val="5、管理利润"/>
      <sheetName val="6、管理毛利"/>
      <sheetName val="7、现金流"/>
      <sheetName val="8、节奏成本"/>
      <sheetName val="9、销售计划"/>
      <sheetName val="10、待转化-利润贡献"/>
      <sheetName val="11、待转化-14年利润锁定"/>
      <sheetName val="12、付款计划"/>
      <sheetName val="13、2014销售费用"/>
      <sheetName val="14、2014管理费用"/>
      <sheetName val="15、贷款明细"/>
      <sheetName val="16、税款"/>
      <sheetName val="17、其他收支表"/>
      <sheetName val="18、土地评估增值及商誉"/>
      <sheetName val="19、科目明细表"/>
      <sheetName val="20、关键节点表"/>
      <sheetName val="21、2014收入测算"/>
      <sheetName val="融资财务费用1"/>
      <sheetName val="22、开发间接费"/>
      <sheetName val="23、利息资本化"/>
      <sheetName val="销售费用11、12"/>
      <sheetName val="销售费用（13年新）"/>
      <sheetName val="销售费用（14年新）"/>
      <sheetName val="销售费用13年（旧）"/>
      <sheetName val="管理费用（13年新）"/>
      <sheetName val="管理费用2013年（旧）"/>
      <sheetName val="24、利息资本化基础数据"/>
      <sheetName val="土增（查帐）"/>
      <sheetName val="土增（不含车库)"/>
      <sheetName val="25、土增（不限额）"/>
      <sheetName val="26、土增（限额）"/>
      <sheetName val="开发节奏（旧）"/>
      <sheetName val="现金流(旧）"/>
      <sheetName val="节奏成本（旧）"/>
      <sheetName val="bs&amp;pl"/>
      <sheetName val="填写要求"/>
      <sheetName val="附注"/>
      <sheetName val="管理费"/>
      <sheetName val="银行存款"/>
      <sheetName val="固定资产"/>
      <sheetName val="预收账款"/>
      <sheetName val="回款核对"/>
      <sheetName val="销售及结转"/>
      <sheetName val="税金"/>
      <sheetName val="预付税金"/>
      <sheetName val="CF资料"/>
      <sheetName val="所得及递延税"/>
      <sheetName val="土增递延"/>
      <sheetName val="内部关联往来"/>
      <sheetName val="应收款"/>
      <sheetName val="借款"/>
      <sheetName val="销售费"/>
      <sheetName val="销售费计提"/>
      <sheetName val="存货"/>
      <sheetName val="资本承担（新）"/>
      <sheetName val="付款核对"/>
      <sheetName val="收入成本"/>
      <sheetName val="在建物业"/>
      <sheetName val=" 成本结转（新）"/>
      <sheetName val="应付款"/>
      <sheetName val="科目余额1月"/>
      <sheetName val="科目余额"/>
      <sheetName val="金融资产"/>
      <sheetName val="无形资产"/>
      <sheetName val="股权投资"/>
      <sheetName val="土地(总)"/>
      <sheetName val="产值"/>
      <sheetName val="土地(08年)"/>
      <sheetName val="总土地(09.03)"/>
      <sheetName val="土摊测算"/>
      <sheetName val="建造成本"/>
      <sheetName val="间接费"/>
      <sheetName val="间接费分摊"/>
      <sheetName val="财务费"/>
      <sheetName val="土增税"/>
      <sheetName val="其他净收益"/>
      <sheetName val="权益变动"/>
      <sheetName val="销售费用(2014) "/>
      <sheetName val="费用明细2014"/>
      <sheetName val="利息资本化基础数据表"/>
      <sheetName val="利息资本化计算表"/>
      <sheetName val="管理毛利 "/>
      <sheetName val="2013年销售费用预算表"/>
      <sheetName val="2014销售费用"/>
      <sheetName val="合同额已算"/>
      <sheetName val="员工"/>
      <sheetName val="大单"/>
      <sheetName val="工抵"/>
      <sheetName val="发函"/>
      <sheetName val="大单总"/>
      <sheetName val="工抵总"/>
      <sheetName val="完成确认"/>
      <sheetName val="裙房"/>
      <sheetName val="明细表"/>
      <sheetName val="报价说明"/>
      <sheetName val="投标总价"/>
      <sheetName val="单位工程量清单汇总表"/>
      <sheetName val="分部分项工程量清单"/>
      <sheetName val="措施项目清单 "/>
      <sheetName val="综合单价分析表 "/>
      <sheetName val="限定品牌及封样材料清单"/>
      <sheetName val="零星工作项目清单"/>
      <sheetName val="9明细"/>
      <sheetName val="9# (定)"/>
      <sheetName val="C1121A-1石材 C1121A'-1石材"/>
      <sheetName val="C1221-1A石材 C1221'-1石材"/>
      <sheetName val="C02石材"/>
      <sheetName val="C0924石材 C0924'石材"/>
      <sheetName val="C1124A石材"/>
      <sheetName val="C1024石材 C1024'石材"/>
      <sheetName val="C1019石材"/>
      <sheetName val="C0919石材 C0919'石材"/>
      <sheetName val="C0924A石材"/>
      <sheetName val="C1724石材"/>
      <sheetName val="C01石材"/>
      <sheetName val="C1924石材 C1924'石材"/>
      <sheetName val="C1724A石材 C1724A'石材"/>
      <sheetName val="C2924石材"/>
      <sheetName val="C0824石材"/>
      <sheetName val="C1224B石材 C1224'B石材"/>
      <sheetName val="C1124石材"/>
      <sheetName val="C1124'石材"/>
      <sheetName val="C0924B石材"/>
      <sheetName val="C03石材"/>
      <sheetName val="C0617石材"/>
      <sheetName val="C0617涂料1"/>
      <sheetName val="C0617涂料"/>
      <sheetName val="C1420石材"/>
      <sheetName val="C1420'石材"/>
      <sheetName val="C1220A石材"/>
      <sheetName val="C1220石材"/>
      <sheetName val="C1220'石材"/>
      <sheetName val="C04石材"/>
      <sheetName val="C0924'-1石材"/>
      <sheetName val="C3224石材"/>
      <sheetName val="C1224石材"/>
      <sheetName val="C0824'石材"/>
      <sheetName val="C02A石材"/>
      <sheetName val="C0921石材"/>
      <sheetName val="C0921涂料1"/>
      <sheetName val="C0921涂料"/>
      <sheetName val="C1921石材 C1921'石材"/>
      <sheetName val="C1921涂料1 C1921'涂料1"/>
      <sheetName val="C1921涂料 C1921'涂料"/>
      <sheetName val="C1121A石材(定）"/>
      <sheetName val="C1121A涂料1"/>
      <sheetName val="C1121A涂料"/>
      <sheetName val="C3221石材 C3221A石材"/>
      <sheetName val="C3221涂料1 C3221A涂料1"/>
      <sheetName val="C3221涂料 C3221A涂料"/>
      <sheetName val="C0921A石材"/>
      <sheetName val="C0921A涂料1"/>
      <sheetName val="C0921A涂料"/>
      <sheetName val="C1721A石材 C1721A'石材 C1721石材"/>
      <sheetName val="C1721A涂料1  C1721A'涂料1 C1721涂料1"/>
      <sheetName val="C1721A涂料 C1721A'涂料 C1721涂料"/>
      <sheetName val="C01A石材"/>
      <sheetName val="C2921石材"/>
      <sheetName val="C2921涂料1"/>
      <sheetName val="C2921涂料"/>
      <sheetName val="C2221石材"/>
      <sheetName val="C2221涂料1"/>
      <sheetName val="C2221涂料"/>
      <sheetName val="C1121石材"/>
      <sheetName val="C1121涂料1"/>
      <sheetName val="C1121涂料"/>
      <sheetName val="C1121'石材"/>
      <sheetName val="C1121'涂料1"/>
      <sheetName val="C1121'涂料"/>
      <sheetName val="C03A石材"/>
      <sheetName val="C1517A石材"/>
      <sheetName val="C1417石材"/>
      <sheetName val="C1417涂料1"/>
      <sheetName val="C1417涂料"/>
      <sheetName val="C1417'石材"/>
      <sheetName val="C1417'涂料1"/>
      <sheetName val="C1417'涂料"/>
      <sheetName val="C1217石材"/>
      <sheetName val="C1217涂料1"/>
      <sheetName val="C1217涂料"/>
      <sheetName val="C1217'石材"/>
      <sheetName val="C1217'涂料1"/>
      <sheetName val="C1217'涂料"/>
      <sheetName val="C04A石材"/>
      <sheetName val="C0921'石材"/>
      <sheetName val="C0921'涂料1"/>
      <sheetName val="C0921'涂料"/>
      <sheetName val="C1221石材"/>
      <sheetName val="C1221涂料1 C1221涂料"/>
      <sheetName val="C0821'石材"/>
      <sheetName val="C0821'涂料1"/>
      <sheetName val="C0821'涂料"/>
      <sheetName val="C02B涂料1"/>
      <sheetName val="C02B涂料"/>
      <sheetName val="C01B涂料1"/>
      <sheetName val="C01B涂料"/>
      <sheetName val="C03B涂料1"/>
      <sheetName val="C03B涂料"/>
      <sheetName val="C1521A石材"/>
      <sheetName val="C04B涂料1"/>
      <sheetName val="C04B涂料"/>
      <sheetName val="M1024A石材 M1024A'石材"/>
      <sheetName val="M1024A涂料1（涂料）  M1024A'涂料1（涂料)"/>
      <sheetName val="M1024石材 M1024C石材 M1024A石材"/>
      <sheetName val="M1224石材"/>
      <sheetName val="M1324石材"/>
      <sheetName val="M1324涂料1"/>
      <sheetName val="M1324涂料"/>
      <sheetName val="C0821石材 C0821'-1石材 C0821A石材"/>
      <sheetName val="C1921B涂料 C1921B'涂料"/>
      <sheetName val="C1015涂料"/>
      <sheetName val="C1217B涂料"/>
      <sheetName val="C01C涂料"/>
      <sheetName val="C1721B涂料"/>
      <sheetName val="MC2024石材"/>
      <sheetName val="MC4029石材"/>
      <sheetName val="M1824石材"/>
      <sheetName val="M1526石材"/>
      <sheetName val="M0815石材"/>
      <sheetName val="M0815涂料1"/>
      <sheetName val="M0815涂料"/>
      <sheetName val="餐厅门石材"/>
      <sheetName val="餐厅1石材"/>
      <sheetName val="防雨百页涂料"/>
      <sheetName val="百页1石材"/>
      <sheetName val="百页2石材"/>
      <sheetName val="百页2涂料"/>
      <sheetName val="百页3石材"/>
      <sheetName val="百页4石材 "/>
      <sheetName val="百页4涂料"/>
      <sheetName val="百页5涂料"/>
      <sheetName val="百页6石材"/>
      <sheetName val="百页7石材 "/>
      <sheetName val="百页7涂料"/>
      <sheetName val="MQ1"/>
      <sheetName val="MQ2"/>
      <sheetName val="MQ3"/>
      <sheetName val="MQ4"/>
      <sheetName val="MQ4'幕墙"/>
      <sheetName val="C1559"/>
      <sheetName val="C0821a石材-m"/>
      <sheetName val="C0821a涂料-m"/>
      <sheetName val="C1121A石材"/>
      <sheetName val="会计利润表"/>
      <sheetName val="IRR"/>
      <sheetName val="会计毛利表"/>
      <sheetName val="融资及财务费用"/>
      <sheetName val="价格"/>
      <sheetName val="目标成本模版目录"/>
      <sheetName val="直接成本审批表"/>
      <sheetName val="建造成本审批表"/>
      <sheetName val="各业态直接成本划分简表"/>
      <sheetName val="付款表新"/>
      <sheetName val="与前版目标成本对比分析表"/>
      <sheetName val="费用成本表"/>
      <sheetName val="全项目综合指标表"/>
      <sheetName val="当期综合指标表"/>
      <sheetName val="一期成本汇总表"/>
      <sheetName val="非建安测算表"/>
      <sheetName val="华宅3.5"/>
      <sheetName val="华宅3.2"/>
      <sheetName val="建测（地商）"/>
      <sheetName val="建测（商业街）"/>
      <sheetName val="建测（底商）"/>
      <sheetName val="建测（幼儿园）"/>
      <sheetName val="建测（公寓）5.1"/>
      <sheetName val="建测（超高层）67"/>
      <sheetName val="建测（车库）"/>
      <sheetName val="土地款分摊（新）"/>
      <sheetName val="平基挡墙费用"/>
      <sheetName val="电梯测算"/>
      <sheetName val="景观估算表"/>
      <sheetName val="室外排水管网"/>
      <sheetName val="建安测算表（土方、地基）"/>
      <sheetName val="建测（原表）"/>
      <sheetName val="2013.10.8"/>
      <sheetName val="开发部台账2013.10.8"/>
      <sheetName val="景观硬景"/>
      <sheetName val="苗木"/>
      <sheetName val="市政排水"/>
      <sheetName val="水电"/>
      <sheetName val="1-1#楼"/>
      <sheetName val="1-2#楼"/>
      <sheetName val="1-2#楼 (2)"/>
      <sheetName val="1-3#楼"/>
      <sheetName val="1-4#楼"/>
      <sheetName val="1-5#楼 "/>
      <sheetName val="1-5#楼  (2)"/>
      <sheetName val="1-8#楼"/>
      <sheetName val="1-9#楼"/>
      <sheetName val="1-10#楼"/>
      <sheetName val="1-11#楼"/>
      <sheetName val="1-12#楼"/>
      <sheetName val="1-13#楼"/>
      <sheetName val="1-15#楼"/>
      <sheetName val="1-16#楼"/>
      <sheetName val="1-17#楼"/>
      <sheetName val="1-18#楼 "/>
      <sheetName val="1-19#楼"/>
      <sheetName val="1-20#楼"/>
      <sheetName val="1-21#楼"/>
      <sheetName val="例会数据表"/>
      <sheetName val="协议未转"/>
      <sheetName val="银行按揭台账"/>
      <sheetName val="分销代理说明"/>
      <sheetName val="钢筋调价汇总表"/>
      <sheetName val="15-1示范区标底"/>
      <sheetName val="标底单价"/>
      <sheetName val="年度、月度情况"/>
      <sheetName val="工程量"/>
      <sheetName val="2014年分月指标-2月调实"/>
      <sheetName val="分日情况"/>
      <sheetName val="月度新增"/>
      <sheetName val="剩余资源"/>
      <sheetName val="借款明细"/>
      <sheetName val="在途明细"/>
      <sheetName val="本月新增明细"/>
      <sheetName val="价格变化的品种"/>
      <sheetName val="2000CCTV"/>
      <sheetName val="2000PA"/>
      <sheetName val="2000DCN"/>
      <sheetName val="2000INTERCOM"/>
      <sheetName val="99CCTV SUP"/>
      <sheetName val="99PA"/>
      <sheetName val="99Paging"/>
      <sheetName val="99Inter"/>
      <sheetName val="99DCN"/>
      <sheetName val="销售明细账"/>
      <sheetName val="5.1-销售数量及金额 湖北"/>
      <sheetName val="发现问题汇总"/>
      <sheetName val="Control List"/>
      <sheetName val="Name list"/>
      <sheetName val="各公司国际会计准则下报表"/>
      <sheetName val="POA"/>
      <sheetName val="IFRS"/>
      <sheetName val="PwC"/>
      <sheetName val="A-1货币资金明细表"/>
      <sheetName val="RP A-1货币资金汇总表(不用填写)"/>
      <sheetName val="A-2-1内部往来明细"/>
      <sheetName val="A-2-3 应收应付关联方明细"/>
      <sheetName val="RP A-2-3 应收应付关联方汇总表(不用填写)"/>
      <sheetName val="A-3 应收帐款明细表"/>
      <sheetName val="RP A-3应收帐款汇总表(不用填写) "/>
      <sheetName val="A-4 预付帐款明细表"/>
      <sheetName val="A-5其他应收款明细表"/>
      <sheetName val="A-6-1 POC计算表"/>
      <sheetName val="A-6-2 POC调整分录"/>
      <sheetName val="A-6-4 存货预提调整分录"/>
      <sheetName val="A-6-5 存货明细表"/>
      <sheetName val="RP A-6 存货汇总表(不用填写)"/>
      <sheetName val="A-7 待摊费用明细表"/>
      <sheetName val="A-8 长期投资明细表"/>
      <sheetName val="A-9 固定资产变动表"/>
      <sheetName val="A-10 其他长期资产明细表"/>
      <sheetName val="L-1 短期借款明细表"/>
      <sheetName val="RP L-1 短期借款(不用填写)"/>
      <sheetName val="L-2 长期借款明细表"/>
      <sheetName val="RP L-2 长期借款(不用填写)"/>
      <sheetName val="L-3 应付帐款"/>
      <sheetName val="L-4 其他应付款明细表"/>
      <sheetName val="L-5 应交税金"/>
      <sheetName val="L-6 其它流动负债科目"/>
      <sheetName val="L-7 工资福利费"/>
      <sheetName val="L-8 资本承担"/>
      <sheetName val="C-1 所有者权益"/>
      <sheetName val="PL-1 收入成本明细表"/>
      <sheetName val="PL-2 其它业务利润"/>
      <sheetName val="PL-3 销售及管理费用明细表"/>
      <sheetName val="RP PL-3 经营溢利（不用填写）"/>
      <sheetName val="PL-4 财务费用明细表"/>
      <sheetName val="RP PL-4 财务费用"/>
      <sheetName val="PL-5 利息资本化计算表"/>
      <sheetName val="RP PL-6 所得税费用"/>
      <sheetName val="价目表"/>
      <sheetName val="会计利润（土地评估增值）"/>
      <sheetName val="会计毛利（土地评估增值）"/>
      <sheetName val="销售费用1"/>
      <sheetName val="区域往来"/>
      <sheetName val="海尔地产利息"/>
      <sheetName val="第3季度MS-销额"/>
      <sheetName val="第3季度MS-销量"/>
      <sheetName val="02年MS-销额"/>
      <sheetName val="02年MS-销量"/>
      <sheetName val="Data-升"/>
      <sheetName val="Data-金额"/>
      <sheetName val="Data-瓶"/>
      <sheetName val="付款明细"/>
      <sheetName val="当月月业绩统计"/>
      <sheetName val="协议欠款2（多层）"/>
      <sheetName val="协议欠款2（高层）"/>
      <sheetName val="合同欠款2（多层）"/>
      <sheetName val="合同欠款2（高层）"/>
      <sheetName val="余房结构"/>
      <sheetName val="回款排摸"/>
      <sheetName val="2月6日"/>
      <sheetName val="NEW"/>
      <sheetName val="集团版"/>
      <sheetName val="2014年分月指标-1.20版"/>
      <sheetName val="新现金流"/>
      <sheetName val="工程款付款计划1"/>
      <sheetName val="0627与启动会对比"/>
      <sheetName val="0627与0415责任书对比"/>
      <sheetName val="别墅车库成本明细表"/>
      <sheetName val="叠拼车库成本明细"/>
      <sheetName val="高层车库成本明细"/>
      <sheetName val="高层建安费1#楼基础5#楼主体"/>
      <sheetName val="高层建安2#楼"/>
      <sheetName val="15-2商业建安费 A-C段"/>
      <sheetName val="15-3商业参考15-2系数不同点做调整"/>
      <sheetName val="A-1联排地上建安分析表"/>
      <sheetName val="A-1联排建安地下部分"/>
      <sheetName val="联排地下车库"/>
      <sheetName val="叠拼地上"/>
      <sheetName val="叠拼地下"/>
      <sheetName val="15-2高层、叠拼、商业车库建安费"/>
      <sheetName val="15-3景观"/>
      <sheetName val="15-2景观"/>
      <sheetName val="协议"/>
      <sheetName val="付款方式"/>
      <sheetName val="银行"/>
      <sheetName val="按揭到帐"/>
      <sheetName val="接待人"/>
      <sheetName val="拼合情况"/>
      <sheetName val="样板房"/>
      <sheetName val="储藏室"/>
      <sheetName val="数据表"/>
      <sheetName val="统计"/>
      <sheetName val="保留房源"/>
      <sheetName val="公寓式办公"/>
      <sheetName val="3幢打印稿"/>
      <sheetName val="1幢打印稿"/>
      <sheetName val="5A办公2幢"/>
      <sheetName val="5A办公4幢"/>
      <sheetName val="独栋办公"/>
      <sheetName val="鮮之味搭贈"/>
      <sheetName val="IG軍挑戰案附件(2)"/>
      <sheetName val="IG軍挑戰案附件(簽呈版)"/>
      <sheetName val="IG軍挑戰案附件(1)"/>
      <sheetName val="IG軍挑戰案1227"/>
      <sheetName val="上市計劃附件 (3)"/>
      <sheetName val="上市計劃附件 (2)"/>
      <sheetName val="上市計劃附件"/>
      <sheetName val="新產品上市計劃"/>
      <sheetName val="標準格式"/>
      <sheetName val="IG軍on pack附件 (2)"/>
      <sheetName val="IG軍on pack1204"/>
      <sheetName val="進度管制表"/>
      <sheetName val="促銷活動損益"/>
      <sheetName val="促銷活動附件"/>
      <sheetName val="盒蓋集字促銷方案"/>
      <sheetName val="台鹽合約"/>
      <sheetName val="台鹽合約 (2)"/>
      <sheetName val="公會附表"/>
      <sheetName val="公會代表"/>
      <sheetName val="葵花油合約書事宜"/>
      <sheetName val="追加預算"/>
      <sheetName val="1kg軍促銷方案研擬 "/>
      <sheetName val="小包裝研擬(2)"/>
      <sheetName val="小包裝促銷方案研擬(1) "/>
      <sheetName val="小包裝促銷方案研擬"/>
      <sheetName val="IG軍on pack附件"/>
      <sheetName val="IG軍on pack"/>
      <sheetName val="武田技酬金"/>
      <sheetName val="IG挑戰結算"/>
      <sheetName val="賣酒簽呈"/>
      <sheetName val="副牌補貼"/>
      <sheetName val="追加廣告預算0621"/>
      <sheetName val="經銷通路修正"/>
      <sheetName val="_____"/>
      <sheetName val="责任书封面"/>
      <sheetName val="主界面"/>
      <sheetName val="查询表"/>
      <sheetName val="销售分解"/>
      <sheetName val="期间费用及薪酬"/>
      <sheetName val="利润估算"/>
      <sheetName val="附表2-销售分析"/>
      <sheetName val="附表3-开发计划"/>
      <sheetName val="附表4-招标计划"/>
      <sheetName val="附表5-合作单位"/>
      <sheetName val="框图"/>
      <sheetName val="报价一"/>
      <sheetName val="框图2"/>
      <sheetName val="方案3"/>
      <sheetName val="10月回"/>
      <sheetName val="分布1"/>
      <sheetName val="流程图"/>
      <sheetName val="零研普查封面"/>
      <sheetName val="零研普查"/>
      <sheetName val="新零研普查"/>
      <sheetName val="普查城市详细编码"/>
      <sheetName val="调查表"/>
      <sheetName val="普查注意事项"/>
      <sheetName val="类型区分表"/>
      <sheetName val="康产品"/>
      <sheetName val="商店类型"/>
      <sheetName val="日用品明细表"/>
      <sheetName val="普查记录表"/>
      <sheetName val="劳务费发放明细表"/>
      <sheetName val="样本分布示例牡丹江"/>
      <sheetName val="选取调查样本封面 "/>
      <sheetName val="选取调查样本"/>
      <sheetName val="样本"/>
      <sheetName val="访员培训封面"/>
      <sheetName val="访员培训"/>
      <sheetName val="一览表"/>
      <sheetName val="媒体"/>
      <sheetName val="批发市场"/>
      <sheetName val="基础问卷市场调查表"/>
      <sheetName val="问卷示例"/>
      <sheetName val="A基础问卷"/>
      <sheetName val="A基础问卷示例"/>
      <sheetName val="学生资料卡"/>
      <sheetName val="品项口味一览表"/>
      <sheetName val="访员调查封面"/>
      <sheetName val="访员调查"/>
      <sheetName val="检核问卷封面 "/>
      <sheetName val="检核问卷及奖惩"/>
      <sheetName val="劳务费总计"/>
      <sheetName val="劳务费发放表 "/>
      <sheetName val="市调费用邮寄明细"/>
      <sheetName val="统计问卷封面 "/>
      <sheetName val="统计问卷"/>
      <sheetName val="零售价表"/>
      <sheetName val="销量表"/>
      <sheetName val="批号表"/>
      <sheetName val="B类销量统计表"/>
      <sheetName val="A类店统计表"/>
      <sheetName val="直营统计表"/>
      <sheetName val="直营统计表 (2)"/>
      <sheetName val="形成月报封面"/>
      <sheetName val="月报说明"/>
      <sheetName val="东北总铺"/>
      <sheetName val="东北总占"/>
      <sheetName val="月报封面"/>
      <sheetName val="铺货率"/>
      <sheetName val="分口味"/>
      <sheetName val="主品项铺货度"/>
      <sheetName val="哈分区"/>
      <sheetName val="占有总表"/>
      <sheetName val="分价占有"/>
      <sheetName val="零售价格"/>
      <sheetName val="利润"/>
      <sheetName val="零售批号"/>
      <sheetName val="批号预警表"/>
      <sheetName val="A级店口味铺货"/>
      <sheetName val="A级主要店"/>
      <sheetName val="市场信息（1）"/>
      <sheetName val="市场信息 (2)"/>
      <sheetName val="广促信息"/>
      <sheetName val="提供月报封面 "/>
      <sheetName val="形成月报封面 (3)"/>
      <sheetName val="关于资本化利息的基础数据"/>
      <sheetName val="兼容性报表"/>
      <sheetName val="统计总表"/>
      <sheetName val="高层二期合同台账"/>
      <sheetName val="商业二期合同台账"/>
      <sheetName val="重大节点(旧）"/>
      <sheetName val="开发间接费用"/>
      <sheetName val="重大节点（新）"/>
      <sheetName val="现金流（旧）"/>
      <sheetName val="_x0000__x0000__x0000__x0000__x0000__x0000__x0000__x0000_"/>
      <sheetName val="_x005f_x0000__x005f_x0000__x005f_x0000__x005f_x0000__x0"/>
      <sheetName val="_x005f_x005f_x005f_x0000__x005f_x005f_x005f_x0000__x005"/>
      <sheetName val="利息资本化 "/>
      <sheetName val="利息支出"/>
      <sheetName val="_x005f_x005f_x005f_x005f_x005f_x005f_x005f_x0000__x005f"/>
      <sheetName val="损益表(一般)-1"/>
      <sheetName val="营业额分析表-2"/>
      <sheetName val="毛利率分析表-4"/>
      <sheetName val="经营利润分析表-5"/>
      <sheetName val="经营利润表-明细-5-1-CRLD610000"/>
      <sheetName val="经营利润表-明细-5-1-CRLD210000"/>
      <sheetName val="经营利润表-明细-5-1-CRLD220000"/>
      <sheetName val="经营利润表-明细-5-1-CRLD230000"/>
      <sheetName val="经营利润表-明细-5-1-CRLD240000物业管理"/>
      <sheetName val="经营利润表-明细-5-1-CRLD250000租务"/>
      <sheetName val="经营利润表-明细-5-1-CRLD260000其他收入"/>
      <sheetName val="经营利润表-明细-5-1-CRLD270000会所"/>
      <sheetName val="经营利润表-明细-5-1-CRLD620000"/>
      <sheetName val="经营利润表-明细-物业销售-上海"/>
      <sheetName val="经营利润表-明细-物业管理-上海"/>
      <sheetName val="经营利润表-明细-租金收入-上海"/>
      <sheetName val="经营利润表-明细-5-1-CRLD630000"/>
      <sheetName val="经营利润表-明细-物业销售-成都"/>
      <sheetName val="经营利润表-明细-物业管理-成都"/>
      <sheetName val="经营利润表-明细-租金收入-成都"/>
      <sheetName val="经营利润表-明细-5-1-CRLD640000"/>
      <sheetName val="营业额分析-物业销售-北京"/>
      <sheetName val="营业额分析-物业销售-上海"/>
      <sheetName val="营业额分析-物业销售-成都"/>
      <sheetName val="营业额分析表-物业出租-北京"/>
      <sheetName val="营业额分析表-物业出租-上海"/>
      <sheetName val="营业额分析表-物业出租-成都"/>
      <sheetName val="营业额分析表-会所收入-北京"/>
      <sheetName val="营业额分析表-物业管理收入-北京"/>
      <sheetName val="营业额分析表-物业管理收入-上海"/>
      <sheetName val="营业额分析表-物业管理收入-成都"/>
      <sheetName val="一般及行政费用分析表-11"/>
      <sheetName val="一般及行政费用-明细-11-1"/>
      <sheetName val="销售及分销费用分析表-14"/>
      <sheetName val="销售及分销费用-明细-14-1"/>
      <sheetName val="其它经营费用分析表-15"/>
      <sheetName val="成本及费用-汇总"/>
      <sheetName val="成本及费用-北京"/>
      <sheetName val="成本及费用-转让土地-北京"/>
      <sheetName val="成本及费用-出售物业发展权-北京"/>
      <sheetName val="成本及费用-物业销售-北京"/>
      <sheetName val="成本及费用-物业管理-北京"/>
      <sheetName val="成本及费用-租金收入-北京"/>
      <sheetName val="成本及费用-其他收入-北京"/>
      <sheetName val="成本及费用-会所收入-北京"/>
      <sheetName val="成本及费用-上海"/>
      <sheetName val="成本及费用-物业销售-上海"/>
      <sheetName val="成本及费用-物业管理-上海"/>
      <sheetName val="成本及费用-租金收入-上海"/>
      <sheetName val="成本及费用-成都"/>
      <sheetName val="成本及费用-物业销售-成都"/>
      <sheetName val="成本及费用-物业管理-成都"/>
      <sheetName val="成本及费用-租金收入-成都"/>
      <sheetName val="成本及费用-香港本部"/>
      <sheetName val="其它经营收入分析表-20"/>
      <sheetName val="其他收入分析表-北京"/>
      <sheetName val="其他收入分析表-转让土地-北京"/>
      <sheetName val="其他收入分析表-出售物业发展权-北京"/>
      <sheetName val="其他收入分析表-物业销售-北京"/>
      <sheetName val="其他收入分析表-物业管理-北京"/>
      <sheetName val="其他收入分析表-租金收入-北京"/>
      <sheetName val="其他收入分析表-其他收入-北京"/>
      <sheetName val="其他收入分析表-会所收入-北京"/>
      <sheetName val="其他收入分析表-上海"/>
      <sheetName val="其他收入分析表-物业销售-上海"/>
      <sheetName val="其他收入分析表-物业管理-上海"/>
      <sheetName val="其他收入分析表-租金收入-上海"/>
      <sheetName val="其他收入分析表-成都"/>
      <sheetName val="其他收入分析表-物业销售-成都"/>
      <sheetName val="其他收入分析表-物业管理-成都"/>
      <sheetName val="其他收入分析表-租金收入-成都"/>
      <sheetName val="其他收入分析表-租金收入-香港本部"/>
      <sheetName val="其它非经营性收入及支出分析表-23"/>
      <sheetName val="财务收支分析表-24"/>
      <sheetName val="土地储备表"/>
      <sheetName val="资产负债表-26"/>
      <sheetName val="资金情怳表-27"/>
      <sheetName val="应收帐款周转天数表-按利润中心-29"/>
      <sheetName val="资本性支出表-35"/>
      <sheetName val="现金流量表-45"/>
      <sheetName val="现金流量表-直接法-汇总"/>
      <sheetName val="现金流量表-直接法-北京公司"/>
      <sheetName val="现金流量表-直接法-上海公司"/>
      <sheetName val="现金流量表-直接法-成都公司"/>
      <sheetName val="现金流量表-直接法-香港本部"/>
      <sheetName val="按揭应收款分析表"/>
      <sheetName val="项目资金占用情况表"/>
      <sheetName val="税项表"/>
      <sheetName val="员工人数"/>
      <sheetName val="三年综述表-115"/>
      <sheetName val="现金流新1"/>
      <sheetName val="预算明细"/>
      <sheetName val="土地"/>
      <sheetName val="市配"/>
      <sheetName val="公配"/>
      <sheetName val="汇总2"/>
      <sheetName val="2、会计利润 (土地评估增值)"/>
      <sheetName val="4、会计毛利 (土地评估增值)"/>
      <sheetName val="20、关键节点"/>
      <sheetName val="21、2014年收入测算"/>
      <sheetName val="22、开发间接费用"/>
      <sheetName val="25、土增(不限额）"/>
      <sheetName val="收入测算(13)"/>
      <sheetName val="13年管理费用（新）"/>
      <sheetName val="13年管理费用（旧）"/>
      <sheetName val="2014销售费用（旧）"/>
      <sheetName val="13年销售费用（新）"/>
      <sheetName val="13年销售费用（旧）"/>
      <sheetName val="2014年销售费用旧表"/>
      <sheetName val="2014年销售费用旧"/>
      <sheetName val="待转化-利润贡献（旧表）"/>
      <sheetName val="待转化-利润贡献(13)"/>
      <sheetName val="BA-Pl"/>
      <sheetName val="土增(集团要求）"/>
      <sheetName val="Index-"/>
      <sheetName val="收入测算"/>
      <sheetName val="中国宏观经济强劲"/>
      <sheetName val="高增长高利润的经营业绩 (2)"/>
      <sheetName val="收入基础多元化"/>
      <sheetName val="new1"/>
      <sheetName val="Excellent"/>
      <sheetName val="主要房地产市场发展趋势—北京"/>
      <sheetName val="主要房地产市场发展趋势—上海"/>
      <sheetName val="主要房地产市场发展趋势—浙江"/>
      <sheetName val="主要房地产市场发展趋势—杭州"/>
      <sheetName val="高增长高利润的经营业绩"/>
      <sheetName val="多元化高质量的土地储备"/>
      <sheetName val="新增明细"/>
      <sheetName val="协议变更"/>
      <sheetName val="别墅房间信息"/>
      <sheetName val="历史"/>
      <sheetName val="2013.3"/>
      <sheetName val="2013.4"/>
      <sheetName val="2013.5"/>
      <sheetName val="2013.6"/>
      <sheetName val="2013.7"/>
      <sheetName val="2013.8"/>
      <sheetName val="2013.9"/>
      <sheetName val="2013.10"/>
      <sheetName val="2013.11"/>
      <sheetName val="2013.12"/>
      <sheetName val="2014.1"/>
      <sheetName val="2014.2"/>
      <sheetName val="2014.3"/>
      <sheetName val="2014.4"/>
      <sheetName val="底价38000"/>
      <sheetName val="底价40000"/>
      <sheetName val="全部上反12%"/>
      <sheetName val="损益汇总表"/>
      <sheetName val="现金流汇总表"/>
      <sheetName val="项目损益表"/>
      <sheetName val="项目费用分析表"/>
      <sheetName val="项目现金流量分析表"/>
      <sheetName val="成本汇总表"/>
      <sheetName val="一期成本预算表"/>
      <sheetName val="二期成本预算表"/>
      <sheetName val="三期成本预算表"/>
      <sheetName val="四期成本预算表"/>
      <sheetName val="五期成本预算表"/>
      <sheetName val="其他项目成本预算表"/>
      <sheetName val="项目资金占用情况预算表"/>
      <sheetName val="员工人数表"/>
      <sheetName val="资金情况表"/>
      <sheetName val="资本性支出预算表"/>
      <sheetName val="关联交易表"/>
      <sheetName val="11月新增分解"/>
      <sheetName val="11月新增"/>
      <sheetName val="12月新增分解"/>
      <sheetName val="基本参数及说明表"/>
      <sheetName val="利润及利润分配表"/>
      <sheetName val="比较资产负债表"/>
      <sheetName val="共同比资产负债表"/>
      <sheetName val="比较利润及利润分配表"/>
      <sheetName val="共同比利润及利润分配表"/>
      <sheetName val="比较现金流量表"/>
      <sheetName val="共同比现金流量表"/>
      <sheetName val="财务比率表"/>
      <sheetName val="杜邦分析表"/>
      <sheetName val="销售成本倒轧表"/>
      <sheetName val="七期十期调整前比较第一版方案"/>
      <sheetName val="七期十期调整前比较第二版方案"/>
      <sheetName val="敏感度分析表"/>
      <sheetName val="建筑面积统计表"/>
      <sheetName val="七期十期调整后比较"/>
      <sheetName val="成本对比表"/>
      <sheetName val="七期十期建安差异表"/>
      <sheetName val="费用"/>
      <sheetName val="建造目标成本（无样板房销售装饰及市配空房管理费）"/>
      <sheetName val="干挂石材成本"/>
      <sheetName val="玻璃栏板费用测算明细表"/>
      <sheetName val="建安汇总（3.5SOHO)"/>
      <sheetName val="建安费(SOHO)3.5 "/>
      <sheetName val="工程付款"/>
      <sheetName val="与年中经营计划对比表 (2)"/>
      <sheetName val="项目配置标准表(旧）"/>
      <sheetName val="地上可售工程直接成本审批表（新）"/>
      <sheetName val="增加成本及费用说明表（住宅）"/>
      <sheetName val="前期费作废"/>
      <sheetName val="项目配置标准表(新） "/>
      <sheetName val="建安汇总（酒店式公寓）"/>
      <sheetName val="13期人防成本明细表 "/>
      <sheetName val="13期车库成本明细表"/>
      <sheetName val="13期住宅成本明细表"/>
      <sheetName val="直接目标成本审批表"/>
      <sheetName val="建造目标成本审批表 "/>
      <sheetName val="方案目标成本版与现版本对比"/>
      <sheetName val="经营计划与现在方案对比（报审版）"/>
      <sheetName val="方案目标成本与现方案指标对比"/>
      <sheetName val="经营计划与现在方案面积指标对比 "/>
      <sheetName val="经营计划与现方案对比（利润额对比）"/>
      <sheetName val="节奏成本201401"/>
      <sheetName val="车库对比表"/>
      <sheetName val="12月版 节奏成本201003"/>
      <sheetName val="201402节奏成本"/>
      <sheetName val="土地款分摊"/>
      <sheetName val="办公会所"/>
      <sheetName val="建安费(写字楼)"/>
      <sheetName val="建安汇总（5.1SOHO)"/>
      <sheetName val="建安费(SOHO)5.1"/>
      <sheetName val="建安汇总（LOFT)"/>
      <sheetName val="建安费(LOFT)3.6"/>
      <sheetName val="建安汇总（底层商业) "/>
      <sheetName val="建安费(底层商业) "/>
      <sheetName val="建安汇总（独立商业) "/>
      <sheetName val="建安费（LOFT）4# 楼酒店"/>
      <sheetName val="建安费(独立商业)"/>
      <sheetName val="电影院"/>
      <sheetName val="超市前商业区"/>
      <sheetName val="超市"/>
      <sheetName val="车库审批表（旧）"/>
      <sheetName val="地下车库直接成本审批表（新）"/>
      <sheetName val="居住环境"/>
      <sheetName val="展示区"/>
      <sheetName val="公共部位装修（写字楼）"/>
      <sheetName val="公共部位装修预算（LOFT）"/>
      <sheetName val="公共部位装修（独立商业）"/>
      <sheetName val="公共部位装修预算（SOHO）"/>
      <sheetName val="公共部位装修（办公会所）"/>
      <sheetName val="10期幼儿园成本明细表"/>
      <sheetName val="电梯工程费"/>
      <sheetName val="电梯单价明细表"/>
      <sheetName val="对比表"/>
      <sheetName val="2014.3.1建筑面积再次梳理"/>
      <sheetName val="4、5#楼不用面积"/>
      <sheetName val="套内面积梳理"/>
      <sheetName val="桃花源别墅2014销售费用（总表）"/>
      <sheetName val="桃花源别墅2014销售费用明细"/>
      <sheetName val="2013占2014费用"/>
      <sheetName val="1-6月西溪"/>
      <sheetName val="1-7月管理费用预算执行"/>
      <sheetName val="1-7月销售费用预算执行"/>
      <sheetName val="费用查核-7月"/>
      <sheetName val="费用查核-6月"/>
      <sheetName val="1-5月管理费用预算执行"/>
      <sheetName val="1-5月营销费用执行情况"/>
      <sheetName val="费用查核-5月(望江府修正后）"/>
      <sheetName val="费用查核-5月(望江府原稿）"/>
      <sheetName val="费用查核-5月(望江府借款）"/>
      <sheetName val="费用查核-4月(望江府） (2)"/>
      <sheetName val="费用查核-4月(望江府） (集团检查)"/>
      <sheetName val="西溪4月"/>
      <sheetName val="费用查核-4月(望江府）"/>
      <sheetName val="费用查核"/>
      <sheetName val="费用查核-3月"/>
      <sheetName val="望江4月"/>
      <sheetName val="探亲费西溪"/>
      <sheetName val="探亲费望江"/>
      <sheetName val="1-6"/>
      <sheetName val="1--7"/>
      <sheetName val="1-7(冲减）"/>
      <sheetName val="营销合同（草稿）"/>
      <sheetName val="借款（草稿）"/>
      <sheetName val="9月销售费用"/>
      <sheetName val="营销预算分析表"/>
      <sheetName val="8月营销费用（分析底稿)"/>
      <sheetName val="8月管理费用（分析）"/>
      <sheetName val="营销对预算执行差异（细）"/>
      <sheetName val="8月管理费用"/>
      <sheetName val="管理费用预算执行表"/>
      <sheetName val="8月预算执行中扣的预算明细"/>
      <sheetName val="管理费用账务明细"/>
      <sheetName val="开发间接费用账务明细"/>
      <sheetName val="1-8月"/>
      <sheetName val="1-8月（冲减1）"/>
      <sheetName val="1-8月冲减（含借款）"/>
      <sheetName val="汪永理借款操作"/>
      <sheetName val="王程借款操作"/>
      <sheetName val="9月销售费用预算执行表"/>
      <sheetName val="已提交未付款单据（管理）"/>
      <sheetName val="9月营销合同对账"/>
      <sheetName val="9月营销预算全对账"/>
      <sheetName val="9月营销费用账面对"/>
      <sheetName val="9月管理费用"/>
      <sheetName val="9月预算合计"/>
      <sheetName val="1-9月预算合计"/>
      <sheetName val="1-9月预算合计（冲减）（含借款）"/>
      <sheetName val="1-9月预算合计（冲减）"/>
      <sheetName val="远期支票汇总"/>
      <sheetName val="预算调整申请表"/>
      <sheetName val="年初苏州公司经营计划"/>
      <sheetName val="2014年御园年初费用预算"/>
      <sheetName val="2014年桃花源年初费用预算"/>
      <sheetName val="苏州公司1-6月调实费用汇总"/>
      <sheetName val="御园1-6月调实及7-12月预算"/>
      <sheetName val="桃花源1-6月调实及7-12月预算"/>
      <sheetName val="御园1-7月调实及8-12月预算"/>
      <sheetName val="费用核算-御园1-7月调实及8-12月预算"/>
      <sheetName val="总表惠"/>
      <sheetName val="御园1-6月薪酬"/>
      <sheetName val="桃花源1-6月薪酬"/>
      <sheetName val="费用核算"/>
      <sheetName val="2013年费用占用2014年汇总表"/>
      <sheetName val="御园13年计入14年费用明细"/>
      <sheetName val="2013年管理费用预算表"/>
      <sheetName val="2014年管理费用预算表"/>
      <sheetName val="2013年销售费用"/>
      <sheetName val="2014年销售费用预算表"/>
      <sheetName val="销售人员工资及福利"/>
      <sheetName val="待转换-利润贡献"/>
      <sheetName val="2013管理费用预算表"/>
      <sheetName val="利息资本化含土地出让金"/>
      <sheetName val="1.财务报表"/>
      <sheetName val="2-1.货币资金总表"/>
      <sheetName val="2-2.库存现金"/>
      <sheetName val="2-3.银行存款"/>
      <sheetName val="3.应收票据"/>
      <sheetName val="4-1.应收帐款总表"/>
      <sheetName val="4-2.应收帐款明细"/>
      <sheetName val="★应收帐款明细自加"/>
      <sheetName val="5-1.其它应收款总表"/>
      <sheetName val="5-2.其他应收款明细"/>
      <sheetName val="6.预付帐款"/>
      <sheetName val="7-1.存货总表"/>
      <sheetName val="7-2.存货明细"/>
      <sheetName val="7-3.存货跌价准备"/>
      <sheetName val="7-4.存货帐实调节"/>
      <sheetName val="8.待摊费用"/>
      <sheetName val="9-1.固定资产"/>
      <sheetName val="9-2.固定资产增加及减少明细"/>
      <sheetName val="10.在建工程"/>
      <sheetName val="11.无形资产"/>
      <sheetName val="12.长期待摊费用"/>
      <sheetName val="13-1.短期借款"/>
      <sheetName val="13-2.长期借款"/>
      <sheetName val="14.预收帐款"/>
      <sheetName val="15.应付票据"/>
      <sheetName val="16.应付帐款"/>
      <sheetName val="★应付明细自加"/>
      <sheetName val="17.其它应付款"/>
      <sheetName val="18.预提费用"/>
      <sheetName val="19.应付股利"/>
      <sheetName val="20.应交税金"/>
      <sheetName val="21.应付工资及福利费"/>
      <sheetName val="22.长期应付款及其它"/>
      <sheetName val="23.注册资本变动"/>
      <sheetName val="24.股本"/>
      <sheetName val="25.公积金及未分配利润"/>
      <sheetName val="26.损益表项目"/>
      <sheetName val="27.毛利率"/>
      <sheetName val="28.销售成本调节表"/>
      <sheetName val="30.内部销售"/>
      <sheetName val="29.长期投资"/>
      <sheetName val="31.内部往来"/>
      <sheetName val="★对帐明细"/>
      <sheetName val="32.关联方往来余额"/>
      <sheetName val="33.关联方交易"/>
      <sheetName val="34.营业费用"/>
      <sheetName val="35.新加坡关联方"/>
      <sheetName val="32.新加坡准则"/>
      <sheetName val="33.现金流量表"/>
      <sheetName val="34.承诺事项"/>
      <sheetName val="35.或有负债及期后事项"/>
      <sheetName val="2f"/>
      <sheetName val="一拖二"/>
      <sheetName val="汇总表-1"/>
      <sheetName val="汇总表-2"/>
      <sheetName val="附件1"/>
      <sheetName val="资本化重测"/>
      <sheetName val="2015管理费用"/>
      <sheetName val="2015年营销费用"/>
      <sheetName val="建造目标成本审批表"/>
      <sheetName val="各业态直接成本划分"/>
      <sheetName val="项目配置标准表－新"/>
      <sheetName val="2月经营计划与现版本面积指标对比"/>
      <sheetName val="11月确定版与7月版本对比"/>
      <sheetName val="15-2商业建安费 A-C段1#楼商业结构、砌体抹灰"/>
      <sheetName val="联排别墅改商业地上"/>
      <sheetName val="联排别墅改商业地下"/>
      <sheetName val="15-3景观1"/>
      <sheetName val="15-2期样板区"/>
      <sheetName val="电梯清单"/>
      <sheetName val="节奏成本 201402"/>
      <sheetName val="2月经营计划与现版本对比"/>
      <sheetName val="启动版节奏成本"/>
      <sheetName val="启动版与现版本对比"/>
      <sheetName val="15-2、3面积梳理"/>
      <sheetName val="启动版计划与现版本面积指标对比"/>
      <sheetName val="1-5"/>
      <sheetName val="1-5成交"/>
      <sheetName val="6-12"/>
      <sheetName val="6-12成交"/>
      <sheetName val="本月累计"/>
      <sheetName val="管理例会表"/>
      <sheetName val="47地块汇总"/>
      <sheetName val="现金流 "/>
      <sheetName val="完全成本表"/>
      <sheetName val="土地评估增值摊销"/>
      <sheetName val="3-项目月度销售分解"/>
      <sheetName val="盛世滨江12-1"/>
      <sheetName val="盛世滨江12-2"/>
      <sheetName val="盛世滨江12-3"/>
      <sheetName val="盛世滨江12-4"/>
      <sheetName val="盛世滨江12-5"/>
      <sheetName val="盛世滨江12-8"/>
      <sheetName val="盛世滨江12-9"/>
      <sheetName val="盛世滨江12-10"/>
      <sheetName val="盛世滨江12-11"/>
      <sheetName val="盛世滨江12-12"/>
      <sheetName val="盛世滨江12-13"/>
      <sheetName val="盛世滨江12-14"/>
      <sheetName val="盛世滨江12-15"/>
      <sheetName val="盛世滨江12-16"/>
      <sheetName val="盛世滨江12-17"/>
      <sheetName val="盛世滨江12-18"/>
      <sheetName val="盛世滨江12-19"/>
      <sheetName val="盛世滨江12-20"/>
      <sheetName val="盛世滨江12-21"/>
      <sheetName val="盛世滨江12-22"/>
      <sheetName val="盛世滨江12-23"/>
      <sheetName val="盛世滨江12-24"/>
      <sheetName val="盛世滨江12-25"/>
      <sheetName val="盛世滨江12-26"/>
      <sheetName val="盛世滨江12-27"/>
      <sheetName val="盛世滨江12-28"/>
      <sheetName val="盛世滨江12-29"/>
      <sheetName val="盛世滨江12-30"/>
      <sheetName val="盛世滨江12-31"/>
      <sheetName val="01年合计达成"/>
      <sheetName val="每日C01年达成"/>
      <sheetName val="贝思缇01年达成"/>
      <sheetName val="每日C01年策略检讨"/>
      <sheetName val="贝思缇01年策略检讨"/>
      <sheetName val="市场规模"/>
      <sheetName val="果汁竞争者"/>
      <sheetName val="豆奶竞争者"/>
      <sheetName val="乳酸竞争者"/>
      <sheetName val="新产品SKU"/>
      <sheetName val="每日C02年品牌策略"/>
      <sheetName val="每日C02年广促策略"/>
      <sheetName val="每日C02年营运目标"/>
      <sheetName val="每日C02年分月"/>
      <sheetName val="贝思缇02年品牌策略"/>
      <sheetName val="贝思缇02年广促策略"/>
      <sheetName val="贝思缇02年营运目标"/>
      <sheetName val="贝思缇02年分月"/>
      <sheetName val="豆奶02年品牌策略"/>
      <sheetName val="豆奶02年广促策略"/>
      <sheetName val="豆奶02年营运目标"/>
      <sheetName val="豆奶02年分月"/>
      <sheetName val="乳酸02年品牌策略"/>
      <sheetName val="乳酸02年广促策略"/>
      <sheetName val="乳酸02年营运目标"/>
      <sheetName val="02年总营运目标"/>
      <sheetName val="方针计划一"/>
      <sheetName val="专案"/>
      <sheetName val="贝思缇02年费用"/>
      <sheetName val="豆奶02年费用"/>
      <sheetName val="乳酸02年费用"/>
      <sheetName val="乳酸02年分月"/>
      <sheetName val="FISCBAL"/>
      <sheetName val="封面&amp;目录"/>
      <sheetName val="其他借款利息预算表"/>
      <sheetName val="工程概况描述"/>
      <sheetName val="表11.项目工程费用预算表"/>
      <sheetName val="新增协议安排"/>
      <sheetName val="协议未转分析"/>
      <sheetName val="在途欠款分析"/>
      <sheetName val="缺资料表"/>
      <sheetName val="各银行贷款明细表"/>
      <sheetName val="银行贷款明细表"/>
      <sheetName val="盛尚"/>
      <sheetName val="YTARDPL"/>
      <sheetName val="上海森兰国际G3'户型汇总"/>
      <sheetName val="计算规则"/>
      <sheetName val="家庭起居室"/>
      <sheetName val="餐厅"/>
      <sheetName val="厨房"/>
      <sheetName val="卫生间"/>
      <sheetName val="走道"/>
      <sheetName val="次卧 "/>
      <sheetName val="次卧卫生间"/>
      <sheetName val="客房"/>
      <sheetName val="阳台"/>
      <sheetName val="二楼走道"/>
      <sheetName val="楼梯间"/>
      <sheetName val="主卧套房"/>
      <sheetName val="主卧衣帽间"/>
      <sheetName val="主卧卫生间"/>
      <sheetName val="儿童房"/>
      <sheetName val="儿童房卫生间"/>
      <sheetName val="二楼阳台及南侧露台"/>
      <sheetName val="北侧露台"/>
      <sheetName val="户型水电"/>
      <sheetName val="石材主材分析表"/>
      <sheetName val="木饰面主材分析表"/>
      <sheetName val="2014年收入测算"/>
      <sheetName val="Sheet1 "/>
      <sheetName val="Sheet2 "/>
      <sheetName val="二期高层2013年9月回款"/>
      <sheetName val="二期高层2014年5月回款"/>
      <sheetName val="二期商业2014年5月回款"/>
      <sheetName val="二期高层2013年5月回款"/>
      <sheetName val="经营利润表-明细-5-1-CRLD240000"/>
      <sheetName val="经营利润表-明细-5-1-CRLD250000"/>
      <sheetName val="经营利润表-明细-5-1-CRLD260000"/>
      <sheetName val="经营利润表-明细-5-1-CRLD270000"/>
      <sheetName val="经营利润表-明细-5-1-CRLD650000"/>
      <sheetName val="经营利润表-明细-5-1-CRLD660000"/>
      <sheetName val="经营利润表-明细-5-1-CRLD670000"/>
      <sheetName val="非经营性收入及支出分析表-23"/>
      <sheetName val="资金情况表-27"/>
      <sheetName val="资本性支出表-明细-35-1"/>
      <sheetName val="关联交易"/>
      <sheetName val="重要指标表-47"/>
      <sheetName val="员工人数表-113"/>
      <sheetName val="现金流量表(直接法)-50"/>
      <sheetName val="DataSheetIndex_1"/>
      <sheetName val="DataSheetIndex"/>
      <sheetName val="Cell Copy"/>
      <sheetName val="收入预测表"/>
      <sheetName val="资金平衡"/>
      <sheetName val="贷款还款"/>
      <sheetName val="土地售价平衡"/>
      <sheetName val="雨棚"/>
      <sheetName val="变量单"/>
      <sheetName val="2013年售价"/>
      <sheetName val="2014年结转收入项目"/>
      <sheetName val="奥园换地"/>
      <sheetName val="鹿角"/>
      <sheetName val="北碚"/>
      <sheetName val="鹿角东"/>
      <sheetName val="鹿角旭辉"/>
      <sheetName val="凯旋路"/>
      <sheetName val="金泰"/>
      <sheetName val="渝兴"/>
      <sheetName val="礼嘉"/>
      <sheetName val="集团表格-1"/>
      <sheetName val="集团表格-2"/>
      <sheetName val="集团表格-3"/>
      <sheetName val="集团-结转产品去化率"/>
      <sheetName val="集团-城市均价"/>
      <sheetName val="2014年预售节点"/>
      <sheetName val="主要产品形式汇总"/>
      <sheetName val="集团-库存资源"/>
      <sheetName val="集团八大管理工具"/>
      <sheetName val="预售节点-新"/>
      <sheetName val="集团-开盘节奏奖励版"/>
      <sheetName val="集团-可售资源奖励版"/>
      <sheetName val="集团-开盘节点奖励版"/>
      <sheetName val="集团-主力产品分析奖励版"/>
      <sheetName val="礼嘉-奖励"/>
      <sheetName val="鹿角东-奖励"/>
      <sheetName val="鹿角-奖励"/>
      <sheetName val="凯旋路-奖励"/>
      <sheetName val="北碚-奖励"/>
      <sheetName val="凡尔赛-奖励"/>
      <sheetName val="嘉德-奖励"/>
      <sheetName val="亚太-奖励"/>
      <sheetName val="奥园-奖励"/>
      <sheetName val="奥园换地-奖励"/>
      <sheetName val="伊顿-奖励"/>
      <sheetName val="金泰-奖励"/>
      <sheetName val="渝兴-奖励"/>
      <sheetName val="鹿角旭辉-奖励"/>
      <sheetName val="售价计划表"/>
      <sheetName val="半年完成"/>
      <sheetName val="集团-指标汇总"/>
      <sheetName val="2014年各版指标"/>
      <sheetName val="简表"/>
      <sheetName val="新增分月"/>
      <sheetName val="2014年新增计划-半年"/>
      <sheetName val="半年调整考核版分月"/>
      <sheetName val="分月汇总表"/>
      <sheetName val="2014年结转收入项目-半年版"/>
      <sheetName val="奥园-半年"/>
      <sheetName val="奥园换地-半年"/>
      <sheetName val="礼嘉-半年"/>
      <sheetName val="凯旋路-半年"/>
      <sheetName val="伊顿-半年"/>
      <sheetName val="亚太-半年"/>
      <sheetName val="嘉德-半年"/>
      <sheetName val="凡尔赛-半年"/>
      <sheetName val="欧麓西-半年"/>
      <sheetName val="欧麓东-半年"/>
      <sheetName val="紫泉枫丹那-半年"/>
      <sheetName val="编号规则说明"/>
      <sheetName val="2期土地"/>
      <sheetName val="2期前期"/>
      <sheetName val="2期建安"/>
      <sheetName val="商管开办费"/>
      <sheetName val="2期市配"/>
      <sheetName val="2期其它"/>
      <sheetName val="公配（不含学校幼儿园）"/>
      <sheetName val="2期商管开办费"/>
      <sheetName val="公配（学校幼儿园部分）"/>
      <sheetName val="变动记录"/>
      <sheetName val="房间信息"/>
      <sheetName val="白象街"/>
      <sheetName val="玫瑰园"/>
      <sheetName val="1月数据"/>
      <sheetName val="1月每周预计完成情况"/>
      <sheetName val="全年计划"/>
      <sheetName val="2014年全年完成"/>
      <sheetName val="2014年全年完成-指标调整后"/>
      <sheetName val="数据分析"/>
      <sheetName val="2015年新增，合同，回款简表"/>
      <sheetName val="2015年新增计划"/>
      <sheetName val="2015年合同额回款计划"/>
      <sheetName val="日期编号（A）"/>
      <sheetName val="住宅面积明细（B-1)"/>
      <sheetName val="非住宅面积明细（B-2)"/>
      <sheetName val="分期开发安排（B-3）"/>
      <sheetName val="成本测算（C)"/>
      <sheetName val="项目计划（D)"/>
      <sheetName val="付款计划（E)"/>
      <sheetName val="销售（F）"/>
      <sheetName val="回款（-1)"/>
      <sheetName val="租金（G)"/>
      <sheetName val="税金及留存资产"/>
      <sheetName val="现金流量（H)"/>
      <sheetName val="资金来源与运用(I)"/>
      <sheetName val="备注"/>
      <sheetName val="P2"/>
      <sheetName val="应收帐款表-按利润中心-30"/>
      <sheetName val="资本承担及或有负债-43"/>
      <sheetName val="财务比率分析表-63"/>
      <sheetName val="T2损益表(北京)-1-1"/>
      <sheetName val="T2损益表(上诲)-1-2"/>
      <sheetName val="T2损益表(成都)-1-3"/>
      <sheetName val="T2损益表(香港)-1-4"/>
      <sheetName val="T2本月物业销售分析表"/>
      <sheetName val="T2本年累计物业销售分析表"/>
      <sheetName val="T2物业管理分析表"/>
      <sheetName val="T2出租物业分析表"/>
      <sheetName val="T2会所收入分析表"/>
      <sheetName val="T2销售公司收入分析表"/>
      <sheetName val="T2总成本分析表"/>
      <sheetName val="T2成本分析-香港公司"/>
      <sheetName val="T2成本分析-北京物业销售汇总"/>
      <sheetName val="T2成本分析-北京总部"/>
      <sheetName val="T2成本分析-北京项目"/>
      <sheetName val="T2成本分析-上诲项目"/>
      <sheetName val="T2成本分析-成都项目"/>
      <sheetName val="T2成本分析-物业管理"/>
      <sheetName val="T2成本分析-出租物业"/>
      <sheetName val="T2成本分析-会所"/>
      <sheetName val="T2成本分析-其他收入"/>
      <sheetName val="T2项目成本分析表"/>
      <sheetName val="T2项目资金占压分析表"/>
      <sheetName val="T2按揭应收帐分析表"/>
      <sheetName val="T2银行贷款分析表"/>
      <sheetName val="T2房屋明细及土地储备表"/>
      <sheetName val="T2现金流量表-直接法-汇总"/>
      <sheetName val="T2现金流量表-直接法-北京公司"/>
      <sheetName val="T2现金流量表-直接法-上诲公司"/>
      <sheetName val="T2现金流量表-直接法-成都公司"/>
      <sheetName val="T2现金流量表-直接法-香港本部"/>
      <sheetName val="T2财务指标"/>
      <sheetName val="BS-Dummy"/>
      <sheetName val="打印目录"/>
      <sheetName val="CRL"/>
      <sheetName val="CRLBJ"/>
      <sheetName val="总部费用"/>
      <sheetName val="项目费用"/>
      <sheetName val="Sheet38"/>
      <sheetName val="_x0000__x0000__x0000__x0000__x0"/>
      <sheetName val="_x005f_x0000__x005f_x0000__x005"/>
      <sheetName val="填表指引"/>
      <sheetName val="填表注意事项与沟通部门"/>
      <sheetName val="景观指标"/>
      <sheetName val="含量指标"/>
      <sheetName val="造价指标"/>
      <sheetName val="各类产品建筑标准"/>
      <sheetName val="全期分摊配套明细表"/>
      <sheetName val="六类公摊费用及期间费"/>
      <sheetName val="多层6F"/>
      <sheetName val="小高层11F"/>
      <sheetName val="小高层18F"/>
      <sheetName val="LOFT"/>
      <sheetName val="宽景HOUSE"/>
      <sheetName val="情景洋房"/>
      <sheetName val="叠T"/>
      <sheetName val="密T"/>
      <sheetName val="TH"/>
      <sheetName val="独立别墅"/>
      <sheetName val="高层32F"/>
      <sheetName val="超高层44F"/>
      <sheetName val="架空商业"/>
      <sheetName val="公建商业"/>
      <sheetName val="会所"/>
      <sheetName val="地价及利息"/>
      <sheetName val="地价及规划"/>
      <sheetName val="地价分摊"/>
      <sheetName val="各方案利润简表"/>
      <sheetName val="售价简表"/>
      <sheetName val="节奏成本表"/>
      <sheetName val="新付款计划"/>
      <sheetName val="利息资本化 (2)"/>
      <sheetName val="配置标准"/>
      <sheetName val="分期规划指标"/>
      <sheetName val="非建安成本（一期）"/>
      <sheetName val="90别墅"/>
      <sheetName val="建安7+1洋房"/>
      <sheetName val="建安一期（90墅）"/>
      <sheetName val="独栋商业办公"/>
      <sheetName val="建安一期（类独栋）"/>
      <sheetName val="建安一期（商业）"/>
      <sheetName val="建安一期（别墅商业加转换层） "/>
      <sheetName val="建安一期（公寓）"/>
      <sheetName val="建安一期（类独办公）"/>
      <sheetName val="建安一期（高层车库）"/>
      <sheetName val="建安（地基与基础工程）"/>
      <sheetName val="公共部位精装"/>
      <sheetName val="会所及样板房装修"/>
      <sheetName val="二期"/>
      <sheetName val="三期"/>
      <sheetName val="四期"/>
      <sheetName val="建安一期（酒店）"/>
      <sheetName val="金裕天下一期 成本汇总"/>
      <sheetName val="金域天下现金流量表"/>
      <sheetName val="会所改后二期 成本汇总"/>
      <sheetName val="佳兆业1号—在建在售成本测算表-按分期（PPT原表）"/>
      <sheetName val="武汉金裕天下二期 成本汇总"/>
      <sheetName val="三四期金裕天下 成本分类汇总"/>
      <sheetName val="武汉金裕天下PPT原表 在建在售成本测算表-按产品"/>
      <sheetName val="会所改后一期成本汇总"/>
      <sheetName val="佳兆业广场---在建在售成本测算表-按分期"/>
      <sheetName val="在建在售配置标准表"/>
      <sheetName val="Basic FASB 123"/>
      <sheetName val="Enhanced FASB 123"/>
      <sheetName val="Both Models"/>
      <sheetName val="Assumptions and Control Panel"/>
      <sheetName val="资金日报0119"/>
      <sheetName val="余额日报0119"/>
      <sheetName val="江苏"/>
      <sheetName val="汇总清单"/>
      <sheetName val="已确定合同单价"/>
      <sheetName val="防火门"/>
      <sheetName val="二期成本汇总表"/>
      <sheetName val="4号建测（公寓）5.1"/>
      <sheetName val="5号建测（公寓）5.1"/>
      <sheetName val="总说明"/>
      <sheetName val="零星项目综合单价表"/>
      <sheetName val="一期上报变更"/>
      <sheetName val="一期已通过流程变更"/>
      <sheetName val="售楼处签证"/>
      <sheetName val="样板间签证"/>
      <sheetName val="一期签证"/>
      <sheetName val="电梯供货价款明细"/>
      <sheetName val="1#楼参数表"/>
      <sheetName val="2#楼参数表"/>
      <sheetName val="3#楼参数表"/>
      <sheetName val="4#楼参数表"/>
      <sheetName val="5#楼参数表"/>
      <sheetName val="8#楼参数表"/>
      <sheetName val="9#楼参数表"/>
      <sheetName val="10#楼参数表"/>
      <sheetName val="11#楼参数表"/>
      <sheetName val="12#楼参数表"/>
      <sheetName val="13#楼参数表"/>
      <sheetName val="19#楼"/>
      <sheetName val="20#楼参数表 "/>
      <sheetName val="21#楼参数表  "/>
      <sheetName val="15-17#独立基础算量表 "/>
      <sheetName val="桩汇总表"/>
      <sheetName val="根据放坡高度定桩顶标高及挡土背回填"/>
      <sheetName val="混凝土回填"/>
      <sheetName val="排水沟土方计算表"/>
      <sheetName val="16#条基"/>
      <sheetName val="17#楼条基"/>
      <sheetName val="费用成本"/>
      <sheetName val="责任书、启动版与现方案对比"/>
      <sheetName val="综合指标表(一）"/>
      <sheetName val="成本明细表（一期）"/>
      <sheetName val="建安一期（叠拼）"/>
      <sheetName val="建安一期（联排）"/>
      <sheetName val="建安一期（高层平层）"/>
      <sheetName val="建安一期（高层商业加转换层）"/>
      <sheetName val="别墅商业（有屋面）"/>
      <sheetName val="建安一期（别墅车库）"/>
      <sheetName val="建安一期（叠拼车库）"/>
      <sheetName val="公共部位高层精装"/>
      <sheetName val="公共部位叠拼精装"/>
      <sheetName val="市政道路测算"/>
      <sheetName val="景观测算汇总表"/>
      <sheetName val="转换层测算（高层商业）"/>
      <sheetName val="转换层测算（别墅商业）"/>
      <sheetName val="亮桩费用"/>
      <sheetName val="各业态直接成本对比表"/>
      <sheetName val="完全成本审批表-方案版"/>
      <sheetName val="建造成本审批表-方案版"/>
      <sheetName val="责任书、启动会与现方案对比"/>
      <sheetName val="资金成本及财务费用差异分析"/>
      <sheetName val="面积差异影响成本分析"/>
      <sheetName val="各业态量价差异"/>
      <sheetName val="销售收入差异分析"/>
      <sheetName val="11F洋房"/>
      <sheetName val="分产品成本分析"/>
      <sheetName val="8F洋房"/>
      <sheetName val="建安一期（高层平层蓝光）"/>
      <sheetName val="建安一期（高层平层嘉德）"/>
      <sheetName val="建安一期（幼儿园）"/>
      <sheetName val="建安一期（独栋）"/>
      <sheetName val="建安一期（别墅商业）"/>
      <sheetName val="建安一期（洋房、高层、商业车库）"/>
      <sheetName val="景观费用测算"/>
      <sheetName val="会所及样板房装修改"/>
      <sheetName val="差异分析—LJ"/>
      <sheetName val="差异分析—年度—LJ"/>
      <sheetName val="融资计划（贷款明细表）"/>
      <sheetName val="成本明细表（二期）"/>
      <sheetName val="成本明细表（三期）"/>
      <sheetName val="成本明细表（四期）"/>
      <sheetName val="成本明细表（五期）"/>
      <sheetName val="成本明细表（六期）"/>
      <sheetName val="成本明细表（七期）"/>
      <sheetName val="综合指标表（一期）"/>
      <sheetName val="综合指标表（二期）"/>
      <sheetName val="综合指标表（三期）"/>
      <sheetName val="综合指标表（四期）"/>
      <sheetName val="综合指标表（五期）"/>
      <sheetName val="综合指标表（六期）"/>
      <sheetName val="综合指标表（旭辉）"/>
      <sheetName val="中学测算明细 "/>
      <sheetName val="小学测算明细"/>
      <sheetName val="鹿角西中小学汇总"/>
      <sheetName val="编制说明及计价规则"/>
      <sheetName val="模拟总价表"/>
      <sheetName val="综合单价表"/>
      <sheetName val="不玻栏1100"/>
      <sheetName val="不玻栏650"/>
      <sheetName val="铝玻璃1100"/>
      <sheetName val="铝玻璃650"/>
      <sheetName val="阳矩管1100"/>
      <sheetName val="阳矩管650"/>
      <sheetName val="阳台花1-1150"/>
      <sheetName val="阳台花1-650"/>
      <sheetName val="阳台花1-1150 (钢扶手)"/>
      <sheetName val="阳台花1-650 (钢扶手)"/>
      <sheetName val="阳台花2-1150"/>
      <sheetName val="阳台花2-650"/>
      <sheetName val="护900"/>
      <sheetName val="楼900"/>
      <sheetName val="楼梯花900"/>
      <sheetName val="靠墙扶手"/>
      <sheetName val="残坡道"/>
      <sheetName val="护900 (简易)"/>
      <sheetName val="楼900 (简易)"/>
      <sheetName val="材料配置表"/>
      <sheetName val="项目造价确认单"/>
      <sheetName val="工程量清单"/>
      <sheetName val="填表说明"/>
      <sheetName val="管理费用完成情况-区域汇总 "/>
      <sheetName val="不同版本管理费用预算对比"/>
      <sheetName val="管理费用月度滚动表-区域汇总"/>
      <sheetName val="预算调整-区域汇总"/>
      <sheetName val="上海平台"/>
      <sheetName val="上海玫瑰园"/>
      <sheetName val="上海黄浦湾"/>
      <sheetName val="上海唐镇"/>
      <sheetName val="上海五街坊"/>
      <sheetName val="上海玉兰"/>
      <sheetName val="香溢花城"/>
      <sheetName val="盛世滨江"/>
      <sheetName val="虹口启威"/>
      <sheetName val="上海森兰"/>
      <sheetName val="无锡玉兰"/>
      <sheetName val="无锡玉兰西"/>
      <sheetName val="苏州御园"/>
      <sheetName val="苏州玫瑰园"/>
      <sheetName val="常州玉兰"/>
      <sheetName val="无锡香樟园"/>
      <sheetName val="地产"/>
      <sheetName val="城建"/>
      <sheetName val="宜兴"/>
      <sheetName val="融绿汇谊"/>
      <sheetName val="借款台账"/>
      <sheetName val="方案一 "/>
      <sheetName val="方案二"/>
      <sheetName val="方案三"/>
      <sheetName val="方案四"/>
      <sheetName val="方案五"/>
      <sheetName val="方案六"/>
      <sheetName val="重分类资产负债表"/>
      <sheetName val="利润表"/>
      <sheetName val="华宅3.5精"/>
      <sheetName val="华宅3.2精"/>
      <sheetName val="华宅3.5非精"/>
      <sheetName val="华宅3.2非精"/>
      <sheetName val="111"/>
      <sheetName val="1.(3-3#叠拼户型)非地库含量指标（集团）"/>
      <sheetName val="面积指标表（重庆公司）"/>
      <sheetName val="非地库含量指标（重庆）"/>
      <sheetName val="项目特征"/>
      <sheetName val="建安（叠拼别墅）"/>
      <sheetName val="3-异动"/>
      <sheetName val="5-薪酬发放"/>
      <sheetName val="6-招聘进度表"/>
      <sheetName val="7-培训月报"/>
      <sheetName val="ECCS_1 DataSheet"/>
      <sheetName val="KPI Datasheet"/>
      <sheetName val="平台汇总"/>
      <sheetName val="在途协议明细"/>
      <sheetName val="1#非桩基础 "/>
      <sheetName val="投标总结"/>
      <sheetName val="塔楼给排水清单 "/>
      <sheetName val="15#裙楼土建"/>
      <sheetName val="16#裙楼土建"/>
      <sheetName val="一号清单开办费"/>
      <sheetName val="15#塔楼土建"/>
      <sheetName val="裙楼土建成本分析"/>
      <sheetName val="17#非桩基础"/>
      <sheetName val="高层塔楼土建成本分析"/>
      <sheetName val="17#裙楼土建"/>
      <sheetName val="15#非桩基础"/>
      <sheetName val="16#非桩基础"/>
      <sheetName val="地库土建"/>
      <sheetName val="18#裙楼土建 "/>
      <sheetName val="11#塔楼土建"/>
      <sheetName val="18#非桩基础 "/>
      <sheetName val="10#裙楼土建"/>
      <sheetName val="暗渠以西人防地库（暂定）"/>
      <sheetName val="1 开办费汇总"/>
      <sheetName val="資料庫"/>
      <sheetName val="应供量清单"/>
      <sheetName val="合格证 (2)"/>
      <sheetName val="明細表"/>
      <sheetName val="BQ2.10"/>
      <sheetName val="一期"/>
      <sheetName val="五期"/>
      <sheetName val="六期"/>
      <sheetName val="跨期"/>
      <sheetName val="数据总表"/>
      <sheetName val="核对总表"/>
      <sheetName val="协议、合同回款统计总表"/>
      <sheetName val="协议在途（请看这张表）"/>
      <sheetName val="合同欠款（请看这张表）"/>
      <sheetName val="协议欠款+合同欠款"/>
      <sheetName val="承兑"/>
      <sheetName val="预计退房退款明细"/>
      <sheetName val="桃花源1-12月实际完成情况"/>
      <sheetName val="1、平面图"/>
      <sheetName val="2、库存底价"/>
      <sheetName val="3、预退房源底价"/>
      <sheetName val="4、破底房源底价重新报批"/>
      <sheetName val="4、售价审批价格实现测算表"/>
      <sheetName val="会计报表审计调整表"/>
      <sheetName val="会计科目表"/>
      <sheetName val="货币资金"/>
      <sheetName val="门窗表-40"/>
      <sheetName val="门窗表-39"/>
      <sheetName val="砌体 (100)"/>
      <sheetName val="砌体"/>
      <sheetName val="窗台"/>
      <sheetName val="二次 (100)"/>
      <sheetName val="二次"/>
      <sheetName val="内墙 (地上)"/>
      <sheetName val="内墙 (地下)"/>
      <sheetName val="计算书-外檐 (2)"/>
      <sheetName val="计算书-外檐"/>
      <sheetName val="计算书 (新)"/>
      <sheetName val="建筑面积"/>
      <sheetName val="西山责任成本及资金计划汇总"/>
      <sheetName val="工程部"/>
      <sheetName val="财务部"/>
      <sheetName val="设计部"/>
      <sheetName val="拓展部"/>
      <sheetName val="成本部"/>
      <sheetName val="销售中心"/>
      <sheetName val="采购部"/>
      <sheetName val="责任成本归属标准"/>
      <sheetName val="项目部"/>
      <sheetName val="结算及付款计划初稿"/>
      <sheetName val="客户关系中心"/>
      <sheetName val="1#楼分部分项清单"/>
      <sheetName val="2#楼分部分项清单"/>
      <sheetName val="3#楼分部分项清单"/>
      <sheetName val="4#楼分部分项清单"/>
      <sheetName val="5#楼分部分项清单"/>
      <sheetName val="6#楼分部分项清单"/>
      <sheetName val="7#楼分部分项清单"/>
      <sheetName val="幕墙外遮阳工料机分析表（织物）"/>
      <sheetName val="铝合金平开窗工料机分析表（织物） "/>
      <sheetName val="零星项目单价表"/>
      <sheetName val="织物外遮阳主材表"/>
      <sheetName val="1-方案版目标成本审批表"/>
      <sheetName val="2-建造成本审批表"/>
      <sheetName val="3-费用成本"/>
      <sheetName val="4-当期综合指标表"/>
      <sheetName val="5-配置标准表"/>
      <sheetName val="非建安数据"/>
      <sheetName val="6-土地款分摊（占地面积）"/>
      <sheetName val="7-成本汇总表"/>
      <sheetName val="8-O测算"/>
      <sheetName val="9-建造成本汇总表"/>
      <sheetName val="25-成本对比表"/>
      <sheetName val="10--非建安测算表1"/>
      <sheetName val="11-土方及基础工程"/>
      <sheetName val="12-设计费"/>
      <sheetName val="13-甲供材甲分包"/>
      <sheetName val="14-建安测算表-集中商业O"/>
      <sheetName val="15-建安测算表-地下商铺"/>
      <sheetName val="16-建安测算表-办公楼O（1）超高"/>
      <sheetName val="17-建安测算表-办公楼O（2）高层 "/>
      <sheetName val="18-建安测算表-地下车库1"/>
      <sheetName val="19-35KV红号站测算"/>
      <sheetName val="20-地块内红号站费用测算"/>
      <sheetName val="21-分栋号面积"/>
      <sheetName val="22-智能化系统测算"/>
      <sheetName val="23-景观测算"/>
      <sheetName val="24-公用部位精装面积"/>
      <sheetName val="26-空调测算"/>
      <sheetName val="27-电梯测算"/>
      <sheetName val="样板间及售楼处"/>
      <sheetName val="合同分摊"/>
      <sheetName val="标准层户内面积汇总表"/>
      <sheetName val="建安测算表-办公楼N-1、4号楼 "/>
      <sheetName val="节奏成本0"/>
      <sheetName val="桩个数"/>
      <sheetName val="后压浆管延米"/>
      <sheetName val="单桩量"/>
      <sheetName val="降水井立柱"/>
      <sheetName val="灌注桩"/>
      <sheetName val="三轴搅拌桩"/>
      <sheetName val="报价汇总"/>
      <sheetName val="汇总报价"/>
      <sheetName val="表1 高层、配建及车库总包工程"/>
      <sheetName val="表2.1 直接费报价"/>
      <sheetName val="表2.2 措施费报价"/>
      <sheetName val="表2.3 施工措施费报价"/>
      <sheetName val="表4 土方工程报价"/>
      <sheetName val="表5招标楼栋及楼层、预计建筑面积"/>
      <sheetName val="表6拆除工程"/>
      <sheetName val="表7发电机台班"/>
      <sheetName val="表8线条型号参照表"/>
      <sheetName val="2014年分月指标-6月调实"/>
      <sheetName val="新增分析"/>
      <sheetName val="预退明细"/>
      <sheetName val="在途汇总"/>
      <sheetName val="10.01-10.05"/>
      <sheetName val="10.01-10.05成交"/>
      <sheetName val="22-30成交"/>
      <sheetName val="13-19"/>
      <sheetName val="13-19成交"/>
      <sheetName val="20-26"/>
      <sheetName val="20-26成交"/>
      <sheetName val="27-31"/>
      <sheetName val="27-31成交"/>
      <sheetName val="在编人员基本信息"/>
      <sheetName val="非编人员基本信息"/>
      <sheetName val="离职人员名单"/>
      <sheetName val="调动明细"/>
      <sheetName val="西溪山庄人员名单"/>
      <sheetName val="调出人员名单"/>
      <sheetName val="回归绿城人员"/>
      <sheetName val="总监级（2.2确认年薪）"/>
      <sheetName val="管理及后台人员（公佣）"/>
      <sheetName val="销售渠道（个佣）"/>
      <sheetName val="销售渠道个佣比例"/>
      <sheetName val="薪酬费用测算"/>
      <sheetName val="销控表"/>
      <sheetName val="销售台账"/>
      <sheetName val="退认购退房"/>
      <sheetName val="换房登记"/>
      <sheetName val="库存表"/>
      <sheetName val="车位销控表"/>
      <sheetName val="车位库存表"/>
      <sheetName val="2014年底"/>
      <sheetName val="Knight"/>
      <sheetName val="销售汇总情况表"/>
      <sheetName val="收款表明细"/>
      <sheetName val="特殊情况"/>
      <sheetName val="内部认购"/>
      <sheetName val="统计表1"/>
      <sheetName val="校验总表2014"/>
      <sheetName val="校验总表2015"/>
      <sheetName val="测算底稿"/>
      <sheetName val="管理费用2015"/>
      <sheetName val="销售费用2014"/>
      <sheetName val="销售费用2015"/>
      <sheetName val="资本化利息重测"/>
      <sheetName val="管理费用2016"/>
      <sheetName val="销售费用2016"/>
      <sheetName val="小地块不齐"/>
      <sheetName val="小地块齐"/>
      <sheetName val="大地块不齐"/>
      <sheetName val="大地块齐"/>
      <sheetName val="首付欠款"/>
      <sheetName val="放款"/>
      <sheetName val="数据统计"/>
      <sheetName val="短信发送"/>
      <sheetName val="数据统计 "/>
      <sheetName val="样板间"/>
      <sheetName val="住宅总账"/>
      <sheetName val="车位总账"/>
      <sheetName val="已出证"/>
      <sheetName val="已完税，未出证"/>
      <sheetName val="未完税"/>
      <sheetName val="留房"/>
      <sheetName val="高层汇总表"/>
      <sheetName val="叠拼汇总表"/>
      <sheetName val="商业汇总表"/>
      <sheetName val="高层合同汇总"/>
      <sheetName val="叠拼合同汇总"/>
      <sheetName val="商业合同汇总"/>
      <sheetName val="一期高层台账"/>
      <sheetName val="一期叠拼台账"/>
      <sheetName val="一期商业台账"/>
      <sheetName val="高层底价"/>
      <sheetName val="一期高层底价"/>
      <sheetName val="一期商业"/>
      <sheetName val="叠拼底价"/>
      <sheetName val="叠拼底价+15%"/>
      <sheetName val="商铺报底价（原）"/>
      <sheetName val="差异分析-QY"/>
      <sheetName val="差异分析-年度-QY"/>
      <sheetName val="2015年管理费用(启洋）"/>
      <sheetName val="2015年管理费用(中心)"/>
      <sheetName val="8号17号12号楼石材汇总"/>
      <sheetName val="总量"/>
      <sheetName val="对量"/>
      <sheetName val="结算汇总"/>
      <sheetName val="增量汇总"/>
      <sheetName val="8#17#铝单板工程量原图（没算）"/>
      <sheetName val="台账总表"/>
      <sheetName val="08.02"/>
      <sheetName val="08.03"/>
      <sheetName val="08.04"/>
      <sheetName val="08.05"/>
      <sheetName val="08.06"/>
      <sheetName val="08.07"/>
      <sheetName val="08.08"/>
      <sheetName val="08.09"/>
      <sheetName val="08.10"/>
      <sheetName val="08.11"/>
      <sheetName val="08.12"/>
      <sheetName val="金堂"/>
      <sheetName val="流量表"/>
      <sheetName val="平衡表"/>
      <sheetName val="股本表"/>
      <sheetName val="长期投资表"/>
      <sheetName val="投资"/>
      <sheetName val="现金流（合并）－比较 %"/>
      <sheetName val="利润表（合并）－比较%"/>
      <sheetName val="资产（合并）－比较%"/>
      <sheetName val="资产（合并）－比较"/>
      <sheetName val="利润表（合并）－比较"/>
      <sheetName val="现金流（合并）－比较"/>
      <sheetName val="现金流（合并）－本期"/>
      <sheetName val="利润表（合并）－本期"/>
      <sheetName val="资产（合并）－本期"/>
      <sheetName val="期末合并调整"/>
      <sheetName val="费用支出明细表"/>
      <sheetName val="资产（合并）－上期"/>
      <sheetName val="利润表（合并）－上期"/>
      <sheetName val="现金流（合并）－上期"/>
      <sheetName val="资产（合并）-上年度"/>
      <sheetName val="利润表（合并）-上年度"/>
      <sheetName val="现金流（合并）-上年度"/>
      <sheetName val="上期合并调整"/>
      <sheetName val="期初合并调整"/>
      <sheetName val="长期投资明细表"/>
      <sheetName val="长投-股本"/>
      <sheetName val="与方案版差异"/>
      <sheetName val="与方案版差异分析表 "/>
      <sheetName val="成本下降执行情况一览表"/>
      <sheetName val="_Recovered_SheetName_ 0_"/>
      <sheetName val="D栋计算式明细"/>
      <sheetName val="使用指引 "/>
      <sheetName val="编码说明 "/>
      <sheetName val="测算条件及配置标准"/>
      <sheetName val="版本控制页"/>
      <sheetName val="图片"/>
      <sheetName val="本稿策划版正式会与原方案版"/>
      <sheetName val="预审会与正式会版本差异"/>
      <sheetName val="全周期汇总"/>
      <sheetName val="直接成本汇总"/>
      <sheetName val="水电安装"/>
      <sheetName val="软景工程"/>
      <sheetName val="一览明细"/>
      <sheetName val="15年1月开发成本"/>
      <sheetName val="14年12月开发成本"/>
      <sheetName val="海悦城优化落地跟踪"/>
      <sheetName val="2-基础台帐"/>
      <sheetName val="（一单一结）"/>
      <sheetName val="签订互扣"/>
      <sheetName val="4-收方管理台账 (2)"/>
      <sheetName val="收方台帐（具有台帐编号）"/>
      <sheetName val="4-收方管理台账 (3)"/>
      <sheetName val="8-预警台帐"/>
      <sheetName val="未完成非标业务"/>
      <sheetName val="已完成非标业务"/>
      <sheetName val="营销合同"/>
      <sheetName val="01号都江堰建工"/>
      <sheetName val="02号海韵天成"/>
      <sheetName val="03号明珠电力"/>
      <sheetName val="06号创域艺术"/>
      <sheetName val="11号京都君益"/>
      <sheetName val="12号四川雅典"/>
      <sheetName val="14号郑树芬室内设计"/>
      <sheetName val="16号华宇建筑设计"/>
      <sheetName val="19号重庆联盛监理"/>
      <sheetName val="20号四川鸿翔"/>
      <sheetName val="26号皇家壹号"/>
      <sheetName val="30号纳森景观"/>
      <sheetName val="032万安"/>
      <sheetName val="五交化"/>
      <sheetName val="39号、40号雅典一标段"/>
      <sheetName val="42成都浦兴商贸"/>
      <sheetName val="纳森俱乐部景观"/>
      <sheetName val="非合同-灯具"/>
      <sheetName val="非合同-负控终端"/>
      <sheetName val="非合同-6月水费"/>
      <sheetName val="47号佩尔西设计"/>
      <sheetName val="048万安"/>
      <sheetName val="50创域艺术E1-E6精装设计"/>
      <sheetName val="054万安"/>
      <sheetName val="累计变更台帐"/>
      <sheetName val="单次变更费用表"/>
      <sheetName val="单次变更工程量表"/>
      <sheetName val="差异分析说明"/>
      <sheetName val="评审报告 "/>
      <sheetName val="模板综合单价"/>
      <sheetName val="工程量明细"/>
      <sheetName val="调差材料材料基价表"/>
      <sheetName val="材料价格确认表"/>
      <sheetName val="龙门吊、吊车"/>
      <sheetName val="临时设施费"/>
      <sheetName val="施工进度计划（140424提供）"/>
      <sheetName val="劳务工单价"/>
      <sheetName val="与邛崃对比 (2)"/>
      <sheetName val="项目特殊成本"/>
      <sheetName val="成本优化表"/>
      <sheetName val="优化与方案差异"/>
      <sheetName val="各职能优化任务书 (2)"/>
      <sheetName val="优化比例"/>
      <sheetName val="成本指标 "/>
      <sheetName val="项目特殊成本 (2)"/>
      <sheetName val="各职能优化任务书"/>
      <sheetName val="与邛崃对比"/>
      <sheetName val="A03.05差异"/>
      <sheetName val="A02.04差异 "/>
      <sheetName val="版本修订说明"/>
      <sheetName val="配置标准20131212"/>
      <sheetName val="各业态建面统计（暂定）"/>
      <sheetName val="项目对比"/>
      <sheetName val="廊桥水乡"/>
      <sheetName val="中央公园城"/>
      <sheetName val="变更部分 (3) "/>
      <sheetName val="动态成本差异率（公司维度）"/>
      <sheetName val="动态成本差异率一览表（项目维度）5月"/>
      <sheetName val="青城河谷一期"/>
      <sheetName val="青城河谷二期"/>
      <sheetName val="青城河谷三期"/>
      <sheetName val="花满庭二期南区"/>
      <sheetName val="金双楠一期"/>
      <sheetName val="金双楠二期"/>
      <sheetName val="COCO金沙二期"/>
      <sheetName val="COCO金沙三期"/>
      <sheetName val="COCO国际一期"/>
      <sheetName val="COCO国际二期"/>
      <sheetName val="东方天地"/>
      <sheetName val="东方天地学校"/>
      <sheetName val="锦绣香江一期二批次"/>
      <sheetName val="空港国际城七期"/>
      <sheetName val="乐彩城1号地"/>
      <sheetName val="乐彩城2号地"/>
      <sheetName val="乐彩城3号地"/>
      <sheetName val="乐彩城4号地"/>
      <sheetName val="邛崃COCO时代"/>
      <sheetName val="金悦府"/>
      <sheetName val="金悦派"/>
      <sheetName val="金悦城"/>
      <sheetName val="动态成本汇总表每月报送"/>
      <sheetName val="动态"/>
      <sheetName val="动态明细表"/>
      <sheetName val="合同变更明细表（含一单一结）"/>
      <sheetName val="项目测算模板"/>
      <sheetName val="落位名单"/>
      <sheetName val="coco国际"/>
      <sheetName val="COCO锦绣"/>
      <sheetName val="COCO金沙2期"/>
      <sheetName val="COCO金沙3期"/>
      <sheetName val="COCO蜜城"/>
      <sheetName val="锦绣香江"/>
      <sheetName val="幸福满庭"/>
      <sheetName val="花满庭2期"/>
      <sheetName val="重庆coco时代"/>
      <sheetName val="重庆贡山一号"/>
      <sheetName val="重庆幸福满庭"/>
      <sheetName val="重庆御江台"/>
      <sheetName val="无锡东亭112亩"/>
      <sheetName val="苏州COCO蜜园"/>
      <sheetName val="无锡COCO蜜园"/>
      <sheetName val="吴江155"/>
      <sheetName val="昆明COCO蜜城"/>
      <sheetName val="昆明天娇城"/>
      <sheetName val="青岛COCO蜜城"/>
      <sheetName val="武汉COCO时代"/>
      <sheetName val="长沙幸福满庭"/>
      <sheetName val="长沙COCO蜜城"/>
      <sheetName val="蓝光海悦城"/>
      <sheetName val="成本优化统计表"/>
      <sheetName val="无效成本统计表"/>
      <sheetName val="1201动态"/>
      <sheetName val="1201动态明细"/>
      <sheetName val="责任成本汇总表"/>
      <sheetName val="综合管理部"/>
      <sheetName val="技术管理部"/>
      <sheetName val="招标采购中心"/>
      <sheetName val="营销管理部"/>
      <sheetName val="拍地版与coco国际差异分析"/>
      <sheetName val="本次与策划修正版差异分析"/>
      <sheetName val="本次与邛崃coco时代差异分析"/>
      <sheetName val="策划版与预备会版差异分析"/>
      <sheetName val="结果"/>
      <sheetName val="经营性现金流"/>
      <sheetName val="各地块分摊成本"/>
      <sheetName val="本次与邛崃coco时代差异分析1"/>
      <sheetName val="本次与策划版差异分析"/>
      <sheetName val="成本优化方向"/>
      <sheetName val="优化责任书"/>
      <sheetName val="户内改造费用详情"/>
      <sheetName val="灰空间改造（新方案）"/>
      <sheetName val="栏杆测算（新方案）"/>
      <sheetName val="公共区域测算(新方案）"/>
      <sheetName val="各个地块分摊"/>
      <sheetName val="面积比例"/>
      <sheetName val="规划指标对比"/>
      <sheetName val="COCO时代商业层高调整指标对比"/>
      <sheetName val="差异分析表 (各阶段)"/>
      <sheetName val="各阶段面积指标"/>
      <sheetName val="汇总计算书"/>
      <sheetName val="建安工程费（复式住宅)"/>
      <sheetName val="建安工程费（平层住宅）"/>
      <sheetName val="动态跟踪表（2号地兴慧钢构）"/>
      <sheetName val="动态跟踪表3号地块【四川金湛】"/>
      <sheetName val="动态跟踪表（五冶）"/>
      <sheetName val="2号地公共区域（四川中源）"/>
      <sheetName val="3号地5-13号楼住宅公共区域墙地砖 "/>
      <sheetName val="动态跟踪表（燃气1）"/>
      <sheetName val="动态跟踪表(燃气)"/>
      <sheetName val="动态跟踪表(达臻意泰)"/>
      <sheetName val="动态跟踪表(海祥)"/>
      <sheetName val="动态跟踪表【华达】"/>
      <sheetName val="动态跟踪表（科友1号地）"/>
      <sheetName val="动态跟踪表（科友3号商业）"/>
      <sheetName val="动态跟踪表(磊森) "/>
      <sheetName val="动态跟踪表（通力电梯）"/>
      <sheetName val="动态跟踪表（1号地准量行）"/>
      <sheetName val="动态跟踪表（东芝电梯）"/>
      <sheetName val="动态跟踪表（新多）"/>
      <sheetName val="动态跟踪表（商业燃气）"/>
      <sheetName val="动态跟踪表（艺海）"/>
      <sheetName val="动态跟踪表（中源）"/>
      <sheetName val="动态跟踪表（锦发)"/>
      <sheetName val="动态跟踪表(江苏江都)"/>
      <sheetName val="动态跟踪表（大地阳光)"/>
      <sheetName val="动态跟踪表（四川裕瑞)"/>
      <sheetName val="动态跟踪表（鸿翔外装)"/>
      <sheetName val="动态跟踪表（四川亿隆）1"/>
      <sheetName val="动态跟踪表（四川亿隆）"/>
      <sheetName val="动态跟踪表（四川正太）"/>
      <sheetName val="动态跟踪表（四川裕瑞）2"/>
      <sheetName val="动态跟踪表（兴盛泰）"/>
      <sheetName val="动态跟踪表（厦门万安智能）"/>
      <sheetName val="动态跟踪表（安泰消防钢制）"/>
      <sheetName val="动态跟踪表（昌荣-179)"/>
      <sheetName val="动态跟踪表（新多2号地) "/>
      <sheetName val="动态跟踪表（成都供配电）"/>
      <sheetName val="动态跟踪表（千嘉科技）"/>
      <sheetName val="动态跟踪表（天开）"/>
      <sheetName val="动态跟踪表（中节能）"/>
      <sheetName val="动态跟踪表（明清监理）"/>
      <sheetName val="动态跟踪表（安泰木质）"/>
      <sheetName val="动态跟踪表（2号地配电箱）"/>
      <sheetName val="动态跟踪表（林格 ）"/>
      <sheetName val="动态跟踪表(华宇)"/>
      <sheetName val="动态跟踪表(鸿翔)"/>
      <sheetName val="动态跟踪表 (四海)"/>
      <sheetName val="动态跟踪表（五冶）2"/>
      <sheetName val="动态跟踪表(光海)"/>
      <sheetName val="动态跟踪表（明清监理）2"/>
      <sheetName val="动态跟踪表【基准方中】"/>
      <sheetName val="动态跟踪表【精诚（模型）】 "/>
      <sheetName val="动态跟踪表【郑树芬室内设计】"/>
      <sheetName val="动态跟踪表（林鸥）"/>
      <sheetName val="动态跟踪表（蜀成土方）"/>
      <sheetName val="动态跟踪表（四海旋挖桩) "/>
      <sheetName val="动态跟踪表（有线广播电视网络)"/>
      <sheetName val="动态跟踪表(五冶)n"/>
      <sheetName val="动态跟踪表（鸿翔样板房)"/>
      <sheetName val="浙江长城"/>
      <sheetName val="动态跟踪款（3.4号地停车楼人防）"/>
      <sheetName val="动态跟踪表（浙江有色)护壁n"/>
      <sheetName val="动态跟踪表（浙江有色) 土方n"/>
      <sheetName val="动态跟踪表（基准方中)"/>
      <sheetName val="四川泰吉"/>
      <sheetName val="同兴泰吉"/>
      <sheetName val="动态跟踪表(西南建筑)"/>
      <sheetName val="动态跟踪表(保安)"/>
      <sheetName val="动态跟踪表(国腾) "/>
      <sheetName val="动态跟踪表(朗迪)"/>
      <sheetName val="动态跟踪表(汉嘉) "/>
      <sheetName val="动态跟踪表(超宇) "/>
      <sheetName val="动态跟踪表(鸿翔1)"/>
      <sheetName val="动态跟踪表(态森源) "/>
      <sheetName val="动态跟踪表(品伊)"/>
      <sheetName val="动态跟踪表(时代风云2011-2012)"/>
      <sheetName val="动态跟踪表(时代风云2012-2013) "/>
      <sheetName val="2号地四川艺海"/>
      <sheetName val="动态跟踪表(上海广亩1.4.5)"/>
      <sheetName val="动态跟踪表(上海广亩2.3)"/>
      <sheetName val="动态跟踪表（上海广亩新示范区)"/>
      <sheetName val="动态跟踪表(同兴达) "/>
      <sheetName val="动态跟踪表(佩尔西2.3) "/>
      <sheetName val="动态跟踪表(佩尔西1.4.5) "/>
      <sheetName val="动态跟踪表(格林) "/>
      <sheetName val="动态跟踪表（新玉智能交通）"/>
      <sheetName val="动态跟踪表(怡景光环境)"/>
      <sheetName val="动态跟踪表(昌荣总平雨污水)"/>
      <sheetName val="动态跟踪表(亿隆商业)"/>
      <sheetName val="动态跟踪表(蜂巢) "/>
      <sheetName val="动态跟踪表（中源农贸）"/>
      <sheetName val="成都锐衡"/>
      <sheetName val="动态跟踪表（中源2号地外墙涂料）"/>
      <sheetName val="动态跟踪表（雕塑小品）"/>
      <sheetName val="动态跟踪表【四川金湛】"/>
      <sheetName val="动态跟踪表（农贸市场移交）"/>
      <sheetName val="动态跟踪表（2号地兴慧栏杆）"/>
      <sheetName val="动态跟踪表（天开锦绣城农贸市场景观工程）"/>
      <sheetName val="动态跟踪表（铭创外装设计）"/>
      <sheetName val="锦绣城19号楼基坑护壁"/>
      <sheetName val="四海防火门"/>
      <sheetName val="格林园艺2013"/>
      <sheetName val="大地阳光2号地"/>
      <sheetName val="5号地示范区景观（天开）"/>
      <sheetName val="四川天恒"/>
      <sheetName val="COCO时代天开"/>
      <sheetName val="3号地样板房内装（鸿翔）"/>
      <sheetName val="华达建筑（农贸市场公共装饰）"/>
      <sheetName val="交房景观（2#天开）"/>
      <sheetName val="2#地总平雨污（昌荣）"/>
      <sheetName val="3号地旋挖钻孔灌注桩（四海）"/>
      <sheetName val="2号地住宅公共区域墙地砖"/>
      <sheetName val="3号地浦兴铝合金电缆"/>
      <sheetName val="锦绣城模型沙盘制作"/>
      <sheetName val="锦绣城3、4、17、18、21栋项目门（楼）牌加工定作"/>
      <sheetName val="3号地5-14号楼外墙面砖供货"/>
      <sheetName val="动态跟踪表【四海防火门】"/>
      <sheetName val="科尔曼达"/>
      <sheetName val="3#公共区域（艺海）"/>
      <sheetName val="泰吉安装"/>
      <sheetName val="同兴泰吉人防"/>
      <sheetName val="编制说明 "/>
      <sheetName val="XX公司工程资金分级一览表（城市公司）"/>
      <sheetName val="项目资金明细（城市公司））"/>
      <sheetName val="在建项目资金计划表2015.9月-2015.2月"/>
      <sheetName val="土建明细表(2014.8月-2015.1月)"/>
      <sheetName val="安装明细表(2014.8月-2015.1月) "/>
      <sheetName val="工程进度计划"/>
      <sheetName val="8月形象进度"/>
      <sheetName val="土建计算明细"/>
      <sheetName val="安装计算明细"/>
      <sheetName val="1-样板房及售楼部内装设计（创域）"/>
      <sheetName val="2-售楼部施工图设计（华洲）"/>
      <sheetName val="打井降水工程"/>
      <sheetName val="土方开挖工程"/>
      <sheetName val="基坑护壁工程施工"/>
      <sheetName val="示范单位土建水电总包"/>
      <sheetName val="监理"/>
      <sheetName val="初步设计及施工图"/>
      <sheetName val="建筑方案设计"/>
      <sheetName val="景观设计"/>
      <sheetName val="3-监理合同（联盛）"/>
      <sheetName val="4-打井降水（四海）"/>
      <sheetName val="5-基坑护壁（四海）"/>
      <sheetName val="6-售楼部弱电（万安）"/>
      <sheetName val="7-土方开挖（恒基）"/>
      <sheetName val="9-建筑方案设计费（深圳市城建)"/>
      <sheetName val="8-售楼部及样板间内外装（新金成）"/>
      <sheetName val="10-土建总包（雅典）"/>
      <sheetName val="11-示范区景观（俊宏）"/>
      <sheetName val="12-施工用电(金宇电力)"/>
      <sheetName val="13-沙盘模型(华野)"/>
      <sheetName val="14-示范单位土建水电总包(八建)"/>
      <sheetName val="14-示范单位土建水电总包(八建补充协议) "/>
      <sheetName val="15-障碍灯（锦华） "/>
      <sheetName val="16-柴油发电机（星光）"/>
      <sheetName val="17-临时售楼部装饰（鸿翔）"/>
      <sheetName val="18-皇家壹号"/>
      <sheetName val="19-良友咨询 "/>
      <sheetName val="20-示范区光彩（明创）"/>
      <sheetName val="21-景观方案设计（岩涛）"/>
      <sheetName val="22-施工图设计（汉嘉）"/>
      <sheetName val="23-人防设计（人防设计院）"/>
      <sheetName val="24-抗浮锚杆（西南勘察）"/>
      <sheetName val="25-人防特种门"/>
      <sheetName val="26-高压旋喷桩（中冶）"/>
      <sheetName val="27-售楼部光彩Logo设计"/>
      <sheetName val="28-面积测绘（成房）"/>
      <sheetName val="29-户内配电箱采购(兴科达)"/>
      <sheetName val="项目概况"/>
      <sheetName val="项目参数"/>
      <sheetName val="前期专项工作计划"/>
      <sheetName val="项目总控计划（开盘前）"/>
      <sheetName val="工程量清单投标总价"/>
      <sheetName val="投标总说明"/>
      <sheetName val="工程_价汇总表"/>
      <sheetName val="单项工程汇总表"/>
      <sheetName val="规费"/>
      <sheetName val="包干费用表"/>
      <sheetName val="包干费用明细表(一) "/>
      <sheetName val="包干费用清单明细表（二）"/>
      <sheetName val="包干费用明细表(三)"/>
      <sheetName val="包干费用明细表(四)"/>
      <sheetName val=" 主要材料价格表(建筑）"/>
      <sheetName val=" 主要材料价格表(安装）"/>
      <sheetName val="甲供材料损耗表"/>
      <sheetName val="硬景"/>
      <sheetName val="植物"/>
      <sheetName val="安装部分"/>
      <sheetName val="附件一"/>
      <sheetName val="规划面积"/>
      <sheetName val="与当地项目对比"/>
      <sheetName val="与策划版行政审批差异分析"/>
      <sheetName val="与12月20日差异分析"/>
      <sheetName val="与11.11日差异分析"/>
      <sheetName val="与10.19日差异分析"/>
      <sheetName val="差异分析新版"/>
      <sheetName val="基坑测算"/>
      <sheetName val="地质调查"/>
      <sheetName val="报规通过面积指标"/>
      <sheetName val="规划指标技术提供"/>
      <sheetName val="规划指标差异分析"/>
      <sheetName val="写字楼配置"/>
      <sheetName val="地基处理表"/>
      <sheetName val="前期收费"/>
      <sheetName val="造价汇总表"/>
      <sheetName val="装修清单"/>
      <sheetName val="主要材料清单"/>
      <sheetName val="土建"/>
      <sheetName val="植物 "/>
      <sheetName val="一单一结"/>
      <sheetName val="水电安装 (2)"/>
      <sheetName val="认价"/>
      <sheetName val="钢构分析表"/>
      <sheetName val="一单一结清单"/>
      <sheetName val="与参考项目差异分析"/>
      <sheetName val="施工图版（降低版）与拿地版差异分析"/>
      <sheetName val="施工图版（降低版）与方案版差异分析"/>
      <sheetName val="施工图版（降低版）与施工图版差异分析"/>
      <sheetName val="造价汇总"/>
      <sheetName val="地下室汇总表"/>
      <sheetName val="高层"/>
      <sheetName val="商业"/>
      <sheetName val="安装（增加）"/>
      <sheetName val="高层 材料补差"/>
      <sheetName val="别墅 材料补差"/>
      <sheetName val="地下室 材料补差"/>
      <sheetName val="高层措施费"/>
      <sheetName val="别墅措施费"/>
      <sheetName val="地下主材"/>
      <sheetName val="高层主材"/>
      <sheetName val="别墅主材"/>
      <sheetName val="高层经济指标"/>
      <sheetName val="别墅经济指标"/>
      <sheetName val="地下室经济指标"/>
      <sheetName val="高层措施"/>
      <sheetName val="商业措施"/>
      <sheetName val="材料基础价格表"/>
      <sheetName val="高层及底商"/>
      <sheetName val="独商"/>
      <sheetName val="材料询价"/>
      <sheetName val="工程需明确事项"/>
      <sheetName val="高层及底商措施费"/>
      <sheetName val="独商措施费"/>
      <sheetName val="钢筋调价"/>
      <sheetName val="施工用电完"/>
      <sheetName val="供配电"/>
      <sheetName val="1.2标段"/>
      <sheetName val="中冶成工"/>
      <sheetName val="发电机"/>
      <sheetName val="天兴"/>
      <sheetName val="天燃气"/>
      <sheetName val="溪谷民正"/>
      <sheetName val="扣款清单081104"/>
      <sheetName val="审计费模板"/>
      <sheetName val="审计费空白模板"/>
      <sheetName val="综合认价台帐"/>
      <sheetName val="SWPNZPSYWSLK"/>
      <sheetName val="钢材平均价"/>
      <sheetName val="商品砼调差"/>
      <sheetName val="零星"/>
      <sheetName val="砌体工程量"/>
      <sheetName val="门窗-抹灰"/>
      <sheetName val="门窗-腻子"/>
      <sheetName val="外墙抹灰"/>
      <sheetName val="砼工程量"/>
      <sheetName val="厨卫防水"/>
      <sheetName val="保温"/>
      <sheetName val="门窗-抹灰 (2)"/>
      <sheetName val="门窗-腻子 (2)"/>
      <sheetName val="外墙装饰"/>
      <sheetName val="外墙抹灰 (2)"/>
      <sheetName val="标底评审表"/>
      <sheetName val="公共部分安装部分清单"/>
      <sheetName val="户内安装部分清单 "/>
      <sheetName val="水电总包标底指标提取表"/>
      <sheetName val="总包标底单项清单评审表 "/>
      <sheetName val="0707版价格表"/>
      <sheetName val="报价模板-"/>
      <sheetName val="计算稿"/>
      <sheetName val="桩基础清单 "/>
      <sheetName val="超高明细分析"/>
      <sheetName val="8.2-土方一标段"/>
      <sheetName val="8.3-苗木移栽"/>
      <sheetName val="8.5氡浓度检测"/>
      <sheetName val="8.4规划设计"/>
      <sheetName val="8.6-基坑护壁1#地"/>
      <sheetName val="8.7-基坑护壁2#地"/>
      <sheetName val="8.8沙盘模型"/>
      <sheetName val="8.9-景观方案设计"/>
      <sheetName val="8.10售楼部室内装饰设计"/>
      <sheetName val="11-一单一结"/>
      <sheetName val="12-（咨询）结算"/>
      <sheetName val="13-签证互扣"/>
      <sheetName val="14-现场踏勘"/>
      <sheetName val="标底评审报告 "/>
      <sheetName val="土建清单汇总"/>
      <sheetName val="安装清单汇总"/>
      <sheetName val="工程量计算表"/>
      <sheetName val="措施费汇总"/>
      <sheetName val="调差材料基价表"/>
      <sheetName val="材料单价表"/>
      <sheetName val="劳务工市场价调研统计表"/>
      <sheetName val="工程部明确事项"/>
      <sheetName val="综合单价分析表 (雅典)"/>
      <sheetName val="8.11配套市政道路施工图设计"/>
      <sheetName val="8.12售楼部弱电"/>
      <sheetName val="8.13远程监控"/>
      <sheetName val="8.14一期总包"/>
      <sheetName val="8.15二期总包"/>
      <sheetName val="8.16鸿翔售楼部内外装"/>
      <sheetName val="8.17示范区景观灯具"/>
      <sheetName val="8.19绿地提档升级和管护协议"/>
      <sheetName val="8.20店面租赁合同"/>
      <sheetName val="8.21店面租赁合同 (2)"/>
      <sheetName val="8.22俊宏景观"/>
      <sheetName val="8.23监理合同"/>
      <sheetName val="8.24鸿翔临时售楼部内装 (2)"/>
      <sheetName val="8.25主体沉降及基坑位移观测"/>
      <sheetName val="8.26A3样板间软装采购"/>
      <sheetName val="8.27汉嘉设计院"/>
      <sheetName val="8.28房屋测绘"/>
      <sheetName val="8.29一期主楼旋挖桩"/>
      <sheetName val="8.30人防设计"/>
      <sheetName val="8.31惠美花镜"/>
      <sheetName val="8.31施工临时用电"/>
      <sheetName val="8.32施工图技术审查合同"/>
      <sheetName val="8.33样板间及售楼部饰品"/>
      <sheetName val="F02-5合同总价形成"/>
      <sheetName val="蓝润·棠湖春天安装工程清单（2013.6.20）"/>
      <sheetName val="项目基本信息"/>
      <sheetName val="省三建"/>
      <sheetName val="阿尔文（主体）"/>
      <sheetName val="农民工工资"/>
      <sheetName val="履约保证金"/>
      <sheetName val="工程合同签订表"/>
      <sheetName val="工程付款明细表"/>
      <sheetName val="策划合同"/>
      <sheetName val="策划合同付款明细账"/>
      <sheetName val="城花八期报价汇总表"/>
      <sheetName val="A区土建±0.00以下土建工程"/>
      <sheetName val="A区土建±0.00以上建工程"/>
      <sheetName val="B区土建工程"/>
      <sheetName val="电气"/>
      <sheetName val="给排水"/>
      <sheetName val="A区土建±0.00以下清单调整报价表"/>
      <sheetName val="A区土建±0.00以上清单调整报价表"/>
      <sheetName val="B区土建清单调整报价表"/>
      <sheetName val="电气清单调整报价表"/>
      <sheetName val="给排水清单调整报价表"/>
      <sheetName val="包干费用报价表"/>
      <sheetName val="材料耗用量表"/>
      <sheetName val="甲方、三方分包工程"/>
      <sheetName val="甲方、三方材料"/>
      <sheetName val="HMVYYR"/>
      <sheetName val="金安厂房安装工程"/>
      <sheetName val="计算明细"/>
      <sheetName val="填报指引"/>
      <sheetName val="清单总目录"/>
      <sheetName val="投标总价表"/>
      <sheetName val="措施项目清单计价表"/>
      <sheetName val="其它项目清单计价汇总表"/>
      <sheetName val="材料暂估价表"/>
      <sheetName val="专业工程暂估价表"/>
      <sheetName val="总承包服务费计价表"/>
      <sheetName val="1∽8#土建工程量清单计价汇总表"/>
      <sheetName val="购物中心清单"/>
      <sheetName val="写字楼 "/>
      <sheetName val="酒店部分清单"/>
      <sheetName val="或有事项（售楼处（样板房）、开工（开业0庆典、围挡）"/>
      <sheetName val="措施项目主要费用分析表一"/>
      <sheetName val="措施项目主要费用分析表二"/>
      <sheetName val="2.工程量清单编制说明 "/>
      <sheetName val="4.3土建工程量增补清单计价表"/>
      <sheetName val="5.3安装主要材料品牌表"/>
      <sheetName val="5.4安装主要材料价格表（配电箱） "/>
      <sheetName val="5.5安装主要材料价格表（电缆）"/>
      <sheetName val="5.6安装工程量增补清单计价表"/>
      <sheetName val="7施工总承包服务费 "/>
      <sheetName val="9.其他工作项目报价清单 "/>
      <sheetName val="10.甲定乙供材料品牌 "/>
      <sheetName val="2002年一般预算收入"/>
      <sheetName val="X月度资金预算表-开发成本"/>
      <sheetName val="2015.2月"/>
      <sheetName val="-1层A入口无框玻璃隔断"/>
      <sheetName val="折叠门"/>
      <sheetName val="玻璃隔断"/>
      <sheetName val="1层结构柱"/>
      <sheetName val="-1层B入口折叠门挡板"/>
      <sheetName val="在建项目合同支付情况表"/>
      <sheetName val="二月产值"/>
      <sheetName val="东升"/>
      <sheetName val="东都"/>
      <sheetName val="华府"/>
      <sheetName val="棠湖春天"/>
      <sheetName val="棠湖·V客"/>
      <sheetName val="姚伟小组"/>
      <sheetName val="锦江"/>
      <sheetName val="在建项目合同支付情况表 (2)"/>
      <sheetName val="财务ok"/>
      <sheetName val="财务"/>
      <sheetName val="锦江春天工程付款明细表"/>
      <sheetName val="蓝客城付款台账 "/>
      <sheetName val="V客东都付款台账"/>
      <sheetName val="华府春天付款台账"/>
      <sheetName val="V客尚东付款台账"/>
      <sheetName val="V客东区付款台账"/>
      <sheetName val="温江光华春天付款台账"/>
      <sheetName val="棠湖春天付款台账"/>
      <sheetName val="棠湖V客工程付款"/>
      <sheetName val="付款台帐"/>
      <sheetName val="结算台帐"/>
      <sheetName val="变更"/>
      <sheetName val="5.1安装工程量清单计价表"/>
      <sheetName val="5.2电缆材料调价说明 "/>
      <sheetName val="与拿地版差异分析"/>
      <sheetName val="与1.1差异分析"/>
      <sheetName val="规划指标2.28"/>
      <sheetName val="总包标底单项清单评审表"/>
      <sheetName val="消防清单"/>
      <sheetName val="主要材料(设备)一览表"/>
      <sheetName val="动态成本汇总表"/>
      <sheetName val="回顾"/>
      <sheetName val="回顾明细"/>
      <sheetName val="2.1-基础台帐"/>
      <sheetName val="【84号】五冶"/>
      <sheetName val="【03号】五冶"/>
      <sheetName val="沃特"/>
      <sheetName val="汇总分析"/>
      <sheetName val="优化后光彩测算"/>
      <sheetName val="材料询价1"/>
      <sheetName val="140808光彩测算"/>
      <sheetName val="材料询价2"/>
      <sheetName val="设计估算"/>
      <sheetName val="测算单"/>
      <sheetName val="恒彩【022】"/>
      <sheetName val="计算式"/>
      <sheetName val="鸿翔【093】"/>
      <sheetName val="A6"/>
      <sheetName val="a7"/>
      <sheetName val="b3"/>
      <sheetName val="b5"/>
      <sheetName val="计算稿封面"/>
      <sheetName val="金双楠项目"/>
      <sheetName val="跟踪分析表"/>
      <sheetName val="成本下降版"/>
      <sheetName val="五金"/>
      <sheetName val="会计科目"/>
      <sheetName val="盈余公积 （合并)"/>
      <sheetName val="包增减变动"/>
      <sheetName val="长期股权投资"/>
      <sheetName val="总分类账"/>
      <sheetName val="固定资产明细表"/>
      <sheetName val="固及累及减值"/>
      <sheetName val="56261盘点"/>
      <sheetName val="其他应收明细表"/>
      <sheetName val="在建工程审计说明"/>
      <sheetName val="124301 查询"/>
      <sheetName val="经贸库存商品"/>
      <sheetName val="户名"/>
      <sheetName val="inf"/>
      <sheetName val="Third party"/>
      <sheetName val="82130其他"/>
      <sheetName val="表4-12"/>
      <sheetName val="SMCTSSP2"/>
      <sheetName val="Market share"/>
      <sheetName val="fs(for Consol)"/>
      <sheetName val="10-2.固定资产处置表"/>
      <sheetName val="资产表横向"/>
      <sheetName val="期初调整"/>
      <sheetName val="工程量清单（一标段）"/>
      <sheetName val="客户基本概况表"/>
      <sheetName val="列表"/>
      <sheetName val="评估假设"/>
      <sheetName val="门窗清单"/>
      <sheetName val="门窗综合单价分析表"/>
      <sheetName val="多次动态跟踪表汇总"/>
      <sheetName val="无效成本"/>
      <sheetName val="行政办公费预算汇总表"/>
      <sheetName val="行政办公费预算(部门分解）"/>
      <sheetName val="川建初勘"/>
      <sheetName val="土建总包"/>
      <sheetName val="建宇土方"/>
      <sheetName val="华野模型"/>
      <sheetName val="佳成钢构"/>
      <sheetName val="新金成装饰"/>
      <sheetName val="民工工资担保协会"/>
      <sheetName val="人防设计"/>
      <sheetName val="极致水环境"/>
      <sheetName val="博兰特"/>
      <sheetName val="施工图设计"/>
      <sheetName val="鸿浩中央空调"/>
      <sheetName val="放线测量"/>
      <sheetName val="恒基降水"/>
      <sheetName val="皇家壹号软装采购"/>
      <sheetName val="蜀鑫护壁"/>
      <sheetName val="人防特种门"/>
      <sheetName val="川建沉降"/>
      <sheetName val="思瑞安弱电"/>
      <sheetName val="广亩景观设计"/>
      <sheetName val="川建监理"/>
      <sheetName val="浦兴电梯"/>
      <sheetName val="自来水"/>
      <sheetName val="高标连砂石"/>
      <sheetName val="方案"/>
      <sheetName val="价格体系 "/>
      <sheetName val="推售 "/>
      <sheetName val="价格过程"/>
      <sheetName val="七表合一（营销部分）"/>
      <sheetName val="年度任务分解及预判"/>
      <sheetName val="虚拟项目销售分解规则"/>
      <sheetName val="土地投资"/>
      <sheetName val="预算用汇总表保底"/>
      <sheetName val="预算用汇总表 奋斗"/>
      <sheetName val="定购差异分析"/>
      <sheetName val="资源分析"/>
      <sheetName val="推售差异"/>
      <sheetName val="计划编修备忘录"/>
      <sheetName val="年度经济目标"/>
      <sheetName val="销售回款计划"/>
      <sheetName val="开盘计划"/>
      <sheetName val="现金流量计划"/>
      <sheetName val="表一"/>
      <sheetName val="表二"/>
      <sheetName val="表三 "/>
      <sheetName val="表四"/>
      <sheetName val="价格体系"/>
      <sheetName val="99测算"/>
      <sheetName val="土增税99亩"/>
      <sheetName val="99亩汇总表"/>
      <sheetName val="工程支付计划"/>
      <sheetName val="土地款支付"/>
      <sheetName val="现金流测算54亩 (不含开发贷)"/>
      <sheetName val="现金流测算99亩"/>
      <sheetName val="回款测算"/>
      <sheetName val="现金流图 99亩"/>
      <sheetName val="99亩项目计划策划"/>
      <sheetName val="价一土5% "/>
      <sheetName val="价一土10%"/>
      <sheetName val="价一土15% "/>
      <sheetName val="价一土20% "/>
      <sheetName val="价一土25% "/>
      <sheetName val="价一土30%"/>
      <sheetName val="价一土4520"/>
      <sheetName val="价格体系一"/>
      <sheetName val="编制说明1（产品配比五要素一览表）"/>
      <sheetName val="纲要(一)"/>
      <sheetName val="2、规划设计指标表(东亭项目-Ⅲ-002)"/>
      <sheetName val="3、经营预算表"/>
      <sheetName val="4、销售预算表"/>
      <sheetName val="5、成本预算表"/>
      <sheetName val="6、费用预算表"/>
      <sheetName val="7、现金流量预算"/>
      <sheetName val="9、项目全周期预计利润表"/>
      <sheetName val="10、项目全程总控计划）"/>
      <sheetName val="11、项目预算目标（阶段）差异分析表 "/>
      <sheetName val="附1(1)2016年预算"/>
      <sheetName val="附1(2)201X年预算"/>
      <sheetName val="附6、融资规划及利息支付表（五彩城）"/>
      <sheetName val="附9、单方收入、成本、利润"/>
      <sheetName val="成本及预算审核表"/>
      <sheetName val="1、项目产品配比"/>
      <sheetName val="2、项目资本结构模型"/>
      <sheetName val="钢要（三）"/>
      <sheetName val="3、项目商业计划书"/>
      <sheetName val="5、项目规划设计指标"/>
      <sheetName val="6、项目产品配比五要素一览表"/>
      <sheetName val="6、项目资本结构模型"/>
      <sheetName val="4、项目投资、开发控制指标汇总表"/>
      <sheetName val="7、经营预算表"/>
      <sheetName val="8、销售预算表"/>
      <sheetName val="各项目分栋销售情况统计表"/>
      <sheetName val="8、销售预算表 (2)"/>
      <sheetName val="9、成本预算表"/>
      <sheetName val="10、费用预算表"/>
      <sheetName val="工程款支付计划"/>
      <sheetName val="推售计划铺排"/>
      <sheetName val="长寿项目工程款支付计划11.11修改版"/>
      <sheetName val="11、全口径现金流量预算"/>
      <sheetName val="12、经营性现金流量预算表"/>
      <sheetName val="14、项目预算目标差异分析表"/>
      <sheetName val="14、项目预算目标差异分析表 (2)"/>
      <sheetName val="附1、1年度利润预算"/>
      <sheetName val="附7、项目全周期静态测算汇总表"/>
      <sheetName val="附1、2年度利润预算"/>
      <sheetName val="13、项目全周期预计利润表"/>
      <sheetName val="附1、3年度利润预算"/>
      <sheetName val="附2、自持物业及人防车位利润预算表"/>
      <sheetName val="附3、现金流量简表（全口径）"/>
      <sheetName val="附4、土地成本构成及付款计划"/>
      <sheetName val="附5、目标成本汇总表 (2)"/>
      <sheetName val="附5、XXX项目第X期目标成本汇总表"/>
      <sheetName val="附6、项目融资方案及利息支付表"/>
      <sheetName val="附9、项目单方收入、成本、利润表"/>
      <sheetName val="价格体系 (2)"/>
      <sheetName val="销售预算"/>
      <sheetName val="推售计划含认购合同"/>
      <sheetName val="产品方案指标表"/>
      <sheetName val="商铺分栋分层价格表 (2)"/>
      <sheetName val="商铺分层面积表"/>
      <sheetName val="规划设计指标表"/>
      <sheetName val="项目动态分析"/>
      <sheetName val="项目动态对比表"/>
      <sheetName val="项目动态对比表 "/>
      <sheetName val="中小学生"/>
      <sheetName val="242亩价格体系"/>
      <sheetName val="242亩推售计划"/>
      <sheetName val="R. Akhir"/>
      <sheetName val="Data Base"/>
      <sheetName val="DATA CONN"/>
      <sheetName val="CEW"/>
      <sheetName val="ES&amp;MB"/>
      <sheetName val="MP &amp; FC"/>
      <sheetName val="Welded beam"/>
      <sheetName val="Breakdown Unit Price"/>
      <sheetName val="FAKTOR"/>
      <sheetName val="BHN-P"/>
      <sheetName val="BAHAN BARU"/>
      <sheetName val="ANALISA BARU"/>
      <sheetName val="rekap-A"/>
      <sheetName val="UNIT - I"/>
      <sheetName val="rekap-1"/>
      <sheetName val="UNIT - II"/>
      <sheetName val="rekap-2"/>
      <sheetName val="Unit-3"/>
      <sheetName val="rekap-3"/>
      <sheetName val="unit-1"/>
      <sheetName val="unit-2"/>
      <sheetName val="Unit-4"/>
      <sheetName val="an wire "/>
      <sheetName val="Rekap Tyre"/>
      <sheetName val="BQ.Tyre Shop"/>
      <sheetName val="BQ. PH &amp; Comp."/>
      <sheetName val="BQ. WS"/>
      <sheetName val="mob A"/>
      <sheetName val="san (2)"/>
      <sheetName val="Vol. Sipil WS East Block"/>
      <sheetName val="Vol. Baja WS East Block"/>
      <sheetName val="Vol. Sipil Tyre Shop"/>
      <sheetName val="Vol. Baja Tyre Shop"/>
      <sheetName val="Vol. Sipil PH &amp; Comp."/>
      <sheetName val="Tambh.Kurang"/>
      <sheetName val="REKAP (3)"/>
      <sheetName val="D-upah"/>
      <sheetName val="D-harga"/>
      <sheetName val="Main WS"/>
      <sheetName val="Power House"/>
      <sheetName val="Oil Storage"/>
      <sheetName val="Washing Bays"/>
      <sheetName val="san.AS"/>
      <sheetName val="Vol.Main WS"/>
      <sheetName val="Vol. Power House"/>
      <sheetName val="Vol.Oil Storage"/>
      <sheetName val="Vol.Washing Bays"/>
      <sheetName val="Spek Material"/>
      <sheetName val="Non Staff"/>
      <sheetName val="Vol. Non Staff"/>
      <sheetName val="Kantin Non Staff"/>
      <sheetName val="Vol. Kantin Non Staff"/>
      <sheetName val="Guest House"/>
      <sheetName val="Vol. Guest House"/>
      <sheetName val="Kantin Staff"/>
      <sheetName val="Vol. Kantin Staff"/>
      <sheetName val="Rec Hall"/>
      <sheetName val="Vol. Rec Hall"/>
      <sheetName val="Mess PM-DPM"/>
      <sheetName val="Junior Staff"/>
      <sheetName val="Section Head"/>
      <sheetName val="san toto"/>
      <sheetName val="Vol. Junior Staff Klarif.1"/>
      <sheetName val="Vol. Junior Staff"/>
      <sheetName val="Vol. PM-DPM Klarif.1"/>
      <sheetName val="Vol. PM-DPM"/>
      <sheetName val="Fin-Sum"/>
      <sheetName val="bill-1"/>
      <sheetName val="bill-5.1"/>
      <sheetName val="bill-5.2"/>
      <sheetName val="bill-5.3"/>
      <sheetName val="bill-5.4"/>
      <sheetName val="bill-5.5"/>
      <sheetName val="bill-5.6"/>
      <sheetName val="bill-5.7"/>
      <sheetName val="bill-5.8"/>
      <sheetName val="bill-5.9"/>
      <sheetName val="Sum-bill-5"/>
      <sheetName val="XXXX"/>
      <sheetName val="XXX0"/>
      <sheetName val="XXX1"/>
      <sheetName val="XXX2"/>
      <sheetName val="OFFICE WORKSHOP"/>
      <sheetName val="KANTIN &amp; LOCKER"/>
      <sheetName val="PEK MASJID"/>
      <sheetName val="CHAPEL"/>
      <sheetName val="FEUL TANK, STORAGE &amp; DEMAGECORE"/>
      <sheetName val="TEMPAT SAMPAH"/>
      <sheetName val="HARGA SAT MATERIAL"/>
      <sheetName val="R. GENSET "/>
      <sheetName val="R.POMPA &amp; GROUND TANK"/>
      <sheetName val="PEK.BIOTECK &amp; OIL TRAP"/>
      <sheetName val="KLINIK"/>
      <sheetName val="PRE WASHING, RECV &amp; B. LUMPUR"/>
      <sheetName val="PEKERJAAN LUAR"/>
      <sheetName val="HARGA TOTAL"/>
      <sheetName val="Breakdown-2"/>
      <sheetName val="Vol."/>
      <sheetName val="Cal-Pump"/>
      <sheetName val="BQ-External"/>
      <sheetName val="Elektronik"/>
      <sheetName val="rekap.evals"/>
      <sheetName val="elec.evals"/>
      <sheetName val="elka.evals"/>
      <sheetName val="AC.evals"/>
      <sheetName val="Plum.evals"/>
      <sheetName val="Dok Penawaran"/>
      <sheetName val="Analisa Harga Sat"/>
      <sheetName val="SUB CONT"/>
      <sheetName val="BQ-1 (2)"/>
      <sheetName val="BQ-1"/>
      <sheetName val="Unit Concrete"/>
      <sheetName val="IKPP Unit Price-2 (Approved)-PR"/>
      <sheetName val="WER (New)"/>
      <sheetName val="Calculation Partisi office"/>
      <sheetName val="BoQ Tanks P-PrwTM6+2"/>
      <sheetName val="1.5.CASH POSITION"/>
      <sheetName val="1.7.MONTHLY REPORT 1"/>
      <sheetName val="1.8.MONTHLY REPORT 2"/>
      <sheetName val="1.9.MONTHLY REPORT 2"/>
      <sheetName val="POE"/>
      <sheetName val="A&amp;S"/>
      <sheetName val="Sale"/>
      <sheetName val="FE"/>
      <sheetName val="P03"/>
      <sheetName val="Payable"/>
      <sheetName val="R03"/>
      <sheetName val="PROO"/>
      <sheetName val="RCV"/>
      <sheetName val="P2001"/>
      <sheetName val="R2001"/>
      <sheetName val="R2000"/>
      <sheetName val="R1999"/>
      <sheetName val=" Inhalt "/>
      <sheetName val="Bin,Agis - Costs "/>
      <sheetName val="ChipWash - Costs"/>
      <sheetName val=" Pretreatment - Costs "/>
      <sheetName val=" PSF - Costs "/>
      <sheetName val=" Cyclones,SOD,PSD - Costs"/>
      <sheetName val=" Small - HC-Refiner "/>
      <sheetName val=" 2000,3000,TC - Refiner"/>
      <sheetName val=" Blowline,Blowvalve,Samplers"/>
      <sheetName val=" LC - Refiner "/>
      <sheetName val="ICTP Costs - FiberSentry Screen"/>
      <sheetName val="SF Pumps"/>
      <sheetName val="Div.+Eng. Costs"/>
      <sheetName val=" SEPSF+Streamsplit- VOID"/>
      <sheetName val="Tabelle5"/>
      <sheetName val="Account Summary"/>
      <sheetName val="Voucher"/>
      <sheetName val="Sub-ledgers"/>
      <sheetName val="SL2"/>
      <sheetName val="TBB"/>
      <sheetName val="1.9. MONTHLY REPORT2"/>
      <sheetName val="1.5. CASH POSITION"/>
      <sheetName val="Sale Cost"/>
      <sheetName val="E SC"/>
      <sheetName val="EP WINSTONE"/>
      <sheetName val="EP88"/>
      <sheetName val="EP59"/>
      <sheetName val="Iventory"/>
      <sheetName val="Spare Parts Bom"/>
      <sheetName val="IN"/>
      <sheetName val="COMSITE DATA"/>
      <sheetName val="OUT"/>
      <sheetName val="ALLOWANCE TABLE (Proposal)"/>
      <sheetName val="Allowance Table (Execution)"/>
      <sheetName val="Line Index (HVAC)"/>
      <sheetName val="Line Index (소방)"/>
      <sheetName val="h-013211-2"/>
      <sheetName val="Summary Sheets"/>
      <sheetName val="HVAC"/>
      <sheetName val="variable"/>
      <sheetName val="tank3"/>
      <sheetName val="PumpSpec"/>
      <sheetName val="ﾄﾞﾊﾞｲFUEL GAS追見"/>
      <sheetName val="Graph (LGEN)"/>
      <sheetName val="out_prog"/>
      <sheetName val="선적schedule (2)"/>
      <sheetName val="REKAP1"/>
      <sheetName val="TRANS-A"/>
      <sheetName val="TRNS-C1"/>
      <sheetName val="TRANS-C2"/>
      <sheetName val="TRANS-C3"/>
      <sheetName val="TRANS-C4"/>
      <sheetName val="TEL"/>
      <sheetName val="FORM-B ( Uai Per BL ) (1)"/>
      <sheetName val="FORM-B ( Uai Per BL ) (2)"/>
      <sheetName val="TRNS_C1"/>
      <sheetName val="Losses (2)"/>
      <sheetName val="REKAP-MEI"/>
      <sheetName val="⼅킴`଀　ମ_x0000_ᰳ蠀ᰫ관킱쁠壢耄䢿਀_x0002_＀_xffff_ヿ଱ꠀᰳ耀ଘ਀_x0002_"/>
      <sheetName val="⼅킴`଀　ମ"/>
      <sheetName val="⼅킴`଀　ମ?ᰳ蠀ᰫ관킱쁠壢耄䢿਀_x0002_＀_xffff_ヿ଱ꠀᰳ耀ଘ਀_x0002_"/>
      <sheetName val="DIST (2)"/>
      <sheetName val="SCH C"/>
      <sheetName val="BLANK (2)"/>
      <sheetName val="Total BCM Mined"/>
      <sheetName val="BCM Ore Mined"/>
      <sheetName val="Tonnes Ore Mined"/>
      <sheetName val="Insitu Grade"/>
      <sheetName val="Ounces Mined"/>
      <sheetName val="Tonnes Crushed"/>
      <sheetName val="Feed Grade"/>
      <sheetName val="MCF"/>
      <sheetName val="Recovery"/>
      <sheetName val="Gold Produced"/>
      <sheetName val="BFE GRAPHS"/>
      <sheetName val="Gross Profit"/>
      <sheetName val="Cost 4"/>
      <sheetName val="Cost 5"/>
      <sheetName val="Cont Cost 4"/>
      <sheetName val="Cont Cost 5"/>
      <sheetName val="Cash Cost"/>
      <sheetName val="Total Prod Cost"/>
      <sheetName val="Capital"/>
      <sheetName val="BLANK (3)"/>
      <sheetName val="BUD 2006"/>
      <sheetName val="BUD 2007"/>
      <sheetName val="BUD 2008"/>
      <sheetName val="ACT 2005"/>
      <sheetName val="ACT + FC 2005"/>
      <sheetName val="BUD 2005"/>
      <sheetName val="ACT 2004"/>
      <sheetName val="BUD 2004"/>
      <sheetName val="BUD HIST"/>
      <sheetName val="ACT 2003"/>
      <sheetName val="BUD 2003"/>
      <sheetName val="FC 2005"/>
      <sheetName val="SCH E"/>
      <sheetName val="SCH F"/>
      <sheetName val="Tonnes mined"/>
      <sheetName val="Oz Produced"/>
      <sheetName val="In-Situ Grade"/>
      <sheetName val="SIGN MONTH"/>
      <sheetName val="SCH D"/>
      <sheetName val="% Ore Mined"/>
      <sheetName val="Gold to Plant"/>
      <sheetName val="Yield"/>
      <sheetName val="Recon Tonnes"/>
      <sheetName val="Recon Ounces"/>
      <sheetName val="Tonnes Waste"/>
      <sheetName val="Tonnes Low Grade"/>
      <sheetName val="Total Tonnes"/>
      <sheetName val="Oxide Crushed"/>
      <sheetName val="Transitional Crushed"/>
      <sheetName val="DSR"/>
      <sheetName val="LG Grade Mined"/>
      <sheetName val="Head Grade"/>
      <sheetName val="Residue Grade"/>
      <sheetName val="Pay Limit"/>
      <sheetName val="TEC"/>
      <sheetName val="Tonnes_TEC"/>
      <sheetName val="Direct Operating Cost"/>
      <sheetName val="COST 1 TCC"/>
      <sheetName val="ADJ Gross Profit"/>
      <sheetName val="ACT 2006"/>
      <sheetName val="FC 2006"/>
      <sheetName val="ACT + FC 2006"/>
      <sheetName val="Exec Summary Comments"/>
      <sheetName val="SCH D Charts"/>
      <sheetName val="SCH D3 Charts"/>
      <sheetName val="SCH D4 Charts"/>
      <sheetName val="YIELD Charts"/>
      <sheetName val="SCH F Charts"/>
      <sheetName val="BWE"/>
      <sheetName val="BWE Charts"/>
      <sheetName val="BTE"/>
      <sheetName val="SCH F -1"/>
      <sheetName val="SCH F -2"/>
      <sheetName val="MCF Ind"/>
      <sheetName val="MCF Ind Data"/>
      <sheetName val="EWAR"/>
      <sheetName val="Oz summary"/>
      <sheetName val="Sum L1"/>
      <sheetName val="Sum L2"/>
      <sheetName val="Sum L3"/>
      <sheetName val="EWAR graph"/>
      <sheetName val="Graph L1"/>
      <sheetName val="Graph L2"/>
      <sheetName val="Graph L3"/>
      <sheetName val="Yat"/>
      <sheetName val="Mor"/>
      <sheetName val="Nav"/>
      <sheetName val="Geit"/>
      <sheetName val="Australia Summary"/>
      <sheetName val="Australia Fixed"/>
      <sheetName val="Australia Variable"/>
      <sheetName val="Argentina Summary"/>
      <sheetName val="Argentina Fixed"/>
      <sheetName val="Argentina Variable"/>
      <sheetName val="Brazil Summary"/>
      <sheetName val="Brazil Fixed"/>
      <sheetName val="Brazil Variable"/>
      <sheetName val="Vinda"/>
      <sheetName val="VM"/>
      <sheetName val="VIN 3"/>
      <sheetName val="Drill And Blast"/>
      <sheetName val="Processing"/>
      <sheetName val="Proj Info"/>
      <sheetName val="Base Info"/>
      <sheetName val="Tam 1"/>
      <sheetName val="Tam 2"/>
      <sheetName val="DHH 1"/>
      <sheetName val="DHH 2"/>
      <sheetName val="Rot 1"/>
      <sheetName val="RC 1"/>
      <sheetName val="Drill Amort"/>
      <sheetName val="Hr Hire"/>
      <sheetName val="Ops Labr"/>
      <sheetName val="Staff Labr"/>
      <sheetName val="Manpwr"/>
      <sheetName val="Overheads-Cap"/>
      <sheetName val="Overheads-Misc"/>
      <sheetName val="Estab"/>
      <sheetName val="Ore"/>
      <sheetName val="Mine Sch"/>
      <sheetName val="Prod Sch"/>
      <sheetName val="Tender Sum"/>
      <sheetName val="Budget Forecast"/>
      <sheetName val="Fixed Rates"/>
      <sheetName val="Drill Rates"/>
      <sheetName val="Actual Drill Rates"/>
      <sheetName val="Bomb Comparison"/>
      <sheetName val="Mining Programme"/>
      <sheetName val="Blast Patns"/>
      <sheetName val="Schedule 1 - Rates"/>
      <sheetName val=" Rates Check"/>
      <sheetName val="Schedule 2 - Rise and Fall"/>
      <sheetName val="Schedule 3 - Manning Equip"/>
      <sheetName val="Schedule 4 - Termination"/>
      <sheetName val="Schedule - Unit Expl Prices"/>
      <sheetName val="Schedule - Sec Break or Toe"/>
      <sheetName val="Start Up Checklist"/>
      <sheetName val="Cov%r"/>
      <sheetName val="Pen Rat History"/>
      <sheetName val="Termination"/>
      <sheetName val="Pr_x000f_duction Sch"/>
      <sheetName val="Rate Comparison"/>
      <sheetName val="Own"/>
      <sheetName val="Fuel Oils"/>
      <sheetName val="Expl"/>
      <sheetName val="Drill Cons"/>
      <sheetName val="Rise and Fall"/>
      <sheetName val="Rise and Fall History"/>
      <sheetName val="Rat%s Y2 3 "/>
      <sheetName val="Ratds Y10"/>
      <sheetName val="Rates Crustals"/>
      <sheetName val="Rates SHW3"/>
      <sheetName val="Rates SHW4"/>
      <sheetName val="Rates SHW7"/>
      <sheetName val="Rates Nim B"/>
      <sheetName val="Rates Nim FE"/>
      <sheetName val="Rates Nim C"/>
      <sheetName val="Rates Nim EL"/>
      <sheetName val="Rates Nim I"/>
      <sheetName val="Schedule Value"/>
      <sheetName val="Rate Schadule"/>
      <sheetName val="Mannhng and EqUip ScheDule"/>
      <sheetName val="Termination SchedUle"/>
      <sheetName val="Rise And FAll Schedule"/>
      <sheetName val="CLAIM LINK"/>
      <sheetName val="Month-To-Date Actuals"/>
      <sheetName val="Actual End of Month Revenue"/>
      <sheetName val="End of Month Revenue Forecast"/>
      <sheetName val="Revenue Estimate"/>
      <sheetName val="Explosives &amp; Fuel"/>
      <sheetName val="Sheeting"/>
      <sheetName val="Damang LOAD &amp; HAUL"/>
      <sheetName val="LIMA&amp;K LOAD &amp; HAUL"/>
      <sheetName val="D'ly Pdn"/>
      <sheetName val="Juno 1 780-801"/>
      <sheetName val="Juno 1 801-819"/>
      <sheetName val="RCB 738-759"/>
      <sheetName val="RCB 759-780"/>
      <sheetName val="RCB 780-801"/>
      <sheetName val="RCB 801-819"/>
      <sheetName val="Huni 3-4 900-921"/>
      <sheetName val="Huni 3-4 921-939"/>
      <sheetName val="J2SE 861-879"/>
      <sheetName val="J2SE 879-900"/>
      <sheetName val="J2SE 900-921"/>
      <sheetName val="J2SE 921-939"/>
      <sheetName val="J2SE 960-981"/>
      <sheetName val="J3SE 960-981"/>
      <sheetName val="J3SE 981-999"/>
      <sheetName val="Lima North 960-981"/>
      <sheetName val="Lima Central 939-960"/>
      <sheetName val="Lima North 981-999"/>
      <sheetName val="Lima Central 960-981"/>
      <sheetName val="Lima Central 981-999"/>
      <sheetName val="Lima Central 999-1020"/>
      <sheetName val="Lima South 960-981"/>
      <sheetName val="Lima South 981-999"/>
      <sheetName val="Kwesie 939-960"/>
      <sheetName val="Kwesie 960-981"/>
      <sheetName val="Kwesie 981-999"/>
      <sheetName val="Kwesie 999-1020"/>
      <sheetName val="Topsoil"/>
      <sheetName val="Dayworks "/>
      <sheetName val="D&amp;B Details "/>
      <sheetName val="D&amp;B Details Lima"/>
      <sheetName val="Grade Control"/>
      <sheetName val="Crusher Feed"/>
      <sheetName val="Pit1 Toploading"/>
      <sheetName val="Pit2 Toploading"/>
      <sheetName val="Tailings Dam Overhaul"/>
      <sheetName val="Fuel"/>
      <sheetName val="Dayworks Rates"/>
      <sheetName val="Top Loading Rates"/>
      <sheetName val="Inpt 1"/>
      <sheetName val="Set up"/>
      <sheetName val="Fuel Issued"/>
      <sheetName val="Fuel Others"/>
      <sheetName val="IdleTime"/>
      <sheetName val="Feuil1"/>
      <sheetName val="Fuel Transfer"/>
      <sheetName val="CLAIM_LINK2"/>
      <sheetName val="Month-To-Date_Actuals2"/>
      <sheetName val="Actual_End_of_Month_Revenue2"/>
      <sheetName val="End_of_Month_Revenue_Forecast2"/>
      <sheetName val="Revenue_Estimate2"/>
      <sheetName val="Explosives_&amp;_Fuel2"/>
      <sheetName val="Damang_LOAD_&amp;_HAUL2"/>
      <sheetName val="LIMA&amp;K_LOAD_&amp;_HAUL2"/>
      <sheetName val="D'ly_Pdn2"/>
      <sheetName val="Juno_1_780-8012"/>
      <sheetName val="Juno_1_801-8192"/>
      <sheetName val="RCB_738-7592"/>
      <sheetName val="RCB_759-7802"/>
      <sheetName val="RCB_780-8012"/>
      <sheetName val="RCB_801-8192"/>
      <sheetName val="Huni_3-4_900-9212"/>
      <sheetName val="Huni_3-4_921-9392"/>
      <sheetName val="J2SE_861-8792"/>
      <sheetName val="J2SE_879-9002"/>
      <sheetName val="J2SE_900-9212"/>
      <sheetName val="J2SE_921-9392"/>
      <sheetName val="J2SE_960-9812"/>
      <sheetName val="J3SE_960-9812"/>
      <sheetName val="J3SE_981-9992"/>
      <sheetName val="Lima_North_960-9812"/>
      <sheetName val="Lima_Central_939-9602"/>
      <sheetName val="Lima_North_981-9992"/>
      <sheetName val="Lima_Central_960-9812"/>
      <sheetName val="Lima_Central_981-9992"/>
      <sheetName val="Lima_Central_999-10202"/>
      <sheetName val="Lima_South_960-9812"/>
      <sheetName val="Lima_South_981-9992"/>
      <sheetName val="Kwesie_939-9602"/>
      <sheetName val="Kwesie_960-9812"/>
      <sheetName val="Kwesie_981-9992"/>
      <sheetName val="Kwesie_999-10202"/>
      <sheetName val="Dayworks_2"/>
      <sheetName val="D&amp;B_Details_2"/>
      <sheetName val="D&amp;B_Details_Lima2"/>
      <sheetName val="Grade_Control2"/>
      <sheetName val="Crusher_Feed2"/>
      <sheetName val="Pit1_Toploading2"/>
      <sheetName val="Pit2_Toploading2"/>
      <sheetName val="Tailings_Dam_Overhaul2"/>
      <sheetName val="Dayworks_Rates2"/>
      <sheetName val="Top_Loading_Rates2"/>
      <sheetName val="Inpt_12"/>
      <sheetName val="Fuel_Issued2"/>
      <sheetName val="Fuel_Transfer2"/>
      <sheetName val="Daily_Report2"/>
      <sheetName val="Set_up2"/>
      <sheetName val="Fuel_Others2"/>
      <sheetName val="CLAIM_LINK"/>
      <sheetName val="Month-To-Date_Actuals"/>
      <sheetName val="Actual_End_of_Month_Revenue"/>
      <sheetName val="End_of_Month_Revenue_Forecast"/>
      <sheetName val="Revenue_Estimate"/>
      <sheetName val="Explosives_&amp;_Fuel"/>
      <sheetName val="Damang_LOAD_&amp;_HAUL"/>
      <sheetName val="LIMA&amp;K_LOAD_&amp;_HAUL"/>
      <sheetName val="D'ly_Pdn"/>
      <sheetName val="Juno_1_780-801"/>
      <sheetName val="Juno_1_801-819"/>
      <sheetName val="RCB_738-759"/>
      <sheetName val="RCB_759-780"/>
      <sheetName val="RCB_780-801"/>
      <sheetName val="RCB_801-819"/>
      <sheetName val="Huni_3-4_900-921"/>
      <sheetName val="Huni_3-4_921-939"/>
      <sheetName val="J2SE_861-879"/>
      <sheetName val="J2SE_879-900"/>
      <sheetName val="J2SE_900-921"/>
      <sheetName val="J2SE_921-939"/>
      <sheetName val="J2SE_960-981"/>
      <sheetName val="J3SE_960-981"/>
      <sheetName val="J3SE_981-999"/>
      <sheetName val="Lima_North_960-981"/>
      <sheetName val="Lima_Central_939-960"/>
      <sheetName val="Lima_North_981-999"/>
      <sheetName val="Lima_Central_960-981"/>
      <sheetName val="Lima_Central_981-999"/>
      <sheetName val="Lima_Central_999-1020"/>
      <sheetName val="Lima_South_960-981"/>
      <sheetName val="Lima_South_981-999"/>
      <sheetName val="Kwesie_939-960"/>
      <sheetName val="Kwesie_960-981"/>
      <sheetName val="Kwesie_981-999"/>
      <sheetName val="Kwesie_999-1020"/>
      <sheetName val="Dayworks_"/>
      <sheetName val="D&amp;B_Details_"/>
      <sheetName val="D&amp;B_Details_Lima"/>
      <sheetName val="Grade_Control"/>
      <sheetName val="Crusher_Feed"/>
      <sheetName val="Pit1_Toploading"/>
      <sheetName val="Pit2_Toploading"/>
      <sheetName val="Tailings_Dam_Overhaul"/>
      <sheetName val="Dayworks_Rates"/>
      <sheetName val="Top_Loading_Rates"/>
      <sheetName val="Inpt_1"/>
      <sheetName val="Fuel_Issued"/>
      <sheetName val="Fuel_Transfer"/>
      <sheetName val="Set_up"/>
      <sheetName val="Fuel_Others"/>
      <sheetName val="CLAIM_LINK1"/>
      <sheetName val="Month-To-Date_Actuals1"/>
      <sheetName val="Actual_End_of_Month_Revenue1"/>
      <sheetName val="End_of_Month_Revenue_Forecast1"/>
      <sheetName val="Revenue_Estimate1"/>
      <sheetName val="Explosives_&amp;_Fuel1"/>
      <sheetName val="Damang_LOAD_&amp;_HAUL1"/>
      <sheetName val="LIMA&amp;K_LOAD_&amp;_HAUL1"/>
      <sheetName val="D'ly_Pdn1"/>
      <sheetName val="Juno_1_780-8011"/>
      <sheetName val="Juno_1_801-8191"/>
      <sheetName val="RCB_738-7591"/>
      <sheetName val="RCB_759-7801"/>
      <sheetName val="RCB_780-8011"/>
      <sheetName val="RCB_801-8191"/>
      <sheetName val="Huni_3-4_900-9211"/>
      <sheetName val="Huni_3-4_921-9391"/>
      <sheetName val="J2SE_861-8791"/>
      <sheetName val="J2SE_879-9001"/>
      <sheetName val="J2SE_900-9211"/>
      <sheetName val="J2SE_921-9391"/>
      <sheetName val="J2SE_960-9811"/>
      <sheetName val="J3SE_960-9811"/>
      <sheetName val="J3SE_981-9991"/>
      <sheetName val="Lima_North_960-9811"/>
      <sheetName val="Lima_Central_939-9601"/>
      <sheetName val="Lima_North_981-9991"/>
      <sheetName val="Lima_Central_960-9811"/>
      <sheetName val="Lima_Central_981-9991"/>
      <sheetName val="Lima_Central_999-10201"/>
      <sheetName val="Lima_South_960-9811"/>
      <sheetName val="Lima_South_981-9991"/>
      <sheetName val="Kwesie_939-9601"/>
      <sheetName val="Kwesie_960-9811"/>
      <sheetName val="Kwesie_981-9991"/>
      <sheetName val="Kwesie_999-10201"/>
      <sheetName val="Dayworks_1"/>
      <sheetName val="D&amp;B_Details_1"/>
      <sheetName val="D&amp;B_Details_Lima1"/>
      <sheetName val="Grade_Control1"/>
      <sheetName val="Crusher_Feed1"/>
      <sheetName val="Pit1_Toploading1"/>
      <sheetName val="Pit2_Toploading1"/>
      <sheetName val="Tailings_Dam_Overhaul1"/>
      <sheetName val="Dayworks_Rates1"/>
      <sheetName val="Top_Loading_Rates1"/>
      <sheetName val="Inpt_11"/>
      <sheetName val="Fuel_Issued1"/>
      <sheetName val="Fuel_Transfer1"/>
      <sheetName val="Daily_Report1"/>
      <sheetName val="Set_up1"/>
      <sheetName val="Fuel_Others1"/>
      <sheetName val="Comp Data"/>
      <sheetName val="Int. Rate Data"/>
      <sheetName val="Market Data"/>
      <sheetName val="BB DATA"/>
      <sheetName val="SPT Out"/>
      <sheetName val="GL Out"/>
      <sheetName val="SPT In"/>
      <sheetName val="GL In"/>
      <sheetName val="EARNMOD"/>
      <sheetName val="Changes"/>
      <sheetName val="TimeLine"/>
      <sheetName val="TO DO"/>
      <sheetName val="ProdStats"/>
      <sheetName val="Project Mining Totals"/>
      <sheetName val="CAPITAL2006"/>
      <sheetName val="CAPITAL2007"/>
      <sheetName val="CAPITAL2008"/>
      <sheetName val="CAPITAL2009"/>
      <sheetName val="YA_OPEX_UG"/>
      <sheetName val="YA_OPEX_UG (2)"/>
      <sheetName val="GA_OPEX_UG"/>
      <sheetName val="GA_OPEX_UG (2)"/>
      <sheetName val="UG_GC09"/>
      <sheetName val="MINING UG"/>
      <sheetName val="MINING OC"/>
      <sheetName val="PROCESS"/>
      <sheetName val="All Engineering"/>
      <sheetName val="G &amp; A"/>
      <sheetName val="LABOUR List"/>
      <sheetName val="Gara Insitu 5m"/>
      <sheetName val="Yalea Insitu 5m"/>
      <sheetName val="Gara West Insitu 5m"/>
      <sheetName val="Loulo2 Insitu 5m"/>
      <sheetName val="Loulo3 Insitu 5m"/>
      <sheetName val="Gara ExUG"/>
      <sheetName val="Yalea ExUG"/>
      <sheetName val="Gara Inputs"/>
      <sheetName val="Yalea Inputs"/>
      <sheetName val="Gara ExPit"/>
      <sheetName val="Yalea ExPit"/>
      <sheetName val="Gara West ExPit"/>
      <sheetName val="Loulo2 ExPit"/>
      <sheetName val="LOULO3 ExPit"/>
      <sheetName val="Satellites + UG Exp ExPit"/>
      <sheetName val="BCM Schedule"/>
      <sheetName val="BCM Budget D&amp;B"/>
      <sheetName val="BCM Budget L&amp;H"/>
      <sheetName val="Valuation Costs"/>
      <sheetName val="Recoveries"/>
      <sheetName val="Stockpile valuation"/>
      <sheetName val="Stockpile balances"/>
      <sheetName val="Mill Feed Schedule"/>
      <sheetName val="Mining and Feeding"/>
      <sheetName val="Simplified Mill Feed"/>
      <sheetName val="Valuation Schedule"/>
      <sheetName val="Mining Levels"/>
      <sheetName val="FeedSummary"/>
      <sheetName val="EXCOSummary"/>
      <sheetName val="Actuals"/>
      <sheetName val="ComparisonSummary"/>
      <sheetName val="Reserve Recon"/>
      <sheetName val="PPT Summary"/>
      <sheetName val="PPT Summary (2)"/>
      <sheetName val="Hymnsheet"/>
      <sheetName val="minUG"/>
      <sheetName val="minOC"/>
      <sheetName val="proc"/>
      <sheetName val="gcUG"/>
      <sheetName val="Eng"/>
      <sheetName val="Reforecast"/>
      <sheetName val="0413 - April 2013 - Ageb Balanc"/>
      <sheetName val="P LEAD. "/>
      <sheetName val="UA LEAD 2013  "/>
      <sheetName val="P1.1 GMC "/>
      <sheetName val="P1.1.1 "/>
      <sheetName val="P1.1.2 "/>
      <sheetName val="P1.1.3"/>
      <sheetName val="P1.2"/>
      <sheetName val="P1.2.1 GL details"/>
      <sheetName val="P1.2.1 "/>
      <sheetName val="Detail1"/>
      <sheetName val="P3.1 "/>
      <sheetName val="COVER_BOOK"/>
      <sheetName val="INDEX_BOOK"/>
      <sheetName val="View or Print"/>
      <sheetName val="Errors"/>
      <sheetName val="LINK_ACT"/>
      <sheetName val="LINK_FCT"/>
      <sheetName val="LINK_BUD"/>
      <sheetName val="LINK_OUT"/>
      <sheetName val="LINK_HIS"/>
      <sheetName val="LINK_OPS_PLAN"/>
      <sheetName val="FDC Feeder"/>
      <sheetName val="Key Performance Indicators (A1)"/>
      <sheetName val="Executive Summary (A2)"/>
      <sheetName val="KPI Summary"/>
      <sheetName val="Commentary (A3)"/>
      <sheetName val="Safety Graphs (B1)"/>
      <sheetName val="KPI Detail (C1)"/>
      <sheetName val="Physicals (C2)"/>
      <sheetName val="Production Graphs I (C3a)"/>
      <sheetName val="Production Graphs II (C3b)"/>
      <sheetName val="Op. Costs Graphs (C4)"/>
      <sheetName val="Net Earnings Graphs (D1a)"/>
      <sheetName val="Earnings Variance Graphs (D1b)"/>
      <sheetName val="Cash Flow Variance Graphs (D1c)"/>
      <sheetName val="Sum Inc Stmt (D2)"/>
      <sheetName val="Operating Costs (D3)"/>
      <sheetName val="Comparative (D4a)"/>
      <sheetName val="Comparative (D4b)"/>
      <sheetName val="Capital Expenditure (D5a)"/>
      <sheetName val="Capital Expenditure (D5b)"/>
      <sheetName val="Balance sheet (D6)"/>
      <sheetName val="Tax Calc (D7)"/>
      <sheetName val="Mine_Contrib (E1a)"/>
      <sheetName val="Mine_Contrib (E1b)"/>
      <sheetName val="Cover_MMR"/>
      <sheetName val="MMR_Admin"/>
      <sheetName val="MMR_Process"/>
      <sheetName val="MMR_Mill"/>
      <sheetName val="MMR_Heap"/>
      <sheetName val="MMR_Toll"/>
      <sheetName val="MMR_TOTAL"/>
      <sheetName val="MMR_UG"/>
      <sheetName val="MMR_UG1"/>
      <sheetName val="MMR_UG2"/>
      <sheetName val="MMR_UG3"/>
      <sheetName val="MMR_UG4"/>
      <sheetName val="MMR_UG5"/>
      <sheetName val="MMR_UG6"/>
      <sheetName val="MMR_UG7"/>
      <sheetName val="MMR_UG8"/>
      <sheetName val="MMR_UG9"/>
      <sheetName val="MMR_UG10"/>
      <sheetName val="MMR_OP"/>
      <sheetName val="MMR_OP1"/>
      <sheetName val="MMR_OP2"/>
      <sheetName val="MMR_OP3"/>
      <sheetName val="MMR_OP4"/>
      <sheetName val="MMR_OP5"/>
      <sheetName val="MMR_OP6"/>
      <sheetName val="MMR_OP7"/>
      <sheetName val="MMR_OP8"/>
      <sheetName val="MMR_OP9"/>
      <sheetName val="MMR_OP10"/>
      <sheetName val="MMR_OP11"/>
      <sheetName val="MMR_OP12"/>
      <sheetName val="MMR_OP13"/>
      <sheetName val="MMR_OP14"/>
      <sheetName val="MMR_OP15"/>
      <sheetName val="MMR_OP16"/>
      <sheetName val="MMR_OP17"/>
      <sheetName val="MMR_OP18"/>
      <sheetName val="MMR_OP19"/>
      <sheetName val="MMR_OP20"/>
      <sheetName val="MMR_OP21"/>
      <sheetName val="MMR_OP22"/>
      <sheetName val="MMR_OP23"/>
      <sheetName val="MMR_OP24"/>
      <sheetName val="MMR_OP25"/>
      <sheetName val="MMR_OP26"/>
      <sheetName val="MMR_OP27"/>
      <sheetName val="MMR_OP28"/>
      <sheetName val="MMR Recon"/>
      <sheetName val="Ativo"/>
      <sheetName val="Casposo Cash Flow 100% Equity"/>
      <sheetName val="Intro &amp; Protocols"/>
      <sheetName val="Prodn&amp;Revenue"/>
      <sheetName val="Log"/>
      <sheetName val="X FM_Description"/>
      <sheetName val="X Cathode Production"/>
      <sheetName val="Production &amp; Revenue"/>
      <sheetName val="Op Costs &amp; Capital"/>
      <sheetName val="Deprec &amp; Amort"/>
      <sheetName val="Technical data"/>
      <sheetName val="Tax Model"/>
      <sheetName val="FUT Calculations"/>
      <sheetName val="Financial Statements"/>
      <sheetName val="CF&amp;Tables"/>
      <sheetName val="Metbal"/>
      <sheetName val="Dozing Estimation"/>
      <sheetName val="Kelian-YEARLY"/>
      <sheetName val="Prob Price Model"/>
      <sheetName val="MATRIK"/>
      <sheetName val="3b"/>
      <sheetName val="3c"/>
      <sheetName val="4a"/>
      <sheetName val="4b"/>
      <sheetName val="4c"/>
      <sheetName val="10a"/>
      <sheetName val="10b"/>
      <sheetName val="22x"/>
      <sheetName val="23a"/>
      <sheetName val="23b"/>
      <sheetName val="23c"/>
      <sheetName val="23d"/>
      <sheetName val="23e"/>
      <sheetName val="25a"/>
      <sheetName val="26a &amp; 26b"/>
      <sheetName val="26c"/>
      <sheetName val="26d &amp; 26e"/>
      <sheetName val="28a"/>
      <sheetName val="28b"/>
      <sheetName val="29a"/>
      <sheetName val="29b"/>
      <sheetName val="29c"/>
      <sheetName val="29d"/>
      <sheetName val="29e"/>
      <sheetName val="29f"/>
      <sheetName val="29g"/>
      <sheetName val="CorpOutputs"/>
      <sheetName val="Outputs"/>
      <sheetName val="Front Page"/>
      <sheetName val="Kata Pengantar"/>
      <sheetName val="1-ADM_Final"/>
      <sheetName val="SD-Cad"/>
      <sheetName val="18-ENV_ppt"/>
      <sheetName val="2a-ENV_Final"/>
      <sheetName val="2b-ENV_Final"/>
      <sheetName val="3a-EXP-Final"/>
      <sheetName val="3b-EXP_Final"/>
      <sheetName val="3c-EXP_Final"/>
      <sheetName val="4a-EXP-Final"/>
      <sheetName val="4b-MIN &amp; PP_Final"/>
      <sheetName val="4c-EXP_Final"/>
      <sheetName val="5-ADM_Final"/>
      <sheetName val="6-MIN_Final"/>
      <sheetName val="7ab-MIN_Final"/>
      <sheetName val="8-MIN_Final"/>
      <sheetName val="9-MIN_Final"/>
      <sheetName val="10-MIN &amp; PP_Final"/>
      <sheetName val="11-MIN &amp; PP_Final"/>
      <sheetName val="12-PP_Final"/>
      <sheetName val="13-PENJ_Final"/>
      <sheetName val="14-MIN &amp; PP_Final"/>
      <sheetName val="26ab-HR"/>
      <sheetName val="26c-HR"/>
      <sheetName val="26de-HR"/>
      <sheetName val="15-ENV-Final"/>
      <sheetName val="16-MIN&amp;ENV-Final"/>
      <sheetName val="17-MIN&amp;ENV-Final"/>
      <sheetName val="18-ENV-Final"/>
      <sheetName val="19_Final"/>
      <sheetName val="20-ENV-Final"/>
      <sheetName val="21-ENV-Final"/>
      <sheetName val="22A-ENV-Final"/>
      <sheetName val="22B-MIN-final"/>
      <sheetName val="23a-SCM-Final"/>
      <sheetName val="23b-SCM_Final"/>
      <sheetName val="23c-OHS-Final"/>
      <sheetName val="23d-MIN-Final"/>
      <sheetName val="23e-LAB &amp; PP-Final"/>
      <sheetName val="24-KP-Final"/>
      <sheetName val="25a-ALL-Final"/>
      <sheetName val="25b-SCM_Final"/>
      <sheetName val="26ab-HR-Final"/>
      <sheetName val="26c-HR-Final"/>
      <sheetName val="26de-HR-Final"/>
      <sheetName val="27-CSR-Final"/>
      <sheetName val="28a-SCM-Final"/>
      <sheetName val="28b-SCM-Final"/>
      <sheetName val="29-FIN-Final"/>
      <sheetName val="29a-FIN-Final"/>
      <sheetName val="29b-FIN-Final"/>
      <sheetName val="29c-FIN-Final"/>
      <sheetName val="29d-FIN-Final"/>
      <sheetName val="29e-FIN-Final"/>
      <sheetName val="29f-FIN-Final"/>
      <sheetName val="29g-FIN_ppt"/>
      <sheetName val="30-ALL_Final"/>
      <sheetName val="ExchSensitivities"/>
      <sheetName val="Weekly"/>
      <sheetName val="Spv. Report"/>
      <sheetName val="MetAccCalc"/>
      <sheetName val="Calc."/>
      <sheetName val="InpAMPM"/>
      <sheetName val="Inphourly"/>
      <sheetName val="Gold Rec."/>
      <sheetName val="DailyMetlab"/>
      <sheetName val="WeeklyMetlab"/>
      <sheetName val="Reag&amp;Cons"/>
      <sheetName val="Tailing Placement"/>
      <sheetName val="CN Mon"/>
      <sheetName val="Slag Monitoring"/>
      <sheetName val="45&amp;40"/>
      <sheetName val="QC-Assays"/>
      <sheetName val="TailDiagnostic"/>
      <sheetName val="Carbon Inv."/>
      <sheetName val="Mat Balance"/>
      <sheetName val="Dore&amp;Bullion"/>
      <sheetName val="Secondary MetAcc"/>
      <sheetName val="MetalBalance"/>
      <sheetName val="OreTreatment"/>
      <sheetName val="InpData"/>
      <sheetName val="Area 45 Reconciled"/>
      <sheetName val="InpComment1"/>
      <sheetName val="InpComment2"/>
      <sheetName val="Closing Inventory"/>
      <sheetName val="Metal Monitoring"/>
      <sheetName val="Daily Reconciled"/>
      <sheetName val="1-ADM"/>
      <sheetName val="2a-ENV"/>
      <sheetName val="2b-ENV"/>
      <sheetName val="3a-EXP"/>
      <sheetName val="3b-EXP"/>
      <sheetName val="3c-EXP"/>
      <sheetName val="4a-SD&amp;Cad"/>
      <sheetName val="4b-MIN &amp; PP"/>
      <sheetName val="4c-SD&amp;Cad"/>
      <sheetName val="5-ADM"/>
      <sheetName val="6-MIN_FIN"/>
      <sheetName val="7ab-MIN_OK"/>
      <sheetName val="8-MIN - FIN"/>
      <sheetName val="9-MIN_FIN"/>
      <sheetName val="10-MIN &amp; PP_OK"/>
      <sheetName val="11-MIN &amp; PP_FIN"/>
      <sheetName val="12-PP"/>
      <sheetName val="13-PENJ_word"/>
      <sheetName val="13-PENJ_ppt"/>
      <sheetName val="14-MIN_word_FIN"/>
      <sheetName val="14-MIN_ppt_FIN"/>
      <sheetName val="15-MIN &amp; ENV"/>
      <sheetName val="16-MIN &amp; ENV - FIN"/>
      <sheetName val="17-MIN &amp; ENV - FIN"/>
      <sheetName val="18-ENV_word"/>
      <sheetName val="19-ENV"/>
      <sheetName val="20-ENV"/>
      <sheetName val="21-ENV"/>
      <sheetName val="22-MIN_FIN"/>
      <sheetName val="23a-SCM_word"/>
      <sheetName val="24a-SCM_ppt"/>
      <sheetName val="23b-SCM"/>
      <sheetName val="23c-OHS"/>
      <sheetName val="23d-MIN"/>
      <sheetName val="23e-LAB &amp; PP"/>
      <sheetName val="24-OHS"/>
      <sheetName val="25a-ALL"/>
      <sheetName val="25b-SCM"/>
      <sheetName val="26de-HR_word"/>
      <sheetName val="27-CSR"/>
      <sheetName val="28a-SCM_word"/>
      <sheetName val="28a-SCM_ppt"/>
      <sheetName val="28b-SCM_word"/>
      <sheetName val="28b-SCM_ppt"/>
      <sheetName val="29-FIN"/>
      <sheetName val="29a-FIN"/>
      <sheetName val="29b-FIN"/>
      <sheetName val="29c-FIN"/>
      <sheetName val="29d-FIN"/>
      <sheetName val="29e-FIN"/>
      <sheetName val="29f-FIN"/>
      <sheetName val="29i-FIN_ppt"/>
      <sheetName val="30-ALL"/>
      <sheetName val="2b-ENV-Q2&amp;4"/>
      <sheetName val="6-MIN_x"/>
      <sheetName val="6b-MIN x"/>
      <sheetName val="10d-ENV&amp;MIN"/>
      <sheetName val="11c-MIN"/>
      <sheetName val="15-ENV"/>
      <sheetName val="16-MGS&amp;ENV"/>
      <sheetName val="17-MGS&amp;ENV "/>
      <sheetName val="Anggaran Biaya"/>
      <sheetName val="Sumber Dana"/>
      <sheetName val="Telok"/>
      <sheetName val="Samba"/>
      <sheetName val="Belanja"/>
      <sheetName val="22 master  "/>
      <sheetName val="food-drink-material rekap"/>
      <sheetName val="food-drink-material rekap deprt"/>
      <sheetName val="club galon  rekap"/>
      <sheetName val="REKAP.TW COST  "/>
      <sheetName val="REKAP.ALL 2014"/>
      <sheetName val="club botol rekap"/>
      <sheetName val="REKAP. PER DEPRT. "/>
      <sheetName val="REKAP.PER BULAN "/>
      <sheetName val="Reag"/>
      <sheetName val="GSW"/>
      <sheetName val="WaterBal"/>
      <sheetName val="Agit"/>
      <sheetName val="Cyclones"/>
      <sheetName val="LSC"/>
      <sheetName val="DryScr"/>
      <sheetName val="H R Factors"/>
      <sheetName val="Allis Factors"/>
      <sheetName val="Cvr"/>
      <sheetName val="Fdr"/>
      <sheetName val="Drum"/>
      <sheetName val="Tag"/>
      <sheetName val="A100"/>
      <sheetName val="A200"/>
      <sheetName val="A300"/>
      <sheetName val="A400"/>
      <sheetName val="A500"/>
      <sheetName val="MBA100"/>
      <sheetName val="MBA200"/>
      <sheetName val="MBA300"/>
      <sheetName val="MBA400"/>
      <sheetName val="MBA500"/>
      <sheetName val="KeyP&amp;V"/>
      <sheetName val="Lime"/>
      <sheetName val="Grit"/>
      <sheetName val="Slime"/>
      <sheetName val="HMSpillage"/>
      <sheetName val="Millspill"/>
      <sheetName val="Underflow"/>
      <sheetName val="Overflow"/>
      <sheetName val="ThickSpil"/>
      <sheetName val="Flocc"/>
      <sheetName val="Gland"/>
      <sheetName val="Pump"/>
      <sheetName val="Cons"/>
      <sheetName val="Assay"/>
      <sheetName val="PSA"/>
      <sheetName val="H_R_Factors"/>
      <sheetName val="Allis_Factors"/>
      <sheetName val="H_R_Factors1"/>
      <sheetName val="Allis_Factors1"/>
      <sheetName val="Sales Assum - Software"/>
      <sheetName val="Sales Assum - Consulting"/>
      <sheetName val="Standard Expense Assum"/>
      <sheetName val="Assum &amp; CAPEX"/>
      <sheetName val="FCast P&amp;L"/>
      <sheetName val="Supply Chain"/>
      <sheetName val="Compare-2002Actual"/>
      <sheetName val="rom"/>
      <sheetName val="lowgrade"/>
      <sheetName val="Haulage Profiles_Rom"/>
      <sheetName val="Haulage Profiles_LG"/>
      <sheetName val="Haulage Profiles_Waste"/>
      <sheetName val="Rate Breakdown"/>
      <sheetName val="Great Lakes rates"/>
      <sheetName val="Rev.Summary"/>
      <sheetName val="Capitial"/>
      <sheetName val="Rev.Summary (3)"/>
      <sheetName val="Fuel Usage"/>
      <sheetName val="Mat. Schedule"/>
      <sheetName val=" L &amp; H Flitches"/>
      <sheetName val="Rev.Summary (2)"/>
      <sheetName val="L&amp;H Assumptions"/>
      <sheetName val="D&amp;B Assumptions"/>
      <sheetName val="Equip.Hrs"/>
      <sheetName val="Depn  calculations"/>
      <sheetName val="bcms"/>
      <sheetName val=" D &amp; B Pattern Split"/>
      <sheetName val="D&amp;B Rates"/>
      <sheetName val="Machine Hours"/>
      <sheetName val="Cycle Times"/>
      <sheetName val="Labratory"/>
      <sheetName val="Met Relationships"/>
      <sheetName val="Plant Inventory"/>
      <sheetName val="Power Consumption"/>
      <sheetName val="Salaries"/>
      <sheetName val="Manning Summary"/>
      <sheetName val="Mined"/>
      <sheetName val="Stockpiles"/>
      <sheetName val="Operating Costs"/>
      <sheetName val="Opex Summary"/>
      <sheetName val="Rehab"/>
      <sheetName val="Mining Capex"/>
      <sheetName val="Capital &amp; Tax"/>
      <sheetName val="Economic Model"/>
      <sheetName val="Actual Service"/>
      <sheetName val="Actual with BSEP"/>
      <sheetName val="Sulphide Ecconomic Model - BU"/>
      <sheetName val="Daily Report North"/>
      <sheetName val="Basic Infos"/>
      <sheetName val="Parts Issued"/>
      <sheetName val="values"/>
      <sheetName val="Met_Relationships"/>
      <sheetName val="Plant_Inventory"/>
      <sheetName val="Power_Consumption"/>
      <sheetName val="Manning_Summary"/>
      <sheetName val="Operating_Costs"/>
      <sheetName val="Opex_Summary"/>
      <sheetName val="Mining_Capex"/>
      <sheetName val="Capital_&amp;_Tax"/>
      <sheetName val="Economic_Model"/>
      <sheetName val="Actual_Service"/>
      <sheetName val="Actual_with_BSEP"/>
      <sheetName val="Sulphide_Ecconomic_Model_-_BU"/>
      <sheetName val="Daily_Report_North"/>
      <sheetName val="Basic_Infos"/>
      <sheetName val="Parts_Issued"/>
      <sheetName val="Down Time"/>
      <sheetName val="Drilling - Record"/>
      <sheetName val="Loads - Record"/>
      <sheetName val="Digger Prod"/>
      <sheetName val="Drilling Report"/>
      <sheetName val="SMU Hours"/>
      <sheetName val="Hours Checks"/>
      <sheetName val="Equipment Hours"/>
      <sheetName val="Drilling Database"/>
      <sheetName val="L&amp;H Database"/>
      <sheetName val="Fuel Per Equipment"/>
      <sheetName val="Inpt 2"/>
      <sheetName val="Slurry"/>
      <sheetName val="YIELD_Charts"/>
      <sheetName val="SCH_E"/>
      <sheetName val="SCH_D_Charts"/>
      <sheetName val="ACT_+_FC_2005"/>
      <sheetName val="FC_2006"/>
      <sheetName val="FC_2005"/>
      <sheetName val="Sum_L3"/>
      <sheetName val="BUD_2008"/>
      <sheetName val="BUD_2007"/>
      <sheetName val="BUD_2006"/>
      <sheetName val="BUD_2005"/>
      <sheetName val="BUD_2004"/>
      <sheetName val="BUD_2003"/>
      <sheetName val="SCH_A"/>
      <sheetName val="ACT_2006"/>
      <sheetName val="ACT_2005"/>
      <sheetName val="ACT_2004"/>
      <sheetName val="ACT_2003"/>
      <sheetName val="Painel"/>
      <sheetName val="HO Costs"/>
      <sheetName val="Decio Milestones"/>
      <sheetName val="Steve B Milestones"/>
      <sheetName val="RAW DATA (GLOBAL COAL)"/>
      <sheetName val="Fixed Cost Scorecard"/>
      <sheetName val="T0_PROD t GC"/>
      <sheetName val="T0_SALES GC"/>
      <sheetName val="T2_MANNING GC"/>
      <sheetName val="G1_ROM AUS"/>
      <sheetName val="G1_ROM INT UG"/>
      <sheetName val="G1_ROM INT OC"/>
      <sheetName val="G1_ROM CD"/>
      <sheetName val="G1_ROM IP"/>
      <sheetName val="G0_PROD GC"/>
      <sheetName val="G2_PROD COL"/>
      <sheetName val="G1_PROD AUS"/>
      <sheetName val="G1_PROD AUS - IP"/>
      <sheetName val="G1_PROD INT"/>
      <sheetName val="G1_PROD INT UG"/>
      <sheetName val="G1_PROD INT OC"/>
      <sheetName val="G1_PROD CD"/>
      <sheetName val="G1_PROD IP"/>
      <sheetName val="G8_SALES GC"/>
      <sheetName val="G4_FIXED GC"/>
      <sheetName val="G4_FIXED AUS"/>
      <sheetName val="G4_FIXED COL"/>
      <sheetName val="G4_CHPP UC AUS"/>
      <sheetName val="G6_MIN p BCM AUS"/>
      <sheetName val="G8_SALES AUS"/>
      <sheetName val="G9_TRIFR GC"/>
      <sheetName val="G10_TRIFR AUS"/>
      <sheetName val="G10_TRIFR INTEGRA UG"/>
      <sheetName val="G10_TRIFR INTEGRA OC"/>
      <sheetName val="G10_TRIFR CD"/>
      <sheetName val="G10_TRIFR COL"/>
      <sheetName val="G11 LTIFR AUS"/>
      <sheetName val="G11 LTIFR INT UG"/>
      <sheetName val="G11 LTIFR INT OC"/>
      <sheetName val="G11 LTIFR CD"/>
      <sheetName val="G11 HPIFR AUS"/>
      <sheetName val="G11 HPIFR INT UG"/>
      <sheetName val="G11 HPIFR INT OC"/>
      <sheetName val="G11 HPIFR INT CD"/>
      <sheetName val="G12_EBITDA GC"/>
      <sheetName val="G13_EBITDA AUS"/>
      <sheetName val="G14_EBITDA COL"/>
      <sheetName val="G17_FOR GC"/>
      <sheetName val="G17_FOR AUS"/>
      <sheetName val="G17_FOR INTEGRA UG"/>
      <sheetName val="G17_FOR INTEGRA OC"/>
      <sheetName val="G17_FOR CD"/>
      <sheetName val="G17_FOR COL"/>
      <sheetName val="G18_FOB GC"/>
      <sheetName val="G18_FOB AUS"/>
      <sheetName val="G18_FOB COL"/>
      <sheetName val="G19_FOR-FOB GC"/>
      <sheetName val="G19_FOR-FOB AUS"/>
      <sheetName val="G19_FOR-FOB COL"/>
      <sheetName val="G15_SUS CAP GC"/>
      <sheetName val="G15_SUS CAP AUS"/>
      <sheetName val="G16_R&amp;D"/>
      <sheetName val="G16_R&amp;D AUS"/>
      <sheetName val="G16_Overhead GC"/>
      <sheetName val="G16_Overhead AUS"/>
      <sheetName val="G16_Overhead COL"/>
      <sheetName val="G17_Productivity GC"/>
      <sheetName val="G18_Overburden Moz "/>
      <sheetName val="G17_Productivity AUS"/>
      <sheetName val="G1_BCM IOC"/>
      <sheetName val="G1_BCM IP"/>
      <sheetName val="PRICE_KPI"/>
      <sheetName val="SALES_CY"/>
      <sheetName val="PRICE_"/>
      <sheetName val="Final Data"/>
      <sheetName val="2004 P&amp;L Savings"/>
      <sheetName val="2005 P&amp;L Savings"/>
      <sheetName val="Spend Analysis"/>
      <sheetName val="DropDown Choices"/>
      <sheetName val="Nelson Point Est Billing 3 mths"/>
      <sheetName val="INVOICE 180617-01-10"/>
      <sheetName val="GST"/>
      <sheetName val="Purchasing Discount"/>
      <sheetName val="Site Equipment"/>
      <sheetName val="Management Fee (PB Yr1)"/>
      <sheetName val="Fixed Pay Review (Site)"/>
      <sheetName val="Fixed Pay justification"/>
      <sheetName val="Greg fcast"/>
      <sheetName val="Greg fcast upload"/>
      <sheetName val="011325"/>
      <sheetName val="O heads"/>
      <sheetName val="Mac River"/>
      <sheetName val="Mac river bar"/>
      <sheetName val="Woomera"/>
      <sheetName val="Woomera clean"/>
      <sheetName val="Woomera mgt fee"/>
      <sheetName val="Granites"/>
      <sheetName val="Groundrush"/>
      <sheetName val="Bing Bong"/>
      <sheetName val="011379"/>
      <sheetName val="Jabiru"/>
      <sheetName val="Jab Maint"/>
      <sheetName val="Bootu"/>
      <sheetName val="011348"/>
      <sheetName val="Groote"/>
      <sheetName val="Groote Market"/>
      <sheetName val="Labour_Standards HRATE"/>
      <sheetName val="Labour Cost COmparison"/>
      <sheetName val="Contract Summary (Billing) "/>
      <sheetName val="Contract Value Summary"/>
      <sheetName val="Labour Price Book FIFO 1-1"/>
      <sheetName val="Labour Summary FIFO 1-1"/>
      <sheetName val="Material Costs"/>
      <sheetName val="Management Fee FIFO 1-1"/>
      <sheetName val="Camp Ops FIFO 1-1"/>
      <sheetName val="Labour_Standards"/>
      <sheetName val="EOH"/>
      <sheetName val="Calculation of Wages"/>
      <sheetName val="Annualised W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refreshError="1"/>
      <sheetData sheetId="221"/>
      <sheetData sheetId="222" refreshError="1"/>
      <sheetData sheetId="223" refreshError="1"/>
      <sheetData sheetId="224" refreshError="1"/>
      <sheetData sheetId="225" refreshError="1"/>
      <sheetData sheetId="226" refreshError="1"/>
      <sheetData sheetId="227" refreshError="1"/>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sheetData sheetId="241" refreshError="1"/>
      <sheetData sheetId="242" refreshError="1"/>
      <sheetData sheetId="243"/>
      <sheetData sheetId="244"/>
      <sheetData sheetId="245" refreshError="1"/>
      <sheetData sheetId="246" refreshError="1"/>
      <sheetData sheetId="247"/>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refreshError="1"/>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sheetData sheetId="437"/>
      <sheetData sheetId="438" refreshError="1"/>
      <sheetData sheetId="439" refreshError="1"/>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refreshError="1"/>
      <sheetData sheetId="598" refreshError="1"/>
      <sheetData sheetId="599"/>
      <sheetData sheetId="600"/>
      <sheetData sheetId="601"/>
      <sheetData sheetId="602"/>
      <sheetData sheetId="603"/>
      <sheetData sheetId="604"/>
      <sheetData sheetId="605"/>
      <sheetData sheetId="606"/>
      <sheetData sheetId="607"/>
      <sheetData sheetId="608" refreshError="1"/>
      <sheetData sheetId="609"/>
      <sheetData sheetId="610"/>
      <sheetData sheetId="61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refreshError="1"/>
      <sheetData sheetId="624" refreshError="1"/>
      <sheetData sheetId="625" refreshError="1"/>
      <sheetData sheetId="626"/>
      <sheetData sheetId="627" refreshError="1"/>
      <sheetData sheetId="628" refreshError="1"/>
      <sheetData sheetId="629" refreshError="1"/>
      <sheetData sheetId="630" refreshError="1"/>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sheetData sheetId="645" refreshError="1"/>
      <sheetData sheetId="646" refreshError="1"/>
      <sheetData sheetId="647" refreshError="1"/>
      <sheetData sheetId="648" refreshError="1"/>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refreshError="1"/>
      <sheetData sheetId="680"/>
      <sheetData sheetId="681"/>
      <sheetData sheetId="682"/>
      <sheetData sheetId="683"/>
      <sheetData sheetId="684"/>
      <sheetData sheetId="685" refreshError="1"/>
      <sheetData sheetId="686" refreshError="1"/>
      <sheetData sheetId="687"/>
      <sheetData sheetId="688"/>
      <sheetData sheetId="689"/>
      <sheetData sheetId="690"/>
      <sheetData sheetId="691"/>
      <sheetData sheetId="692"/>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refreshError="1"/>
      <sheetData sheetId="775"/>
      <sheetData sheetId="776" refreshError="1"/>
      <sheetData sheetId="777"/>
      <sheetData sheetId="778" refreshError="1"/>
      <sheetData sheetId="779"/>
      <sheetData sheetId="780" refreshError="1"/>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sheetData sheetId="876"/>
      <sheetData sheetId="877"/>
      <sheetData sheetId="878"/>
      <sheetData sheetId="879" refreshError="1"/>
      <sheetData sheetId="880"/>
      <sheetData sheetId="881" refreshError="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refreshError="1"/>
      <sheetData sheetId="1162" refreshError="1"/>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refreshError="1"/>
      <sheetData sheetId="1595" refreshError="1"/>
      <sheetData sheetId="1596"/>
      <sheetData sheetId="1597" refreshError="1"/>
      <sheetData sheetId="1598"/>
      <sheetData sheetId="1599"/>
      <sheetData sheetId="1600" refreshError="1"/>
      <sheetData sheetId="1601"/>
      <sheetData sheetId="1602"/>
      <sheetData sheetId="1603"/>
      <sheetData sheetId="1604"/>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sheetData sheetId="1704" refreshError="1"/>
      <sheetData sheetId="1705" refreshError="1"/>
      <sheetData sheetId="1706" refreshError="1"/>
      <sheetData sheetId="1707"/>
      <sheetData sheetId="1708" refreshError="1"/>
      <sheetData sheetId="1709"/>
      <sheetData sheetId="1710" refreshError="1"/>
      <sheetData sheetId="1711" refreshError="1"/>
      <sheetData sheetId="1712" refreshError="1"/>
      <sheetData sheetId="1713"/>
      <sheetData sheetId="1714" refreshError="1"/>
      <sheetData sheetId="1715" refreshError="1"/>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sheetData sheetId="1803"/>
      <sheetData sheetId="1804"/>
      <sheetData sheetId="1805"/>
      <sheetData sheetId="1806"/>
      <sheetData sheetId="1807"/>
      <sheetData sheetId="1808"/>
      <sheetData sheetId="1809"/>
      <sheetData sheetId="1810"/>
      <sheetData sheetId="1811"/>
      <sheetData sheetId="1812"/>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sheetData sheetId="1894"/>
      <sheetData sheetId="1895"/>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sheetData sheetId="1961"/>
      <sheetData sheetId="1962"/>
      <sheetData sheetId="1963"/>
      <sheetData sheetId="1964"/>
      <sheetData sheetId="1965"/>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refreshError="1"/>
      <sheetData sheetId="1991" refreshError="1"/>
      <sheetData sheetId="1992" refreshError="1"/>
      <sheetData sheetId="1993" refreshError="1"/>
      <sheetData sheetId="1994" refreshError="1"/>
      <sheetData sheetId="1995" refreshError="1"/>
      <sheetData sheetId="1996" refreshError="1"/>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sheetData sheetId="2063"/>
      <sheetData sheetId="2064"/>
      <sheetData sheetId="2065"/>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sheetData sheetId="2087" refreshError="1"/>
      <sheetData sheetId="2088" refreshError="1"/>
      <sheetData sheetId="2089" refreshError="1"/>
      <sheetData sheetId="2090" refreshError="1"/>
      <sheetData sheetId="2091" refreshError="1"/>
      <sheetData sheetId="2092"/>
      <sheetData sheetId="2093" refreshError="1"/>
      <sheetData sheetId="2094" refreshError="1"/>
      <sheetData sheetId="2095" refreshError="1"/>
      <sheetData sheetId="2096" refreshError="1"/>
      <sheetData sheetId="2097"/>
      <sheetData sheetId="2098"/>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sheetData sheetId="2112"/>
      <sheetData sheetId="2113" refreshError="1"/>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refreshError="1"/>
      <sheetData sheetId="2140" refreshError="1"/>
      <sheetData sheetId="2141" refreshError="1"/>
      <sheetData sheetId="2142" refreshError="1"/>
      <sheetData sheetId="2143"/>
      <sheetData sheetId="2144"/>
      <sheetData sheetId="2145"/>
      <sheetData sheetId="2146"/>
      <sheetData sheetId="2147" refreshError="1"/>
      <sheetData sheetId="2148"/>
      <sheetData sheetId="2149" refreshError="1"/>
      <sheetData sheetId="2150"/>
      <sheetData sheetId="2151"/>
      <sheetData sheetId="2152" refreshError="1"/>
      <sheetData sheetId="2153" refreshError="1"/>
      <sheetData sheetId="2154"/>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sheetData sheetId="2204"/>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sheetData sheetId="2237"/>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sheetData sheetId="2601"/>
      <sheetData sheetId="2602"/>
      <sheetData sheetId="2603"/>
      <sheetData sheetId="2604" refreshError="1"/>
      <sheetData sheetId="2605"/>
      <sheetData sheetId="2606"/>
      <sheetData sheetId="2607"/>
      <sheetData sheetId="2608" refreshError="1"/>
      <sheetData sheetId="2609" refreshError="1"/>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sheetData sheetId="2636"/>
      <sheetData sheetId="2637"/>
      <sheetData sheetId="2638"/>
      <sheetData sheetId="2639" refreshError="1"/>
      <sheetData sheetId="2640" refreshError="1"/>
      <sheetData sheetId="2641"/>
      <sheetData sheetId="2642"/>
      <sheetData sheetId="2643" refreshError="1"/>
      <sheetData sheetId="2644" refreshError="1"/>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sheetData sheetId="2736"/>
      <sheetData sheetId="2737"/>
      <sheetData sheetId="2738"/>
      <sheetData sheetId="2739"/>
      <sheetData sheetId="2740"/>
      <sheetData sheetId="2741" refreshError="1"/>
      <sheetData sheetId="2742"/>
      <sheetData sheetId="2743"/>
      <sheetData sheetId="2744"/>
      <sheetData sheetId="2745"/>
      <sheetData sheetId="2746"/>
      <sheetData sheetId="2747"/>
      <sheetData sheetId="2748"/>
      <sheetData sheetId="2749"/>
      <sheetData sheetId="2750"/>
      <sheetData sheetId="2751"/>
      <sheetData sheetId="2752"/>
      <sheetData sheetId="2753" refreshError="1"/>
      <sheetData sheetId="2754"/>
      <sheetData sheetId="2755"/>
      <sheetData sheetId="2756"/>
      <sheetData sheetId="2757"/>
      <sheetData sheetId="2758"/>
      <sheetData sheetId="2759"/>
      <sheetData sheetId="2760"/>
      <sheetData sheetId="2761"/>
      <sheetData sheetId="2762" refreshError="1"/>
      <sheetData sheetId="2763"/>
      <sheetData sheetId="2764"/>
      <sheetData sheetId="2765"/>
      <sheetData sheetId="2766"/>
      <sheetData sheetId="2767"/>
      <sheetData sheetId="2768"/>
      <sheetData sheetId="2769" refreshError="1"/>
      <sheetData sheetId="2770"/>
      <sheetData sheetId="2771"/>
      <sheetData sheetId="2772"/>
      <sheetData sheetId="2773"/>
      <sheetData sheetId="2774"/>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sheetData sheetId="2786" refreshError="1"/>
      <sheetData sheetId="2787" refreshError="1"/>
      <sheetData sheetId="2788"/>
      <sheetData sheetId="2789"/>
      <sheetData sheetId="2790"/>
      <sheetData sheetId="2791"/>
      <sheetData sheetId="2792"/>
      <sheetData sheetId="2793"/>
      <sheetData sheetId="2794" refreshError="1"/>
      <sheetData sheetId="2795"/>
      <sheetData sheetId="2796"/>
      <sheetData sheetId="2797"/>
      <sheetData sheetId="2798" refreshError="1"/>
      <sheetData sheetId="2799" refreshError="1"/>
      <sheetData sheetId="2800" refreshError="1"/>
      <sheetData sheetId="2801" refreshError="1"/>
      <sheetData sheetId="2802"/>
      <sheetData sheetId="2803" refreshError="1"/>
      <sheetData sheetId="2804"/>
      <sheetData sheetId="2805"/>
      <sheetData sheetId="2806" refreshError="1"/>
      <sheetData sheetId="2807"/>
      <sheetData sheetId="2808"/>
      <sheetData sheetId="2809"/>
      <sheetData sheetId="2810"/>
      <sheetData sheetId="2811"/>
      <sheetData sheetId="2812"/>
      <sheetData sheetId="2813"/>
      <sheetData sheetId="2814"/>
      <sheetData sheetId="2815"/>
      <sheetData sheetId="2816" refreshError="1"/>
      <sheetData sheetId="2817"/>
      <sheetData sheetId="2818"/>
      <sheetData sheetId="2819"/>
      <sheetData sheetId="2820"/>
      <sheetData sheetId="2821"/>
      <sheetData sheetId="2822"/>
      <sheetData sheetId="2823"/>
      <sheetData sheetId="2824"/>
      <sheetData sheetId="2825"/>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sheetData sheetId="2840"/>
      <sheetData sheetId="2841"/>
      <sheetData sheetId="2842" refreshError="1"/>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refreshError="1"/>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refreshError="1"/>
      <sheetData sheetId="2887" refreshError="1"/>
      <sheetData sheetId="2888" refreshError="1"/>
      <sheetData sheetId="2889"/>
      <sheetData sheetId="2890"/>
      <sheetData sheetId="289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sheetData sheetId="2914"/>
      <sheetData sheetId="2915"/>
      <sheetData sheetId="2916"/>
      <sheetData sheetId="2917"/>
      <sheetData sheetId="2918"/>
      <sheetData sheetId="2919"/>
      <sheetData sheetId="2920"/>
      <sheetData sheetId="2921"/>
      <sheetData sheetId="2922"/>
      <sheetData sheetId="2923"/>
      <sheetData sheetId="2924" refreshError="1"/>
      <sheetData sheetId="2925" refreshError="1"/>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refreshError="1"/>
      <sheetData sheetId="2969"/>
      <sheetData sheetId="2970"/>
      <sheetData sheetId="2971"/>
      <sheetData sheetId="2972" refreshError="1"/>
      <sheetData sheetId="2973" refreshError="1"/>
      <sheetData sheetId="2974"/>
      <sheetData sheetId="2975" refreshError="1"/>
      <sheetData sheetId="2976"/>
      <sheetData sheetId="2977"/>
      <sheetData sheetId="2978"/>
      <sheetData sheetId="2979" refreshError="1"/>
      <sheetData sheetId="2980"/>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sheetData sheetId="3030"/>
      <sheetData sheetId="3031" refreshError="1"/>
      <sheetData sheetId="3032"/>
      <sheetData sheetId="3033"/>
      <sheetData sheetId="3034"/>
      <sheetData sheetId="3035"/>
      <sheetData sheetId="3036"/>
      <sheetData sheetId="3037"/>
      <sheetData sheetId="3038" refreshError="1"/>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refreshError="1"/>
      <sheetData sheetId="3101"/>
      <sheetData sheetId="3102"/>
      <sheetData sheetId="3103"/>
      <sheetData sheetId="3104"/>
      <sheetData sheetId="3105"/>
      <sheetData sheetId="3106" refreshError="1"/>
      <sheetData sheetId="3107"/>
      <sheetData sheetId="3108"/>
      <sheetData sheetId="3109"/>
      <sheetData sheetId="3110"/>
      <sheetData sheetId="3111"/>
      <sheetData sheetId="3112"/>
      <sheetData sheetId="3113"/>
      <sheetData sheetId="3114"/>
      <sheetData sheetId="3115"/>
      <sheetData sheetId="3116"/>
      <sheetData sheetId="3117" refreshError="1"/>
      <sheetData sheetId="3118" refreshError="1"/>
      <sheetData sheetId="3119" refreshError="1"/>
      <sheetData sheetId="3120"/>
      <sheetData sheetId="3121" refreshError="1"/>
      <sheetData sheetId="3122"/>
      <sheetData sheetId="3123"/>
      <sheetData sheetId="3124"/>
      <sheetData sheetId="3125"/>
      <sheetData sheetId="3126"/>
      <sheetData sheetId="3127"/>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sheetData sheetId="3156" refreshError="1"/>
      <sheetData sheetId="3157"/>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refreshError="1"/>
      <sheetData sheetId="3193"/>
      <sheetData sheetId="3194" refreshError="1"/>
      <sheetData sheetId="3195"/>
      <sheetData sheetId="3196"/>
      <sheetData sheetId="3197"/>
      <sheetData sheetId="3198"/>
      <sheetData sheetId="3199"/>
      <sheetData sheetId="3200"/>
      <sheetData sheetId="3201"/>
      <sheetData sheetId="3202"/>
      <sheetData sheetId="3203"/>
      <sheetData sheetId="3204" refreshError="1"/>
      <sheetData sheetId="3205" refreshError="1"/>
      <sheetData sheetId="3206" refreshError="1"/>
      <sheetData sheetId="3207" refreshError="1"/>
      <sheetData sheetId="3208"/>
      <sheetData sheetId="3209"/>
      <sheetData sheetId="3210" refreshError="1"/>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refreshError="1"/>
      <sheetData sheetId="3232"/>
      <sheetData sheetId="3233" refreshError="1"/>
      <sheetData sheetId="3234"/>
      <sheetData sheetId="3235" refreshError="1"/>
      <sheetData sheetId="3236"/>
      <sheetData sheetId="3237"/>
      <sheetData sheetId="3238"/>
      <sheetData sheetId="3239"/>
      <sheetData sheetId="3240"/>
      <sheetData sheetId="3241" refreshError="1"/>
      <sheetData sheetId="3242" refreshError="1"/>
      <sheetData sheetId="3243" refreshError="1"/>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sheetData sheetId="3390"/>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refreshError="1"/>
      <sheetData sheetId="3414" refreshError="1"/>
      <sheetData sheetId="3415" refreshError="1"/>
      <sheetData sheetId="3416" refreshError="1"/>
      <sheetData sheetId="3417" refreshError="1"/>
      <sheetData sheetId="3418"/>
      <sheetData sheetId="3419"/>
      <sheetData sheetId="3420" refreshError="1"/>
      <sheetData sheetId="3421"/>
      <sheetData sheetId="3422"/>
      <sheetData sheetId="3423"/>
      <sheetData sheetId="3424"/>
      <sheetData sheetId="3425"/>
      <sheetData sheetId="3426" refreshError="1"/>
      <sheetData sheetId="3427" refreshError="1"/>
      <sheetData sheetId="3428" refreshError="1"/>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refreshError="1"/>
      <sheetData sheetId="3460"/>
      <sheetData sheetId="3461" refreshError="1"/>
      <sheetData sheetId="3462"/>
      <sheetData sheetId="3463"/>
      <sheetData sheetId="3464"/>
      <sheetData sheetId="3465"/>
      <sheetData sheetId="3466"/>
      <sheetData sheetId="3467"/>
      <sheetData sheetId="3468"/>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sheetData sheetId="3483"/>
      <sheetData sheetId="3484"/>
      <sheetData sheetId="3485" refreshError="1"/>
      <sheetData sheetId="3486" refreshError="1"/>
      <sheetData sheetId="3487"/>
      <sheetData sheetId="3488" refreshError="1"/>
      <sheetData sheetId="3489" refreshError="1"/>
      <sheetData sheetId="3490" refreshError="1"/>
      <sheetData sheetId="3491"/>
      <sheetData sheetId="3492" refreshError="1"/>
      <sheetData sheetId="3493"/>
      <sheetData sheetId="3494"/>
      <sheetData sheetId="3495"/>
      <sheetData sheetId="3496" refreshError="1"/>
      <sheetData sheetId="3497" refreshError="1"/>
      <sheetData sheetId="3498"/>
      <sheetData sheetId="3499" refreshError="1"/>
      <sheetData sheetId="3500" refreshError="1"/>
      <sheetData sheetId="3501"/>
      <sheetData sheetId="3502"/>
      <sheetData sheetId="3503"/>
      <sheetData sheetId="3504"/>
      <sheetData sheetId="3505"/>
      <sheetData sheetId="3506" refreshError="1"/>
      <sheetData sheetId="3507"/>
      <sheetData sheetId="3508"/>
      <sheetData sheetId="3509"/>
      <sheetData sheetId="3510"/>
      <sheetData sheetId="3511" refreshError="1"/>
      <sheetData sheetId="3512"/>
      <sheetData sheetId="3513"/>
      <sheetData sheetId="3514"/>
      <sheetData sheetId="3515"/>
      <sheetData sheetId="3516"/>
      <sheetData sheetId="3517" refreshError="1"/>
      <sheetData sheetId="3518"/>
      <sheetData sheetId="3519"/>
      <sheetData sheetId="3520"/>
      <sheetData sheetId="3521" refreshError="1"/>
      <sheetData sheetId="3522" refreshError="1"/>
      <sheetData sheetId="3523" refreshError="1"/>
      <sheetData sheetId="3524"/>
      <sheetData sheetId="3525"/>
      <sheetData sheetId="3526"/>
      <sheetData sheetId="3527"/>
      <sheetData sheetId="3528"/>
      <sheetData sheetId="3529"/>
      <sheetData sheetId="3530"/>
      <sheetData sheetId="3531"/>
      <sheetData sheetId="3532"/>
      <sheetData sheetId="3533" refreshError="1"/>
      <sheetData sheetId="3534" refreshError="1"/>
      <sheetData sheetId="3535" refreshError="1"/>
      <sheetData sheetId="3536"/>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sheetData sheetId="3582"/>
      <sheetData sheetId="3583"/>
      <sheetData sheetId="3584" refreshError="1"/>
      <sheetData sheetId="3585" refreshError="1"/>
      <sheetData sheetId="3586" refreshError="1"/>
      <sheetData sheetId="3587"/>
      <sheetData sheetId="3588"/>
      <sheetData sheetId="3589"/>
      <sheetData sheetId="3590"/>
      <sheetData sheetId="3591"/>
      <sheetData sheetId="3592"/>
      <sheetData sheetId="3593" refreshError="1"/>
      <sheetData sheetId="3594"/>
      <sheetData sheetId="3595" refreshError="1"/>
      <sheetData sheetId="3596"/>
      <sheetData sheetId="3597"/>
      <sheetData sheetId="3598"/>
      <sheetData sheetId="3599"/>
      <sheetData sheetId="3600"/>
      <sheetData sheetId="3601"/>
      <sheetData sheetId="3602"/>
      <sheetData sheetId="3603"/>
      <sheetData sheetId="3604"/>
      <sheetData sheetId="3605"/>
      <sheetData sheetId="3606"/>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sheetData sheetId="3807"/>
      <sheetData sheetId="3808"/>
      <sheetData sheetId="3809" refreshError="1"/>
      <sheetData sheetId="3810" refreshError="1"/>
      <sheetData sheetId="3811"/>
      <sheetData sheetId="3812"/>
      <sheetData sheetId="3813"/>
      <sheetData sheetId="3814"/>
      <sheetData sheetId="3815"/>
      <sheetData sheetId="3816"/>
      <sheetData sheetId="3817"/>
      <sheetData sheetId="3818"/>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sheetData sheetId="3848"/>
      <sheetData sheetId="3849" refreshError="1"/>
      <sheetData sheetId="3850"/>
      <sheetData sheetId="3851" refreshError="1"/>
      <sheetData sheetId="3852"/>
      <sheetData sheetId="3853" refreshError="1"/>
      <sheetData sheetId="3854" refreshError="1"/>
      <sheetData sheetId="3855" refreshError="1"/>
      <sheetData sheetId="3856" refreshError="1"/>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refreshError="1"/>
      <sheetData sheetId="3871" refreshError="1"/>
      <sheetData sheetId="3872" refreshError="1"/>
      <sheetData sheetId="3873"/>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refreshError="1"/>
      <sheetData sheetId="3929"/>
      <sheetData sheetId="3930"/>
      <sheetData sheetId="3931"/>
      <sheetData sheetId="3932"/>
      <sheetData sheetId="3933" refreshError="1"/>
      <sheetData sheetId="3934"/>
      <sheetData sheetId="3935"/>
      <sheetData sheetId="3936"/>
      <sheetData sheetId="3937"/>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sheetData sheetId="3961"/>
      <sheetData sheetId="3962"/>
      <sheetData sheetId="3963"/>
      <sheetData sheetId="3964"/>
      <sheetData sheetId="3965"/>
      <sheetData sheetId="3966"/>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sheetData sheetId="3979"/>
      <sheetData sheetId="3980"/>
      <sheetData sheetId="3981"/>
      <sheetData sheetId="3982"/>
      <sheetData sheetId="3983" refreshError="1"/>
      <sheetData sheetId="3984" refreshError="1"/>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sheetData sheetId="4010"/>
      <sheetData sheetId="4011"/>
      <sheetData sheetId="4012"/>
      <sheetData sheetId="4013"/>
      <sheetData sheetId="4014"/>
      <sheetData sheetId="4015"/>
      <sheetData sheetId="4016"/>
      <sheetData sheetId="4017"/>
      <sheetData sheetId="4018" refreshError="1"/>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sheetData sheetId="4045"/>
      <sheetData sheetId="4046"/>
      <sheetData sheetId="4047"/>
      <sheetData sheetId="4048"/>
      <sheetData sheetId="4049" refreshError="1"/>
      <sheetData sheetId="4050" refreshError="1"/>
      <sheetData sheetId="4051"/>
      <sheetData sheetId="4052"/>
      <sheetData sheetId="4053" refreshError="1"/>
      <sheetData sheetId="4054"/>
      <sheetData sheetId="4055"/>
      <sheetData sheetId="4056"/>
      <sheetData sheetId="4057" refreshError="1"/>
      <sheetData sheetId="4058" refreshError="1"/>
      <sheetData sheetId="4059" refreshError="1"/>
      <sheetData sheetId="4060" refreshError="1"/>
      <sheetData sheetId="4061" refreshError="1"/>
      <sheetData sheetId="4062" refreshError="1"/>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refreshError="1"/>
      <sheetData sheetId="4100" refreshError="1"/>
      <sheetData sheetId="4101" refreshError="1"/>
      <sheetData sheetId="4102"/>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sheetData sheetId="4113"/>
      <sheetData sheetId="4114"/>
      <sheetData sheetId="4115" refreshError="1"/>
      <sheetData sheetId="4116"/>
      <sheetData sheetId="4117" refreshError="1"/>
      <sheetData sheetId="4118" refreshError="1"/>
      <sheetData sheetId="4119"/>
      <sheetData sheetId="4120"/>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refreshError="1"/>
      <sheetData sheetId="4187"/>
      <sheetData sheetId="4188"/>
      <sheetData sheetId="4189"/>
      <sheetData sheetId="4190"/>
      <sheetData sheetId="4191" refreshError="1"/>
      <sheetData sheetId="4192" refreshError="1"/>
      <sheetData sheetId="4193" refreshError="1"/>
      <sheetData sheetId="4194" refreshError="1"/>
      <sheetData sheetId="4195" refreshError="1"/>
      <sheetData sheetId="4196" refreshError="1"/>
      <sheetData sheetId="4197"/>
      <sheetData sheetId="4198"/>
      <sheetData sheetId="4199"/>
      <sheetData sheetId="4200"/>
      <sheetData sheetId="4201" refreshError="1"/>
      <sheetData sheetId="4202" refreshError="1"/>
      <sheetData sheetId="4203"/>
      <sheetData sheetId="4204"/>
      <sheetData sheetId="4205"/>
      <sheetData sheetId="4206"/>
      <sheetData sheetId="4207"/>
      <sheetData sheetId="4208"/>
      <sheetData sheetId="4209"/>
      <sheetData sheetId="4210"/>
      <sheetData sheetId="4211" refreshError="1"/>
      <sheetData sheetId="4212"/>
      <sheetData sheetId="4213"/>
      <sheetData sheetId="4214"/>
      <sheetData sheetId="4215"/>
      <sheetData sheetId="4216"/>
      <sheetData sheetId="4217" refreshError="1"/>
      <sheetData sheetId="4218"/>
      <sheetData sheetId="4219" refreshError="1"/>
      <sheetData sheetId="4220"/>
      <sheetData sheetId="4221"/>
      <sheetData sheetId="4222" refreshError="1"/>
      <sheetData sheetId="4223" refreshError="1"/>
      <sheetData sheetId="4224" refreshError="1"/>
      <sheetData sheetId="4225"/>
      <sheetData sheetId="4226"/>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sheetData sheetId="4263" refreshError="1"/>
      <sheetData sheetId="4264" refreshError="1"/>
      <sheetData sheetId="4265"/>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sheetData sheetId="4301" refreshError="1"/>
      <sheetData sheetId="4302" refreshError="1"/>
      <sheetData sheetId="4303"/>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sheetData sheetId="4360"/>
      <sheetData sheetId="4361"/>
      <sheetData sheetId="4362"/>
      <sheetData sheetId="4363"/>
      <sheetData sheetId="4364"/>
      <sheetData sheetId="4365" refreshError="1"/>
      <sheetData sheetId="4366" refreshError="1"/>
      <sheetData sheetId="4367"/>
      <sheetData sheetId="4368" refreshError="1"/>
      <sheetData sheetId="4369" refreshError="1"/>
      <sheetData sheetId="4370" refreshError="1"/>
      <sheetData sheetId="4371" refreshError="1"/>
      <sheetData sheetId="4372" refreshError="1"/>
      <sheetData sheetId="4373" refreshError="1"/>
      <sheetData sheetId="4374"/>
      <sheetData sheetId="4375" refreshError="1"/>
      <sheetData sheetId="4376"/>
      <sheetData sheetId="4377"/>
      <sheetData sheetId="4378"/>
      <sheetData sheetId="4379"/>
      <sheetData sheetId="4380"/>
      <sheetData sheetId="4381" refreshError="1"/>
      <sheetData sheetId="4382"/>
      <sheetData sheetId="4383"/>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refreshError="1"/>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refreshError="1"/>
      <sheetData sheetId="5066"/>
      <sheetData sheetId="5067"/>
      <sheetData sheetId="5068" refreshError="1"/>
      <sheetData sheetId="5069"/>
      <sheetData sheetId="5070"/>
      <sheetData sheetId="5071"/>
      <sheetData sheetId="5072"/>
      <sheetData sheetId="5073"/>
      <sheetData sheetId="5074" refreshError="1"/>
      <sheetData sheetId="5075"/>
      <sheetData sheetId="5076"/>
      <sheetData sheetId="5077"/>
      <sheetData sheetId="5078" refreshError="1"/>
      <sheetData sheetId="5079" refreshError="1"/>
      <sheetData sheetId="5080"/>
      <sheetData sheetId="5081"/>
      <sheetData sheetId="5082"/>
      <sheetData sheetId="5083"/>
      <sheetData sheetId="5084" refreshError="1"/>
      <sheetData sheetId="5085"/>
      <sheetData sheetId="5086"/>
      <sheetData sheetId="5087"/>
      <sheetData sheetId="5088"/>
      <sheetData sheetId="5089" refreshError="1"/>
      <sheetData sheetId="5090" refreshError="1"/>
      <sheetData sheetId="5091"/>
      <sheetData sheetId="5092"/>
      <sheetData sheetId="5093"/>
      <sheetData sheetId="5094" refreshError="1"/>
      <sheetData sheetId="5095" refreshError="1"/>
      <sheetData sheetId="5096" refreshError="1"/>
      <sheetData sheetId="5097"/>
      <sheetData sheetId="5098"/>
      <sheetData sheetId="5099"/>
      <sheetData sheetId="5100"/>
      <sheetData sheetId="5101"/>
      <sheetData sheetId="5102"/>
      <sheetData sheetId="5103" refreshError="1"/>
      <sheetData sheetId="5104"/>
      <sheetData sheetId="5105" refreshError="1"/>
      <sheetData sheetId="5106" refreshError="1"/>
      <sheetData sheetId="5107" refreshError="1"/>
      <sheetData sheetId="5108" refreshError="1"/>
      <sheetData sheetId="5109" refreshError="1"/>
      <sheetData sheetId="5110"/>
      <sheetData sheetId="5111"/>
      <sheetData sheetId="5112"/>
      <sheetData sheetId="5113"/>
      <sheetData sheetId="5114"/>
      <sheetData sheetId="5115"/>
      <sheetData sheetId="5116"/>
      <sheetData sheetId="5117"/>
      <sheetData sheetId="5118" refreshError="1"/>
      <sheetData sheetId="5119"/>
      <sheetData sheetId="5120"/>
      <sheetData sheetId="5121" refreshError="1"/>
      <sheetData sheetId="5122"/>
      <sheetData sheetId="5123"/>
      <sheetData sheetId="5124"/>
      <sheetData sheetId="5125"/>
      <sheetData sheetId="5126"/>
      <sheetData sheetId="5127"/>
      <sheetData sheetId="5128"/>
      <sheetData sheetId="5129"/>
      <sheetData sheetId="5130"/>
      <sheetData sheetId="5131" refreshError="1"/>
      <sheetData sheetId="5132"/>
      <sheetData sheetId="5133" refreshError="1"/>
      <sheetData sheetId="5134"/>
      <sheetData sheetId="5135"/>
      <sheetData sheetId="5136" refreshError="1"/>
      <sheetData sheetId="5137" refreshError="1"/>
      <sheetData sheetId="5138"/>
      <sheetData sheetId="5139"/>
      <sheetData sheetId="5140"/>
      <sheetData sheetId="5141"/>
      <sheetData sheetId="5142"/>
      <sheetData sheetId="5143"/>
      <sheetData sheetId="5144" refreshError="1"/>
      <sheetData sheetId="5145" refreshError="1"/>
      <sheetData sheetId="5146" refreshError="1"/>
      <sheetData sheetId="5147" refreshError="1"/>
      <sheetData sheetId="5148" refreshError="1"/>
      <sheetData sheetId="5149"/>
      <sheetData sheetId="5150"/>
      <sheetData sheetId="5151"/>
      <sheetData sheetId="5152" refreshError="1"/>
      <sheetData sheetId="5153"/>
      <sheetData sheetId="5154" refreshError="1"/>
      <sheetData sheetId="5155" refreshError="1"/>
      <sheetData sheetId="5156"/>
      <sheetData sheetId="5157"/>
      <sheetData sheetId="5158"/>
      <sheetData sheetId="5159" refreshError="1"/>
      <sheetData sheetId="5160" refreshError="1"/>
      <sheetData sheetId="5161"/>
      <sheetData sheetId="5162"/>
      <sheetData sheetId="5163"/>
      <sheetData sheetId="5164" refreshError="1"/>
      <sheetData sheetId="5165"/>
      <sheetData sheetId="5166" refreshError="1"/>
      <sheetData sheetId="5167"/>
      <sheetData sheetId="5168"/>
      <sheetData sheetId="5169" refreshError="1"/>
      <sheetData sheetId="5170" refreshError="1"/>
      <sheetData sheetId="5171"/>
      <sheetData sheetId="5172" refreshError="1"/>
      <sheetData sheetId="5173"/>
      <sheetData sheetId="5174"/>
      <sheetData sheetId="5175" refreshError="1"/>
      <sheetData sheetId="5176"/>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sheetData sheetId="5250" refreshError="1"/>
      <sheetData sheetId="5251" refreshError="1"/>
      <sheetData sheetId="5252" refreshError="1"/>
      <sheetData sheetId="5253"/>
      <sheetData sheetId="5254" refreshError="1"/>
      <sheetData sheetId="5255" refreshError="1"/>
      <sheetData sheetId="5256" refreshError="1"/>
      <sheetData sheetId="5257" refreshError="1"/>
      <sheetData sheetId="5258" refreshError="1"/>
      <sheetData sheetId="5259" refreshError="1"/>
      <sheetData sheetId="5260"/>
      <sheetData sheetId="5261"/>
      <sheetData sheetId="5262"/>
      <sheetData sheetId="5263"/>
      <sheetData sheetId="5264"/>
      <sheetData sheetId="5265" refreshError="1"/>
      <sheetData sheetId="5266"/>
      <sheetData sheetId="5267"/>
      <sheetData sheetId="5268"/>
      <sheetData sheetId="5269"/>
      <sheetData sheetId="5270"/>
      <sheetData sheetId="5271"/>
      <sheetData sheetId="5272"/>
      <sheetData sheetId="5273"/>
      <sheetData sheetId="5274"/>
      <sheetData sheetId="5275"/>
      <sheetData sheetId="5276" refreshError="1"/>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refreshError="1"/>
      <sheetData sheetId="5296"/>
      <sheetData sheetId="5297" refreshError="1"/>
      <sheetData sheetId="5298" refreshError="1"/>
      <sheetData sheetId="5299" refreshError="1"/>
      <sheetData sheetId="5300"/>
      <sheetData sheetId="5301"/>
      <sheetData sheetId="5302"/>
      <sheetData sheetId="5303" refreshError="1"/>
      <sheetData sheetId="5304"/>
      <sheetData sheetId="5305"/>
      <sheetData sheetId="5306"/>
      <sheetData sheetId="5307"/>
      <sheetData sheetId="5308" refreshError="1"/>
      <sheetData sheetId="5309" refreshError="1"/>
      <sheetData sheetId="5310"/>
      <sheetData sheetId="5311"/>
      <sheetData sheetId="5312"/>
      <sheetData sheetId="5313"/>
      <sheetData sheetId="5314"/>
      <sheetData sheetId="5315" refreshError="1"/>
      <sheetData sheetId="5316"/>
      <sheetData sheetId="5317"/>
      <sheetData sheetId="5318"/>
      <sheetData sheetId="5319"/>
      <sheetData sheetId="5320"/>
      <sheetData sheetId="5321"/>
      <sheetData sheetId="5322"/>
      <sheetData sheetId="5323"/>
      <sheetData sheetId="5324"/>
      <sheetData sheetId="5325"/>
      <sheetData sheetId="5326"/>
      <sheetData sheetId="5327" refreshError="1"/>
      <sheetData sheetId="5328"/>
      <sheetData sheetId="5329" refreshError="1"/>
      <sheetData sheetId="5330" refreshError="1"/>
      <sheetData sheetId="5331"/>
      <sheetData sheetId="5332"/>
      <sheetData sheetId="5333"/>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sheetData sheetId="5347"/>
      <sheetData sheetId="5348"/>
      <sheetData sheetId="5349"/>
      <sheetData sheetId="5350" refreshError="1"/>
      <sheetData sheetId="5351" refreshError="1"/>
      <sheetData sheetId="5352" refreshError="1"/>
      <sheetData sheetId="5353" refreshError="1"/>
      <sheetData sheetId="5354" refreshError="1"/>
      <sheetData sheetId="5355" refreshError="1"/>
      <sheetData sheetId="5356"/>
      <sheetData sheetId="5357" refreshError="1"/>
      <sheetData sheetId="5358"/>
      <sheetData sheetId="5359"/>
      <sheetData sheetId="5360"/>
      <sheetData sheetId="5361"/>
      <sheetData sheetId="5362" refreshError="1"/>
      <sheetData sheetId="5363" refreshError="1"/>
      <sheetData sheetId="5364" refreshError="1"/>
      <sheetData sheetId="5365" refreshError="1"/>
      <sheetData sheetId="5366" refreshError="1"/>
      <sheetData sheetId="5367" refreshError="1"/>
      <sheetData sheetId="5368"/>
      <sheetData sheetId="5369"/>
      <sheetData sheetId="5370"/>
      <sheetData sheetId="537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sheetData sheetId="5382"/>
      <sheetData sheetId="5383"/>
      <sheetData sheetId="5384"/>
      <sheetData sheetId="5385"/>
      <sheetData sheetId="5386" refreshError="1"/>
      <sheetData sheetId="5387"/>
      <sheetData sheetId="5388"/>
      <sheetData sheetId="5389" refreshError="1"/>
      <sheetData sheetId="5390"/>
      <sheetData sheetId="5391"/>
      <sheetData sheetId="5392"/>
      <sheetData sheetId="5393"/>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sheetData sheetId="5403"/>
      <sheetData sheetId="5404"/>
      <sheetData sheetId="5405"/>
      <sheetData sheetId="5406"/>
      <sheetData sheetId="5407"/>
      <sheetData sheetId="5408"/>
      <sheetData sheetId="5409" refreshError="1"/>
      <sheetData sheetId="5410" refreshError="1"/>
      <sheetData sheetId="541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sheetData sheetId="5500"/>
      <sheetData sheetId="5501"/>
      <sheetData sheetId="5502"/>
      <sheetData sheetId="5503"/>
      <sheetData sheetId="5504" refreshError="1"/>
      <sheetData sheetId="5505"/>
      <sheetData sheetId="5506"/>
      <sheetData sheetId="5507" refreshError="1"/>
      <sheetData sheetId="5508"/>
      <sheetData sheetId="5509"/>
      <sheetData sheetId="5510"/>
      <sheetData sheetId="5511" refreshError="1"/>
      <sheetData sheetId="5512"/>
      <sheetData sheetId="5513"/>
      <sheetData sheetId="5514"/>
      <sheetData sheetId="5515" refreshError="1"/>
      <sheetData sheetId="5516" refreshError="1"/>
      <sheetData sheetId="5517" refreshError="1"/>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refreshError="1"/>
      <sheetData sheetId="5698" refreshError="1"/>
      <sheetData sheetId="5699"/>
      <sheetData sheetId="5700" refreshError="1"/>
      <sheetData sheetId="5701"/>
      <sheetData sheetId="5702" refreshError="1"/>
      <sheetData sheetId="5703" refreshError="1"/>
      <sheetData sheetId="5704" refreshError="1"/>
      <sheetData sheetId="5705" refreshError="1"/>
      <sheetData sheetId="5706" refreshError="1"/>
      <sheetData sheetId="5707" refreshError="1"/>
      <sheetData sheetId="5708" refreshError="1"/>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sheetData sheetId="5742"/>
      <sheetData sheetId="5743"/>
      <sheetData sheetId="5744"/>
      <sheetData sheetId="5745" refreshError="1"/>
      <sheetData sheetId="5746" refreshError="1"/>
      <sheetData sheetId="5747" refreshError="1"/>
      <sheetData sheetId="5748"/>
      <sheetData sheetId="5749" refreshError="1"/>
      <sheetData sheetId="5750" refreshError="1"/>
      <sheetData sheetId="5751" refreshError="1"/>
      <sheetData sheetId="5752" refreshError="1"/>
      <sheetData sheetId="5753"/>
      <sheetData sheetId="5754" refreshError="1"/>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refreshError="1"/>
      <sheetData sheetId="5823"/>
      <sheetData sheetId="5824" refreshError="1"/>
      <sheetData sheetId="5825" refreshError="1"/>
      <sheetData sheetId="5826" refreshError="1"/>
      <sheetData sheetId="5827" refreshError="1"/>
      <sheetData sheetId="5828" refreshError="1"/>
      <sheetData sheetId="5829" refreshError="1"/>
      <sheetData sheetId="5830"/>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efreshError="1"/>
      <sheetData sheetId="5842" refreshError="1"/>
      <sheetData sheetId="5843" refreshError="1"/>
      <sheetData sheetId="5844" refreshError="1"/>
      <sheetData sheetId="5845" refreshError="1"/>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sheetData sheetId="5855"/>
      <sheetData sheetId="5856"/>
      <sheetData sheetId="5857"/>
      <sheetData sheetId="5858"/>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sheetData sheetId="5871" refreshError="1"/>
      <sheetData sheetId="5872" refreshError="1"/>
      <sheetData sheetId="5873" refreshError="1"/>
      <sheetData sheetId="5874" refreshError="1"/>
      <sheetData sheetId="5875" refreshError="1"/>
      <sheetData sheetId="5876"/>
      <sheetData sheetId="5877" refreshError="1"/>
      <sheetData sheetId="5878" refreshError="1"/>
      <sheetData sheetId="5879" refreshError="1"/>
      <sheetData sheetId="5880" refreshError="1"/>
      <sheetData sheetId="5881" refreshError="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refreshError="1"/>
      <sheetData sheetId="5895"/>
      <sheetData sheetId="5896"/>
      <sheetData sheetId="5897"/>
      <sheetData sheetId="5898"/>
      <sheetData sheetId="5899"/>
      <sheetData sheetId="5900"/>
      <sheetData sheetId="5901"/>
      <sheetData sheetId="5902"/>
      <sheetData sheetId="5903" refreshError="1"/>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refreshError="1"/>
      <sheetData sheetId="5924" refreshError="1"/>
      <sheetData sheetId="5925" refreshError="1"/>
      <sheetData sheetId="5926" refreshError="1"/>
      <sheetData sheetId="5927"/>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sheetData sheetId="6215" refreshError="1"/>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refreshError="1"/>
      <sheetData sheetId="6244"/>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sheetData sheetId="6259" refreshError="1"/>
      <sheetData sheetId="6260" refreshError="1"/>
      <sheetData sheetId="6261" refreshError="1"/>
      <sheetData sheetId="6262" refreshError="1"/>
      <sheetData sheetId="6263"/>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refreshError="1"/>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sheetData sheetId="6351"/>
      <sheetData sheetId="6352"/>
      <sheetData sheetId="6353"/>
      <sheetData sheetId="6354" refreshError="1"/>
      <sheetData sheetId="6355"/>
      <sheetData sheetId="6356" refreshError="1"/>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sheetData sheetId="6406"/>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refreshError="1"/>
      <sheetData sheetId="6432" refreshError="1"/>
      <sheetData sheetId="6433" refreshError="1"/>
      <sheetData sheetId="6434" refreshError="1"/>
      <sheetData sheetId="6435" refreshError="1"/>
      <sheetData sheetId="6436" refreshError="1"/>
      <sheetData sheetId="6437" refreshError="1"/>
      <sheetData sheetId="6438" refreshError="1"/>
      <sheetData sheetId="6439" refreshError="1"/>
      <sheetData sheetId="6440" refreshError="1"/>
      <sheetData sheetId="6441" refreshError="1"/>
      <sheetData sheetId="6442" refreshError="1"/>
      <sheetData sheetId="6443" refreshError="1"/>
      <sheetData sheetId="6444" refreshError="1"/>
      <sheetData sheetId="6445" refreshError="1"/>
      <sheetData sheetId="6446" refreshError="1"/>
      <sheetData sheetId="6447" refreshError="1"/>
      <sheetData sheetId="6448" refreshError="1"/>
      <sheetData sheetId="6449" refreshError="1"/>
      <sheetData sheetId="6450" refreshError="1"/>
      <sheetData sheetId="6451" refreshError="1"/>
      <sheetData sheetId="6452" refreshError="1"/>
      <sheetData sheetId="6453" refreshError="1"/>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efreshError="1"/>
      <sheetData sheetId="6466"/>
      <sheetData sheetId="6467"/>
      <sheetData sheetId="6468"/>
      <sheetData sheetId="6469"/>
      <sheetData sheetId="6470"/>
      <sheetData sheetId="6471" refreshError="1"/>
      <sheetData sheetId="6472" refreshError="1"/>
      <sheetData sheetId="6473"/>
      <sheetData sheetId="6474" refreshError="1"/>
      <sheetData sheetId="6475" refreshError="1"/>
      <sheetData sheetId="6476" refreshError="1"/>
      <sheetData sheetId="6477" refreshError="1"/>
      <sheetData sheetId="6478" refreshError="1"/>
      <sheetData sheetId="6479" refreshError="1"/>
      <sheetData sheetId="6480" refreshError="1"/>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refreshError="1"/>
      <sheetData sheetId="6491" refreshError="1"/>
      <sheetData sheetId="6492" refreshError="1"/>
      <sheetData sheetId="6493" refreshError="1"/>
      <sheetData sheetId="6494" refreshError="1"/>
      <sheetData sheetId="6495" refreshError="1"/>
      <sheetData sheetId="6496" refreshError="1"/>
      <sheetData sheetId="6497" refreshError="1"/>
      <sheetData sheetId="6498" refreshError="1"/>
      <sheetData sheetId="6499" refreshError="1"/>
      <sheetData sheetId="6500" refreshError="1"/>
      <sheetData sheetId="6501" refreshError="1"/>
      <sheetData sheetId="6502" refreshError="1"/>
      <sheetData sheetId="6503" refreshError="1"/>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refreshError="1"/>
      <sheetData sheetId="6614" refreshError="1"/>
      <sheetData sheetId="6615" refreshError="1"/>
      <sheetData sheetId="6616" refreshError="1"/>
      <sheetData sheetId="6617" refreshError="1"/>
      <sheetData sheetId="6618" refreshError="1"/>
      <sheetData sheetId="6619" refreshError="1"/>
      <sheetData sheetId="6620" refreshError="1"/>
      <sheetData sheetId="6621" refreshError="1"/>
      <sheetData sheetId="6622" refreshError="1"/>
      <sheetData sheetId="6623" refreshError="1"/>
      <sheetData sheetId="6624" refreshError="1"/>
      <sheetData sheetId="6625" refreshError="1"/>
      <sheetData sheetId="6626" refreshError="1"/>
      <sheetData sheetId="6627" refreshError="1"/>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refreshError="1"/>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refreshError="1"/>
      <sheetData sheetId="6683" refreshError="1"/>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refreshError="1"/>
      <sheetData sheetId="6710" refreshError="1"/>
      <sheetData sheetId="6711" refreshError="1"/>
      <sheetData sheetId="6712" refreshError="1"/>
      <sheetData sheetId="6713" refreshError="1"/>
      <sheetData sheetId="6714" refreshError="1"/>
      <sheetData sheetId="6715" refreshError="1"/>
      <sheetData sheetId="6716" refreshError="1"/>
      <sheetData sheetId="6717" refreshError="1"/>
      <sheetData sheetId="6718" refreshError="1"/>
      <sheetData sheetId="6719" refreshError="1"/>
      <sheetData sheetId="6720" refreshError="1"/>
      <sheetData sheetId="6721" refreshError="1"/>
      <sheetData sheetId="6722" refreshError="1"/>
      <sheetData sheetId="6723" refreshError="1"/>
      <sheetData sheetId="6724" refreshError="1"/>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sheetData sheetId="6943" refreshError="1"/>
      <sheetData sheetId="6944" refreshError="1"/>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refreshError="1"/>
      <sheetData sheetId="6967" refreshError="1"/>
      <sheetData sheetId="6968" refreshError="1"/>
      <sheetData sheetId="6969" refreshError="1"/>
      <sheetData sheetId="6970" refreshError="1"/>
      <sheetData sheetId="6971" refreshError="1"/>
      <sheetData sheetId="6972" refreshError="1"/>
      <sheetData sheetId="6973" refreshError="1"/>
      <sheetData sheetId="6974" refreshError="1"/>
      <sheetData sheetId="6975" refreshError="1"/>
      <sheetData sheetId="6976" refreshError="1"/>
      <sheetData sheetId="6977" refreshError="1"/>
      <sheetData sheetId="6978" refreshError="1"/>
      <sheetData sheetId="6979" refreshError="1"/>
      <sheetData sheetId="6980" refreshError="1"/>
      <sheetData sheetId="6981" refreshError="1"/>
      <sheetData sheetId="6982" refreshError="1"/>
      <sheetData sheetId="6983"/>
      <sheetData sheetId="6984" refreshError="1"/>
      <sheetData sheetId="6985" refreshError="1"/>
      <sheetData sheetId="6986" refreshError="1"/>
      <sheetData sheetId="6987" refreshError="1"/>
      <sheetData sheetId="6988" refreshError="1"/>
      <sheetData sheetId="6989" refreshError="1"/>
      <sheetData sheetId="6990" refreshError="1"/>
      <sheetData sheetId="6991" refreshError="1"/>
      <sheetData sheetId="6992" refreshError="1"/>
      <sheetData sheetId="6993" refreshError="1"/>
      <sheetData sheetId="6994" refreshError="1"/>
      <sheetData sheetId="6995"/>
      <sheetData sheetId="6996"/>
      <sheetData sheetId="6997"/>
      <sheetData sheetId="6998"/>
      <sheetData sheetId="6999"/>
      <sheetData sheetId="7000"/>
      <sheetData sheetId="7001" refreshError="1"/>
      <sheetData sheetId="7002"/>
      <sheetData sheetId="7003" refreshError="1"/>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refreshError="1"/>
      <sheetData sheetId="7020"/>
      <sheetData sheetId="7021"/>
      <sheetData sheetId="7022" refreshError="1"/>
      <sheetData sheetId="7023"/>
      <sheetData sheetId="7024"/>
      <sheetData sheetId="7025" refreshError="1"/>
      <sheetData sheetId="7026"/>
      <sheetData sheetId="7027" refreshError="1"/>
      <sheetData sheetId="7028" refreshError="1"/>
      <sheetData sheetId="7029" refreshError="1"/>
      <sheetData sheetId="7030"/>
      <sheetData sheetId="7031"/>
      <sheetData sheetId="7032"/>
      <sheetData sheetId="7033" refreshError="1"/>
      <sheetData sheetId="7034"/>
      <sheetData sheetId="7035"/>
      <sheetData sheetId="7036"/>
      <sheetData sheetId="7037" refreshError="1"/>
      <sheetData sheetId="7038" refreshError="1"/>
      <sheetData sheetId="7039"/>
      <sheetData sheetId="7040" refreshError="1"/>
      <sheetData sheetId="7041" refreshError="1"/>
      <sheetData sheetId="7042" refreshError="1"/>
      <sheetData sheetId="7043" refreshError="1"/>
      <sheetData sheetId="7044" refreshError="1"/>
      <sheetData sheetId="7045" refreshError="1"/>
      <sheetData sheetId="7046" refreshError="1"/>
      <sheetData sheetId="7047" refreshError="1"/>
      <sheetData sheetId="7048" refreshError="1"/>
      <sheetData sheetId="7049" refreshError="1"/>
      <sheetData sheetId="7050" refreshError="1"/>
      <sheetData sheetId="7051" refreshError="1"/>
      <sheetData sheetId="7052"/>
      <sheetData sheetId="7053" refreshError="1"/>
      <sheetData sheetId="7054" refreshError="1"/>
      <sheetData sheetId="7055" refreshError="1"/>
      <sheetData sheetId="7056" refreshError="1"/>
      <sheetData sheetId="7057" refreshError="1"/>
      <sheetData sheetId="7058" refreshError="1"/>
      <sheetData sheetId="7059" refreshError="1"/>
      <sheetData sheetId="7060" refreshError="1"/>
      <sheetData sheetId="7061" refreshError="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sheetData sheetId="7072" refreshError="1"/>
      <sheetData sheetId="7073" refreshError="1"/>
      <sheetData sheetId="7074" refreshError="1"/>
      <sheetData sheetId="7075" refreshError="1"/>
      <sheetData sheetId="7076"/>
      <sheetData sheetId="7077" refreshError="1"/>
      <sheetData sheetId="7078" refreshError="1"/>
      <sheetData sheetId="7079" refreshError="1"/>
      <sheetData sheetId="7080" refreshError="1"/>
      <sheetData sheetId="7081" refreshError="1"/>
      <sheetData sheetId="7082"/>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efreshError="1"/>
      <sheetData sheetId="7107" refreshError="1"/>
      <sheetData sheetId="7108" refreshError="1"/>
      <sheetData sheetId="7109" refreshError="1"/>
      <sheetData sheetId="7110" refreshError="1"/>
      <sheetData sheetId="7111" refreshError="1"/>
      <sheetData sheetId="7112" refreshError="1"/>
      <sheetData sheetId="7113" refreshError="1"/>
      <sheetData sheetId="7114"/>
      <sheetData sheetId="7115"/>
      <sheetData sheetId="7116" refreshError="1"/>
      <sheetData sheetId="7117"/>
      <sheetData sheetId="7118" refreshError="1"/>
      <sheetData sheetId="7119"/>
      <sheetData sheetId="7120"/>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sheetData sheetId="7156" refreshError="1"/>
      <sheetData sheetId="7157" refreshError="1"/>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sheetData sheetId="7187"/>
      <sheetData sheetId="7188" refreshError="1"/>
      <sheetData sheetId="7189" refreshError="1"/>
      <sheetData sheetId="7190" refreshError="1"/>
      <sheetData sheetId="7191" refreshError="1"/>
      <sheetData sheetId="7192" refreshError="1"/>
      <sheetData sheetId="7193" refreshError="1"/>
      <sheetData sheetId="7194" refreshError="1"/>
      <sheetData sheetId="7195"/>
      <sheetData sheetId="7196" refreshError="1"/>
      <sheetData sheetId="7197" refreshError="1"/>
      <sheetData sheetId="7198" refreshError="1"/>
      <sheetData sheetId="7199" refreshError="1"/>
      <sheetData sheetId="7200" refreshError="1"/>
      <sheetData sheetId="7201" refreshError="1"/>
      <sheetData sheetId="7202" refreshError="1"/>
      <sheetData sheetId="7203"/>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sheetData sheetId="7231" refreshError="1"/>
      <sheetData sheetId="7232" refreshError="1"/>
      <sheetData sheetId="7233"/>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refreshError="1"/>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refreshError="1"/>
      <sheetData sheetId="7318" refreshError="1"/>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refreshError="1"/>
      <sheetData sheetId="7342" refreshError="1"/>
      <sheetData sheetId="7343" refreshError="1"/>
      <sheetData sheetId="7344" refreshError="1"/>
      <sheetData sheetId="7345" refreshError="1"/>
      <sheetData sheetId="7346" refreshError="1"/>
      <sheetData sheetId="7347" refreshError="1"/>
      <sheetData sheetId="7348" refreshError="1"/>
      <sheetData sheetId="7349" refreshError="1"/>
      <sheetData sheetId="7350" refreshError="1"/>
      <sheetData sheetId="7351" refreshError="1"/>
      <sheetData sheetId="7352" refreshError="1"/>
      <sheetData sheetId="7353" refreshError="1"/>
      <sheetData sheetId="7354" refreshError="1"/>
      <sheetData sheetId="7355" refreshError="1"/>
      <sheetData sheetId="7356" refreshError="1"/>
      <sheetData sheetId="7357" refreshError="1"/>
      <sheetData sheetId="7358" refreshError="1"/>
      <sheetData sheetId="7359" refreshError="1"/>
      <sheetData sheetId="7360" refreshError="1"/>
      <sheetData sheetId="7361" refreshError="1"/>
      <sheetData sheetId="7362" refreshError="1"/>
      <sheetData sheetId="7363" refreshError="1"/>
      <sheetData sheetId="7364" refreshError="1"/>
      <sheetData sheetId="7365" refreshError="1"/>
      <sheetData sheetId="7366" refreshError="1"/>
      <sheetData sheetId="7367" refreshError="1"/>
      <sheetData sheetId="7368" refreshError="1"/>
      <sheetData sheetId="7369" refreshError="1"/>
      <sheetData sheetId="7370" refreshError="1"/>
      <sheetData sheetId="7371" refreshError="1"/>
      <sheetData sheetId="7372" refreshError="1"/>
      <sheetData sheetId="7373" refreshError="1"/>
      <sheetData sheetId="7374"/>
      <sheetData sheetId="7375"/>
      <sheetData sheetId="7376"/>
      <sheetData sheetId="7377"/>
      <sheetData sheetId="7378"/>
      <sheetData sheetId="7379"/>
      <sheetData sheetId="7380"/>
      <sheetData sheetId="7381"/>
      <sheetData sheetId="7382"/>
      <sheetData sheetId="7383"/>
      <sheetData sheetId="7384"/>
      <sheetData sheetId="7385" refreshError="1"/>
      <sheetData sheetId="7386"/>
      <sheetData sheetId="7387" refreshError="1"/>
      <sheetData sheetId="7388" refreshError="1"/>
      <sheetData sheetId="7389"/>
      <sheetData sheetId="7390" refreshError="1"/>
      <sheetData sheetId="7391" refreshError="1"/>
      <sheetData sheetId="7392" refreshError="1"/>
      <sheetData sheetId="7393" refreshError="1"/>
      <sheetData sheetId="7394" refreshError="1"/>
      <sheetData sheetId="7395"/>
      <sheetData sheetId="7396" refreshError="1"/>
      <sheetData sheetId="7397" refreshError="1"/>
      <sheetData sheetId="7398" refreshError="1"/>
      <sheetData sheetId="7399" refreshError="1"/>
      <sheetData sheetId="7400" refreshError="1"/>
      <sheetData sheetId="7401" refreshError="1"/>
      <sheetData sheetId="7402" refreshError="1"/>
      <sheetData sheetId="7403" refreshError="1"/>
      <sheetData sheetId="7404" refreshError="1"/>
      <sheetData sheetId="7405"/>
      <sheetData sheetId="7406"/>
      <sheetData sheetId="7407"/>
      <sheetData sheetId="7408" refreshError="1"/>
      <sheetData sheetId="7409" refreshError="1"/>
      <sheetData sheetId="7410" refreshError="1"/>
      <sheetData sheetId="7411"/>
      <sheetData sheetId="7412" refreshError="1"/>
      <sheetData sheetId="7413" refreshError="1"/>
      <sheetData sheetId="7414"/>
      <sheetData sheetId="7415" refreshError="1"/>
      <sheetData sheetId="7416" refreshError="1"/>
      <sheetData sheetId="7417"/>
      <sheetData sheetId="7418" refreshError="1"/>
      <sheetData sheetId="7419" refreshError="1"/>
      <sheetData sheetId="7420" refreshError="1"/>
      <sheetData sheetId="7421"/>
      <sheetData sheetId="7422"/>
      <sheetData sheetId="7423"/>
      <sheetData sheetId="7424"/>
      <sheetData sheetId="7425" refreshError="1"/>
      <sheetData sheetId="7426"/>
      <sheetData sheetId="7427"/>
      <sheetData sheetId="7428"/>
      <sheetData sheetId="7429" refreshError="1"/>
      <sheetData sheetId="7430" refreshError="1"/>
      <sheetData sheetId="7431" refreshError="1"/>
      <sheetData sheetId="7432" refreshError="1"/>
      <sheetData sheetId="7433" refreshError="1"/>
      <sheetData sheetId="7434" refreshError="1"/>
      <sheetData sheetId="7435" refreshError="1"/>
      <sheetData sheetId="7436" refreshError="1"/>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sheetData sheetId="7447" refreshError="1"/>
      <sheetData sheetId="7448" refreshError="1"/>
      <sheetData sheetId="7449" refreshError="1"/>
      <sheetData sheetId="7450" refreshError="1"/>
      <sheetData sheetId="7451"/>
      <sheetData sheetId="7452"/>
      <sheetData sheetId="7453"/>
      <sheetData sheetId="7454"/>
      <sheetData sheetId="7455"/>
      <sheetData sheetId="7456"/>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efreshError="1"/>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sheetData sheetId="7489"/>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sheetData sheetId="7500" refreshError="1"/>
      <sheetData sheetId="7501"/>
      <sheetData sheetId="7502" refreshError="1"/>
      <sheetData sheetId="7503"/>
      <sheetData sheetId="7504" refreshError="1"/>
      <sheetData sheetId="7505"/>
      <sheetData sheetId="7506"/>
      <sheetData sheetId="7507" refreshError="1"/>
      <sheetData sheetId="7508"/>
      <sheetData sheetId="7509"/>
      <sheetData sheetId="7510"/>
      <sheetData sheetId="7511"/>
      <sheetData sheetId="7512"/>
      <sheetData sheetId="7513"/>
      <sheetData sheetId="7514"/>
      <sheetData sheetId="7515"/>
      <sheetData sheetId="7516" refreshError="1"/>
      <sheetData sheetId="7517" refreshError="1"/>
      <sheetData sheetId="7518" refreshError="1"/>
      <sheetData sheetId="7519" refreshError="1"/>
      <sheetData sheetId="7520" refreshError="1"/>
      <sheetData sheetId="7521" refreshError="1"/>
      <sheetData sheetId="7522" refreshError="1"/>
      <sheetData sheetId="7523" refreshError="1"/>
      <sheetData sheetId="7524" refreshError="1"/>
      <sheetData sheetId="7525" refreshError="1"/>
      <sheetData sheetId="7526" refreshError="1"/>
      <sheetData sheetId="7527" refreshError="1"/>
      <sheetData sheetId="7528" refreshError="1"/>
      <sheetData sheetId="7529" refreshError="1"/>
      <sheetData sheetId="7530" refreshError="1"/>
      <sheetData sheetId="7531" refreshError="1"/>
      <sheetData sheetId="7532" refreshError="1"/>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efreshError="1"/>
      <sheetData sheetId="7547" refreshError="1"/>
      <sheetData sheetId="7548" refreshError="1"/>
      <sheetData sheetId="7549" refreshError="1"/>
      <sheetData sheetId="7550" refreshError="1"/>
      <sheetData sheetId="7551" refreshError="1"/>
      <sheetData sheetId="7552" refreshError="1"/>
      <sheetData sheetId="7553" refreshError="1"/>
      <sheetData sheetId="7554" refreshError="1"/>
      <sheetData sheetId="7555" refreshError="1"/>
      <sheetData sheetId="7556" refreshError="1"/>
      <sheetData sheetId="7557"/>
      <sheetData sheetId="7558"/>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sheetData sheetId="7569"/>
      <sheetData sheetId="7570"/>
      <sheetData sheetId="7571"/>
      <sheetData sheetId="7572"/>
      <sheetData sheetId="7573"/>
      <sheetData sheetId="7574"/>
      <sheetData sheetId="7575" refreshError="1"/>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refreshError="1"/>
      <sheetData sheetId="7592" refreshError="1"/>
      <sheetData sheetId="7593"/>
      <sheetData sheetId="7594" refreshError="1"/>
      <sheetData sheetId="7595" refreshError="1"/>
      <sheetData sheetId="7596" refreshError="1"/>
      <sheetData sheetId="7597"/>
      <sheetData sheetId="7598" refreshError="1"/>
      <sheetData sheetId="7599"/>
      <sheetData sheetId="7600"/>
      <sheetData sheetId="7601" refreshError="1"/>
      <sheetData sheetId="7602"/>
      <sheetData sheetId="7603" refreshError="1"/>
      <sheetData sheetId="7604" refreshError="1"/>
      <sheetData sheetId="7605" refreshError="1"/>
      <sheetData sheetId="7606"/>
      <sheetData sheetId="7607"/>
      <sheetData sheetId="7608"/>
      <sheetData sheetId="7609"/>
      <sheetData sheetId="7610"/>
      <sheetData sheetId="7611"/>
      <sheetData sheetId="7612" refreshError="1"/>
      <sheetData sheetId="7613"/>
      <sheetData sheetId="7614"/>
      <sheetData sheetId="7615"/>
      <sheetData sheetId="7616"/>
      <sheetData sheetId="7617" refreshError="1"/>
      <sheetData sheetId="7618" refreshError="1"/>
      <sheetData sheetId="7619" refreshError="1"/>
      <sheetData sheetId="7620"/>
      <sheetData sheetId="7621" refreshError="1"/>
      <sheetData sheetId="7622" refreshError="1"/>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refreshError="1"/>
      <sheetData sheetId="7656"/>
      <sheetData sheetId="7657" refreshError="1"/>
      <sheetData sheetId="7658" refreshError="1"/>
      <sheetData sheetId="7659" refreshError="1"/>
      <sheetData sheetId="7660" refreshError="1"/>
      <sheetData sheetId="7661" refreshError="1"/>
      <sheetData sheetId="7662"/>
      <sheetData sheetId="7663" refreshError="1"/>
      <sheetData sheetId="7664" refreshError="1"/>
      <sheetData sheetId="7665" refreshError="1"/>
      <sheetData sheetId="7666" refreshError="1"/>
      <sheetData sheetId="7667" refreshError="1"/>
      <sheetData sheetId="7668" refreshError="1"/>
      <sheetData sheetId="7669"/>
      <sheetData sheetId="7670" refreshError="1"/>
      <sheetData sheetId="7671" refreshError="1"/>
      <sheetData sheetId="7672" refreshError="1"/>
      <sheetData sheetId="7673" refreshError="1"/>
      <sheetData sheetId="7674" refreshError="1"/>
      <sheetData sheetId="7675" refreshError="1"/>
      <sheetData sheetId="7676" refreshError="1"/>
      <sheetData sheetId="7677" refreshError="1"/>
      <sheetData sheetId="7678" refreshError="1"/>
      <sheetData sheetId="7679" refreshError="1"/>
      <sheetData sheetId="7680" refreshError="1"/>
      <sheetData sheetId="7681" refreshError="1"/>
      <sheetData sheetId="7682" refreshError="1"/>
      <sheetData sheetId="7683" refreshError="1"/>
      <sheetData sheetId="7684" refreshError="1"/>
      <sheetData sheetId="7685" refreshError="1"/>
      <sheetData sheetId="7686" refreshError="1"/>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sheetData sheetId="7697"/>
      <sheetData sheetId="7698" refreshError="1"/>
      <sheetData sheetId="7699"/>
      <sheetData sheetId="7700" refreshError="1"/>
      <sheetData sheetId="770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refreshError="1"/>
      <sheetData sheetId="7730" refreshError="1"/>
      <sheetData sheetId="7731" refreshError="1"/>
      <sheetData sheetId="7732"/>
      <sheetData sheetId="7733" refreshError="1"/>
      <sheetData sheetId="7734" refreshError="1"/>
      <sheetData sheetId="7735"/>
      <sheetData sheetId="7736" refreshError="1"/>
      <sheetData sheetId="7737" refreshError="1"/>
      <sheetData sheetId="7738" refreshError="1"/>
      <sheetData sheetId="7739" refreshError="1"/>
      <sheetData sheetId="7740" refreshError="1"/>
      <sheetData sheetId="7741" refreshError="1"/>
      <sheetData sheetId="7742" refreshError="1"/>
      <sheetData sheetId="7743" refreshError="1"/>
      <sheetData sheetId="7744" refreshError="1"/>
      <sheetData sheetId="7745" refreshError="1"/>
      <sheetData sheetId="7746" refreshError="1"/>
      <sheetData sheetId="7747" refreshError="1"/>
      <sheetData sheetId="7748" refreshError="1"/>
      <sheetData sheetId="7749" refreshError="1"/>
      <sheetData sheetId="7750" refreshError="1"/>
      <sheetData sheetId="7751" refreshError="1"/>
      <sheetData sheetId="7752" refreshError="1"/>
      <sheetData sheetId="7753" refreshError="1"/>
      <sheetData sheetId="7754" refreshError="1"/>
      <sheetData sheetId="7755" refreshError="1"/>
      <sheetData sheetId="7756" refreshError="1"/>
      <sheetData sheetId="7757" refreshError="1"/>
      <sheetData sheetId="7758"/>
      <sheetData sheetId="7759" refreshError="1"/>
      <sheetData sheetId="7760" refreshError="1"/>
      <sheetData sheetId="7761"/>
      <sheetData sheetId="7762" refreshError="1"/>
      <sheetData sheetId="7763" refreshError="1"/>
      <sheetData sheetId="7764" refreshError="1"/>
      <sheetData sheetId="7765" refreshError="1"/>
      <sheetData sheetId="7766" refreshError="1"/>
      <sheetData sheetId="7767" refreshError="1"/>
      <sheetData sheetId="7768" refreshError="1"/>
      <sheetData sheetId="7769" refreshError="1"/>
      <sheetData sheetId="7770" refreshError="1"/>
      <sheetData sheetId="7771" refreshError="1"/>
      <sheetData sheetId="7772"/>
      <sheetData sheetId="7773"/>
      <sheetData sheetId="7774"/>
      <sheetData sheetId="7775"/>
      <sheetData sheetId="7776"/>
      <sheetData sheetId="7777"/>
      <sheetData sheetId="7778"/>
      <sheetData sheetId="7779"/>
      <sheetData sheetId="7780"/>
      <sheetData sheetId="7781"/>
      <sheetData sheetId="7782" refreshError="1"/>
      <sheetData sheetId="7783"/>
      <sheetData sheetId="7784"/>
      <sheetData sheetId="7785"/>
      <sheetData sheetId="7786" refreshError="1"/>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refreshError="1"/>
      <sheetData sheetId="7848" refreshError="1"/>
      <sheetData sheetId="7849" refreshError="1"/>
      <sheetData sheetId="7850" refreshError="1"/>
      <sheetData sheetId="7851" refreshError="1"/>
      <sheetData sheetId="7852" refreshError="1"/>
      <sheetData sheetId="7853" refreshError="1"/>
      <sheetData sheetId="7854" refreshError="1"/>
      <sheetData sheetId="7855" refreshError="1"/>
      <sheetData sheetId="7856" refreshError="1"/>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sheetData sheetId="7885"/>
      <sheetData sheetId="7886"/>
      <sheetData sheetId="7887"/>
      <sheetData sheetId="7888"/>
      <sheetData sheetId="7889"/>
      <sheetData sheetId="7890"/>
      <sheetData sheetId="7891"/>
      <sheetData sheetId="7892"/>
      <sheetData sheetId="7893"/>
      <sheetData sheetId="7894"/>
      <sheetData sheetId="7895" refreshError="1"/>
      <sheetData sheetId="7896"/>
      <sheetData sheetId="7897"/>
      <sheetData sheetId="7898" refreshError="1"/>
      <sheetData sheetId="7899" refreshError="1"/>
      <sheetData sheetId="7900" refreshError="1"/>
      <sheetData sheetId="7901"/>
      <sheetData sheetId="7902" refreshError="1"/>
      <sheetData sheetId="7903" refreshError="1"/>
      <sheetData sheetId="7904" refreshError="1"/>
      <sheetData sheetId="7905" refreshError="1"/>
      <sheetData sheetId="7906" refreshError="1"/>
      <sheetData sheetId="7907"/>
      <sheetData sheetId="7908" refreshError="1"/>
      <sheetData sheetId="7909" refreshError="1"/>
      <sheetData sheetId="7910" refreshError="1"/>
      <sheetData sheetId="7911" refreshError="1"/>
      <sheetData sheetId="7912" refreshError="1"/>
      <sheetData sheetId="7913" refreshError="1"/>
      <sheetData sheetId="7914" refreshError="1"/>
      <sheetData sheetId="7915" refreshError="1"/>
      <sheetData sheetId="7916" refreshError="1"/>
      <sheetData sheetId="7917"/>
      <sheetData sheetId="7918"/>
      <sheetData sheetId="7919"/>
      <sheetData sheetId="7920" refreshError="1"/>
      <sheetData sheetId="7921" refreshError="1"/>
      <sheetData sheetId="7922" refreshError="1"/>
      <sheetData sheetId="7923"/>
      <sheetData sheetId="7924" refreshError="1"/>
      <sheetData sheetId="7925" refreshError="1"/>
      <sheetData sheetId="7926"/>
      <sheetData sheetId="7927" refreshError="1"/>
      <sheetData sheetId="7928" refreshError="1"/>
      <sheetData sheetId="7929"/>
      <sheetData sheetId="7930" refreshError="1"/>
      <sheetData sheetId="7931" refreshError="1"/>
      <sheetData sheetId="7932" refreshError="1"/>
      <sheetData sheetId="7933"/>
      <sheetData sheetId="7934"/>
      <sheetData sheetId="7935"/>
      <sheetData sheetId="7936"/>
      <sheetData sheetId="7937" refreshError="1"/>
      <sheetData sheetId="7938"/>
      <sheetData sheetId="7939"/>
      <sheetData sheetId="7940" refreshError="1"/>
      <sheetData sheetId="7941" refreshError="1"/>
      <sheetData sheetId="7942" refreshError="1"/>
      <sheetData sheetId="7943" refreshError="1"/>
      <sheetData sheetId="7944" refreshError="1"/>
      <sheetData sheetId="7945" refreshError="1"/>
      <sheetData sheetId="7946"/>
      <sheetData sheetId="7947" refreshError="1"/>
      <sheetData sheetId="7948" refreshError="1"/>
      <sheetData sheetId="7949" refreshError="1"/>
      <sheetData sheetId="7950" refreshError="1"/>
      <sheetData sheetId="7951" refreshError="1"/>
      <sheetData sheetId="7952"/>
      <sheetData sheetId="7953"/>
      <sheetData sheetId="7954"/>
      <sheetData sheetId="7955"/>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sheetData sheetId="7966" refreshError="1"/>
      <sheetData sheetId="7967"/>
      <sheetData sheetId="7968"/>
      <sheetData sheetId="7969"/>
      <sheetData sheetId="7970"/>
      <sheetData sheetId="7971"/>
      <sheetData sheetId="7972" refreshError="1"/>
      <sheetData sheetId="7973" refreshError="1"/>
      <sheetData sheetId="7974" refreshError="1"/>
      <sheetData sheetId="7975" refreshError="1"/>
      <sheetData sheetId="7976" refreshError="1"/>
      <sheetData sheetId="7977"/>
      <sheetData sheetId="7978"/>
      <sheetData sheetId="7979" refreshError="1"/>
      <sheetData sheetId="7980"/>
      <sheetData sheetId="7981"/>
      <sheetData sheetId="7982"/>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refreshError="1"/>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refreshError="1"/>
      <sheetData sheetId="8021" refreshError="1"/>
      <sheetData sheetId="8022"/>
      <sheetData sheetId="8023"/>
      <sheetData sheetId="8024"/>
      <sheetData sheetId="8025"/>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sheetData sheetId="8072"/>
      <sheetData sheetId="8073"/>
      <sheetData sheetId="8074"/>
      <sheetData sheetId="8075"/>
      <sheetData sheetId="8076"/>
      <sheetData sheetId="8077"/>
      <sheetData sheetId="8078"/>
      <sheetData sheetId="8079"/>
      <sheetData sheetId="8080" refreshError="1"/>
      <sheetData sheetId="808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refreshError="1"/>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efreshError="1"/>
      <sheetData sheetId="8148" refreshError="1"/>
      <sheetData sheetId="8149" refreshError="1"/>
      <sheetData sheetId="8150" refreshError="1"/>
      <sheetData sheetId="8151" refreshError="1"/>
      <sheetData sheetId="8152" refreshError="1"/>
      <sheetData sheetId="8153" refreshError="1"/>
      <sheetData sheetId="8154" refreshError="1"/>
      <sheetData sheetId="8155" refreshError="1"/>
      <sheetData sheetId="8156" refreshError="1"/>
      <sheetData sheetId="8157" refreshError="1"/>
      <sheetData sheetId="8158" refreshError="1"/>
      <sheetData sheetId="8159" refreshError="1"/>
      <sheetData sheetId="8160" refreshError="1"/>
      <sheetData sheetId="8161" refreshError="1"/>
      <sheetData sheetId="8162" refreshError="1"/>
      <sheetData sheetId="8163" refreshError="1"/>
      <sheetData sheetId="8164" refreshError="1"/>
      <sheetData sheetId="8165" refreshError="1"/>
      <sheetData sheetId="8166" refreshError="1"/>
      <sheetData sheetId="8167" refreshError="1"/>
      <sheetData sheetId="8168" refreshError="1"/>
      <sheetData sheetId="8169" refreshError="1"/>
      <sheetData sheetId="8170" refreshError="1"/>
      <sheetData sheetId="8171" refreshError="1"/>
      <sheetData sheetId="8172" refreshError="1"/>
      <sheetData sheetId="8173" refreshError="1"/>
      <sheetData sheetId="8174" refreshError="1"/>
      <sheetData sheetId="8175" refreshError="1"/>
      <sheetData sheetId="8176" refreshError="1"/>
      <sheetData sheetId="8177" refreshError="1"/>
      <sheetData sheetId="8178" refreshError="1"/>
      <sheetData sheetId="8179" refreshError="1"/>
      <sheetData sheetId="8180" refreshError="1"/>
      <sheetData sheetId="8181" refreshError="1"/>
      <sheetData sheetId="8182" refreshError="1"/>
      <sheetData sheetId="8183" refreshError="1"/>
      <sheetData sheetId="8184" refreshError="1"/>
      <sheetData sheetId="8185" refreshError="1"/>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refreshError="1"/>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refreshError="1"/>
      <sheetData sheetId="8220" refreshError="1"/>
      <sheetData sheetId="8221" refreshError="1"/>
      <sheetData sheetId="8222" refreshError="1"/>
      <sheetData sheetId="8223" refreshError="1"/>
      <sheetData sheetId="8224" refreshError="1"/>
      <sheetData sheetId="8225" refreshError="1"/>
      <sheetData sheetId="8226" refreshError="1"/>
      <sheetData sheetId="8227" refreshError="1"/>
      <sheetData sheetId="8228" refreshError="1"/>
      <sheetData sheetId="8229" refreshError="1"/>
      <sheetData sheetId="8230" refreshError="1"/>
      <sheetData sheetId="8231" refreshError="1"/>
      <sheetData sheetId="8232" refreshError="1"/>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refreshError="1"/>
      <sheetData sheetId="8243" refreshError="1"/>
      <sheetData sheetId="8244" refreshError="1"/>
      <sheetData sheetId="8245" refreshError="1"/>
      <sheetData sheetId="8246" refreshError="1"/>
      <sheetData sheetId="8247" refreshError="1"/>
      <sheetData sheetId="8248"/>
      <sheetData sheetId="8249" refreshError="1"/>
      <sheetData sheetId="8250"/>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refreshError="1"/>
      <sheetData sheetId="8266" refreshError="1"/>
      <sheetData sheetId="8267" refreshError="1"/>
      <sheetData sheetId="8268" refreshError="1"/>
      <sheetData sheetId="8269" refreshError="1"/>
      <sheetData sheetId="8270" refreshError="1"/>
      <sheetData sheetId="8271" refreshError="1"/>
      <sheetData sheetId="8272" refreshError="1"/>
      <sheetData sheetId="8273" refreshError="1"/>
      <sheetData sheetId="8274" refreshError="1"/>
      <sheetData sheetId="8275" refreshError="1"/>
      <sheetData sheetId="8276" refreshError="1"/>
      <sheetData sheetId="8277" refreshError="1"/>
      <sheetData sheetId="8278" refreshError="1"/>
      <sheetData sheetId="8279" refreshError="1"/>
      <sheetData sheetId="8280" refreshError="1"/>
      <sheetData sheetId="8281"/>
      <sheetData sheetId="8282"/>
      <sheetData sheetId="8283"/>
      <sheetData sheetId="8284" refreshError="1"/>
      <sheetData sheetId="8285" refreshError="1"/>
      <sheetData sheetId="8286" refreshError="1"/>
      <sheetData sheetId="8287" refreshError="1"/>
      <sheetData sheetId="8288" refreshError="1"/>
      <sheetData sheetId="8289" refreshError="1"/>
      <sheetData sheetId="8290" refreshError="1"/>
      <sheetData sheetId="8291" refreshError="1"/>
      <sheetData sheetId="8292" refreshError="1"/>
      <sheetData sheetId="8293" refreshError="1"/>
      <sheetData sheetId="8294" refreshError="1"/>
      <sheetData sheetId="8295" refreshError="1"/>
      <sheetData sheetId="8296" refreshError="1"/>
      <sheetData sheetId="8297" refreshError="1"/>
      <sheetData sheetId="8298" refreshError="1"/>
      <sheetData sheetId="8299" refreshError="1"/>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refreshError="1"/>
      <sheetData sheetId="8341" refreshError="1"/>
      <sheetData sheetId="8342" refreshError="1"/>
      <sheetData sheetId="8343" refreshError="1"/>
      <sheetData sheetId="8344" refreshError="1"/>
      <sheetData sheetId="8345" refreshError="1"/>
      <sheetData sheetId="8346" refreshError="1"/>
      <sheetData sheetId="8347" refreshError="1"/>
      <sheetData sheetId="8348" refreshError="1"/>
      <sheetData sheetId="8349" refreshError="1"/>
      <sheetData sheetId="8350" refreshError="1"/>
      <sheetData sheetId="8351" refreshError="1"/>
      <sheetData sheetId="8352" refreshError="1"/>
      <sheetData sheetId="8353" refreshError="1"/>
      <sheetData sheetId="8354" refreshError="1"/>
      <sheetData sheetId="8355" refreshError="1"/>
      <sheetData sheetId="8356" refreshError="1"/>
      <sheetData sheetId="8357" refreshError="1"/>
      <sheetData sheetId="8358" refreshError="1"/>
      <sheetData sheetId="8359" refreshError="1"/>
      <sheetData sheetId="8360" refreshError="1"/>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refreshError="1"/>
      <sheetData sheetId="8376" refreshError="1"/>
      <sheetData sheetId="8377" refreshError="1"/>
      <sheetData sheetId="8378" refreshError="1"/>
      <sheetData sheetId="8379" refreshError="1"/>
      <sheetData sheetId="8380" refreshError="1"/>
      <sheetData sheetId="8381" refreshError="1"/>
      <sheetData sheetId="8382" refreshError="1"/>
      <sheetData sheetId="8383" refreshError="1"/>
      <sheetData sheetId="8384"/>
      <sheetData sheetId="8385"/>
      <sheetData sheetId="8386"/>
      <sheetData sheetId="8387"/>
      <sheetData sheetId="8388" refreshError="1"/>
      <sheetData sheetId="8389" refreshError="1"/>
      <sheetData sheetId="8390" refreshError="1"/>
      <sheetData sheetId="8391" refreshError="1"/>
      <sheetData sheetId="8392" refreshError="1"/>
      <sheetData sheetId="8393" refreshError="1"/>
      <sheetData sheetId="8394" refreshError="1"/>
      <sheetData sheetId="8395" refreshError="1"/>
      <sheetData sheetId="8396" refreshError="1"/>
      <sheetData sheetId="8397" refreshError="1"/>
      <sheetData sheetId="8398"/>
      <sheetData sheetId="8399" refreshError="1"/>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refreshError="1"/>
      <sheetData sheetId="8432" refreshError="1"/>
      <sheetData sheetId="8433"/>
      <sheetData sheetId="8434"/>
      <sheetData sheetId="8435" refreshError="1"/>
      <sheetData sheetId="8436"/>
      <sheetData sheetId="8437" refreshError="1"/>
      <sheetData sheetId="8438"/>
      <sheetData sheetId="8439"/>
      <sheetData sheetId="8440"/>
      <sheetData sheetId="8441" refreshError="1"/>
      <sheetData sheetId="8442" refreshError="1"/>
      <sheetData sheetId="8443" refreshError="1"/>
      <sheetData sheetId="8444" refreshError="1"/>
      <sheetData sheetId="8445" refreshError="1"/>
      <sheetData sheetId="8446" refreshError="1"/>
      <sheetData sheetId="8447" refreshError="1"/>
      <sheetData sheetId="8448" refreshError="1"/>
      <sheetData sheetId="8449" refreshError="1"/>
      <sheetData sheetId="8450" refreshError="1"/>
      <sheetData sheetId="8451" refreshError="1"/>
      <sheetData sheetId="8452" refreshError="1"/>
      <sheetData sheetId="8453" refreshError="1"/>
      <sheetData sheetId="8454" refreshError="1"/>
      <sheetData sheetId="8455" refreshError="1"/>
      <sheetData sheetId="8456" refreshError="1"/>
      <sheetData sheetId="8457" refreshError="1"/>
      <sheetData sheetId="8458" refreshError="1"/>
      <sheetData sheetId="8459" refreshError="1"/>
      <sheetData sheetId="8460" refreshError="1"/>
      <sheetData sheetId="8461" refreshError="1"/>
      <sheetData sheetId="8462" refreshError="1"/>
      <sheetData sheetId="8463" refreshError="1"/>
      <sheetData sheetId="8464" refreshError="1"/>
      <sheetData sheetId="8465" refreshError="1"/>
      <sheetData sheetId="8466" refreshError="1"/>
      <sheetData sheetId="8467" refreshError="1"/>
      <sheetData sheetId="8468" refreshError="1"/>
      <sheetData sheetId="8469" refreshError="1"/>
      <sheetData sheetId="8470" refreshError="1"/>
      <sheetData sheetId="8471" refreshError="1"/>
      <sheetData sheetId="8472" refreshError="1"/>
      <sheetData sheetId="8473" refreshError="1"/>
      <sheetData sheetId="8474" refreshError="1"/>
      <sheetData sheetId="8475" refreshError="1"/>
      <sheetData sheetId="8476" refreshError="1"/>
      <sheetData sheetId="8477" refreshError="1"/>
      <sheetData sheetId="8478" refreshError="1"/>
      <sheetData sheetId="8479" refreshError="1"/>
      <sheetData sheetId="8480" refreshError="1"/>
      <sheetData sheetId="8481" refreshError="1"/>
      <sheetData sheetId="8482" refreshError="1"/>
      <sheetData sheetId="8483" refreshError="1"/>
      <sheetData sheetId="8484" refreshError="1"/>
      <sheetData sheetId="8485" refreshError="1"/>
      <sheetData sheetId="8486"/>
      <sheetData sheetId="8487" refreshError="1"/>
      <sheetData sheetId="8488" refreshError="1"/>
      <sheetData sheetId="8489"/>
      <sheetData sheetId="8490" refreshError="1"/>
      <sheetData sheetId="8491" refreshError="1"/>
      <sheetData sheetId="8492" refreshError="1"/>
      <sheetData sheetId="8493" refreshError="1"/>
      <sheetData sheetId="8494"/>
      <sheetData sheetId="8495"/>
      <sheetData sheetId="8496"/>
      <sheetData sheetId="8497"/>
      <sheetData sheetId="8498"/>
      <sheetData sheetId="8499" refreshError="1"/>
      <sheetData sheetId="8500" refreshError="1"/>
      <sheetData sheetId="8501" refreshError="1"/>
      <sheetData sheetId="8502" refreshError="1"/>
      <sheetData sheetId="8503" refreshError="1"/>
      <sheetData sheetId="8504" refreshError="1"/>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refreshError="1"/>
      <sheetData sheetId="8552" refreshError="1"/>
      <sheetData sheetId="8553" refreshError="1"/>
      <sheetData sheetId="8554" refreshError="1"/>
      <sheetData sheetId="8555"/>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sheetData sheetId="8568"/>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refreshError="1"/>
      <sheetData sheetId="8616" refreshError="1"/>
      <sheetData sheetId="8617"/>
      <sheetData sheetId="8618"/>
      <sheetData sheetId="8619" refreshError="1"/>
      <sheetData sheetId="8620" refreshError="1"/>
      <sheetData sheetId="8621" refreshError="1"/>
      <sheetData sheetId="8622" refreshError="1"/>
      <sheetData sheetId="8623"/>
      <sheetData sheetId="8624" refreshError="1"/>
      <sheetData sheetId="8625" refreshError="1"/>
      <sheetData sheetId="8626" refreshError="1"/>
      <sheetData sheetId="8627" refreshError="1"/>
      <sheetData sheetId="8628"/>
      <sheetData sheetId="8629" refreshError="1"/>
      <sheetData sheetId="8630"/>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sheetData sheetId="8641" refreshError="1"/>
      <sheetData sheetId="8642" refreshError="1"/>
      <sheetData sheetId="8643" refreshError="1"/>
      <sheetData sheetId="8644" refreshError="1"/>
      <sheetData sheetId="8645" refreshError="1"/>
      <sheetData sheetId="8646" refreshError="1"/>
      <sheetData sheetId="8647"/>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sheetData sheetId="8657" refreshError="1"/>
      <sheetData sheetId="8658" refreshError="1"/>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refreshError="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refreshError="1"/>
      <sheetData sheetId="8685"/>
      <sheetData sheetId="8686"/>
      <sheetData sheetId="8687"/>
      <sheetData sheetId="8688"/>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refreshError="1"/>
      <sheetData sheetId="8714" refreshError="1"/>
      <sheetData sheetId="8715" refreshError="1"/>
      <sheetData sheetId="8716" refreshError="1"/>
      <sheetData sheetId="8717" refreshError="1"/>
      <sheetData sheetId="8718" refreshError="1"/>
      <sheetData sheetId="8719" refreshError="1"/>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sheetData sheetId="8747"/>
      <sheetData sheetId="8748"/>
      <sheetData sheetId="8749"/>
      <sheetData sheetId="8750"/>
      <sheetData sheetId="8751"/>
      <sheetData sheetId="8752"/>
      <sheetData sheetId="8753" refreshError="1"/>
      <sheetData sheetId="8754"/>
      <sheetData sheetId="8755"/>
      <sheetData sheetId="8756"/>
      <sheetData sheetId="8757"/>
      <sheetData sheetId="8758"/>
      <sheetData sheetId="8759"/>
      <sheetData sheetId="8760"/>
      <sheetData sheetId="8761"/>
      <sheetData sheetId="8762"/>
      <sheetData sheetId="8763"/>
      <sheetData sheetId="8764"/>
      <sheetData sheetId="8765" refreshError="1"/>
      <sheetData sheetId="8766"/>
      <sheetData sheetId="8767" refreshError="1"/>
      <sheetData sheetId="8768" refreshError="1"/>
      <sheetData sheetId="8769" refreshError="1"/>
      <sheetData sheetId="8770" refreshError="1"/>
      <sheetData sheetId="8771" refreshError="1"/>
      <sheetData sheetId="8772"/>
      <sheetData sheetId="8773"/>
      <sheetData sheetId="8774" refreshError="1"/>
      <sheetData sheetId="8775" refreshError="1"/>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sheetData sheetId="8821"/>
      <sheetData sheetId="8822"/>
      <sheetData sheetId="8823"/>
      <sheetData sheetId="8824"/>
      <sheetData sheetId="8825"/>
      <sheetData sheetId="8826"/>
      <sheetData sheetId="8827"/>
      <sheetData sheetId="8828"/>
      <sheetData sheetId="8829"/>
      <sheetData sheetId="8830"/>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sheetData sheetId="8846"/>
      <sheetData sheetId="8847" refreshError="1"/>
      <sheetData sheetId="8848"/>
      <sheetData sheetId="8849"/>
      <sheetData sheetId="8850" refreshError="1"/>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refreshError="1"/>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refreshError="1"/>
      <sheetData sheetId="8910" refreshError="1"/>
      <sheetData sheetId="8911" refreshError="1"/>
      <sheetData sheetId="8912"/>
      <sheetData sheetId="8913"/>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efreshError="1"/>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refreshError="1"/>
      <sheetData sheetId="8961" refreshError="1"/>
      <sheetData sheetId="8962" refreshError="1"/>
      <sheetData sheetId="8963" refreshError="1"/>
      <sheetData sheetId="8964" refreshError="1"/>
      <sheetData sheetId="8965"/>
      <sheetData sheetId="8966" refreshError="1"/>
      <sheetData sheetId="8967" refreshError="1"/>
      <sheetData sheetId="8968" refreshError="1"/>
      <sheetData sheetId="8969"/>
      <sheetData sheetId="8970" refreshError="1"/>
      <sheetData sheetId="8971"/>
      <sheetData sheetId="8972" refreshError="1"/>
      <sheetData sheetId="8973" refreshError="1"/>
      <sheetData sheetId="8974" refreshError="1"/>
      <sheetData sheetId="8975"/>
      <sheetData sheetId="8976"/>
      <sheetData sheetId="8977" refreshError="1"/>
      <sheetData sheetId="8978"/>
      <sheetData sheetId="8979"/>
      <sheetData sheetId="8980" refreshError="1"/>
      <sheetData sheetId="8981"/>
      <sheetData sheetId="8982" refreshError="1"/>
      <sheetData sheetId="8983" refreshError="1"/>
      <sheetData sheetId="8984"/>
      <sheetData sheetId="8985"/>
      <sheetData sheetId="8986" refreshError="1"/>
      <sheetData sheetId="8987" refreshError="1"/>
      <sheetData sheetId="8988" refreshError="1"/>
      <sheetData sheetId="8989"/>
      <sheetData sheetId="8990"/>
      <sheetData sheetId="8991"/>
      <sheetData sheetId="8992"/>
      <sheetData sheetId="8993"/>
      <sheetData sheetId="8994"/>
      <sheetData sheetId="8995"/>
      <sheetData sheetId="8996"/>
      <sheetData sheetId="8997"/>
      <sheetData sheetId="8998"/>
      <sheetData sheetId="8999"/>
      <sheetData sheetId="9000" refreshError="1"/>
      <sheetData sheetId="9001" refreshError="1"/>
      <sheetData sheetId="9002" refreshError="1"/>
      <sheetData sheetId="9003"/>
      <sheetData sheetId="9004"/>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refreshError="1"/>
      <sheetData sheetId="9043" refreshError="1"/>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refreshError="1"/>
      <sheetData sheetId="9180" refreshError="1"/>
      <sheetData sheetId="9181" refreshError="1"/>
      <sheetData sheetId="9182" refreshError="1"/>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refreshError="1"/>
      <sheetData sheetId="9236" refreshError="1"/>
      <sheetData sheetId="9237" refreshError="1"/>
      <sheetData sheetId="9238" refreshError="1"/>
      <sheetData sheetId="9239" refreshError="1"/>
      <sheetData sheetId="9240" refreshError="1"/>
      <sheetData sheetId="9241" refreshError="1"/>
      <sheetData sheetId="9242" refreshError="1"/>
      <sheetData sheetId="9243" refreshError="1"/>
      <sheetData sheetId="9244" refreshError="1"/>
      <sheetData sheetId="9245" refreshError="1"/>
      <sheetData sheetId="9246" refreshError="1"/>
      <sheetData sheetId="9247" refreshError="1"/>
      <sheetData sheetId="9248" refreshError="1"/>
      <sheetData sheetId="9249" refreshError="1"/>
      <sheetData sheetId="9250"/>
      <sheetData sheetId="9251"/>
      <sheetData sheetId="9252"/>
      <sheetData sheetId="9253"/>
      <sheetData sheetId="9254"/>
      <sheetData sheetId="9255"/>
      <sheetData sheetId="9256" refreshError="1"/>
      <sheetData sheetId="9257" refreshError="1"/>
      <sheetData sheetId="9258" refreshError="1"/>
      <sheetData sheetId="9259" refreshError="1"/>
      <sheetData sheetId="9260" refreshError="1"/>
      <sheetData sheetId="9261" refreshError="1"/>
      <sheetData sheetId="9262" refreshError="1"/>
      <sheetData sheetId="9263" refreshError="1"/>
      <sheetData sheetId="9264" refreshError="1"/>
      <sheetData sheetId="9265" refreshError="1"/>
      <sheetData sheetId="9266" refreshError="1"/>
      <sheetData sheetId="9267" refreshError="1"/>
      <sheetData sheetId="9268" refreshError="1"/>
      <sheetData sheetId="9269" refreshError="1"/>
      <sheetData sheetId="9270" refreshError="1"/>
      <sheetData sheetId="9271" refreshError="1"/>
      <sheetData sheetId="9272" refreshError="1"/>
      <sheetData sheetId="9273" refreshError="1"/>
      <sheetData sheetId="9274" refreshError="1"/>
      <sheetData sheetId="9275" refreshError="1"/>
      <sheetData sheetId="9276" refreshError="1"/>
      <sheetData sheetId="9277" refreshError="1"/>
      <sheetData sheetId="9278" refreshError="1"/>
      <sheetData sheetId="9279" refreshError="1"/>
      <sheetData sheetId="9280" refreshError="1"/>
      <sheetData sheetId="9281" refreshError="1"/>
      <sheetData sheetId="9282" refreshError="1"/>
      <sheetData sheetId="9283" refreshError="1"/>
      <sheetData sheetId="9284" refreshError="1"/>
      <sheetData sheetId="9285" refreshError="1"/>
      <sheetData sheetId="9286" refreshError="1"/>
      <sheetData sheetId="9287" refreshError="1"/>
      <sheetData sheetId="9288" refreshError="1"/>
      <sheetData sheetId="9289" refreshError="1"/>
      <sheetData sheetId="9290" refreshError="1"/>
      <sheetData sheetId="9291"/>
      <sheetData sheetId="9292"/>
      <sheetData sheetId="9293"/>
      <sheetData sheetId="9294"/>
      <sheetData sheetId="9295"/>
      <sheetData sheetId="9296" refreshError="1"/>
      <sheetData sheetId="9297" refreshError="1"/>
      <sheetData sheetId="9298" refreshError="1"/>
      <sheetData sheetId="9299" refreshError="1"/>
      <sheetData sheetId="9300" refreshError="1"/>
      <sheetData sheetId="9301" refreshError="1"/>
      <sheetData sheetId="9302"/>
      <sheetData sheetId="9303"/>
      <sheetData sheetId="9304"/>
      <sheetData sheetId="9305"/>
      <sheetData sheetId="9306"/>
      <sheetData sheetId="9307"/>
      <sheetData sheetId="9308"/>
      <sheetData sheetId="9309"/>
      <sheetData sheetId="9310"/>
      <sheetData sheetId="9311"/>
      <sheetData sheetId="9312" refreshError="1"/>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refreshError="1"/>
      <sheetData sheetId="9329" refreshError="1"/>
      <sheetData sheetId="9330" refreshError="1"/>
      <sheetData sheetId="9331" refreshError="1"/>
      <sheetData sheetId="9332" refreshError="1"/>
      <sheetData sheetId="9333" refreshError="1"/>
      <sheetData sheetId="9334" refreshError="1"/>
      <sheetData sheetId="9335" refreshError="1"/>
      <sheetData sheetId="9336" refreshError="1"/>
      <sheetData sheetId="9337" refreshError="1"/>
      <sheetData sheetId="9338" refreshError="1"/>
      <sheetData sheetId="9339" refreshError="1"/>
      <sheetData sheetId="9340" refreshError="1"/>
      <sheetData sheetId="9341" refreshError="1"/>
      <sheetData sheetId="9342" refreshError="1"/>
      <sheetData sheetId="9343" refreshError="1"/>
      <sheetData sheetId="9344"/>
      <sheetData sheetId="9345"/>
      <sheetData sheetId="9346"/>
      <sheetData sheetId="9347" refreshError="1"/>
      <sheetData sheetId="9348"/>
      <sheetData sheetId="9349"/>
      <sheetData sheetId="9350"/>
      <sheetData sheetId="9351"/>
      <sheetData sheetId="9352" refreshError="1"/>
      <sheetData sheetId="9353" refreshError="1"/>
      <sheetData sheetId="9354" refreshError="1"/>
      <sheetData sheetId="9355" refreshError="1"/>
      <sheetData sheetId="9356" refreshError="1"/>
      <sheetData sheetId="9357" refreshError="1"/>
      <sheetData sheetId="9358" refreshError="1"/>
      <sheetData sheetId="9359" refreshError="1"/>
      <sheetData sheetId="9360" refreshError="1"/>
      <sheetData sheetId="9361" refreshError="1"/>
      <sheetData sheetId="9362" refreshError="1"/>
      <sheetData sheetId="9363" refreshError="1"/>
      <sheetData sheetId="9364" refreshError="1"/>
      <sheetData sheetId="9365" refreshError="1"/>
      <sheetData sheetId="9366" refreshError="1"/>
      <sheetData sheetId="9367" refreshError="1"/>
      <sheetData sheetId="9368" refreshError="1"/>
      <sheetData sheetId="9369" refreshError="1"/>
      <sheetData sheetId="9370" refreshError="1"/>
      <sheetData sheetId="9371" refreshError="1"/>
      <sheetData sheetId="9372"/>
      <sheetData sheetId="9373" refreshError="1"/>
      <sheetData sheetId="9374" refreshError="1"/>
      <sheetData sheetId="9375" refreshError="1"/>
      <sheetData sheetId="9376" refreshError="1"/>
      <sheetData sheetId="9377" refreshError="1"/>
      <sheetData sheetId="9378" refreshError="1"/>
      <sheetData sheetId="9379" refreshError="1"/>
      <sheetData sheetId="9380" refreshError="1"/>
      <sheetData sheetId="9381" refreshError="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refreshError="1"/>
      <sheetData sheetId="9407" refreshError="1"/>
      <sheetData sheetId="9408" refreshError="1"/>
      <sheetData sheetId="9409" refreshError="1"/>
      <sheetData sheetId="9410" refreshError="1"/>
      <sheetData sheetId="9411" refreshError="1"/>
      <sheetData sheetId="9412" refreshError="1"/>
      <sheetData sheetId="9413" refreshError="1"/>
      <sheetData sheetId="9414" refreshError="1"/>
      <sheetData sheetId="9415" refreshError="1"/>
      <sheetData sheetId="9416" refreshError="1"/>
      <sheetData sheetId="9417" refreshError="1"/>
      <sheetData sheetId="9418" refreshError="1"/>
      <sheetData sheetId="9419" refreshError="1"/>
      <sheetData sheetId="9420" refreshError="1"/>
      <sheetData sheetId="9421" refreshError="1"/>
      <sheetData sheetId="9422" refreshError="1"/>
      <sheetData sheetId="9423" refreshError="1"/>
      <sheetData sheetId="9424" refreshError="1"/>
      <sheetData sheetId="9425" refreshError="1"/>
      <sheetData sheetId="9426"/>
      <sheetData sheetId="9427" refreshError="1"/>
      <sheetData sheetId="9428" refreshError="1"/>
      <sheetData sheetId="9429"/>
      <sheetData sheetId="9430"/>
      <sheetData sheetId="9431"/>
      <sheetData sheetId="9432"/>
      <sheetData sheetId="9433" refreshError="1"/>
      <sheetData sheetId="9434" refreshError="1"/>
      <sheetData sheetId="9435" refreshError="1"/>
      <sheetData sheetId="9436" refreshError="1"/>
      <sheetData sheetId="9437" refreshError="1"/>
      <sheetData sheetId="9438" refreshError="1"/>
      <sheetData sheetId="9439" refreshError="1"/>
      <sheetData sheetId="9440" refreshError="1"/>
      <sheetData sheetId="9441" refreshError="1"/>
      <sheetData sheetId="9442" refreshError="1"/>
      <sheetData sheetId="9443" refreshError="1"/>
      <sheetData sheetId="9444" refreshError="1"/>
      <sheetData sheetId="9445" refreshError="1"/>
      <sheetData sheetId="9446" refreshError="1"/>
      <sheetData sheetId="9447" refreshError="1"/>
      <sheetData sheetId="9448" refreshError="1"/>
      <sheetData sheetId="9449" refreshError="1"/>
      <sheetData sheetId="9450" refreshError="1"/>
      <sheetData sheetId="9451" refreshError="1"/>
      <sheetData sheetId="9452" refreshError="1"/>
      <sheetData sheetId="9453" refreshError="1"/>
      <sheetData sheetId="9454" refreshError="1"/>
      <sheetData sheetId="9455" refreshError="1"/>
      <sheetData sheetId="9456" refreshError="1"/>
      <sheetData sheetId="9457" refreshError="1"/>
      <sheetData sheetId="9458"/>
      <sheetData sheetId="9459" refreshError="1"/>
      <sheetData sheetId="9460" refreshError="1"/>
      <sheetData sheetId="9461" refreshError="1"/>
      <sheetData sheetId="9462" refreshError="1"/>
      <sheetData sheetId="9463" refreshError="1"/>
      <sheetData sheetId="9464" refreshError="1"/>
      <sheetData sheetId="9465" refreshError="1"/>
      <sheetData sheetId="9466" refreshError="1"/>
      <sheetData sheetId="9467" refreshError="1"/>
      <sheetData sheetId="9468" refreshError="1"/>
      <sheetData sheetId="9469" refreshError="1"/>
      <sheetData sheetId="9470" refreshError="1"/>
      <sheetData sheetId="9471" refreshError="1"/>
      <sheetData sheetId="9472" refreshError="1"/>
      <sheetData sheetId="9473" refreshError="1"/>
      <sheetData sheetId="9474" refreshError="1"/>
      <sheetData sheetId="9475" refreshError="1"/>
      <sheetData sheetId="9476" refreshError="1"/>
      <sheetData sheetId="9477" refreshError="1"/>
      <sheetData sheetId="9478" refreshError="1"/>
      <sheetData sheetId="9479" refreshError="1"/>
      <sheetData sheetId="9480" refreshError="1"/>
      <sheetData sheetId="9481" refreshError="1"/>
      <sheetData sheetId="9482" refreshError="1"/>
      <sheetData sheetId="9483" refreshError="1"/>
      <sheetData sheetId="9484" refreshError="1"/>
      <sheetData sheetId="9485" refreshError="1"/>
      <sheetData sheetId="9486" refreshError="1"/>
      <sheetData sheetId="9487" refreshError="1"/>
      <sheetData sheetId="9488" refreshError="1"/>
      <sheetData sheetId="9489" refreshError="1"/>
      <sheetData sheetId="9490" refreshError="1"/>
      <sheetData sheetId="9491" refreshError="1"/>
      <sheetData sheetId="9492" refreshError="1"/>
      <sheetData sheetId="9493" refreshError="1"/>
      <sheetData sheetId="9494" refreshError="1"/>
      <sheetData sheetId="9495" refreshError="1"/>
      <sheetData sheetId="9496" refreshError="1"/>
      <sheetData sheetId="9497" refreshError="1"/>
      <sheetData sheetId="9498" refreshError="1"/>
      <sheetData sheetId="9499" refreshError="1"/>
      <sheetData sheetId="9500" refreshError="1"/>
      <sheetData sheetId="9501" refreshError="1"/>
      <sheetData sheetId="9502" refreshError="1"/>
      <sheetData sheetId="9503" refreshError="1"/>
      <sheetData sheetId="9504" refreshError="1"/>
      <sheetData sheetId="9505" refreshError="1"/>
      <sheetData sheetId="9506" refreshError="1"/>
      <sheetData sheetId="9507" refreshError="1"/>
      <sheetData sheetId="9508" refreshError="1"/>
      <sheetData sheetId="9509" refreshError="1"/>
      <sheetData sheetId="9510" refreshError="1"/>
      <sheetData sheetId="9511" refreshError="1"/>
      <sheetData sheetId="9512" refreshError="1"/>
      <sheetData sheetId="9513" refreshError="1"/>
      <sheetData sheetId="9514" refreshError="1"/>
      <sheetData sheetId="9515" refreshError="1"/>
      <sheetData sheetId="9516" refreshError="1"/>
      <sheetData sheetId="9517" refreshError="1"/>
      <sheetData sheetId="9518" refreshError="1"/>
      <sheetData sheetId="9519" refreshError="1"/>
      <sheetData sheetId="9520" refreshError="1"/>
      <sheetData sheetId="9521" refreshError="1"/>
      <sheetData sheetId="9522" refreshError="1"/>
      <sheetData sheetId="9523" refreshError="1"/>
      <sheetData sheetId="9524" refreshError="1"/>
      <sheetData sheetId="9525" refreshError="1"/>
      <sheetData sheetId="9526" refreshError="1"/>
      <sheetData sheetId="9527" refreshError="1"/>
      <sheetData sheetId="9528" refreshError="1"/>
      <sheetData sheetId="9529" refreshError="1"/>
      <sheetData sheetId="9530" refreshError="1"/>
      <sheetData sheetId="9531" refreshError="1"/>
      <sheetData sheetId="9532" refreshError="1"/>
      <sheetData sheetId="9533" refreshError="1"/>
      <sheetData sheetId="9534" refreshError="1"/>
      <sheetData sheetId="9535" refreshError="1"/>
      <sheetData sheetId="9536" refreshError="1"/>
      <sheetData sheetId="9537" refreshError="1"/>
      <sheetData sheetId="9538" refreshError="1"/>
      <sheetData sheetId="9539" refreshError="1"/>
      <sheetData sheetId="9540" refreshError="1"/>
      <sheetData sheetId="9541" refreshError="1"/>
      <sheetData sheetId="9542" refreshError="1"/>
      <sheetData sheetId="9543" refreshError="1"/>
      <sheetData sheetId="9544" refreshError="1"/>
      <sheetData sheetId="9545" refreshError="1"/>
      <sheetData sheetId="9546" refreshError="1"/>
      <sheetData sheetId="9547" refreshError="1"/>
      <sheetData sheetId="9548" refreshError="1"/>
      <sheetData sheetId="9549" refreshError="1"/>
      <sheetData sheetId="9550" refreshError="1"/>
      <sheetData sheetId="9551" refreshError="1"/>
      <sheetData sheetId="9552" refreshError="1"/>
      <sheetData sheetId="9553" refreshError="1"/>
      <sheetData sheetId="9554" refreshError="1"/>
      <sheetData sheetId="9555" refreshError="1"/>
      <sheetData sheetId="9556" refreshError="1"/>
      <sheetData sheetId="9557" refreshError="1"/>
      <sheetData sheetId="9558" refreshError="1"/>
      <sheetData sheetId="9559" refreshError="1"/>
      <sheetData sheetId="9560" refreshError="1"/>
      <sheetData sheetId="9561" refreshError="1"/>
      <sheetData sheetId="9562" refreshError="1"/>
      <sheetData sheetId="9563" refreshError="1"/>
      <sheetData sheetId="9564" refreshError="1"/>
      <sheetData sheetId="9565" refreshError="1"/>
      <sheetData sheetId="9566" refreshError="1"/>
      <sheetData sheetId="9567" refreshError="1"/>
      <sheetData sheetId="9568" refreshError="1"/>
      <sheetData sheetId="9569" refreshError="1"/>
      <sheetData sheetId="9570" refreshError="1"/>
      <sheetData sheetId="9571" refreshError="1"/>
      <sheetData sheetId="9572" refreshError="1"/>
      <sheetData sheetId="9573" refreshError="1"/>
      <sheetData sheetId="9574" refreshError="1"/>
      <sheetData sheetId="9575" refreshError="1"/>
      <sheetData sheetId="9576" refreshError="1"/>
      <sheetData sheetId="9577" refreshError="1"/>
      <sheetData sheetId="9578" refreshError="1"/>
      <sheetData sheetId="9579" refreshError="1"/>
      <sheetData sheetId="9580" refreshError="1"/>
      <sheetData sheetId="9581" refreshError="1"/>
      <sheetData sheetId="9582" refreshError="1"/>
      <sheetData sheetId="9583" refreshError="1"/>
      <sheetData sheetId="9584" refreshError="1"/>
      <sheetData sheetId="9585" refreshError="1"/>
      <sheetData sheetId="9586" refreshError="1"/>
      <sheetData sheetId="9587" refreshError="1"/>
      <sheetData sheetId="9588" refreshError="1"/>
      <sheetData sheetId="9589" refreshError="1"/>
      <sheetData sheetId="9590" refreshError="1"/>
      <sheetData sheetId="9591" refreshError="1"/>
      <sheetData sheetId="9592" refreshError="1"/>
      <sheetData sheetId="9593" refreshError="1"/>
      <sheetData sheetId="9594" refreshError="1"/>
      <sheetData sheetId="9595" refreshError="1"/>
      <sheetData sheetId="9596" refreshError="1"/>
      <sheetData sheetId="9597" refreshError="1"/>
      <sheetData sheetId="9598" refreshError="1"/>
      <sheetData sheetId="9599" refreshError="1"/>
      <sheetData sheetId="9600" refreshError="1"/>
      <sheetData sheetId="9601" refreshError="1"/>
      <sheetData sheetId="9602" refreshError="1"/>
      <sheetData sheetId="9603" refreshError="1"/>
      <sheetData sheetId="9604" refreshError="1"/>
      <sheetData sheetId="9605" refreshError="1"/>
      <sheetData sheetId="9606" refreshError="1"/>
      <sheetData sheetId="9607" refreshError="1"/>
      <sheetData sheetId="9608" refreshError="1"/>
      <sheetData sheetId="9609" refreshError="1"/>
      <sheetData sheetId="9610" refreshError="1"/>
      <sheetData sheetId="9611" refreshError="1"/>
      <sheetData sheetId="9612" refreshError="1"/>
      <sheetData sheetId="9613" refreshError="1"/>
      <sheetData sheetId="9614" refreshError="1"/>
      <sheetData sheetId="9615" refreshError="1"/>
      <sheetData sheetId="9616" refreshError="1"/>
      <sheetData sheetId="9617" refreshError="1"/>
      <sheetData sheetId="9618" refreshError="1"/>
      <sheetData sheetId="9619" refreshError="1"/>
      <sheetData sheetId="9620" refreshError="1"/>
      <sheetData sheetId="9621" refreshError="1"/>
      <sheetData sheetId="9622" refreshError="1"/>
      <sheetData sheetId="9623" refreshError="1"/>
      <sheetData sheetId="9624" refreshError="1"/>
      <sheetData sheetId="9625" refreshError="1"/>
      <sheetData sheetId="9626" refreshError="1"/>
      <sheetData sheetId="9627" refreshError="1"/>
      <sheetData sheetId="9628" refreshError="1"/>
      <sheetData sheetId="9629" refreshError="1"/>
      <sheetData sheetId="9630" refreshError="1"/>
      <sheetData sheetId="9631" refreshError="1"/>
      <sheetData sheetId="9632" refreshError="1"/>
      <sheetData sheetId="9633" refreshError="1"/>
      <sheetData sheetId="9634" refreshError="1"/>
      <sheetData sheetId="9635" refreshError="1"/>
      <sheetData sheetId="9636" refreshError="1"/>
      <sheetData sheetId="9637" refreshError="1"/>
      <sheetData sheetId="9638" refreshError="1"/>
      <sheetData sheetId="9639" refreshError="1"/>
      <sheetData sheetId="9640" refreshError="1"/>
      <sheetData sheetId="9641" refreshError="1"/>
      <sheetData sheetId="9642" refreshError="1"/>
      <sheetData sheetId="9643" refreshError="1"/>
      <sheetData sheetId="9644" refreshError="1"/>
      <sheetData sheetId="9645" refreshError="1"/>
      <sheetData sheetId="9646" refreshError="1"/>
      <sheetData sheetId="9647" refreshError="1"/>
      <sheetData sheetId="9648" refreshError="1"/>
      <sheetData sheetId="9649" refreshError="1"/>
      <sheetData sheetId="9650" refreshError="1"/>
      <sheetData sheetId="9651" refreshError="1"/>
      <sheetData sheetId="9652" refreshError="1"/>
      <sheetData sheetId="9653"/>
      <sheetData sheetId="9654"/>
      <sheetData sheetId="9655" refreshError="1"/>
      <sheetData sheetId="9656" refreshError="1"/>
      <sheetData sheetId="9657" refreshError="1"/>
      <sheetData sheetId="9658" refreshError="1"/>
      <sheetData sheetId="9659" refreshError="1"/>
      <sheetData sheetId="9660" refreshError="1"/>
      <sheetData sheetId="9661" refreshError="1"/>
      <sheetData sheetId="9662" refreshError="1"/>
      <sheetData sheetId="9663" refreshError="1"/>
      <sheetData sheetId="9664" refreshError="1"/>
      <sheetData sheetId="9665" refreshError="1"/>
      <sheetData sheetId="9666" refreshError="1"/>
      <sheetData sheetId="9667" refreshError="1"/>
      <sheetData sheetId="9668" refreshError="1"/>
      <sheetData sheetId="9669" refreshError="1"/>
      <sheetData sheetId="9670" refreshError="1"/>
      <sheetData sheetId="9671" refreshError="1"/>
      <sheetData sheetId="9672" refreshError="1"/>
      <sheetData sheetId="9673" refreshError="1"/>
      <sheetData sheetId="9674" refreshError="1"/>
      <sheetData sheetId="9675" refreshError="1"/>
      <sheetData sheetId="9676" refreshError="1"/>
      <sheetData sheetId="9677" refreshError="1"/>
      <sheetData sheetId="9678" refreshError="1"/>
      <sheetData sheetId="9679" refreshError="1"/>
      <sheetData sheetId="9680" refreshError="1"/>
      <sheetData sheetId="9681" refreshError="1"/>
      <sheetData sheetId="9682" refreshError="1"/>
      <sheetData sheetId="9683" refreshError="1"/>
      <sheetData sheetId="9684" refreshError="1"/>
      <sheetData sheetId="9685" refreshError="1"/>
      <sheetData sheetId="9686" refreshError="1"/>
      <sheetData sheetId="9687" refreshError="1"/>
      <sheetData sheetId="9688"/>
      <sheetData sheetId="9689"/>
      <sheetData sheetId="9690"/>
      <sheetData sheetId="9691" refreshError="1"/>
      <sheetData sheetId="9692" refreshError="1"/>
      <sheetData sheetId="9693" refreshError="1"/>
      <sheetData sheetId="9694" refreshError="1"/>
      <sheetData sheetId="9695" refreshError="1"/>
      <sheetData sheetId="9696" refreshError="1"/>
      <sheetData sheetId="9697" refreshError="1"/>
      <sheetData sheetId="9698" refreshError="1"/>
      <sheetData sheetId="9699" refreshError="1"/>
      <sheetData sheetId="9700" refreshError="1"/>
      <sheetData sheetId="9701" refreshError="1"/>
      <sheetData sheetId="9702" refreshError="1"/>
      <sheetData sheetId="9703" refreshError="1"/>
      <sheetData sheetId="9704" refreshError="1"/>
      <sheetData sheetId="9705" refreshError="1"/>
      <sheetData sheetId="9706" refreshError="1"/>
      <sheetData sheetId="9707" refreshError="1"/>
      <sheetData sheetId="9708" refreshError="1"/>
      <sheetData sheetId="9709" refreshError="1"/>
      <sheetData sheetId="9710" refreshError="1"/>
      <sheetData sheetId="9711" refreshError="1"/>
      <sheetData sheetId="9712" refreshError="1"/>
      <sheetData sheetId="9713" refreshError="1"/>
      <sheetData sheetId="9714" refreshError="1"/>
      <sheetData sheetId="9715" refreshError="1"/>
      <sheetData sheetId="9716" refreshError="1"/>
      <sheetData sheetId="9717" refreshError="1"/>
      <sheetData sheetId="9718"/>
      <sheetData sheetId="9719"/>
      <sheetData sheetId="9720"/>
      <sheetData sheetId="9721" refreshError="1"/>
      <sheetData sheetId="9722" refreshError="1"/>
      <sheetData sheetId="9723" refreshError="1"/>
      <sheetData sheetId="9724" refreshError="1"/>
      <sheetData sheetId="9725" refreshError="1"/>
      <sheetData sheetId="9726" refreshError="1"/>
      <sheetData sheetId="9727" refreshError="1"/>
      <sheetData sheetId="9728" refreshError="1"/>
      <sheetData sheetId="9729" refreshError="1"/>
      <sheetData sheetId="9730" refreshError="1"/>
      <sheetData sheetId="9731" refreshError="1"/>
      <sheetData sheetId="9732" refreshError="1"/>
      <sheetData sheetId="9733" refreshError="1"/>
      <sheetData sheetId="9734" refreshError="1"/>
      <sheetData sheetId="9735" refreshError="1"/>
      <sheetData sheetId="9736" refreshError="1"/>
      <sheetData sheetId="9737" refreshError="1"/>
      <sheetData sheetId="9738" refreshError="1"/>
      <sheetData sheetId="9739"/>
      <sheetData sheetId="9740" refreshError="1"/>
      <sheetData sheetId="9741" refreshError="1"/>
      <sheetData sheetId="9742" refreshError="1"/>
      <sheetData sheetId="9743" refreshError="1"/>
      <sheetData sheetId="9744" refreshError="1"/>
      <sheetData sheetId="9745" refreshError="1"/>
      <sheetData sheetId="9746" refreshError="1"/>
      <sheetData sheetId="9747" refreshError="1"/>
      <sheetData sheetId="9748" refreshError="1"/>
      <sheetData sheetId="9749" refreshError="1"/>
      <sheetData sheetId="9750" refreshError="1"/>
      <sheetData sheetId="9751" refreshError="1"/>
      <sheetData sheetId="9752" refreshError="1"/>
      <sheetData sheetId="9753" refreshError="1"/>
      <sheetData sheetId="9754" refreshError="1"/>
      <sheetData sheetId="9755" refreshError="1"/>
      <sheetData sheetId="9756" refreshError="1"/>
      <sheetData sheetId="9757" refreshError="1"/>
      <sheetData sheetId="9758" refreshError="1"/>
      <sheetData sheetId="9759" refreshError="1"/>
      <sheetData sheetId="9760" refreshError="1"/>
      <sheetData sheetId="9761" refreshError="1"/>
      <sheetData sheetId="9762" refreshError="1"/>
      <sheetData sheetId="9763"/>
      <sheetData sheetId="9764" refreshError="1"/>
      <sheetData sheetId="9765" refreshError="1"/>
      <sheetData sheetId="9766" refreshError="1"/>
      <sheetData sheetId="9767" refreshError="1"/>
      <sheetData sheetId="9768" refreshError="1"/>
      <sheetData sheetId="9769" refreshError="1"/>
      <sheetData sheetId="9770" refreshError="1"/>
      <sheetData sheetId="9771" refreshError="1"/>
      <sheetData sheetId="9772" refreshError="1"/>
      <sheetData sheetId="9773" refreshError="1"/>
      <sheetData sheetId="9774" refreshError="1"/>
      <sheetData sheetId="9775" refreshError="1"/>
      <sheetData sheetId="9776" refreshError="1"/>
      <sheetData sheetId="9777" refreshError="1"/>
      <sheetData sheetId="9778" refreshError="1"/>
      <sheetData sheetId="9779" refreshError="1"/>
      <sheetData sheetId="9780" refreshError="1"/>
      <sheetData sheetId="9781"/>
      <sheetData sheetId="9782"/>
      <sheetData sheetId="9783"/>
      <sheetData sheetId="9784"/>
      <sheetData sheetId="9785" refreshError="1"/>
      <sheetData sheetId="9786" refreshError="1"/>
      <sheetData sheetId="9787"/>
      <sheetData sheetId="9788" refreshError="1"/>
      <sheetData sheetId="9789" refreshError="1"/>
      <sheetData sheetId="9790" refreshError="1"/>
      <sheetData sheetId="9791" refreshError="1"/>
      <sheetData sheetId="9792" refreshError="1"/>
      <sheetData sheetId="9793"/>
      <sheetData sheetId="9794"/>
      <sheetData sheetId="9795"/>
      <sheetData sheetId="9796" refreshError="1"/>
      <sheetData sheetId="9797" refreshError="1"/>
      <sheetData sheetId="9798" refreshError="1"/>
      <sheetData sheetId="9799" refreshError="1"/>
      <sheetData sheetId="9800" refreshError="1"/>
      <sheetData sheetId="9801" refreshError="1"/>
      <sheetData sheetId="9802" refreshError="1"/>
      <sheetData sheetId="9803" refreshError="1"/>
      <sheetData sheetId="9804" refreshError="1"/>
      <sheetData sheetId="9805" refreshError="1"/>
      <sheetData sheetId="9806" refreshError="1"/>
      <sheetData sheetId="9807" refreshError="1"/>
      <sheetData sheetId="9808" refreshError="1"/>
      <sheetData sheetId="9809" refreshError="1"/>
      <sheetData sheetId="9810" refreshError="1"/>
      <sheetData sheetId="9811" refreshError="1"/>
      <sheetData sheetId="9812" refreshError="1"/>
      <sheetData sheetId="9813" refreshError="1"/>
      <sheetData sheetId="9814" refreshError="1"/>
      <sheetData sheetId="9815" refreshError="1"/>
      <sheetData sheetId="9816" refreshError="1"/>
      <sheetData sheetId="9817" refreshError="1"/>
      <sheetData sheetId="9818" refreshError="1"/>
      <sheetData sheetId="9819" refreshError="1"/>
      <sheetData sheetId="9820" refreshError="1"/>
      <sheetData sheetId="9821" refreshError="1"/>
      <sheetData sheetId="9822" refreshError="1"/>
      <sheetData sheetId="9823" refreshError="1"/>
      <sheetData sheetId="9824" refreshError="1"/>
      <sheetData sheetId="9825" refreshError="1"/>
      <sheetData sheetId="9826" refreshError="1"/>
      <sheetData sheetId="9827" refreshError="1"/>
      <sheetData sheetId="9828" refreshError="1"/>
      <sheetData sheetId="9829" refreshError="1"/>
      <sheetData sheetId="9830" refreshError="1"/>
      <sheetData sheetId="9831" refreshError="1"/>
      <sheetData sheetId="9832" refreshError="1"/>
      <sheetData sheetId="9833" refreshError="1"/>
      <sheetData sheetId="9834" refreshError="1"/>
      <sheetData sheetId="9835" refreshError="1"/>
      <sheetData sheetId="9836" refreshError="1"/>
      <sheetData sheetId="9837" refreshError="1"/>
      <sheetData sheetId="9838" refreshError="1"/>
      <sheetData sheetId="9839" refreshError="1"/>
      <sheetData sheetId="9840" refreshError="1"/>
      <sheetData sheetId="9841" refreshError="1"/>
      <sheetData sheetId="9842" refreshError="1"/>
      <sheetData sheetId="9843" refreshError="1"/>
      <sheetData sheetId="9844" refreshError="1"/>
      <sheetData sheetId="9845" refreshError="1"/>
      <sheetData sheetId="9846" refreshError="1"/>
      <sheetData sheetId="9847" refreshError="1"/>
      <sheetData sheetId="9848" refreshError="1"/>
      <sheetData sheetId="9849" refreshError="1"/>
      <sheetData sheetId="9850" refreshError="1"/>
      <sheetData sheetId="9851" refreshError="1"/>
      <sheetData sheetId="9852" refreshError="1"/>
      <sheetData sheetId="9853" refreshError="1"/>
      <sheetData sheetId="9854" refreshError="1"/>
      <sheetData sheetId="9855" refreshError="1"/>
      <sheetData sheetId="9856" refreshError="1"/>
      <sheetData sheetId="9857" refreshError="1"/>
      <sheetData sheetId="9858" refreshError="1"/>
      <sheetData sheetId="9859" refreshError="1"/>
      <sheetData sheetId="9860" refreshError="1"/>
      <sheetData sheetId="9861" refreshError="1"/>
      <sheetData sheetId="9862" refreshError="1"/>
      <sheetData sheetId="9863" refreshError="1"/>
      <sheetData sheetId="9864" refreshError="1"/>
      <sheetData sheetId="9865" refreshError="1"/>
      <sheetData sheetId="9866" refreshError="1"/>
      <sheetData sheetId="9867" refreshError="1"/>
      <sheetData sheetId="9868" refreshError="1"/>
      <sheetData sheetId="9869" refreshError="1"/>
      <sheetData sheetId="9870" refreshError="1"/>
      <sheetData sheetId="9871" refreshError="1"/>
      <sheetData sheetId="9872" refreshError="1"/>
      <sheetData sheetId="9873" refreshError="1"/>
      <sheetData sheetId="9874" refreshError="1"/>
      <sheetData sheetId="9875" refreshError="1"/>
      <sheetData sheetId="9876" refreshError="1"/>
      <sheetData sheetId="9877" refreshError="1"/>
      <sheetData sheetId="9878" refreshError="1"/>
      <sheetData sheetId="9879" refreshError="1"/>
      <sheetData sheetId="9880" refreshError="1"/>
      <sheetData sheetId="9881" refreshError="1"/>
      <sheetData sheetId="9882" refreshError="1"/>
      <sheetData sheetId="9883" refreshError="1"/>
      <sheetData sheetId="9884" refreshError="1"/>
      <sheetData sheetId="9885" refreshError="1"/>
      <sheetData sheetId="9886" refreshError="1"/>
      <sheetData sheetId="9887" refreshError="1"/>
      <sheetData sheetId="9888" refreshError="1"/>
      <sheetData sheetId="9889" refreshError="1"/>
      <sheetData sheetId="9890" refreshError="1"/>
      <sheetData sheetId="9891" refreshError="1"/>
      <sheetData sheetId="9892" refreshError="1"/>
      <sheetData sheetId="9893" refreshError="1"/>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sheetData sheetId="9908"/>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refreshError="1"/>
      <sheetData sheetId="9918" refreshError="1"/>
      <sheetData sheetId="9919" refreshError="1"/>
      <sheetData sheetId="9920" refreshError="1"/>
      <sheetData sheetId="9921" refreshError="1"/>
      <sheetData sheetId="9922" refreshError="1"/>
      <sheetData sheetId="9923" refreshError="1"/>
      <sheetData sheetId="9924" refreshError="1"/>
      <sheetData sheetId="9925" refreshError="1"/>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refreshError="1"/>
      <sheetData sheetId="9950" refreshError="1"/>
      <sheetData sheetId="9951" refreshError="1"/>
      <sheetData sheetId="9952" refreshError="1"/>
      <sheetData sheetId="9953" refreshError="1"/>
      <sheetData sheetId="9954" refreshError="1"/>
      <sheetData sheetId="9955"/>
      <sheetData sheetId="9956"/>
      <sheetData sheetId="9957" refreshError="1"/>
      <sheetData sheetId="9958" refreshError="1"/>
      <sheetData sheetId="9959" refreshError="1"/>
      <sheetData sheetId="9960" refreshError="1"/>
      <sheetData sheetId="9961" refreshError="1"/>
      <sheetData sheetId="9962" refreshError="1"/>
      <sheetData sheetId="9963" refreshError="1"/>
      <sheetData sheetId="9964" refreshError="1"/>
      <sheetData sheetId="9965" refreshError="1"/>
      <sheetData sheetId="9966" refreshError="1"/>
      <sheetData sheetId="9967" refreshError="1"/>
      <sheetData sheetId="9968" refreshError="1"/>
      <sheetData sheetId="9969" refreshError="1"/>
      <sheetData sheetId="9970" refreshError="1"/>
      <sheetData sheetId="9971" refreshError="1"/>
      <sheetData sheetId="9972" refreshError="1"/>
      <sheetData sheetId="9973" refreshError="1"/>
      <sheetData sheetId="9974" refreshError="1"/>
      <sheetData sheetId="9975" refreshError="1"/>
      <sheetData sheetId="9976" refreshError="1"/>
      <sheetData sheetId="9977" refreshError="1"/>
      <sheetData sheetId="9978" refreshError="1"/>
      <sheetData sheetId="9979" refreshError="1"/>
      <sheetData sheetId="9980" refreshError="1"/>
      <sheetData sheetId="9981" refreshError="1"/>
      <sheetData sheetId="9982" refreshError="1"/>
      <sheetData sheetId="9983" refreshError="1"/>
      <sheetData sheetId="9984" refreshError="1"/>
      <sheetData sheetId="9985" refreshError="1"/>
      <sheetData sheetId="9986" refreshError="1"/>
      <sheetData sheetId="9987" refreshError="1"/>
      <sheetData sheetId="9988" refreshError="1"/>
      <sheetData sheetId="9989" refreshError="1"/>
      <sheetData sheetId="9990" refreshError="1"/>
      <sheetData sheetId="9991" refreshError="1"/>
      <sheetData sheetId="9992" refreshError="1"/>
      <sheetData sheetId="9993" refreshError="1"/>
      <sheetData sheetId="9994" refreshError="1"/>
      <sheetData sheetId="9995" refreshError="1"/>
      <sheetData sheetId="9996" refreshError="1"/>
      <sheetData sheetId="9997" refreshError="1"/>
      <sheetData sheetId="9998" refreshError="1"/>
      <sheetData sheetId="9999" refreshError="1"/>
      <sheetData sheetId="10000" refreshError="1"/>
      <sheetData sheetId="10001" refreshError="1"/>
      <sheetData sheetId="10002" refreshError="1"/>
      <sheetData sheetId="10003" refreshError="1"/>
      <sheetData sheetId="10004" refreshError="1"/>
      <sheetData sheetId="10005" refreshError="1"/>
      <sheetData sheetId="10006" refreshError="1"/>
      <sheetData sheetId="10007" refreshError="1"/>
      <sheetData sheetId="10008" refreshError="1"/>
      <sheetData sheetId="10009" refreshError="1"/>
      <sheetData sheetId="10010" refreshError="1"/>
      <sheetData sheetId="10011" refreshError="1"/>
      <sheetData sheetId="10012" refreshError="1"/>
      <sheetData sheetId="10013" refreshError="1"/>
      <sheetData sheetId="10014" refreshError="1"/>
      <sheetData sheetId="10015" refreshError="1"/>
      <sheetData sheetId="10016" refreshError="1"/>
      <sheetData sheetId="10017" refreshError="1"/>
      <sheetData sheetId="10018" refreshError="1"/>
      <sheetData sheetId="10019" refreshError="1"/>
      <sheetData sheetId="10020" refreshError="1"/>
      <sheetData sheetId="10021" refreshError="1"/>
      <sheetData sheetId="10022" refreshError="1"/>
      <sheetData sheetId="10023" refreshError="1"/>
      <sheetData sheetId="10024" refreshError="1"/>
      <sheetData sheetId="10025" refreshError="1"/>
      <sheetData sheetId="10026" refreshError="1"/>
      <sheetData sheetId="10027" refreshError="1"/>
      <sheetData sheetId="10028" refreshError="1"/>
      <sheetData sheetId="10029" refreshError="1"/>
      <sheetData sheetId="10030" refreshError="1"/>
      <sheetData sheetId="10031" refreshError="1"/>
      <sheetData sheetId="10032" refreshError="1"/>
      <sheetData sheetId="10033" refreshError="1"/>
      <sheetData sheetId="10034" refreshError="1"/>
      <sheetData sheetId="10035" refreshError="1"/>
      <sheetData sheetId="10036" refreshError="1"/>
      <sheetData sheetId="10037" refreshError="1"/>
      <sheetData sheetId="10038" refreshError="1"/>
      <sheetData sheetId="10039" refreshError="1"/>
      <sheetData sheetId="10040" refreshError="1"/>
      <sheetData sheetId="10041" refreshError="1"/>
      <sheetData sheetId="10042" refreshError="1"/>
      <sheetData sheetId="10043" refreshError="1"/>
      <sheetData sheetId="10044" refreshError="1"/>
      <sheetData sheetId="10045" refreshError="1"/>
      <sheetData sheetId="10046" refreshError="1"/>
      <sheetData sheetId="10047" refreshError="1"/>
      <sheetData sheetId="10048" refreshError="1"/>
      <sheetData sheetId="10049" refreshError="1"/>
      <sheetData sheetId="10050" refreshError="1"/>
      <sheetData sheetId="10051" refreshError="1"/>
      <sheetData sheetId="10052" refreshError="1"/>
      <sheetData sheetId="10053" refreshError="1"/>
      <sheetData sheetId="10054" refreshError="1"/>
      <sheetData sheetId="10055" refreshError="1"/>
      <sheetData sheetId="10056" refreshError="1"/>
      <sheetData sheetId="10057" refreshError="1"/>
      <sheetData sheetId="10058" refreshError="1"/>
      <sheetData sheetId="10059" refreshError="1"/>
      <sheetData sheetId="10060" refreshError="1"/>
      <sheetData sheetId="10061" refreshError="1"/>
      <sheetData sheetId="10062" refreshError="1"/>
      <sheetData sheetId="10063" refreshError="1"/>
      <sheetData sheetId="10064" refreshError="1"/>
      <sheetData sheetId="10065" refreshError="1"/>
      <sheetData sheetId="10066" refreshError="1"/>
      <sheetData sheetId="10067" refreshError="1"/>
      <sheetData sheetId="10068" refreshError="1"/>
      <sheetData sheetId="10069" refreshError="1"/>
      <sheetData sheetId="10070" refreshError="1"/>
      <sheetData sheetId="10071" refreshError="1"/>
      <sheetData sheetId="10072" refreshError="1"/>
      <sheetData sheetId="10073" refreshError="1"/>
      <sheetData sheetId="10074" refreshError="1"/>
      <sheetData sheetId="10075" refreshError="1"/>
      <sheetData sheetId="10076" refreshError="1"/>
      <sheetData sheetId="10077" refreshError="1"/>
      <sheetData sheetId="10078" refreshError="1"/>
      <sheetData sheetId="10079" refreshError="1"/>
      <sheetData sheetId="10080" refreshError="1"/>
      <sheetData sheetId="10081" refreshError="1"/>
      <sheetData sheetId="10082" refreshError="1"/>
      <sheetData sheetId="10083" refreshError="1"/>
      <sheetData sheetId="10084" refreshError="1"/>
      <sheetData sheetId="10085" refreshError="1"/>
      <sheetData sheetId="10086" refreshError="1"/>
      <sheetData sheetId="10087" refreshError="1"/>
      <sheetData sheetId="10088" refreshError="1"/>
      <sheetData sheetId="10089" refreshError="1"/>
      <sheetData sheetId="10090" refreshError="1"/>
      <sheetData sheetId="10091" refreshError="1"/>
      <sheetData sheetId="10092" refreshError="1"/>
      <sheetData sheetId="10093" refreshError="1"/>
      <sheetData sheetId="10094" refreshError="1"/>
      <sheetData sheetId="10095" refreshError="1"/>
      <sheetData sheetId="10096" refreshError="1"/>
      <sheetData sheetId="10097" refreshError="1"/>
      <sheetData sheetId="10098" refreshError="1"/>
      <sheetData sheetId="10099" refreshError="1"/>
      <sheetData sheetId="10100" refreshError="1"/>
      <sheetData sheetId="10101" refreshError="1"/>
      <sheetData sheetId="10102" refreshError="1"/>
      <sheetData sheetId="10103" refreshError="1"/>
      <sheetData sheetId="10104" refreshError="1"/>
      <sheetData sheetId="10105" refreshError="1"/>
      <sheetData sheetId="10106" refreshError="1"/>
      <sheetData sheetId="10107" refreshError="1"/>
      <sheetData sheetId="10108" refreshError="1"/>
      <sheetData sheetId="10109" refreshError="1"/>
      <sheetData sheetId="10110" refreshError="1"/>
      <sheetData sheetId="10111" refreshError="1"/>
      <sheetData sheetId="10112" refreshError="1"/>
      <sheetData sheetId="10113" refreshError="1"/>
      <sheetData sheetId="10114" refreshError="1"/>
      <sheetData sheetId="10115" refreshError="1"/>
      <sheetData sheetId="10116" refreshError="1"/>
      <sheetData sheetId="10117" refreshError="1"/>
      <sheetData sheetId="10118" refreshError="1"/>
      <sheetData sheetId="10119" refreshError="1"/>
      <sheetData sheetId="10120" refreshError="1"/>
      <sheetData sheetId="10121" refreshError="1"/>
      <sheetData sheetId="10122" refreshError="1"/>
      <sheetData sheetId="10123" refreshError="1"/>
      <sheetData sheetId="10124" refreshError="1"/>
      <sheetData sheetId="10125" refreshError="1"/>
      <sheetData sheetId="10126" refreshError="1"/>
      <sheetData sheetId="10127" refreshError="1"/>
      <sheetData sheetId="10128" refreshError="1"/>
      <sheetData sheetId="10129" refreshError="1"/>
      <sheetData sheetId="10130" refreshError="1"/>
      <sheetData sheetId="10131" refreshError="1"/>
      <sheetData sheetId="10132" refreshError="1"/>
      <sheetData sheetId="10133" refreshError="1"/>
      <sheetData sheetId="10134" refreshError="1"/>
      <sheetData sheetId="10135" refreshError="1"/>
      <sheetData sheetId="10136" refreshError="1"/>
      <sheetData sheetId="10137" refreshError="1"/>
      <sheetData sheetId="10138" refreshError="1"/>
      <sheetData sheetId="10139" refreshError="1"/>
      <sheetData sheetId="10140" refreshError="1"/>
      <sheetData sheetId="10141" refreshError="1"/>
      <sheetData sheetId="10142" refreshError="1"/>
      <sheetData sheetId="10143" refreshError="1"/>
      <sheetData sheetId="10144" refreshError="1"/>
      <sheetData sheetId="10145" refreshError="1"/>
      <sheetData sheetId="10146" refreshError="1"/>
      <sheetData sheetId="10147" refreshError="1"/>
      <sheetData sheetId="10148" refreshError="1"/>
      <sheetData sheetId="10149" refreshError="1"/>
      <sheetData sheetId="10150" refreshError="1"/>
      <sheetData sheetId="10151" refreshError="1"/>
      <sheetData sheetId="10152"/>
      <sheetData sheetId="10153"/>
      <sheetData sheetId="10154" refreshError="1"/>
      <sheetData sheetId="10155" refreshError="1"/>
      <sheetData sheetId="10156" refreshError="1"/>
      <sheetData sheetId="10157"/>
      <sheetData sheetId="10158"/>
      <sheetData sheetId="10159" refreshError="1"/>
      <sheetData sheetId="10160"/>
      <sheetData sheetId="10161"/>
      <sheetData sheetId="10162" refreshError="1"/>
      <sheetData sheetId="10163" refreshError="1"/>
      <sheetData sheetId="10164" refreshError="1"/>
      <sheetData sheetId="10165" refreshError="1"/>
      <sheetData sheetId="10166" refreshError="1"/>
      <sheetData sheetId="10167" refreshError="1"/>
      <sheetData sheetId="10168" refreshError="1"/>
      <sheetData sheetId="10169" refreshError="1"/>
      <sheetData sheetId="10170" refreshError="1"/>
      <sheetData sheetId="10171" refreshError="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refreshError="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refreshError="1"/>
      <sheetData sheetId="10238"/>
      <sheetData sheetId="10239"/>
      <sheetData sheetId="10240" refreshError="1"/>
      <sheetData sheetId="10241" refreshError="1"/>
      <sheetData sheetId="10242" refreshError="1"/>
      <sheetData sheetId="10243"/>
      <sheetData sheetId="10244" refreshError="1"/>
      <sheetData sheetId="10245"/>
      <sheetData sheetId="10246" refreshError="1"/>
      <sheetData sheetId="10247" refreshError="1"/>
      <sheetData sheetId="10248"/>
      <sheetData sheetId="10249" refreshError="1"/>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refreshError="1"/>
      <sheetData sheetId="10306" refreshError="1"/>
      <sheetData sheetId="10307" refreshError="1"/>
      <sheetData sheetId="10308" refreshError="1"/>
      <sheetData sheetId="10309" refreshError="1"/>
      <sheetData sheetId="10310"/>
      <sheetData sheetId="10311" refreshError="1"/>
      <sheetData sheetId="10312" refreshError="1"/>
      <sheetData sheetId="10313" refreshError="1"/>
      <sheetData sheetId="10314" refreshError="1"/>
      <sheetData sheetId="10315" refreshError="1"/>
      <sheetData sheetId="10316" refreshError="1"/>
      <sheetData sheetId="10317" refreshError="1"/>
      <sheetData sheetId="10318" refreshError="1"/>
      <sheetData sheetId="10319" refreshError="1"/>
      <sheetData sheetId="10320" refreshError="1"/>
      <sheetData sheetId="10321" refreshError="1"/>
      <sheetData sheetId="10322"/>
      <sheetData sheetId="10323"/>
      <sheetData sheetId="10324"/>
      <sheetData sheetId="10325"/>
      <sheetData sheetId="10326"/>
      <sheetData sheetId="10327" refreshError="1"/>
      <sheetData sheetId="10328" refreshError="1"/>
      <sheetData sheetId="10329" refreshError="1"/>
      <sheetData sheetId="10330" refreshError="1"/>
      <sheetData sheetId="10331"/>
      <sheetData sheetId="10332" refreshError="1"/>
      <sheetData sheetId="10333" refreshError="1"/>
      <sheetData sheetId="10334" refreshError="1"/>
      <sheetData sheetId="10335"/>
      <sheetData sheetId="10336" refreshError="1"/>
      <sheetData sheetId="10337" refreshError="1"/>
      <sheetData sheetId="10338" refreshError="1"/>
      <sheetData sheetId="10339" refreshError="1"/>
      <sheetData sheetId="10340" refreshError="1"/>
      <sheetData sheetId="10341" refreshError="1"/>
      <sheetData sheetId="10342" refreshError="1"/>
      <sheetData sheetId="10343"/>
      <sheetData sheetId="10344"/>
      <sheetData sheetId="10345" refreshError="1"/>
      <sheetData sheetId="10346"/>
      <sheetData sheetId="10347" refreshError="1"/>
      <sheetData sheetId="10348" refreshError="1"/>
      <sheetData sheetId="10349"/>
      <sheetData sheetId="10350"/>
      <sheetData sheetId="10351" refreshError="1"/>
      <sheetData sheetId="10352" refreshError="1"/>
      <sheetData sheetId="10353" refreshError="1"/>
      <sheetData sheetId="10354"/>
      <sheetData sheetId="10355" refreshError="1"/>
      <sheetData sheetId="10356" refreshError="1"/>
      <sheetData sheetId="10357" refreshError="1"/>
      <sheetData sheetId="10358" refreshError="1"/>
      <sheetData sheetId="10359" refreshError="1"/>
      <sheetData sheetId="10360" refreshError="1"/>
      <sheetData sheetId="10361" refreshError="1"/>
      <sheetData sheetId="10362" refreshError="1"/>
      <sheetData sheetId="10363" refreshError="1"/>
      <sheetData sheetId="10364" refreshError="1"/>
      <sheetData sheetId="10365" refreshError="1"/>
      <sheetData sheetId="10366" refreshError="1"/>
      <sheetData sheetId="10367" refreshError="1"/>
      <sheetData sheetId="10368" refreshError="1"/>
      <sheetData sheetId="10369" refreshError="1"/>
      <sheetData sheetId="10370" refreshError="1"/>
      <sheetData sheetId="10371" refreshError="1"/>
      <sheetData sheetId="10372" refreshError="1"/>
      <sheetData sheetId="10373" refreshError="1"/>
      <sheetData sheetId="10374" refreshError="1"/>
      <sheetData sheetId="10375" refreshError="1"/>
      <sheetData sheetId="10376" refreshError="1"/>
      <sheetData sheetId="10377" refreshError="1"/>
      <sheetData sheetId="10378" refreshError="1"/>
      <sheetData sheetId="10379" refreshError="1"/>
      <sheetData sheetId="10380" refreshError="1"/>
      <sheetData sheetId="10381" refreshError="1"/>
      <sheetData sheetId="10382" refreshError="1"/>
      <sheetData sheetId="10383" refreshError="1"/>
      <sheetData sheetId="10384" refreshError="1"/>
      <sheetData sheetId="10385" refreshError="1"/>
      <sheetData sheetId="10386" refreshError="1"/>
      <sheetData sheetId="10387" refreshError="1"/>
      <sheetData sheetId="10388" refreshError="1"/>
      <sheetData sheetId="10389" refreshError="1"/>
      <sheetData sheetId="10390" refreshError="1"/>
      <sheetData sheetId="10391" refreshError="1"/>
      <sheetData sheetId="10392" refreshError="1"/>
      <sheetData sheetId="10393" refreshError="1"/>
      <sheetData sheetId="10394" refreshError="1"/>
      <sheetData sheetId="10395" refreshError="1"/>
      <sheetData sheetId="10396" refreshError="1"/>
      <sheetData sheetId="10397" refreshError="1"/>
      <sheetData sheetId="10398" refreshError="1"/>
      <sheetData sheetId="10399" refreshError="1"/>
      <sheetData sheetId="10400" refreshError="1"/>
      <sheetData sheetId="10401" refreshError="1"/>
      <sheetData sheetId="10402" refreshError="1"/>
      <sheetData sheetId="10403" refreshError="1"/>
      <sheetData sheetId="10404" refreshError="1"/>
      <sheetData sheetId="10405" refreshError="1"/>
      <sheetData sheetId="10406" refreshError="1"/>
      <sheetData sheetId="10407" refreshError="1"/>
      <sheetData sheetId="10408" refreshError="1"/>
      <sheetData sheetId="10409" refreshError="1"/>
      <sheetData sheetId="10410" refreshError="1"/>
      <sheetData sheetId="10411" refreshError="1"/>
      <sheetData sheetId="10412" refreshError="1"/>
      <sheetData sheetId="10413" refreshError="1"/>
      <sheetData sheetId="10414" refreshError="1"/>
      <sheetData sheetId="10415" refreshError="1"/>
      <sheetData sheetId="10416" refreshError="1"/>
      <sheetData sheetId="10417" refreshError="1"/>
      <sheetData sheetId="10418" refreshError="1"/>
      <sheetData sheetId="10419" refreshError="1"/>
      <sheetData sheetId="10420" refreshError="1"/>
      <sheetData sheetId="10421" refreshError="1"/>
      <sheetData sheetId="10422" refreshError="1"/>
      <sheetData sheetId="10423" refreshError="1"/>
      <sheetData sheetId="10424" refreshError="1"/>
      <sheetData sheetId="10425" refreshError="1"/>
      <sheetData sheetId="10426" refreshError="1"/>
      <sheetData sheetId="10427" refreshError="1"/>
      <sheetData sheetId="10428" refreshError="1"/>
      <sheetData sheetId="10429" refreshError="1"/>
      <sheetData sheetId="10430" refreshError="1"/>
      <sheetData sheetId="10431" refreshError="1"/>
      <sheetData sheetId="10432" refreshError="1"/>
      <sheetData sheetId="10433" refreshError="1"/>
      <sheetData sheetId="10434" refreshError="1"/>
      <sheetData sheetId="10435" refreshError="1"/>
      <sheetData sheetId="10436" refreshError="1"/>
      <sheetData sheetId="10437" refreshError="1"/>
      <sheetData sheetId="10438" refreshError="1"/>
      <sheetData sheetId="10439" refreshError="1"/>
      <sheetData sheetId="10440" refreshError="1"/>
      <sheetData sheetId="10441" refreshError="1"/>
      <sheetData sheetId="10442" refreshError="1"/>
      <sheetData sheetId="10443" refreshError="1"/>
      <sheetData sheetId="10444" refreshError="1"/>
      <sheetData sheetId="10445" refreshError="1"/>
      <sheetData sheetId="10446" refreshError="1"/>
      <sheetData sheetId="10447" refreshError="1"/>
      <sheetData sheetId="10448" refreshError="1"/>
      <sheetData sheetId="10449" refreshError="1"/>
      <sheetData sheetId="10450" refreshError="1"/>
      <sheetData sheetId="10451" refreshError="1"/>
      <sheetData sheetId="10452" refreshError="1"/>
      <sheetData sheetId="10453" refreshError="1"/>
      <sheetData sheetId="10454" refreshError="1"/>
      <sheetData sheetId="10455" refreshError="1"/>
      <sheetData sheetId="10456" refreshError="1"/>
      <sheetData sheetId="10457" refreshError="1"/>
      <sheetData sheetId="10458" refreshError="1"/>
      <sheetData sheetId="10459" refreshError="1"/>
      <sheetData sheetId="10460" refreshError="1"/>
      <sheetData sheetId="10461" refreshError="1"/>
      <sheetData sheetId="10462" refreshError="1"/>
      <sheetData sheetId="10463" refreshError="1"/>
      <sheetData sheetId="10464" refreshError="1"/>
      <sheetData sheetId="10465" refreshError="1"/>
      <sheetData sheetId="10466" refreshError="1"/>
      <sheetData sheetId="10467" refreshError="1"/>
      <sheetData sheetId="10468" refreshError="1"/>
      <sheetData sheetId="10469" refreshError="1"/>
      <sheetData sheetId="10470" refreshError="1"/>
      <sheetData sheetId="10471" refreshError="1"/>
      <sheetData sheetId="10472" refreshError="1"/>
      <sheetData sheetId="10473" refreshError="1"/>
      <sheetData sheetId="10474" refreshError="1"/>
      <sheetData sheetId="10475" refreshError="1"/>
      <sheetData sheetId="10476" refreshError="1"/>
      <sheetData sheetId="10477" refreshError="1"/>
      <sheetData sheetId="10478" refreshError="1"/>
      <sheetData sheetId="10479" refreshError="1"/>
      <sheetData sheetId="10480" refreshError="1"/>
      <sheetData sheetId="10481" refreshError="1"/>
      <sheetData sheetId="10482" refreshError="1"/>
      <sheetData sheetId="10483" refreshError="1"/>
      <sheetData sheetId="10484" refreshError="1"/>
      <sheetData sheetId="10485" refreshError="1"/>
      <sheetData sheetId="10486" refreshError="1"/>
      <sheetData sheetId="10487" refreshError="1"/>
      <sheetData sheetId="10488" refreshError="1"/>
      <sheetData sheetId="10489" refreshError="1"/>
      <sheetData sheetId="10490" refreshError="1"/>
      <sheetData sheetId="10491" refreshError="1"/>
      <sheetData sheetId="10492" refreshError="1"/>
      <sheetData sheetId="10493" refreshError="1"/>
      <sheetData sheetId="10494" refreshError="1"/>
      <sheetData sheetId="10495" refreshError="1"/>
      <sheetData sheetId="10496" refreshError="1"/>
      <sheetData sheetId="10497" refreshError="1"/>
      <sheetData sheetId="10498" refreshError="1"/>
      <sheetData sheetId="10499" refreshError="1"/>
      <sheetData sheetId="10500" refreshError="1"/>
      <sheetData sheetId="10501" refreshError="1"/>
      <sheetData sheetId="10502" refreshError="1"/>
      <sheetData sheetId="10503" refreshError="1"/>
      <sheetData sheetId="10504" refreshError="1"/>
      <sheetData sheetId="10505" refreshError="1"/>
      <sheetData sheetId="10506" refreshError="1"/>
      <sheetData sheetId="10507" refreshError="1"/>
      <sheetData sheetId="10508" refreshError="1"/>
      <sheetData sheetId="10509" refreshError="1"/>
      <sheetData sheetId="10510" refreshError="1"/>
      <sheetData sheetId="10511" refreshError="1"/>
      <sheetData sheetId="10512" refreshError="1"/>
      <sheetData sheetId="10513" refreshError="1"/>
      <sheetData sheetId="10514" refreshError="1"/>
      <sheetData sheetId="10515" refreshError="1"/>
      <sheetData sheetId="10516" refreshError="1"/>
      <sheetData sheetId="10517" refreshError="1"/>
      <sheetData sheetId="10518" refreshError="1"/>
      <sheetData sheetId="10519" refreshError="1"/>
      <sheetData sheetId="10520" refreshError="1"/>
      <sheetData sheetId="10521" refreshError="1"/>
      <sheetData sheetId="10522" refreshError="1"/>
      <sheetData sheetId="10523" refreshError="1"/>
      <sheetData sheetId="10524" refreshError="1"/>
      <sheetData sheetId="10525" refreshError="1"/>
      <sheetData sheetId="10526" refreshError="1"/>
      <sheetData sheetId="10527" refreshError="1"/>
      <sheetData sheetId="10528" refreshError="1"/>
      <sheetData sheetId="10529" refreshError="1"/>
      <sheetData sheetId="10530" refreshError="1"/>
      <sheetData sheetId="10531" refreshError="1"/>
      <sheetData sheetId="10532" refreshError="1"/>
      <sheetData sheetId="10533" refreshError="1"/>
      <sheetData sheetId="10534" refreshError="1"/>
      <sheetData sheetId="10535" refreshError="1"/>
      <sheetData sheetId="10536" refreshError="1"/>
      <sheetData sheetId="10537" refreshError="1"/>
      <sheetData sheetId="10538" refreshError="1"/>
      <sheetData sheetId="10539" refreshError="1"/>
      <sheetData sheetId="10540" refreshError="1"/>
      <sheetData sheetId="10541" refreshError="1"/>
      <sheetData sheetId="10542" refreshError="1"/>
      <sheetData sheetId="10543" refreshError="1"/>
      <sheetData sheetId="10544" refreshError="1"/>
      <sheetData sheetId="10545" refreshError="1"/>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efreshError="1"/>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efreshError="1"/>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refreshError="1"/>
      <sheetData sheetId="10604" refreshError="1"/>
      <sheetData sheetId="10605" refreshError="1"/>
      <sheetData sheetId="10606"/>
      <sheetData sheetId="10607" refreshError="1"/>
      <sheetData sheetId="10608"/>
      <sheetData sheetId="10609" refreshError="1"/>
      <sheetData sheetId="10610"/>
      <sheetData sheetId="10611"/>
      <sheetData sheetId="10612"/>
      <sheetData sheetId="10613" refreshError="1"/>
      <sheetData sheetId="10614" refreshError="1"/>
      <sheetData sheetId="10615" refreshError="1"/>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refreshError="1"/>
      <sheetData sheetId="10630" refreshError="1"/>
      <sheetData sheetId="10631"/>
      <sheetData sheetId="10632"/>
      <sheetData sheetId="10633" refreshError="1"/>
      <sheetData sheetId="10634" refreshError="1"/>
      <sheetData sheetId="10635" refreshError="1"/>
      <sheetData sheetId="10636"/>
      <sheetData sheetId="10637" refreshError="1"/>
      <sheetData sheetId="10638" refreshError="1"/>
      <sheetData sheetId="10639"/>
      <sheetData sheetId="10640" refreshError="1"/>
      <sheetData sheetId="10641"/>
      <sheetData sheetId="10642" refreshError="1"/>
      <sheetData sheetId="10643"/>
      <sheetData sheetId="10644" refreshError="1"/>
      <sheetData sheetId="10645" refreshError="1"/>
      <sheetData sheetId="10646" refreshError="1"/>
      <sheetData sheetId="10647" refreshError="1"/>
      <sheetData sheetId="10648" refreshError="1"/>
      <sheetData sheetId="10649" refreshError="1"/>
      <sheetData sheetId="10650" refreshError="1"/>
      <sheetData sheetId="10651" refreshError="1"/>
      <sheetData sheetId="10652" refreshError="1"/>
      <sheetData sheetId="10653" refreshError="1"/>
      <sheetData sheetId="10654" refreshError="1"/>
      <sheetData sheetId="10655" refreshError="1"/>
      <sheetData sheetId="10656" refreshError="1"/>
      <sheetData sheetId="10657" refreshError="1"/>
      <sheetData sheetId="10658"/>
      <sheetData sheetId="10659" refreshError="1"/>
      <sheetData sheetId="10660" refreshError="1"/>
      <sheetData sheetId="10661" refreshError="1"/>
      <sheetData sheetId="10662" refreshError="1"/>
      <sheetData sheetId="10663" refreshError="1"/>
      <sheetData sheetId="10664" refreshError="1"/>
      <sheetData sheetId="10665" refreshError="1"/>
      <sheetData sheetId="10666" refreshError="1"/>
      <sheetData sheetId="10667" refreshError="1"/>
      <sheetData sheetId="10668" refreshError="1"/>
      <sheetData sheetId="10669" refreshError="1"/>
      <sheetData sheetId="10670" refreshError="1"/>
      <sheetData sheetId="10671" refreshError="1"/>
      <sheetData sheetId="10672" refreshError="1"/>
      <sheetData sheetId="10673" refreshError="1"/>
      <sheetData sheetId="10674" refreshError="1"/>
      <sheetData sheetId="10675" refreshError="1"/>
      <sheetData sheetId="10676" refreshError="1"/>
      <sheetData sheetId="10677" refreshError="1"/>
      <sheetData sheetId="10678" refreshError="1"/>
      <sheetData sheetId="10679" refreshError="1"/>
      <sheetData sheetId="10680" refreshError="1"/>
      <sheetData sheetId="10681" refreshError="1"/>
      <sheetData sheetId="10682" refreshError="1"/>
      <sheetData sheetId="10683" refreshError="1"/>
      <sheetData sheetId="10684" refreshError="1"/>
      <sheetData sheetId="10685" refreshError="1"/>
      <sheetData sheetId="10686" refreshError="1"/>
      <sheetData sheetId="10687" refreshError="1"/>
      <sheetData sheetId="10688" refreshError="1"/>
      <sheetData sheetId="10689" refreshError="1"/>
      <sheetData sheetId="10690" refreshError="1"/>
      <sheetData sheetId="10691" refreshError="1"/>
      <sheetData sheetId="10692" refreshError="1"/>
      <sheetData sheetId="10693" refreshError="1"/>
      <sheetData sheetId="10694" refreshError="1"/>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refreshError="1"/>
      <sheetData sheetId="10729" refreshError="1"/>
      <sheetData sheetId="10730" refreshError="1"/>
      <sheetData sheetId="10731" refreshError="1"/>
      <sheetData sheetId="10732" refreshError="1"/>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refreshError="1"/>
      <sheetData sheetId="10752" refreshError="1"/>
      <sheetData sheetId="10753" refreshError="1"/>
      <sheetData sheetId="10754" refreshError="1"/>
      <sheetData sheetId="10755" refreshError="1"/>
      <sheetData sheetId="10756" refreshError="1"/>
      <sheetData sheetId="10757" refreshError="1"/>
      <sheetData sheetId="10758" refreshError="1"/>
      <sheetData sheetId="10759" refreshError="1"/>
      <sheetData sheetId="10760" refreshError="1"/>
      <sheetData sheetId="10761" refreshError="1"/>
      <sheetData sheetId="10762" refreshError="1"/>
      <sheetData sheetId="10763" refreshError="1"/>
      <sheetData sheetId="10764" refreshError="1"/>
      <sheetData sheetId="10765" refreshError="1"/>
      <sheetData sheetId="10766" refreshError="1"/>
      <sheetData sheetId="10767" refreshError="1"/>
      <sheetData sheetId="10768" refreshError="1"/>
      <sheetData sheetId="10769" refreshError="1"/>
      <sheetData sheetId="10770" refreshError="1"/>
      <sheetData sheetId="10771" refreshError="1"/>
      <sheetData sheetId="10772" refreshError="1"/>
      <sheetData sheetId="10773" refreshError="1"/>
      <sheetData sheetId="10774" refreshError="1"/>
      <sheetData sheetId="10775" refreshError="1"/>
      <sheetData sheetId="10776" refreshError="1"/>
      <sheetData sheetId="10777" refreshError="1"/>
      <sheetData sheetId="10778" refreshError="1"/>
      <sheetData sheetId="10779" refreshError="1"/>
      <sheetData sheetId="10780" refreshError="1"/>
      <sheetData sheetId="10781" refreshError="1"/>
      <sheetData sheetId="10782" refreshError="1"/>
      <sheetData sheetId="10783" refreshError="1"/>
      <sheetData sheetId="10784" refreshError="1"/>
      <sheetData sheetId="10785" refreshError="1"/>
      <sheetData sheetId="10786" refreshError="1"/>
      <sheetData sheetId="10787" refreshError="1"/>
      <sheetData sheetId="10788" refreshError="1"/>
      <sheetData sheetId="10789" refreshError="1"/>
      <sheetData sheetId="10790" refreshError="1"/>
      <sheetData sheetId="10791" refreshError="1"/>
      <sheetData sheetId="10792" refreshError="1"/>
      <sheetData sheetId="10793" refreshError="1"/>
      <sheetData sheetId="10794" refreshError="1"/>
      <sheetData sheetId="10795" refreshError="1"/>
      <sheetData sheetId="10796" refreshError="1"/>
      <sheetData sheetId="10797" refreshError="1"/>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refreshError="1"/>
      <sheetData sheetId="10841"/>
      <sheetData sheetId="10842"/>
      <sheetData sheetId="10843" refreshError="1"/>
      <sheetData sheetId="10844" refreshError="1"/>
      <sheetData sheetId="10845" refreshError="1"/>
      <sheetData sheetId="10846" refreshError="1"/>
      <sheetData sheetId="10847" refreshError="1"/>
      <sheetData sheetId="10848" refreshError="1"/>
      <sheetData sheetId="10849" refreshError="1"/>
      <sheetData sheetId="10850" refreshError="1"/>
      <sheetData sheetId="10851" refreshError="1"/>
      <sheetData sheetId="10852" refreshError="1"/>
      <sheetData sheetId="10853" refreshError="1"/>
      <sheetData sheetId="10854" refreshError="1"/>
      <sheetData sheetId="10855" refreshError="1"/>
      <sheetData sheetId="10856" refreshError="1"/>
      <sheetData sheetId="10857" refreshError="1"/>
      <sheetData sheetId="10858" refreshError="1"/>
      <sheetData sheetId="10859" refreshError="1"/>
      <sheetData sheetId="10860" refreshError="1"/>
      <sheetData sheetId="10861" refreshError="1"/>
      <sheetData sheetId="10862" refreshError="1"/>
      <sheetData sheetId="10863" refreshError="1"/>
      <sheetData sheetId="10864" refreshError="1"/>
      <sheetData sheetId="10865" refreshError="1"/>
      <sheetData sheetId="10866" refreshError="1"/>
      <sheetData sheetId="10867" refreshError="1"/>
      <sheetData sheetId="10868" refreshError="1"/>
      <sheetData sheetId="10869" refreshError="1"/>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refreshError="1"/>
      <sheetData sheetId="10883"/>
      <sheetData sheetId="10884" refreshError="1"/>
      <sheetData sheetId="10885" refreshError="1"/>
      <sheetData sheetId="10886" refreshError="1"/>
      <sheetData sheetId="10887" refreshError="1"/>
      <sheetData sheetId="10888" refreshError="1"/>
      <sheetData sheetId="10889" refreshError="1"/>
      <sheetData sheetId="10890"/>
      <sheetData sheetId="10891"/>
      <sheetData sheetId="10892"/>
      <sheetData sheetId="10893"/>
      <sheetData sheetId="10894"/>
      <sheetData sheetId="10895"/>
      <sheetData sheetId="10896"/>
      <sheetData sheetId="10897"/>
      <sheetData sheetId="10898" refreshError="1"/>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refreshError="1"/>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refreshError="1"/>
      <sheetData sheetId="10939"/>
      <sheetData sheetId="10940"/>
      <sheetData sheetId="10941"/>
      <sheetData sheetId="10942"/>
      <sheetData sheetId="10943"/>
      <sheetData sheetId="10944"/>
      <sheetData sheetId="10945"/>
      <sheetData sheetId="10946"/>
      <sheetData sheetId="10947"/>
      <sheetData sheetId="10948" refreshError="1"/>
      <sheetData sheetId="10949" refreshError="1"/>
      <sheetData sheetId="10950" refreshError="1"/>
      <sheetData sheetId="10951" refreshError="1"/>
      <sheetData sheetId="10952" refreshError="1"/>
      <sheetData sheetId="10953" refreshError="1"/>
      <sheetData sheetId="10954" refreshError="1"/>
      <sheetData sheetId="10955" refreshError="1"/>
      <sheetData sheetId="10956" refreshError="1"/>
      <sheetData sheetId="10957" refreshError="1"/>
      <sheetData sheetId="10958" refreshError="1"/>
      <sheetData sheetId="10959" refreshError="1"/>
      <sheetData sheetId="10960" refreshError="1"/>
      <sheetData sheetId="10961" refreshError="1"/>
      <sheetData sheetId="10962" refreshError="1"/>
      <sheetData sheetId="10963" refreshError="1"/>
      <sheetData sheetId="10964" refreshError="1"/>
      <sheetData sheetId="10965" refreshError="1"/>
      <sheetData sheetId="10966" refreshError="1"/>
      <sheetData sheetId="10967" refreshError="1"/>
      <sheetData sheetId="10968" refreshError="1"/>
      <sheetData sheetId="10969" refreshError="1"/>
      <sheetData sheetId="10970" refreshError="1"/>
      <sheetData sh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or="1"/>
      <sheetData sheetId="10979" refreshError="1"/>
      <sheetData sheetId="10980" refreshError="1"/>
      <sheetData sheetId="10981" refreshError="1"/>
      <sheetData sheetId="10982" refreshError="1"/>
      <sheetData sheetId="10983" refreshError="1"/>
      <sheetData sheetId="10984" refreshError="1"/>
      <sheetData sheetId="10985" refreshError="1"/>
      <sheetData sheetId="10986" refreshError="1"/>
      <sheetData sheetId="10987" refreshError="1"/>
      <sheetData sheetId="10988" refreshError="1"/>
      <sheetData sheetId="10989" refreshError="1"/>
      <sheetData sheetId="10990" refreshError="1"/>
      <sheetData sheetId="10991" refreshError="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refreshError="1"/>
      <sheetData sheetId="11000" refreshError="1"/>
      <sheetData sheetId="11001" refreshError="1"/>
      <sheetData sheetId="11002" refreshError="1"/>
      <sheetData sheetId="11003" refreshError="1"/>
      <sheetData sheetId="11004" refreshError="1"/>
      <sheetData sheetId="11005" refreshError="1"/>
      <sheetData sheetId="11006" refreshError="1"/>
      <sheetData sheetId="11007" refreshError="1"/>
      <sheetData sheetId="11008" refreshError="1"/>
      <sheetData sheetId="11009"/>
      <sheetData sheetId="11010"/>
      <sheetData sheetId="11011"/>
      <sheetData sheetId="11012"/>
      <sheetData sheetId="11013"/>
      <sheetData sheetId="11014" refreshError="1"/>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refreshError="1"/>
      <sheetData sheetId="11090"/>
      <sheetData sheetId="11091"/>
      <sheetData sheetId="11092"/>
      <sheetData sheetId="11093"/>
      <sheetData sheetId="11094"/>
      <sheetData sheetId="11095"/>
      <sheetData sheetId="11096"/>
      <sheetData sheetId="11097"/>
      <sheetData sheetId="11098"/>
      <sheetData sheetId="11099"/>
      <sheetData sheetId="11100"/>
      <sheetData sheetId="11101" refreshError="1"/>
      <sheetData sheetId="11102"/>
      <sheetData sheetId="11103"/>
      <sheetData sheetId="11104" refreshError="1"/>
      <sheetData sheetId="11105" refreshError="1"/>
      <sheetData sheetId="11106" refreshError="1"/>
      <sheetData sheetId="11107" refreshError="1"/>
      <sheetData sheetId="11108" refreshError="1"/>
      <sheetData sheetId="11109"/>
      <sheetData sheetId="11110" refreshError="1"/>
      <sheetData sheetId="11111"/>
      <sheetData sheetId="11112"/>
      <sheetData sheetId="11113"/>
      <sheetData sheetId="11114" refreshError="1"/>
      <sheetData sheetId="11115"/>
      <sheetData sheetId="11116"/>
      <sheetData sheetId="11117"/>
      <sheetData sheetId="11118"/>
      <sheetData sheetId="11119" refreshError="1"/>
      <sheetData sheetId="11120" refreshError="1"/>
      <sheetData sheetId="11121" refreshError="1"/>
      <sheetData sheetId="11122" refreshError="1"/>
      <sheetData sheetId="11123" refreshError="1"/>
      <sheetData sheetId="11124"/>
      <sheetData sheetId="11125"/>
      <sheetData sheetId="11126" refreshError="1"/>
      <sheetData sheetId="11127" refreshError="1"/>
      <sheetData sheetId="11128" refreshError="1"/>
      <sheetData sheetId="11129" refreshError="1"/>
      <sheetData sheetId="11130"/>
      <sheetData sheetId="11131"/>
      <sheetData sheetId="11132" refreshError="1"/>
      <sheetData sheetId="11133" refreshError="1"/>
      <sheetData sheetId="11134" refreshError="1"/>
      <sheetData sheetId="11135" refreshError="1"/>
      <sheetData sheetId="11136" refreshError="1"/>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refreshError="1"/>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refreshError="1"/>
      <sheetData sheetId="11196" refreshError="1"/>
      <sheetData sheetId="11197"/>
      <sheetData sheetId="11198"/>
      <sheetData sheetId="11199"/>
      <sheetData sheetId="11200"/>
      <sheetData sheetId="11201"/>
      <sheetData sheetId="11202"/>
      <sheetData sheetId="11203" refreshError="1"/>
      <sheetData sheetId="11204"/>
      <sheetData sheetId="11205" refreshError="1"/>
      <sheetData sheetId="11206" refreshError="1"/>
      <sheetData sheetId="11207"/>
      <sheetData sheetId="11208"/>
      <sheetData sheetId="11209"/>
      <sheetData sheetId="11210"/>
      <sheetData sheetId="11211"/>
      <sheetData sheetId="11212"/>
      <sheetData sheetId="11213"/>
      <sheetData sheetId="11214" refreshError="1"/>
      <sheetData sheetId="11215" refreshError="1"/>
      <sheetData sheetId="11216" refreshError="1"/>
      <sheetData sheetId="11217"/>
      <sheetData sheetId="11218" refreshError="1"/>
      <sheetData sheetId="11219" refreshError="1"/>
      <sheetData sheetId="11220"/>
      <sheetData sheetId="11221" refreshError="1"/>
      <sheetData sheetId="11222" refreshError="1"/>
      <sheetData sheetId="11223" refreshError="1"/>
      <sheetData sheetId="11224"/>
      <sheetData sheetId="11225"/>
      <sheetData sheetId="11226"/>
      <sheetData sheetId="11227"/>
      <sheetData sheetId="11228" refreshError="1"/>
      <sheetData sheetId="11229" refreshError="1"/>
      <sheetData sheetId="11230"/>
      <sheetData sheetId="1123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sheetData sheetId="11242"/>
      <sheetData sheetId="11243"/>
      <sheetData sheetId="11244" refreshError="1"/>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efreshError="1"/>
      <sheetData sheetId="11276"/>
      <sheetData sheetId="11277"/>
      <sheetData sheetId="11278"/>
      <sheetData sheetId="11279"/>
      <sheetData sheetId="11280"/>
      <sheetData sheetId="11281"/>
      <sheetData sheetId="11282"/>
      <sheetData sheetId="11283"/>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sheetData sheetId="11307"/>
      <sheetData sheetId="11308" refreshError="1"/>
      <sheetData sheetId="11309" refreshError="1"/>
      <sheetData sheetId="11310" refreshError="1"/>
      <sheetData sheetId="11311" refreshError="1"/>
      <sheetData sheetId="11312"/>
      <sheetData sheetId="11313" refreshError="1"/>
      <sheetData sheetId="11314" refreshError="1"/>
      <sheetData sheetId="11315" refreshError="1"/>
      <sheetData sheetId="11316" refreshError="1"/>
      <sheetData sheetId="11317" refreshError="1"/>
      <sheetData sheetId="11318"/>
      <sheetData sheetId="11319"/>
      <sheetData sheetId="11320"/>
      <sheetData sheetId="11321"/>
      <sheetData sheetId="11322"/>
      <sheetData sheetId="11323"/>
      <sheetData sheetId="11324"/>
      <sheetData sheetId="11325"/>
      <sheetData sheetId="11326"/>
      <sheetData sheetId="11327" refreshError="1"/>
      <sheetData sheetId="11328" refreshError="1"/>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refreshError="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refreshError="1"/>
      <sheetData sheetId="11406"/>
      <sheetData sheetId="11407"/>
      <sheetData sheetId="11408"/>
      <sheetData sheetId="11409"/>
      <sheetData sheetId="11410"/>
      <sheetData sheetId="11411"/>
      <sheetData sheetId="11412"/>
      <sheetData sheetId="11413"/>
      <sheetData sheetId="11414"/>
      <sheetData sheetId="11415"/>
      <sheetData sheetId="11416" refreshError="1"/>
      <sheetData sheetId="11417"/>
      <sheetData sheetId="11418"/>
      <sheetData sheetId="11419"/>
      <sheetData sheetId="11420"/>
      <sheetData sheetId="11421"/>
      <sheetData sheetId="11422" refreshError="1"/>
      <sheetData sheetId="11423" refreshError="1"/>
      <sheetData sheetId="11424" refreshError="1"/>
      <sheetData sheetId="11425" refreshError="1"/>
      <sheetData sheetId="11426" refreshError="1"/>
      <sheetData sheetId="11427" refreshError="1"/>
      <sheetData sheetId="11428" refreshError="1"/>
      <sheetData sheetId="11429" refreshError="1"/>
      <sheetData sheetId="11430" refreshError="1"/>
      <sheetData sheetId="11431" refreshError="1"/>
      <sheetData sheetId="11432" refreshError="1"/>
      <sheetData sheetId="11433" refreshError="1"/>
      <sheetData sheetId="11434" refreshError="1"/>
      <sheetData sheetId="11435" refreshError="1"/>
      <sheetData sheetId="11436" refreshError="1"/>
      <sheetData sheetId="11437" refreshError="1"/>
      <sheetData sheetId="11438" refreshError="1"/>
      <sheetData sheetId="11439" refreshError="1"/>
      <sheetData sheetId="11440" refreshError="1"/>
      <sheetData sheetId="11441"/>
      <sheetData sheetId="11442" refreshError="1"/>
      <sheetData sheetId="11443" refreshError="1"/>
      <sheetData sheetId="11444" refreshError="1"/>
      <sheetData sheetId="11445" refreshError="1"/>
      <sheetData sheetId="11446" refreshError="1"/>
      <sheetData sheetId="11447" refreshError="1"/>
      <sheetData sheetId="11448"/>
      <sheetData sheetId="11449" refreshError="1"/>
      <sheetData sheetId="11450" refreshError="1"/>
      <sheetData sheetId="11451"/>
      <sheetData sheetId="11452" refreshError="1"/>
      <sheetData sheetId="11453" refreshError="1"/>
      <sheetData sheetId="11454"/>
      <sheetData sheetId="11455" refreshError="1"/>
      <sheetData sheetId="11456" refreshError="1"/>
      <sheetData sheetId="11457" refreshError="1"/>
      <sheetData sheetId="11458" refreshError="1"/>
      <sheetData sheetId="11459" refreshError="1"/>
      <sheetData sheetId="11460" refreshError="1"/>
      <sheetData sheetId="11461" refreshError="1"/>
      <sheetData sheetId="11462"/>
      <sheetData sheetId="11463"/>
      <sheetData sheetId="11464"/>
      <sheetData sheetId="11465"/>
      <sheetData sheetId="11466"/>
      <sheetData sheetId="11467"/>
      <sheetData sheetId="11468"/>
      <sheetData sheetId="11469" refreshError="1"/>
      <sheetData sheetId="11470" refreshError="1"/>
      <sheetData sheetId="11471" refreshError="1"/>
      <sheetData sheetId="11472" refreshError="1"/>
      <sheetData sheetId="11473" refreshError="1"/>
      <sheetData sheetId="11474" refreshError="1"/>
      <sheetData sheetId="11475" refreshError="1"/>
      <sheetData sheetId="11476" refreshError="1"/>
      <sheetData sheetId="11477" refreshError="1"/>
      <sheetData sheetId="11478" refreshError="1"/>
      <sheetData sheetId="11479" refreshError="1"/>
      <sheetData sheetId="11480"/>
      <sheetData sheetId="11481"/>
      <sheetData sheetId="11482"/>
      <sheetData sheetId="11483" refreshError="1"/>
      <sheetData sheetId="11484" refreshError="1"/>
      <sheetData sheetId="11485" refreshError="1"/>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sheetData sheetId="11495"/>
      <sheetData sheetId="11496"/>
      <sheetData sheetId="11497"/>
      <sheetData sheetId="11498"/>
      <sheetData sheetId="11499" refreshError="1"/>
      <sheetData sheetId="11500" refreshError="1"/>
      <sheetData sheetId="11501" refreshError="1"/>
      <sheetData sheetId="11502" refreshError="1"/>
      <sheetData sheetId="11503" refreshError="1"/>
      <sheetData sheetId="11504" refreshError="1"/>
      <sheetData sheetId="11505"/>
      <sheetData sheetId="11506" refreshError="1"/>
      <sheetData sheetId="11507" refreshError="1"/>
      <sheetData sheetId="11508" refreshError="1"/>
      <sheetData sheetId="11509" refreshError="1"/>
      <sheetData sheetId="11510" refreshError="1"/>
      <sheetData sheetId="11511" refreshError="1"/>
      <sheetData sheetId="11512"/>
      <sheetData sheetId="11513"/>
      <sheetData sheetId="11514"/>
      <sheetData sheetId="11515" refreshError="1"/>
      <sheetData sheetId="11516"/>
      <sheetData sheetId="11517"/>
      <sheetData sheetId="11518"/>
      <sheetData sheetId="11519"/>
      <sheetData sheetId="11520" refreshError="1"/>
      <sheetData sheetId="11521"/>
      <sheetData sheetId="11522" refreshError="1"/>
      <sheetData sheetId="11523" refreshError="1"/>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refreshError="1"/>
      <sheetData sheetId="11537" refreshError="1"/>
      <sheetData sheetId="11538" refreshError="1"/>
      <sheetData sheetId="11539" refreshError="1"/>
      <sheetData sheetId="11540" refreshError="1"/>
      <sheetData sheetId="11541" refreshError="1"/>
      <sheetData sheetId="11542" refreshError="1"/>
      <sheetData sheetId="11543" refreshError="1"/>
      <sheetData sheetId="11544" refreshError="1"/>
      <sheetData sheetId="11545" refreshError="1"/>
      <sheetData sheetId="11546" refreshError="1"/>
      <sheetData sheetId="11547" refreshError="1"/>
      <sheetData sheetId="11548" refreshError="1"/>
      <sheetData sheetId="11549" refreshError="1"/>
      <sheetData sheetId="11550" refreshError="1"/>
      <sheetData sheetId="11551" refreshError="1"/>
      <sheetData sheetId="11552" refreshError="1"/>
      <sheetData sheetId="11553" refreshError="1"/>
      <sheetData sheetId="11554" refreshError="1"/>
      <sheetData sheetId="11555" refreshError="1"/>
      <sheetData sheetId="11556" refreshError="1"/>
      <sheetData sheetId="11557" refreshError="1"/>
      <sheetData sheetId="11558" refreshError="1"/>
      <sheetData sheetId="11559" refreshError="1"/>
      <sheetData sheetId="11560" refreshError="1"/>
      <sheetData sheetId="11561" refreshError="1"/>
      <sheetData sheetId="11562" refreshError="1"/>
      <sheetData sheetId="11563" refreshError="1"/>
      <sheetData sheetId="11564" refreshError="1"/>
      <sheetData sheetId="11565" refreshError="1"/>
      <sheetData sheetId="11566" refreshError="1"/>
      <sheetData sheetId="11567" refreshError="1"/>
      <sheetData sheetId="11568" refreshError="1"/>
      <sheetData sheetId="11569" refreshError="1"/>
      <sheetData sheetId="11570" refreshError="1"/>
      <sheetData sheetId="11571" refreshError="1"/>
      <sheetData sheetId="11572" refreshError="1"/>
      <sheetData sheetId="11573" refreshError="1"/>
      <sheetData sheetId="11574" refreshError="1"/>
      <sheetData sheetId="11575" refreshError="1"/>
      <sheetData sheetId="11576" refreshError="1"/>
      <sheetData sheetId="11577" refreshError="1"/>
      <sheetData sheetId="11578" refreshError="1"/>
      <sheetData sheetId="11579" refreshError="1"/>
      <sheetData sheetId="11580" refreshError="1"/>
      <sheetData sheetId="11581" refreshError="1"/>
      <sheetData sheetId="11582" refreshError="1"/>
      <sheetData sheetId="11583" refreshError="1"/>
      <sheetData sheetId="11584" refreshError="1"/>
      <sheetData sheetId="11585" refreshError="1"/>
      <sheetData sheetId="11586" refreshError="1"/>
      <sheetData sheetId="11587" refreshError="1"/>
      <sheetData sheetId="11588" refreshError="1"/>
      <sheetData sheetId="11589" refreshError="1"/>
      <sheetData sheetId="11590" refreshError="1"/>
      <sheetData sheetId="11591" refreshError="1"/>
      <sheetData sheetId="11592" refreshError="1"/>
      <sheetData sheetId="11593" refreshError="1"/>
      <sheetData sheetId="11594" refreshError="1"/>
      <sheetData sheetId="11595" refreshError="1"/>
      <sheetData sheetId="11596" refreshError="1"/>
      <sheetData sheetId="11597" refreshError="1"/>
      <sheetData sheetId="11598" refreshError="1"/>
      <sheetData sheetId="11599" refreshError="1"/>
      <sheetData sheetId="11600" refreshError="1"/>
      <sheetData sheetId="11601" refreshError="1"/>
      <sheetData sheetId="11602" refreshError="1"/>
      <sheetData sheetId="11603" refreshError="1"/>
      <sheetData sheetId="11604" refreshError="1"/>
      <sheetData sheetId="11605" refreshError="1"/>
      <sheetData sheetId="11606" refreshError="1"/>
      <sheetData sheetId="11607" refreshError="1"/>
      <sheetData sheetId="11608" refreshError="1"/>
      <sheetData sheetId="11609" refreshError="1"/>
      <sheetData sheetId="11610" refreshError="1"/>
      <sheetData sheetId="11611" refreshError="1"/>
      <sheetData sheetId="11612" refreshError="1"/>
      <sheetData sheetId="11613" refreshError="1"/>
      <sheetData sheetId="11614" refreshError="1"/>
      <sheetData sheetId="11615" refreshError="1"/>
      <sheetData sheetId="11616" refreshError="1"/>
      <sheetData sheetId="11617" refreshError="1"/>
      <sheetData sheetId="11618" refreshError="1"/>
      <sheetData sheetId="11619" refreshError="1"/>
      <sheetData sheetId="11620" refreshError="1"/>
      <sheetData sheetId="11621" refreshError="1"/>
      <sheetData sheetId="11622" refreshError="1"/>
      <sheetData sheetId="11623" refreshError="1"/>
      <sheetData sheetId="11624" refreshError="1"/>
      <sheetData sheetId="11625" refreshError="1"/>
      <sheetData sheetId="11626" refreshError="1"/>
      <sheetData sheetId="11627" refreshError="1"/>
      <sheetData sheetId="11628" refreshError="1"/>
      <sheetData sheetId="11629" refreshError="1"/>
      <sheetData sheetId="11630" refreshError="1"/>
      <sheetData sheetId="11631" refreshError="1"/>
      <sheetData sheetId="11632" refreshError="1"/>
      <sheetData sheetId="11633" refreshError="1"/>
      <sheetData sheetId="11634" refreshError="1"/>
      <sheetData sheetId="11635" refreshError="1"/>
      <sheetData sheetId="11636" refreshError="1"/>
      <sheetData sheetId="11637" refreshError="1"/>
      <sheetData sheetId="11638" refreshError="1"/>
      <sheetData sheetId="11639" refreshError="1"/>
      <sheetData sheetId="11640" refreshError="1"/>
      <sheetData sheetId="11641" refreshError="1"/>
      <sheetData sheetId="11642" refreshError="1"/>
      <sheetData sheetId="11643" refreshError="1"/>
      <sheetData sheetId="11644" refreshError="1"/>
      <sheetData sheetId="11645" refreshError="1"/>
      <sheetData sheetId="11646" refreshError="1"/>
      <sheetData sheetId="11647" refreshError="1"/>
      <sheetData sheetId="11648" refreshError="1"/>
      <sheetData sheetId="11649" refreshError="1"/>
      <sheetData sheetId="11650" refreshError="1"/>
      <sheetData sheetId="11651" refreshError="1"/>
      <sheetData sheetId="11652" refreshError="1"/>
      <sheetData sheetId="11653" refreshError="1"/>
      <sheetData sheetId="11654" refreshError="1"/>
      <sheetData sheetId="11655" refreshError="1"/>
      <sheetData sheetId="11656" refreshError="1"/>
      <sheetData sheetId="11657" refreshError="1"/>
      <sheetData sheetId="11658" refreshError="1"/>
      <sheetData sheetId="11659" refreshError="1"/>
      <sheetData sheetId="11660" refreshError="1"/>
      <sheetData sheetId="11661" refreshError="1"/>
      <sheetData sheetId="11662" refreshError="1"/>
      <sheetData sheetId="11663" refreshError="1"/>
      <sheetData sheetId="11664" refreshError="1"/>
      <sheetData sheetId="11665" refreshError="1"/>
      <sheetData sheetId="11666" refreshError="1"/>
      <sheetData sheetId="11667" refreshError="1"/>
      <sheetData sheetId="11668" refreshError="1"/>
      <sheetData sheetId="11669" refreshError="1"/>
      <sheetData sheetId="11670" refreshError="1"/>
      <sheetData sheetId="11671" refreshError="1"/>
      <sheetData sheetId="11672" refreshError="1"/>
      <sheetData sheetId="11673" refreshError="1"/>
      <sheetData sheetId="11674" refreshError="1"/>
      <sheetData sheetId="11675" refreshError="1"/>
      <sheetData sheetId="11676" refreshError="1"/>
      <sheetData sheetId="11677" refreshError="1"/>
      <sheetData sheetId="11678" refreshError="1"/>
      <sheetData sheetId="11679" refreshError="1"/>
      <sheetData sheetId="11680" refreshError="1"/>
      <sheetData sheetId="11681" refreshError="1"/>
      <sheetData sheetId="11682" refreshError="1"/>
      <sheetData sheetId="11683" refreshError="1"/>
      <sheetData sheetId="11684" refreshError="1"/>
      <sheetData sheetId="11685" refreshError="1"/>
      <sheetData sheetId="11686" refreshError="1"/>
      <sheetData sheetId="11687"/>
      <sheetData sheetId="11688"/>
      <sheetData sheetId="11689"/>
      <sheetData sheetId="11690" refreshError="1"/>
      <sheetData sheetId="11691" refreshError="1"/>
      <sheetData sheetId="11692" refreshError="1"/>
      <sheetData sheetId="11693" refreshError="1"/>
      <sheetData sheetId="11694" refreshError="1"/>
      <sheetData sheetId="11695" refreshError="1"/>
      <sheetData sheetId="11696" refreshError="1"/>
      <sheetData sheetId="11697" refreshError="1"/>
      <sheetData sheetId="11698" refreshError="1"/>
      <sheetData sheetId="11699" refreshError="1"/>
      <sheetData sheetId="11700" refreshError="1"/>
      <sheetData sheetId="11701" refreshError="1"/>
      <sheetData sheetId="11702" refreshError="1"/>
      <sheetData sheetId="11703" refreshError="1"/>
      <sheetData sheetId="11704" refreshError="1"/>
      <sheetData sheetId="11705"/>
      <sheetData sheetId="11706" refreshError="1"/>
      <sheetData sheetId="11707" refreshError="1"/>
      <sheetData sheetId="11708" refreshError="1"/>
      <sheetData sheetId="11709" refreshError="1"/>
      <sheetData sheetId="11710" refreshError="1"/>
      <sheetData sheetId="11711" refreshError="1"/>
      <sheetData sheetId="11712" refreshError="1"/>
      <sheetData sheetId="11713" refreshError="1"/>
      <sheetData sheetId="11714" refreshError="1"/>
      <sheetData sheetId="11715" refreshError="1"/>
      <sheetData sheetId="11716" refreshError="1"/>
      <sheetData sheetId="11717" refreshError="1"/>
      <sheetData sheetId="11718" refreshError="1"/>
      <sheetData sheetId="11719" refreshError="1"/>
      <sheetData sheetId="11720" refreshError="1"/>
      <sheetData sheetId="11721" refreshError="1"/>
      <sheetData sheetId="11722" refreshError="1"/>
      <sheetData sheetId="11723" refreshError="1"/>
      <sheetData sheetId="11724" refreshError="1"/>
      <sheetData sheetId="11725" refreshError="1"/>
      <sheetData sheetId="11726" refreshError="1"/>
      <sheetData sheetId="11727" refreshError="1"/>
      <sheetData sheetId="11728" refreshError="1"/>
      <sheetData sheetId="11729" refreshError="1"/>
      <sheetData sheetId="11730" refreshError="1"/>
      <sheetData sheetId="11731" refreshError="1"/>
      <sheetData sheetId="11732" refreshError="1"/>
      <sheetData sheetId="11733" refreshError="1"/>
      <sheetData sheetId="11734" refreshError="1"/>
      <sheetData sheetId="11735" refreshError="1"/>
      <sheetData sheetId="11736" refreshError="1"/>
      <sheetData sheetId="11737" refreshError="1"/>
      <sheetData sheetId="11738" refreshError="1"/>
      <sheetData sheetId="11739" refreshError="1"/>
      <sheetData sheetId="11740" refreshError="1"/>
      <sheetData sheetId="11741" refreshError="1"/>
      <sheetData sheetId="11742" refreshError="1"/>
      <sheetData sheetId="11743" refreshError="1"/>
      <sheetData sheetId="11744" refreshError="1"/>
      <sheetData sheetId="11745" refreshError="1"/>
      <sheetData sheetId="11746" refreshError="1"/>
      <sheetData sheetId="11747" refreshError="1"/>
      <sheetData sheetId="11748" refreshError="1"/>
      <sheetData sheetId="11749" refreshError="1"/>
      <sheetData sheetId="11750" refreshError="1"/>
      <sheetData sheetId="11751" refreshError="1"/>
      <sheetData sheetId="11752" refreshError="1"/>
      <sheetData sheetId="11753" refreshError="1"/>
      <sheetData sheetId="11754" refreshError="1"/>
      <sheetData sheetId="11755" refreshError="1"/>
      <sheetData sheetId="11756" refreshError="1"/>
      <sheetData sheetId="11757" refreshError="1"/>
      <sheetData sheetId="11758" refreshError="1"/>
      <sheetData sheetId="11759" refreshError="1"/>
      <sheetData sheetId="11760" refreshError="1"/>
      <sheetData sheetId="11761" refreshError="1"/>
      <sheetData sheetId="11762" refreshError="1"/>
      <sheetData sheetId="11763" refreshError="1"/>
      <sheetData sheetId="11764" refreshError="1"/>
      <sheetData sheetId="11765" refreshError="1"/>
      <sheetData sheetId="11766" refreshError="1"/>
      <sheetData sheetId="11767" refreshError="1"/>
      <sheetData sheetId="11768" refreshError="1"/>
      <sheetData sheetId="11769" refreshError="1"/>
      <sheetData sheetId="11770" refreshError="1"/>
      <sheetData sheetId="11771" refreshError="1"/>
      <sheetData sheetId="11772" refreshError="1"/>
      <sheetData sheetId="11773" refreshError="1"/>
      <sheetData sheetId="11774" refreshError="1"/>
      <sheetData sheetId="11775" refreshError="1"/>
      <sheetData sheetId="11776" refreshError="1"/>
      <sheetData sheetId="11777" refreshError="1"/>
      <sheetData sheetId="11778" refreshError="1"/>
      <sheetData sheetId="11779" refreshError="1"/>
      <sheetData sheetId="11780" refreshError="1"/>
      <sheetData sheetId="11781" refreshError="1"/>
      <sheetData sheetId="11782" refreshError="1"/>
      <sheetData sheetId="11783" refreshError="1"/>
      <sheetData sheetId="11784" refreshError="1"/>
      <sheetData sheetId="11785" refreshError="1"/>
      <sheetData sheetId="11786" refreshError="1"/>
      <sheetData sheetId="11787" refreshError="1"/>
      <sheetData sheetId="11788" refreshError="1"/>
      <sheetData sheetId="11789" refreshError="1"/>
      <sheetData sheetId="11790" refreshError="1"/>
      <sheetData sheetId="11791" refreshError="1"/>
      <sheetData sheetId="11792" refreshError="1"/>
      <sheetData sheetId="11793" refreshError="1"/>
      <sheetData sheetId="11794" refreshError="1"/>
      <sheetData sheetId="11795" refreshError="1"/>
      <sheetData sheetId="11796" refreshError="1"/>
      <sheetData sheetId="11797" refreshError="1"/>
      <sheetData sheetId="11798" refreshError="1"/>
      <sheetData sheetId="11799" refreshError="1"/>
      <sheetData sheetId="11800" refreshError="1"/>
      <sheetData sheetId="11801" refreshError="1"/>
      <sheetData sheetId="11802" refreshError="1"/>
      <sheetData sheetId="11803" refreshError="1"/>
      <sheetData sheetId="11804" refreshError="1"/>
      <sheetData sheetId="11805" refreshError="1"/>
      <sheetData sheetId="11806" refreshError="1"/>
      <sheetData sheetId="11807" refreshError="1"/>
      <sheetData sheetId="11808" refreshError="1"/>
      <sheetData sheetId="11809" refreshError="1"/>
      <sheetData sheetId="11810" refreshError="1"/>
      <sheetData sheetId="11811" refreshError="1"/>
      <sheetData sheetId="11812" refreshError="1"/>
      <sheetData sheetId="11813" refreshError="1"/>
      <sheetData sheetId="11814" refreshError="1"/>
      <sheetData sheetId="11815" refreshError="1"/>
      <sheetData sheetId="11816" refreshError="1"/>
      <sheetData sheetId="11817" refreshError="1"/>
      <sheetData sheetId="11818" refreshError="1"/>
      <sheetData sheetId="11819" refreshError="1"/>
      <sheetData sheetId="11820" refreshError="1"/>
      <sheetData sheetId="11821" refreshError="1"/>
      <sheetData sheetId="11822" refreshError="1"/>
      <sheetData sheetId="11823" refreshError="1"/>
      <sheetData sheetId="11824" refreshError="1"/>
      <sheetData sheetId="11825" refreshError="1"/>
      <sheetData sheetId="11826" refreshError="1"/>
      <sheetData sheetId="11827" refreshError="1"/>
      <sheetData sheetId="11828" refreshError="1"/>
      <sheetData sheetId="11829" refreshError="1"/>
      <sheetData sheetId="11830" refreshError="1"/>
      <sheetData sheetId="11831" refreshError="1"/>
      <sheetData sheetId="11832" refreshError="1"/>
      <sheetData sheetId="11833" refreshError="1"/>
      <sheetData sheetId="11834" refreshError="1"/>
      <sheetData sheetId="11835" refreshError="1"/>
      <sheetData sheetId="11836" refreshError="1"/>
      <sheetData sheetId="11837" refreshError="1"/>
      <sheetData sheetId="11838" refreshError="1"/>
      <sheetData sheetId="11839" refreshError="1"/>
      <sheetData sheetId="11840" refreshError="1"/>
      <sheetData sheetId="11841" refreshError="1"/>
      <sheetData sheetId="11842" refreshError="1"/>
      <sheetData sheetId="11843" refreshError="1"/>
      <sheetData sheetId="11844" refreshError="1"/>
      <sheetData sheetId="11845" refreshError="1"/>
      <sheetData sheetId="11846" refreshError="1"/>
      <sheetData sheetId="11847" refreshError="1"/>
      <sheetData sheetId="11848" refreshError="1"/>
      <sheetData sheetId="11849" refreshError="1"/>
      <sheetData sheetId="11850" refreshError="1"/>
      <sheetData sheetId="11851" refreshError="1"/>
      <sheetData sheetId="11852" refreshError="1"/>
      <sheetData sheetId="11853" refreshError="1"/>
      <sheetData sheetId="11854" refreshError="1"/>
      <sheetData sheetId="11855" refreshError="1"/>
      <sheetData sheetId="11856" refreshError="1"/>
      <sheetData sheetId="11857" refreshError="1"/>
      <sheetData sheetId="11858" refreshError="1"/>
      <sheetData sheetId="11859" refreshError="1"/>
      <sheetData sheetId="11860" refreshError="1"/>
      <sheetData sheetId="11861" refreshError="1"/>
      <sheetData sheetId="11862" refreshError="1"/>
      <sheetData sheetId="11863" refreshError="1"/>
      <sheetData sheetId="11864" refreshError="1"/>
      <sheetData sheetId="11865" refreshError="1"/>
      <sheetData sheetId="11866" refreshError="1"/>
      <sheetData sheetId="11867" refreshError="1"/>
      <sheetData sheetId="11868" refreshError="1"/>
      <sheetData sheetId="11869" refreshError="1"/>
      <sheetData sheetId="11870" refreshError="1"/>
      <sheetData sheetId="11871" refreshError="1"/>
      <sheetData sheetId="11872" refreshError="1"/>
      <sheetData sheetId="11873" refreshError="1"/>
      <sheetData sheetId="11874" refreshError="1"/>
      <sheetData sheetId="11875" refreshError="1"/>
      <sheetData sheetId="11876" refreshError="1"/>
      <sheetData sheetId="11877" refreshError="1"/>
      <sheetData sheetId="11878" refreshError="1"/>
      <sheetData sheetId="11879" refreshError="1"/>
      <sheetData sheetId="11880" refreshError="1"/>
      <sheetData sheetId="11881" refreshError="1"/>
      <sheetData sheetId="11882" refreshError="1"/>
      <sheetData sheetId="11883" refreshError="1"/>
      <sheetData sheetId="11884" refreshError="1"/>
      <sheetData sheetId="11885" refreshError="1"/>
      <sheetData sheetId="11886" refreshError="1"/>
      <sheetData sheetId="11887" refreshError="1"/>
      <sheetData sheetId="11888" refreshError="1"/>
      <sheetData sheetId="11889" refreshError="1"/>
      <sheetData sheetId="11890" refreshError="1"/>
      <sheetData sheetId="11891" refreshError="1"/>
      <sheetData sheetId="11892" refreshError="1"/>
      <sheetData sheetId="11893" refreshError="1"/>
      <sheetData sheetId="11894" refreshError="1"/>
      <sheetData sheetId="11895" refreshError="1"/>
      <sheetData sheetId="11896" refreshError="1"/>
      <sheetData sheetId="11897" refreshError="1"/>
      <sheetData sheetId="11898" refreshError="1"/>
      <sheetData sheetId="11899" refreshError="1"/>
      <sheetData sheetId="11900" refreshError="1"/>
      <sheetData sheetId="11901" refreshError="1"/>
      <sheetData sheetId="11902" refreshError="1"/>
      <sheetData sheetId="11903" refreshError="1"/>
      <sheetData sheetId="11904" refreshError="1"/>
      <sheetData sheetId="11905" refreshError="1"/>
      <sheetData sheetId="11906" refreshError="1"/>
      <sheetData sheetId="11907" refreshError="1"/>
      <sheetData sheetId="11908" refreshError="1"/>
      <sheetData sheetId="11909" refreshError="1"/>
      <sheetData sheetId="11910" refreshError="1"/>
      <sheetData sheetId="11911" refreshError="1"/>
      <sheetData sheetId="11912" refreshError="1"/>
      <sheetData sheetId="11913" refreshError="1"/>
      <sheetData sheetId="11914" refreshError="1"/>
      <sheetData sheetId="11915" refreshError="1"/>
      <sheetData sheetId="11916" refreshError="1"/>
      <sheetData sheetId="11917" refreshError="1"/>
      <sheetData sheetId="11918" refreshError="1"/>
      <sheetData sheetId="11919" refreshError="1"/>
      <sheetData sheetId="11920" refreshError="1"/>
      <sheetData sheetId="11921" refreshError="1"/>
      <sheetData sheetId="11922" refreshError="1"/>
      <sheetData sheetId="11923" refreshError="1"/>
      <sheetData sheetId="11924" refreshError="1"/>
      <sheetData sheetId="11925" refreshError="1"/>
      <sheetData sheetId="11926" refreshError="1"/>
      <sheetData sheetId="11927" refreshError="1"/>
      <sheetData sheetId="11928" refreshError="1"/>
      <sheetData sheetId="11929" refreshError="1"/>
      <sheetData sheetId="11930" refreshError="1"/>
      <sheetData sheetId="11931" refreshError="1"/>
      <sheetData sheetId="11932" refreshError="1"/>
      <sheetData sheetId="11933" refreshError="1"/>
      <sheetData sheetId="11934" refreshError="1"/>
      <sheetData sheetId="11935" refreshError="1"/>
      <sheetData sheetId="11936" refreshError="1"/>
      <sheetData sheetId="11937" refreshError="1"/>
      <sheetData sheetId="11938" refreshError="1"/>
      <sheetData sheetId="11939" refreshError="1"/>
      <sheetData sheetId="11940" refreshError="1"/>
      <sheetData sheetId="11941" refreshError="1"/>
      <sheetData sheetId="11942" refreshError="1"/>
      <sheetData sheetId="11943" refreshError="1"/>
      <sheetData sheetId="11944" refreshError="1"/>
      <sheetData sheetId="11945" refreshError="1"/>
      <sheetData sheetId="11946" refreshError="1"/>
      <sheetData sheetId="11947" refreshError="1"/>
      <sheetData sheetId="11948" refreshError="1"/>
      <sheetData sheetId="11949" refreshError="1"/>
      <sheetData sheetId="11950" refreshError="1"/>
      <sheetData sheetId="11951" refreshError="1"/>
      <sheetData sheetId="11952" refreshError="1"/>
      <sheetData sheetId="11953" refreshError="1"/>
      <sheetData sheetId="11954" refreshError="1"/>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refreshError="1"/>
      <sheetData sheetId="11993"/>
      <sheetData sheetId="11994"/>
      <sheetData sheetId="11995"/>
      <sheetData sheetId="11996"/>
      <sheetData sheetId="11997"/>
      <sheetData sheetId="11998"/>
      <sheetData sheetId="11999" refreshError="1"/>
      <sheetData sheetId="12000" refreshError="1"/>
      <sheetData sheetId="12001" refreshError="1"/>
      <sheetData sheetId="12002" refreshError="1"/>
      <sheetData sheetId="12003"/>
      <sheetData sheetId="12004"/>
      <sheetData sheetId="12005"/>
      <sheetData sheetId="12006"/>
      <sheetData sheetId="12007" refreshError="1"/>
      <sheetData sheetId="12008" refreshError="1"/>
      <sheetData sheetId="12009" refreshError="1"/>
      <sheetData sheetId="12010" refreshError="1"/>
      <sheetData sheetId="12011" refreshError="1"/>
      <sheetData sheetId="12012" refreshError="1"/>
      <sheetData sheetId="12013" refreshError="1"/>
      <sheetData sheetId="12014" refreshError="1"/>
      <sheetData sheetId="12015" refreshError="1"/>
      <sheetData sheetId="12016" refreshError="1"/>
      <sheetData sheetId="12017" refreshError="1"/>
      <sheetData sheetId="12018" refreshError="1"/>
      <sheetData sheetId="12019" refreshError="1"/>
      <sheetData sheetId="12020" refreshError="1"/>
      <sheetData sheetId="12021" refreshError="1"/>
      <sheetData sheetId="12022" refreshError="1"/>
      <sheetData sheetId="12023" refreshError="1"/>
      <sheetData sheetId="12024" refreshError="1"/>
      <sheetData sheetId="12025" refreshError="1"/>
      <sheetData sheetId="12026" refreshError="1"/>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refreshError="1"/>
      <sheetData sheetId="12043" refreshError="1"/>
      <sheetData sheetId="12044"/>
      <sheetData sheetId="12045"/>
      <sheetData sheetId="12046"/>
      <sheetData sheetId="12047"/>
      <sheetData sheetId="12048"/>
      <sheetData sheetId="12049"/>
      <sheetData sheetId="12050"/>
      <sheetData sheetId="12051"/>
      <sheetData sheetId="12052"/>
      <sheetData sheetId="12053"/>
      <sheetData sheetId="12054"/>
      <sheetData sheetId="12055" refreshError="1"/>
      <sheetData sheetId="12056"/>
      <sheetData sheetId="12057"/>
      <sheetData sheetId="12058"/>
      <sheetData sheetId="12059" refreshError="1"/>
      <sheetData sheetId="12060" refreshError="1"/>
      <sheetData sheetId="12061" refreshError="1"/>
      <sheetData sheetId="12062" refreshError="1"/>
      <sheetData sheetId="12063" refreshError="1"/>
      <sheetData sheetId="12064" refreshError="1"/>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refreshError="1"/>
      <sheetData sheetId="12090" refreshError="1"/>
      <sheetData sheetId="12091" refreshError="1"/>
      <sheetData sheetId="12092" refreshError="1"/>
      <sheetData sheetId="12093" refreshError="1"/>
      <sheetData sheetId="12094" refreshError="1"/>
      <sheetData sheetId="12095" refreshError="1"/>
      <sheetData sheetId="12096" refreshError="1"/>
      <sheetData sheetId="12097" refreshError="1"/>
      <sheetData sheetId="12098" refreshError="1"/>
      <sheetData sheetId="12099" refreshError="1"/>
      <sheetData sheetId="12100" refreshError="1"/>
      <sheetData sheetId="12101" refreshError="1"/>
      <sheetData sheetId="12102" refreshError="1"/>
      <sheetData sheetId="12103" refreshError="1"/>
      <sheetData sheetId="12104" refreshError="1"/>
      <sheetData sheetId="12105" refreshError="1"/>
      <sheetData sheetId="12106" refreshError="1"/>
      <sheetData sheetId="12107" refreshError="1"/>
      <sheetData sheetId="12108" refreshError="1"/>
      <sheetData sheetId="12109" refreshError="1"/>
      <sheetData sheetId="12110" refreshError="1"/>
      <sheetData sheetId="12111" refreshError="1"/>
      <sheetData sheetId="12112" refreshError="1"/>
      <sheetData sheetId="12113" refreshError="1"/>
      <sheetData sheetId="12114" refreshError="1"/>
      <sheetData sheetId="12115" refreshError="1"/>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refreshError="1"/>
      <sheetData sheetId="12176"/>
      <sheetData sheetId="12177"/>
      <sheetData sheetId="12178"/>
      <sheetData sheetId="12179"/>
      <sheetData sheetId="12180"/>
      <sheetData sheetId="12181"/>
      <sheetData sheetId="12182" refreshError="1"/>
      <sheetData sheetId="12183" refreshError="1"/>
      <sheetData sheetId="12184" refreshError="1"/>
      <sheetData sheetId="12185" refreshError="1"/>
      <sheetData sheetId="12186"/>
      <sheetData sheetId="12187"/>
      <sheetData sheetId="12188"/>
      <sheetData sheetId="12189"/>
      <sheetData sheetId="12190" refreshError="1"/>
      <sheetData sheetId="12191" refreshError="1"/>
      <sheetData sheetId="12192" refreshError="1"/>
      <sheetData sheetId="12193" refreshError="1"/>
      <sheetData sheetId="12194" refreshError="1"/>
      <sheetData sheetId="12195" refreshError="1"/>
      <sheetData sheetId="12196" refreshError="1"/>
      <sheetData sheetId="12197" refreshError="1"/>
      <sheetData sheetId="12198" refreshError="1"/>
      <sheetData sheetId="12199" refreshError="1"/>
      <sheetData sheetId="12200" refreshError="1"/>
      <sheetData sheetId="12201" refreshError="1"/>
      <sheetData sheetId="12202" refreshError="1"/>
      <sheetData sheetId="12203" refreshError="1"/>
      <sheetData sheetId="12204" refreshError="1"/>
      <sheetData sheetId="12205" refreshError="1"/>
      <sheetData sheetId="12206" refreshError="1"/>
      <sheetData sheetId="12207" refreshError="1"/>
      <sheetData sheetId="12208" refreshError="1"/>
      <sheetData sheetId="12209" refreshError="1"/>
      <sheetData sheetId="12210"/>
      <sheetData sheetId="12211"/>
      <sheetData sheetId="12212"/>
      <sheetData sheetId="12213"/>
      <sheetData sheetId="12214"/>
      <sheetData sheetId="12215"/>
      <sheetData sheetId="12216" refreshError="1"/>
      <sheetData sheetId="12217"/>
      <sheetData sheetId="12218"/>
      <sheetData sheetId="12219"/>
      <sheetData sheetId="12220"/>
      <sheetData sheetId="12221"/>
      <sheetData sheetId="12222"/>
      <sheetData sheetId="12223"/>
      <sheetData sheetId="12224"/>
      <sheetData sheetId="12225"/>
      <sheetData sheetId="12226" refreshError="1"/>
      <sheetData sheetId="12227" refreshError="1"/>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refreshError="1"/>
      <sheetData sheetId="12241"/>
      <sheetData sheetId="12242"/>
      <sheetData sheetId="12243"/>
      <sheetData sheetId="12244" refreshError="1"/>
      <sheetData sheetId="12245" refreshError="1"/>
      <sheetData sheetId="12246" refreshError="1"/>
      <sheetData sheetId="12247" refreshError="1"/>
      <sheetData sheetId="12248" refreshError="1"/>
      <sheetData sheetId="12249" refreshError="1"/>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refreshError="1"/>
      <sheetData sheetId="12276" refreshError="1"/>
      <sheetData sheetId="12277" refreshError="1"/>
      <sheetData sheetId="12278" refreshError="1"/>
      <sheetData sheetId="12279" refreshError="1"/>
      <sheetData sheetId="12280" refreshError="1"/>
      <sheetData sheetId="12281" refreshError="1"/>
      <sheetData sheetId="12282" refreshError="1"/>
      <sheetData sheetId="12283" refreshError="1"/>
      <sheetData sheetId="12284" refreshError="1"/>
      <sheetData sheetId="12285" refreshError="1"/>
      <sheetData sheetId="12286" refreshError="1"/>
      <sheetData sheetId="12287" refreshError="1"/>
      <sheetData sheetId="12288" refreshError="1"/>
      <sheetData sheetId="12289" refreshError="1"/>
      <sheetData sheetId="12290" refreshError="1"/>
      <sheetData sheetId="12291" refreshError="1"/>
      <sheetData sheetId="12292" refreshError="1"/>
      <sheetData sheetId="12293" refreshError="1"/>
      <sheetData sheetId="12294" refreshError="1"/>
      <sheetData sheetId="12295" refreshError="1"/>
      <sheetData sheetId="12296" refreshError="1"/>
      <sheetData sheetId="12297" refreshError="1"/>
      <sheetData sheetId="12298" refreshError="1"/>
      <sheetData sheetId="12299" refreshError="1"/>
      <sheetData sheetId="12300" refreshError="1"/>
      <sheetData sheetId="12301" refreshError="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refreshError="1"/>
      <sheetData sheetId="12328" refreshError="1"/>
      <sheetData sheetId="12329" refreshError="1"/>
      <sheetData sheetId="12330" refreshError="1"/>
      <sheetData sheetId="12331"/>
      <sheetData sheetId="12332"/>
      <sheetData sheetId="12333" refreshError="1"/>
      <sheetData sheetId="12334" refreshError="1"/>
      <sheetData sheetId="12335" refreshError="1"/>
      <sheetData sheetId="12336"/>
      <sheetData sheetId="12337"/>
      <sheetData sheetId="12338" refreshError="1"/>
      <sheetData sheetId="12339"/>
      <sheetData sheetId="12340"/>
      <sheetData sheetId="12341"/>
      <sheetData sheetId="12342"/>
      <sheetData sheetId="12343"/>
      <sheetData sheetId="12344"/>
      <sheetData sheetId="12345"/>
      <sheetData sheetId="12346"/>
      <sheetData sheetId="12347"/>
      <sheetData sheetId="12348"/>
      <sheetData sheetId="12349"/>
      <sheetData sheetId="12350" refreshError="1"/>
      <sheetData sheetId="12351" refreshError="1"/>
      <sheetData sheetId="12352" refreshError="1"/>
      <sheetData sheetId="12353" refreshError="1"/>
      <sheetData sheetId="12354" refreshError="1"/>
      <sheetData sheetId="12355" refreshError="1"/>
      <sheetData sheetId="12356" refreshError="1"/>
      <sheetData sheetId="12357" refreshError="1"/>
      <sheetData sheetId="12358" refreshError="1"/>
      <sheetData sheetId="12359" refreshError="1"/>
      <sheetData sheetId="12360" refreshError="1"/>
      <sheetData sheetId="12361" refreshError="1"/>
      <sheetData sheetId="12362" refreshError="1"/>
      <sheetData sheetId="12363" refreshError="1"/>
      <sheetData sheetId="12364" refreshError="1"/>
      <sheetData sheetId="12365" refreshError="1"/>
      <sheetData sheetId="12366" refreshError="1"/>
      <sheetData sheetId="12367" refreshError="1"/>
      <sheetData sheetId="12368" refreshError="1"/>
      <sheetData sheetId="12369" refreshError="1"/>
      <sheetData sheetId="12370" refreshError="1"/>
      <sheetData sheetId="12371" refreshError="1"/>
      <sheetData sheetId="12372" refreshError="1"/>
      <sheetData sheetId="12373" refreshError="1"/>
      <sheetData sheetId="12374"/>
      <sheetData sheetId="12375" refreshError="1"/>
      <sheetData sheetId="12376"/>
      <sheetData sheetId="12377"/>
      <sheetData sheetId="12378"/>
      <sheetData sheetId="12379"/>
      <sheetData sheetId="12380"/>
      <sheetData sheetId="12381"/>
      <sheetData sheetId="12382"/>
      <sheetData sheetId="12383"/>
      <sheetData sheetId="12384" refreshError="1"/>
      <sheetData sheetId="12385" refreshError="1"/>
      <sheetData sheetId="12386" refreshError="1"/>
      <sheetData sheetId="12387" refreshError="1"/>
      <sheetData sheetId="12388" refreshError="1"/>
      <sheetData sheetId="12389" refreshError="1"/>
      <sheetData sheetId="12390" refreshError="1"/>
      <sheetData sheetId="12391"/>
      <sheetData sheetId="12392" refreshError="1"/>
      <sheetData sheetId="12393"/>
      <sheetData sheetId="12394" refreshError="1"/>
      <sheetData sheetId="12395" refreshError="1"/>
      <sheetData sheetId="12396" refreshError="1"/>
      <sheetData sheetId="12397" refreshError="1"/>
      <sheetData sheetId="12398" refreshError="1"/>
      <sheetData sheetId="12399" refreshError="1"/>
      <sheetData sheetId="12400" refreshError="1"/>
      <sheetData sheetId="12401" refreshError="1"/>
      <sheetData sheetId="12402" refreshError="1"/>
      <sheetData sheetId="12403" refreshError="1"/>
      <sheetData sheetId="12404" refreshError="1"/>
      <sheetData sheetId="12405" refreshError="1"/>
      <sheetData sheetId="12406" refreshError="1"/>
      <sheetData sheetId="12407" refreshError="1"/>
      <sheetData sheetId="12408" refreshError="1"/>
      <sheetData sheetId="12409" refreshError="1"/>
      <sheetData sheetId="12410" refreshError="1"/>
      <sheetData sheetId="12411" refreshError="1"/>
      <sheetData sheetId="12412" refreshError="1"/>
      <sheetData sheetId="12413" refreshError="1"/>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refreshError="1"/>
      <sheetData sheetId="12428"/>
      <sheetData sheetId="12429"/>
      <sheetData sheetId="12430"/>
      <sheetData sheetId="12431" refreshError="1"/>
      <sheetData sheetId="12432"/>
      <sheetData sheetId="12433"/>
      <sheetData sheetId="12434"/>
      <sheetData sheetId="12435"/>
      <sheetData sheetId="12436"/>
      <sheetData sheetId="12437"/>
      <sheetData sheetId="12438"/>
      <sheetData sheetId="12439"/>
      <sheetData sheetId="12440"/>
      <sheetData sheetId="12441"/>
      <sheetData sheetId="12442" refreshError="1"/>
      <sheetData sheetId="12443" refreshError="1"/>
      <sheetData sheetId="12444" refreshError="1"/>
      <sheetData sheetId="12445" refreshError="1"/>
      <sheetData sheetId="12446" refreshError="1"/>
      <sheetData sheetId="12447"/>
      <sheetData sheetId="12448" refreshError="1"/>
      <sheetData sheetId="12449" refreshError="1"/>
      <sheetData sheetId="12450"/>
      <sheetData sheetId="12451"/>
      <sheetData sheetId="12452"/>
      <sheetData sheetId="12453"/>
      <sheetData sheetId="12454"/>
      <sheetData sheetId="12455" refreshError="1"/>
      <sheetData sheetId="12456" refreshError="1"/>
      <sheetData sheetId="12457" refreshError="1"/>
      <sheetData sheetId="12458"/>
      <sheetData sheetId="12459"/>
      <sheetData sheetId="12460"/>
      <sheetData sheetId="12461"/>
      <sheetData sheetId="12462"/>
      <sheetData sheetId="12463"/>
      <sheetData sheetId="12464" refreshError="1"/>
      <sheetData sheetId="12465"/>
      <sheetData sheetId="12466" refreshError="1"/>
      <sheetData sheetId="12467"/>
      <sheetData sheetId="12468"/>
      <sheetData sheetId="12469" refreshError="1"/>
      <sheetData sheetId="12470" refreshError="1"/>
      <sheetData sheetId="12471" refreshError="1"/>
      <sheetData sheetId="12472" refreshError="1"/>
      <sheetData sheetId="12473" refreshError="1"/>
      <sheetData sheetId="12474" refreshError="1"/>
      <sheetData sheetId="12475" refreshError="1"/>
      <sheetData sheetId="12476" refreshError="1"/>
      <sheetData sheetId="12477" refreshError="1"/>
      <sheetData sheetId="12478" refreshError="1"/>
      <sheetData sheetId="12479" refreshError="1"/>
      <sheetData sheetId="12480" refreshError="1"/>
      <sheetData sheetId="12481" refreshError="1"/>
      <sheetData sheetId="12482" refreshError="1"/>
      <sheetData sheetId="12483" refreshError="1"/>
      <sheetData sheetId="12484" refreshError="1"/>
      <sheetData sheetId="12485"/>
      <sheetData sheetId="12486" refreshError="1"/>
      <sheetData sheetId="12487" refreshError="1"/>
      <sheetData sheetId="12488"/>
      <sheetData sheetId="12489" refreshError="1"/>
      <sheetData sheetId="12490" refreshError="1"/>
      <sheetData sheetId="12491" refreshError="1"/>
      <sheetData sheetId="12492" refreshError="1"/>
      <sheetData sheetId="12493" refreshError="1"/>
      <sheetData sheetId="12494" refreshError="1"/>
      <sheetData sheetId="12495" refreshError="1"/>
      <sheetData sheetId="12496" refreshError="1"/>
      <sheetData sheetId="12497" refreshError="1"/>
      <sheetData sheetId="12498" refreshError="1"/>
      <sheetData sheetId="12499" refreshError="1"/>
      <sheetData sheetId="12500" refreshError="1"/>
      <sheetData sheetId="12501" refreshError="1"/>
      <sheetData sheetId="12502" refreshError="1"/>
      <sheetData sheetId="12503" refreshError="1"/>
      <sheetData sheetId="12504" refreshError="1"/>
      <sheetData sheetId="12505" refreshError="1"/>
      <sheetData sheetId="12506" refreshError="1"/>
      <sheetData sheetId="12507" refreshError="1"/>
      <sheetData sheetId="12508" refreshError="1"/>
      <sheetData sheetId="12509" refreshError="1"/>
      <sheetData sheetId="12510" refreshError="1"/>
      <sheetData sheetId="12511" refreshError="1"/>
      <sheetData sheetId="12512" refreshError="1"/>
      <sheetData sheetId="12513" refreshError="1"/>
      <sheetData sheetId="12514" refreshError="1"/>
      <sheetData sheetId="12515" refreshError="1"/>
      <sheetData sheetId="12516" refreshError="1"/>
      <sheetData sheetId="12517" refreshError="1"/>
      <sheetData sheetId="12518" refreshError="1"/>
      <sheetData sheetId="12519" refreshError="1"/>
      <sheetData sheetId="12520" refreshError="1"/>
      <sheetData sheetId="12521" refreshError="1"/>
      <sheetData sheetId="12522" refreshError="1"/>
      <sheetData sheetId="12523" refreshError="1"/>
      <sheetData sheetId="12524" refreshError="1"/>
      <sheetData sheetId="12525" refreshError="1"/>
      <sheetData sheetId="12526" refreshError="1"/>
      <sheetData sheetId="12527" refreshError="1"/>
      <sheetData sheetId="12528" refreshError="1"/>
      <sheetData sheetId="12529" refreshError="1"/>
      <sheetData sheetId="12530" refreshError="1"/>
      <sheetData sheetId="12531" refreshError="1"/>
      <sheetData sheetId="12532" refreshError="1"/>
      <sheetData sheetId="12533" refreshError="1"/>
      <sheetData sheetId="12534" refreshError="1"/>
      <sheetData sheetId="12535" refreshError="1"/>
      <sheetData sheetId="12536" refreshError="1"/>
      <sheetData sheetId="12537" refreshError="1"/>
      <sheetData sheetId="12538" refreshError="1"/>
      <sheetData sheetId="12539" refreshError="1"/>
      <sheetData sheetId="12540" refreshError="1"/>
      <sheetData sheetId="12541" refreshError="1"/>
      <sheetData sheetId="12542" refreshError="1"/>
      <sheetData sheetId="12543" refreshError="1"/>
      <sheetData sheetId="12544" refreshError="1"/>
      <sheetData sheetId="12545" refreshError="1"/>
      <sheetData sheetId="12546" refreshError="1"/>
      <sheetData sheetId="12547" refreshError="1"/>
      <sheetData sheetId="12548" refreshError="1"/>
      <sheetData sheetId="12549" refreshError="1"/>
      <sheetData sheetId="12550" refreshError="1"/>
      <sheetData sheetId="12551" refreshError="1"/>
      <sheetData sheetId="12552" refreshError="1"/>
      <sheetData sheetId="12553" refreshError="1"/>
      <sheetData sheetId="12554" refreshError="1"/>
      <sheetData sheetId="12555" refreshError="1"/>
      <sheetData sheetId="12556" refreshError="1"/>
      <sheetData sheetId="12557" refreshError="1"/>
      <sheetData sheetId="12558" refreshError="1"/>
      <sheetData sheetId="12559" refreshError="1"/>
      <sheetData sheetId="12560" refreshError="1"/>
      <sheetData sheetId="12561" refreshError="1"/>
      <sheetData sheetId="12562" refreshError="1"/>
      <sheetData sheetId="12563" refreshError="1"/>
      <sheetData sheetId="12564" refreshError="1"/>
      <sheetData sheetId="12565" refreshError="1"/>
      <sheetData sheetId="12566" refreshError="1"/>
      <sheetData sheetId="12567" refreshError="1"/>
      <sheetData sheetId="12568" refreshError="1"/>
      <sheetData sheetId="12569" refreshError="1"/>
      <sheetData sheetId="12570" refreshError="1"/>
      <sheetData sheetId="12571" refreshError="1"/>
      <sheetData sheetId="12572" refreshError="1"/>
      <sheetData sheetId="12573" refreshError="1"/>
      <sheetData sheetId="12574" refreshError="1"/>
      <sheetData sheetId="12575" refreshError="1"/>
      <sheetData sheetId="12576" refreshError="1"/>
      <sheetData sheetId="12577" refreshError="1"/>
      <sheetData sheetId="12578" refreshError="1"/>
      <sheetData sheetId="12579" refreshError="1"/>
      <sheetData sheetId="12580" refreshError="1"/>
      <sheetData sheetId="12581" refreshError="1"/>
      <sheetData sheetId="12582" refreshError="1"/>
      <sheetData sheetId="12583" refreshError="1"/>
      <sheetData sheetId="12584" refreshError="1"/>
      <sheetData sheetId="12585" refreshError="1"/>
      <sheetData sheetId="12586" refreshError="1"/>
      <sheetData sheetId="12587" refreshError="1"/>
      <sheetData sheetId="12588" refreshError="1"/>
      <sheetData sheetId="12589" refreshError="1"/>
      <sheetData sheetId="12590" refreshError="1"/>
      <sheetData sheetId="12591" refreshError="1"/>
      <sheetData sheetId="12592" refreshError="1"/>
      <sheetData sheetId="12593" refreshError="1"/>
      <sheetData sheetId="12594" refreshError="1"/>
      <sheetData sheetId="12595" refreshError="1"/>
      <sheetData sheetId="12596" refreshError="1"/>
      <sheetData sheetId="12597" refreshError="1"/>
      <sheetData sheetId="12598" refreshError="1"/>
      <sheetData sheetId="12599" refreshError="1"/>
      <sheetData sheetId="12600" refreshError="1"/>
      <sheetData sheetId="12601" refreshError="1"/>
      <sheetData sheetId="12602" refreshError="1"/>
      <sheetData sheetId="12603" refreshError="1"/>
      <sheetData sheetId="12604" refreshError="1"/>
      <sheetData sheetId="12605" refreshError="1"/>
      <sheetData sheetId="12606" refreshError="1"/>
      <sheetData sheetId="12607" refreshError="1"/>
      <sheetData sheetId="12608" refreshError="1"/>
      <sheetData sheetId="12609" refreshError="1"/>
      <sheetData sheetId="12610" refreshError="1"/>
      <sheetData sheetId="12611" refreshError="1"/>
      <sheetData sheetId="12612" refreshError="1"/>
      <sheetData sheetId="12613" refreshError="1"/>
      <sheetData sheetId="12614" refreshError="1"/>
      <sheetData sheetId="12615" refreshError="1"/>
      <sheetData sheetId="12616" refreshError="1"/>
      <sheetData sheetId="12617" refreshError="1"/>
      <sheetData sheetId="12618" refreshError="1"/>
      <sheetData sheetId="12619" refreshError="1"/>
      <sheetData sheetId="12620" refreshError="1"/>
      <sheetData sheetId="12621" refreshError="1"/>
      <sheetData sheetId="12622" refreshError="1"/>
      <sheetData sheetId="12623" refreshError="1"/>
      <sheetData sheetId="12624" refreshError="1"/>
      <sheetData sheetId="12625" refreshError="1"/>
      <sheetData sheetId="12626" refreshError="1"/>
      <sheetData sheetId="12627" refreshError="1"/>
      <sheetData sheetId="12628" refreshError="1"/>
      <sheetData sheetId="12629" refreshError="1"/>
      <sheetData sheetId="12630" refreshError="1"/>
      <sheetData sheetId="12631" refreshError="1"/>
      <sheetData sheetId="12632" refreshError="1"/>
      <sheetData sheetId="12633" refreshError="1"/>
      <sheetData sheetId="12634" refreshError="1"/>
      <sheetData sheetId="12635" refreshError="1"/>
      <sheetData sheetId="12636" refreshError="1"/>
      <sheetData sheetId="12637" refreshError="1"/>
      <sheetData sheetId="12638" refreshError="1"/>
      <sheetData sheetId="12639" refreshError="1"/>
      <sheetData sheetId="12640" refreshError="1"/>
      <sheetData sheetId="12641" refreshError="1"/>
      <sheetData sheetId="12642" refreshError="1"/>
      <sheetData sheetId="12643" refreshError="1"/>
      <sheetData sheetId="12644" refreshError="1"/>
      <sheetData sheetId="12645" refreshError="1"/>
      <sheetData sheetId="12646" refreshError="1"/>
      <sheetData sheetId="12647" refreshError="1"/>
      <sheetData sheetId="12648" refreshError="1"/>
      <sheetData sheetId="12649" refreshError="1"/>
      <sheetData sheetId="12650" refreshError="1"/>
      <sheetData sheetId="12651" refreshError="1"/>
      <sheetData sheetId="12652" refreshError="1"/>
      <sheetData sheetId="12653" refreshError="1"/>
      <sheetData sheetId="12654" refreshError="1"/>
      <sheetData sheetId="12655" refreshError="1"/>
      <sheetData sheetId="12656" refreshError="1"/>
      <sheetData sheetId="12657" refreshError="1"/>
      <sheetData sheetId="12658" refreshError="1"/>
      <sheetData sheetId="12659" refreshError="1"/>
      <sheetData sheetId="12660" refreshError="1"/>
      <sheetData sheetId="12661" refreshError="1"/>
      <sheetData sheetId="12662" refreshError="1"/>
      <sheetData sheetId="12663" refreshError="1"/>
      <sheetData sheetId="12664" refreshError="1"/>
      <sheetData sheetId="12665" refreshError="1"/>
      <sheetData sheetId="12666" refreshError="1"/>
      <sheetData sheetId="12667" refreshError="1"/>
      <sheetData sheetId="12668" refreshError="1"/>
      <sheetData sheetId="12669" refreshError="1"/>
      <sheetData sheetId="12670" refreshError="1"/>
      <sheetData sheetId="12671" refreshError="1"/>
      <sheetData sheetId="12672" refreshError="1"/>
      <sheetData sheetId="12673" refreshError="1"/>
      <sheetData sheetId="12674" refreshError="1"/>
      <sheetData sheetId="12675" refreshError="1"/>
      <sheetData sheetId="12676" refreshError="1"/>
      <sheetData sheetId="12677" refreshError="1"/>
      <sheetData sheetId="12678" refreshError="1"/>
      <sheetData sheetId="12679" refreshError="1"/>
      <sheetData sheetId="12680" refreshError="1"/>
      <sheetData sheetId="12681" refreshError="1"/>
      <sheetData sheetId="12682" refreshError="1"/>
      <sheetData sheetId="12683" refreshError="1"/>
      <sheetData sheetId="12684" refreshError="1"/>
      <sheetData sheetId="12685" refreshError="1"/>
      <sheetData sheetId="12686" refreshError="1"/>
      <sheetData sheetId="12687" refreshError="1"/>
      <sheetData sheetId="12688" refreshError="1"/>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refreshError="1"/>
      <sheetData sheetId="12717" refreshError="1"/>
      <sheetData sheetId="12718" refreshError="1"/>
      <sheetData sheetId="12719" refreshError="1"/>
      <sheetData sheetId="12720" refreshError="1"/>
      <sheetData sheetId="12721" refreshError="1"/>
      <sheetData sheetId="12722" refreshError="1"/>
      <sheetData sheetId="12723" refreshError="1"/>
      <sheetData sheetId="12724" refreshError="1"/>
      <sheetData sheetId="12725" refreshError="1"/>
      <sheetData sheetId="12726" refreshError="1"/>
      <sheetData sheetId="12727" refreshError="1"/>
      <sheetData sheetId="12728" refreshError="1"/>
      <sheetData sheetId="12729" refreshError="1"/>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refreshError="1"/>
      <sheetData sheetId="12747" refreshError="1"/>
      <sheetData sheetId="12748" refreshError="1"/>
      <sheetData sheetId="12749" refreshError="1"/>
      <sheetData sheetId="12750" refreshError="1"/>
      <sheetData sheetId="12751" refreshError="1"/>
      <sheetData sheetId="12752" refreshError="1"/>
      <sheetData sheetId="12753" refreshError="1"/>
      <sheetData sheetId="12754" refreshError="1"/>
      <sheetData sheetId="12755" refreshError="1"/>
      <sheetData sheetId="12756" refreshError="1"/>
      <sheetData sheetId="12757" refreshError="1"/>
      <sheetData sheetId="12758" refreshError="1"/>
      <sheetData sheetId="12759" refreshError="1"/>
      <sheetData sheetId="12760" refreshError="1"/>
      <sheetData sheetId="12761" refreshError="1"/>
      <sheetData sheetId="12762"/>
      <sheetData sheetId="12763"/>
      <sheetData sheetId="12764"/>
      <sheetData sheetId="12765"/>
      <sheetData sheetId="12766"/>
      <sheetData sheetId="12767"/>
      <sheetData sheetId="12768"/>
      <sheetData sheetId="12769"/>
      <sheetData sheetId="12770" refreshError="1"/>
      <sheetData sheetId="12771"/>
      <sheetData sheetId="12772"/>
      <sheetData sheetId="12773"/>
      <sheetData sheetId="12774"/>
      <sheetData sheetId="12775" refreshError="1"/>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refreshError="1"/>
      <sheetData sheetId="12801"/>
      <sheetData sheetId="12802"/>
      <sheetData sheetId="12803"/>
      <sheetData sheetId="12804"/>
      <sheetData sheetId="12805"/>
      <sheetData sheetId="12806"/>
      <sheetData sheetId="12807" refreshError="1"/>
      <sheetData sheetId="12808"/>
      <sheetData sheetId="12809"/>
      <sheetData sheetId="12810"/>
      <sheetData sheetId="12811"/>
      <sheetData sheetId="12812" refreshError="1"/>
      <sheetData sheetId="12813" refreshError="1"/>
      <sheetData sheetId="12814" refreshError="1"/>
      <sheetData sheetId="12815"/>
      <sheetData sheetId="12816" refreshError="1"/>
      <sheetData sheetId="12817" refreshError="1"/>
      <sheetData sheetId="12818" refreshError="1"/>
      <sheetData sheetId="12819" refreshError="1"/>
      <sheetData sheetId="12820" refreshError="1"/>
      <sheetData sheetId="12821" refreshError="1"/>
      <sheetData sheetId="12822" refreshError="1"/>
      <sheetData sheetId="12823" refreshError="1"/>
      <sheetData sheetId="12824" refreshError="1"/>
      <sheetData sheetId="12825" refreshError="1"/>
      <sheetData sheetId="12826" refreshError="1"/>
      <sheetData sheetId="12827" refreshError="1"/>
      <sheetData sheetId="12828" refreshError="1"/>
      <sheetData sheetId="12829" refreshError="1"/>
      <sheetData sheetId="12830" refreshError="1"/>
      <sheetData sheetId="12831" refreshError="1"/>
      <sheetData sheetId="12832" refreshError="1"/>
      <sheetData sheetId="12833" refreshError="1"/>
      <sheetData sheetId="12834" refreshError="1"/>
      <sheetData sheetId="12835" refreshError="1"/>
      <sheetData sheetId="12836" refreshError="1"/>
      <sheetData sheetId="12837" refreshError="1"/>
      <sheetData sheetId="12838" refreshError="1"/>
      <sheetData sheetId="12839" refreshError="1"/>
      <sheetData sheetId="12840" refreshError="1"/>
      <sheetData sheetId="12841" refreshError="1"/>
      <sheetData sheetId="12842" refreshError="1"/>
      <sheetData sheetId="12843" refreshError="1"/>
      <sheetData sheetId="12844" refreshError="1"/>
      <sheetData sheetId="12845" refreshError="1"/>
      <sheetData sheetId="12846" refreshError="1"/>
      <sheetData sheetId="12847" refreshError="1"/>
      <sheetData sheetId="12848" refreshError="1"/>
      <sheetData sheetId="12849" refreshError="1"/>
      <sheetData sheetId="12850" refreshError="1"/>
      <sheetData sheetId="12851" refreshError="1"/>
      <sheetData sheetId="12852" refreshError="1"/>
      <sheetData sheetId="12853" refreshError="1"/>
      <sheetData sheetId="12854" refreshError="1"/>
      <sheetData sheetId="12855" refreshError="1"/>
      <sheetData sheetId="12856" refreshError="1"/>
      <sheetData sheetId="12857" refreshError="1"/>
      <sheetData sheetId="12858" refreshError="1"/>
      <sheetData sheetId="12859" refreshError="1"/>
      <sheetData sheetId="12860" refreshError="1"/>
      <sheetData sheetId="12861" refreshError="1"/>
      <sheetData sheetId="12862" refreshError="1"/>
      <sheetData sheetId="12863" refreshError="1"/>
      <sheetData sheetId="12864" refreshError="1"/>
      <sheetData sheetId="12865"/>
      <sheetData sheetId="12866" refreshError="1"/>
      <sheetData sheetId="12867" refreshError="1"/>
      <sheetData sheetId="12868" refreshError="1"/>
      <sheetData sheetId="12869" refreshError="1"/>
      <sheetData sheetId="12870" refreshError="1"/>
      <sheetData sheetId="12871" refreshError="1"/>
      <sheetData sheetId="12872" refreshError="1"/>
      <sheetData sheetId="12873" refreshError="1"/>
      <sheetData sheetId="12874" refreshError="1"/>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refreshError="1"/>
      <sheetData sheetId="12894" refreshError="1"/>
      <sheetData sheetId="12895" refreshError="1"/>
      <sheetData sheetId="12896" refreshError="1"/>
      <sheetData sheetId="12897" refreshError="1"/>
      <sheetData sheetId="12898" refreshError="1"/>
      <sheetData sheetId="12899" refreshError="1"/>
      <sheetData sheetId="12900" refreshError="1"/>
      <sheetData sheetId="12901" refreshError="1"/>
      <sheetData sheetId="12902" refreshError="1"/>
      <sheetData sheetId="12903" refreshError="1"/>
      <sheetData sheetId="12904" refreshError="1"/>
      <sheetData sheetId="12905" refreshError="1"/>
      <sheetData sheetId="12906" refreshError="1"/>
      <sheetData sheetId="12907" refreshError="1"/>
      <sheetData sheetId="12908" refreshError="1"/>
      <sheetData sheetId="12909" refreshError="1"/>
      <sheetData sheetId="12910" refreshError="1"/>
      <sheetData sheetId="12911" refreshError="1"/>
      <sheetData sheetId="12912" refreshError="1"/>
      <sheetData sheetId="12913" refreshError="1"/>
      <sheetData sheetId="12914" refreshError="1"/>
      <sheetData sheetId="12915" refreshError="1"/>
      <sheetData sheetId="12916" refreshError="1"/>
      <sheetData sheetId="12917" refreshError="1"/>
      <sheetData sheetId="12918" refreshError="1"/>
      <sheetData sheetId="12919" refreshError="1"/>
      <sheetData sheetId="12920" refreshError="1"/>
      <sheetData sheetId="12921" refreshError="1"/>
      <sheetData sheetId="12922" refreshError="1"/>
      <sheetData sheetId="12923" refreshError="1"/>
      <sheetData sheetId="12924" refreshError="1"/>
      <sheetData sheetId="12925" refreshError="1"/>
      <sheetData sheetId="12926" refreshError="1"/>
      <sheetData sheetId="12927" refreshError="1"/>
      <sheetData sheetId="12928" refreshError="1"/>
      <sheetData sheetId="12929" refreshError="1"/>
      <sheetData sheetId="12930" refreshError="1"/>
      <sheetData sheetId="12931" refreshError="1"/>
      <sheetData sheetId="12932" refreshError="1"/>
      <sheetData sheetId="12933" refreshError="1"/>
      <sheetData sheetId="12934" refreshError="1"/>
      <sheetData sheetId="12935" refreshError="1"/>
      <sheetData sheetId="12936" refreshError="1"/>
      <sheetData sheetId="12937" refreshError="1"/>
      <sheetData sheetId="12938" refreshError="1"/>
      <sheetData sheetId="12939" refreshError="1"/>
      <sheetData sheetId="12940" refreshError="1"/>
      <sheetData sheetId="12941" refreshError="1"/>
      <sheetData sheetId="12942" refreshError="1"/>
      <sheetData sheetId="12943" refreshError="1"/>
      <sheetData sheetId="12944" refreshError="1"/>
      <sheetData sheetId="12945" refreshError="1"/>
      <sheetData sheetId="12946" refreshError="1"/>
      <sheetData sheetId="12947" refreshError="1"/>
      <sheetData sheetId="12948" refreshError="1"/>
      <sheetData sheetId="12949" refreshError="1"/>
      <sheetData sheetId="12950" refreshError="1"/>
      <sheetData sheetId="12951" refreshError="1"/>
      <sheetData sheetId="12952" refreshError="1"/>
      <sheetData sheetId="12953" refreshError="1"/>
      <sheetData sheetId="12954" refreshError="1"/>
      <sheetData sheetId="12955" refreshError="1"/>
      <sheetData sheetId="12956" refreshError="1"/>
      <sheetData sheetId="12957" refreshError="1"/>
      <sheetData sheetId="12958" refreshError="1"/>
      <sheetData sheetId="12959" refreshError="1"/>
      <sheetData sheetId="12960" refreshError="1"/>
      <sheetData sheetId="12961" refreshError="1"/>
      <sheetData sheetId="12962" refreshError="1"/>
      <sheetData sheetId="12963" refreshError="1"/>
      <sheetData sheetId="12964" refreshError="1"/>
      <sheetData sheetId="12965" refreshError="1"/>
      <sheetData sheetId="12966" refreshError="1"/>
      <sheetData sheetId="12967" refreshError="1"/>
      <sheetData sheetId="12968" refreshError="1"/>
      <sheetData sheetId="12969" refreshError="1"/>
      <sheetData sheetId="12970"/>
      <sheetData sheetId="12971" refreshError="1"/>
      <sheetData sheetId="12972" refreshError="1"/>
      <sheetData sheetId="12973" refreshError="1"/>
      <sheetData sheetId="12974" refreshError="1"/>
      <sheetData sheetId="12975" refreshError="1"/>
      <sheetData sheetId="12976" refreshError="1"/>
      <sheetData sheetId="12977" refreshError="1"/>
      <sheetData sheetId="12978" refreshError="1"/>
      <sheetData sheetId="12979" refreshError="1"/>
      <sheetData sheetId="12980" refreshError="1"/>
      <sheetData sheetId="12981" refreshError="1"/>
      <sheetData sheetId="12982" refreshError="1"/>
      <sheetData sheetId="12983" refreshError="1"/>
      <sheetData sheetId="12984" refreshError="1"/>
      <sheetData sheetId="12985" refreshError="1"/>
      <sheetData sheetId="12986" refreshError="1"/>
      <sheetData sheetId="12987" refreshError="1"/>
      <sheetData sheetId="12988" refreshError="1"/>
      <sheetData sheetId="12989" refreshError="1"/>
      <sheetData sheetId="12990" refreshError="1"/>
      <sheetData sheetId="12991" refreshError="1"/>
      <sheetData sheetId="12992" refreshError="1"/>
      <sheetData sheetId="12993" refreshError="1"/>
      <sheetData sheetId="12994" refreshError="1"/>
      <sheetData sheetId="12995" refreshError="1"/>
      <sheetData sheetId="12996" refreshError="1"/>
      <sheetData sheetId="12997" refreshError="1"/>
      <sheetData sheetId="12998" refreshError="1"/>
      <sheetData sheetId="12999" refreshError="1"/>
      <sheetData sheetId="13000" refreshError="1"/>
      <sheetData sheetId="13001" refreshError="1"/>
      <sheetData sheetId="13002" refreshError="1"/>
      <sheetData sheetId="13003" refreshError="1"/>
      <sheetData sheetId="13004" refreshError="1"/>
      <sheetData sheetId="13005" refreshError="1"/>
      <sheetData sheetId="13006" refreshError="1"/>
      <sheetData sheetId="13007" refreshError="1"/>
      <sheetData sheetId="13008" refreshError="1"/>
      <sheetData sheetId="13009"/>
      <sheetData sheetId="13010"/>
      <sheetData sheetId="13011"/>
      <sheetData sheetId="13012"/>
      <sheetData sheetId="13013" refreshError="1"/>
      <sheetData sheetId="13014" refreshError="1"/>
      <sheetData sheetId="13015"/>
      <sheetData sheetId="13016"/>
      <sheetData sheetId="13017" refreshError="1"/>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refreshError="1"/>
      <sheetData sheetId="13036"/>
      <sheetData sheetId="13037" refreshError="1"/>
      <sheetData sheetId="13038" refreshError="1"/>
      <sheetData sheetId="13039" refreshError="1"/>
      <sheetData sheetId="13040"/>
      <sheetData sheetId="13041" refreshError="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refreshError="1"/>
      <sheetData sheetId="13074" refreshError="1"/>
      <sheetData sheetId="13075" refreshError="1"/>
      <sheetData sheetId="13076" refreshError="1"/>
      <sheetData sheetId="13077" refreshError="1"/>
      <sheetData sheetId="13078" refreshError="1"/>
      <sheetData sheetId="13079" refreshError="1"/>
      <sheetData sheetId="13080" refreshError="1"/>
      <sheetData sheetId="13081" refreshError="1"/>
      <sheetData sheetId="13082" refreshError="1"/>
      <sheetData sheetId="13083" refreshError="1"/>
      <sheetData sheetId="13084" refreshError="1"/>
      <sheetData sheetId="13085" refreshError="1"/>
      <sheetData sheetId="13086" refreshError="1"/>
      <sheetData sheetId="13087" refreshError="1"/>
      <sheetData sheetId="13088" refreshError="1"/>
      <sheetData sheetId="13089" refreshError="1"/>
      <sheetData sheetId="13090" refreshError="1"/>
      <sheetData sheetId="13091" refreshError="1"/>
      <sheetData sheetId="13092" refreshError="1"/>
      <sheetData sheetId="13093" refreshError="1"/>
      <sheetData sheetId="13094" refreshError="1"/>
      <sheetData sheetId="13095" refreshError="1"/>
      <sheetData sheetId="13096" refreshError="1"/>
      <sheetData sheetId="13097" refreshError="1"/>
      <sheetData sheetId="13098" refreshError="1"/>
      <sheetData sheetId="13099" refreshError="1"/>
      <sheetData sheetId="13100" refreshError="1"/>
      <sheetData sheetId="13101" refreshError="1"/>
      <sheetData sheetId="13102" refreshError="1"/>
      <sheetData sheetId="13103" refreshError="1"/>
      <sheetData sheetId="13104" refreshError="1"/>
      <sheetData sheetId="13105" refreshError="1"/>
      <sheetData sheetId="13106" refreshError="1"/>
      <sheetData sheetId="13107" refreshError="1"/>
      <sheetData sheetId="13108" refreshError="1"/>
      <sheetData sheetId="13109" refreshError="1"/>
      <sheetData sheetId="13110" refreshError="1"/>
      <sheetData sheetId="13111" refreshError="1"/>
      <sheetData sheetId="13112" refreshError="1"/>
      <sheetData sheetId="13113" refreshError="1"/>
      <sheetData sheetId="13114" refreshError="1"/>
      <sheetData sheetId="13115" refreshError="1"/>
      <sheetData sheetId="13116" refreshError="1"/>
      <sheetData sheetId="13117" refreshError="1"/>
      <sheetData sheetId="13118"/>
      <sheetData sheetId="13119" refreshError="1"/>
      <sheetData sheetId="13120" refreshError="1"/>
      <sheetData sheetId="13121" refreshError="1"/>
      <sheetData sheetId="13122" refreshError="1"/>
      <sheetData sheetId="13123" refreshError="1"/>
      <sheetData sheetId="13124" refreshError="1"/>
      <sheetData sheetId="13125" refreshError="1"/>
      <sheetData sheetId="13126" refreshError="1"/>
      <sheetData sheetId="13127" refreshError="1"/>
      <sheetData sheetId="13128" refreshError="1"/>
      <sheetData sheetId="13129" refreshError="1"/>
      <sheetData sheetId="13130" refreshError="1"/>
      <sheetData sheetId="13131" refreshError="1"/>
      <sheetData sheetId="13132"/>
      <sheetData sheetId="13133" refreshError="1"/>
      <sheetData sheetId="13134"/>
      <sheetData sheetId="13135"/>
      <sheetData sheetId="13136" refreshError="1"/>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refreshError="1"/>
      <sheetData sheetId="13153" refreshError="1"/>
      <sheetData sheetId="13154"/>
      <sheetData sheetId="13155"/>
      <sheetData sheetId="13156"/>
      <sheetData sheetId="13157"/>
      <sheetData sheetId="13158"/>
      <sheetData sheetId="13159"/>
      <sheetData sheetId="13160"/>
      <sheetData sheetId="13161" refreshError="1"/>
      <sheetData sheetId="13162"/>
      <sheetData sheetId="13163"/>
      <sheetData sheetId="13164"/>
      <sheetData sheetId="13165" refreshError="1"/>
      <sheetData sheetId="13166" refreshError="1"/>
      <sheetData sheetId="13167" refreshError="1"/>
      <sheetData sheetId="13168" refreshError="1"/>
      <sheetData sheetId="13169" refreshError="1"/>
      <sheetData sheetId="13170" refreshError="1"/>
      <sheetData sheetId="13171" refreshError="1"/>
      <sheetData sheetId="13172" refreshError="1"/>
      <sheetData sheetId="13173" refreshError="1"/>
      <sheetData sheetId="13174" refreshError="1"/>
      <sheetData sheetId="13175" refreshError="1"/>
      <sheetData sheetId="13176" refreshError="1"/>
      <sheetData sheetId="13177" refreshError="1"/>
      <sheetData sheetId="13178" refreshError="1"/>
      <sheetData sheetId="13179" refreshError="1"/>
      <sheetData sheetId="13180" refreshError="1"/>
      <sheetData sheetId="13181" refreshError="1"/>
      <sheetData sheetId="13182" refreshError="1"/>
      <sheetData sheetId="13183" refreshError="1"/>
      <sheetData sheetId="13184" refreshError="1"/>
      <sheetData sheetId="13185" refreshError="1"/>
      <sheetData sheetId="13186" refreshError="1"/>
      <sheetData sheetId="13187" refreshError="1"/>
      <sheetData sheetId="13188" refreshError="1"/>
      <sheetData sheetId="13189" refreshError="1"/>
      <sheetData sheetId="13190" refreshError="1"/>
      <sheetData sheetId="13191" refreshError="1"/>
      <sheetData sheetId="13192" refreshError="1"/>
      <sheetData sheetId="13193" refreshError="1"/>
      <sheetData sheetId="13194" refreshError="1"/>
      <sheetData sheetId="13195" refreshError="1"/>
      <sheetData sheetId="13196" refreshError="1"/>
      <sheetData sheetId="13197" refreshError="1"/>
      <sheetData sheetId="13198" refreshError="1"/>
      <sheetData sheetId="13199" refreshError="1"/>
      <sheetData sheetId="13200" refreshError="1"/>
      <sheetData sheetId="13201" refreshError="1"/>
      <sheetData sheetId="13202" refreshError="1"/>
      <sheetData sheetId="13203" refreshError="1"/>
      <sheetData sheetId="13204" refreshError="1"/>
      <sheetData sheetId="13205" refreshError="1"/>
      <sheetData sheetId="13206" refreshError="1"/>
      <sheetData sheetId="13207" refreshError="1"/>
      <sheetData sheetId="13208" refreshError="1"/>
      <sheetData sheetId="13209" refreshError="1"/>
      <sheetData sheetId="13210" refreshError="1"/>
      <sheetData sheetId="13211" refreshError="1"/>
      <sheetData sheetId="13212" refreshError="1"/>
      <sheetData sheetId="13213" refreshError="1"/>
      <sheetData sheetId="13214" refreshError="1"/>
      <sheetData sheetId="13215" refreshError="1"/>
      <sheetData sheetId="13216" refreshError="1"/>
      <sheetData sheetId="13217" refreshError="1"/>
      <sheetData sheetId="13218" refreshError="1"/>
      <sheetData sheetId="13219" refreshError="1"/>
      <sheetData sheetId="13220" refreshError="1"/>
      <sheetData sheetId="13221" refreshError="1"/>
      <sheetData sheetId="13222" refreshError="1"/>
      <sheetData sheetId="13223" refreshError="1"/>
      <sheetData sheetId="13224" refreshError="1"/>
      <sheetData sheetId="13225" refreshError="1"/>
      <sheetData sheetId="13226" refreshError="1"/>
      <sheetData sheetId="13227" refreshError="1"/>
      <sheetData sheetId="13228" refreshError="1"/>
      <sheetData sheetId="13229" refreshError="1"/>
      <sheetData sheetId="13230" refreshError="1"/>
      <sheetData sheetId="13231" refreshError="1"/>
      <sheetData sheetId="13232" refreshError="1"/>
      <sheetData sheetId="13233" refreshError="1"/>
      <sheetData sheetId="13234" refreshError="1"/>
      <sheetData sheetId="13235" refreshError="1"/>
      <sheetData sheetId="13236" refreshError="1"/>
      <sheetData sheetId="13237" refreshError="1"/>
      <sheetData sheetId="13238" refreshError="1"/>
      <sheetData sheetId="13239" refreshError="1"/>
      <sheetData sheetId="13240" refreshError="1"/>
      <sheetData sheetId="13241" refreshError="1"/>
      <sheetData sheetId="13242" refreshError="1"/>
      <sheetData sheetId="13243" refreshError="1"/>
      <sheetData sheetId="13244" refreshError="1"/>
      <sheetData sheetId="13245" refreshError="1"/>
      <sheetData sheetId="13246" refreshError="1"/>
      <sheetData sheetId="13247" refreshError="1"/>
      <sheetData sheetId="13248" refreshError="1"/>
      <sheetData sheetId="13249" refreshError="1"/>
      <sheetData sheetId="13250" refreshError="1"/>
      <sheetData sheetId="13251" refreshError="1"/>
      <sheetData sheetId="13252" refreshError="1"/>
      <sheetData sheetId="13253" refreshError="1"/>
      <sheetData sheetId="13254" refreshError="1"/>
      <sheetData sheetId="13255" refreshError="1"/>
      <sheetData sheetId="13256" refreshError="1"/>
      <sheetData sheetId="13257" refreshError="1"/>
      <sheetData sheetId="13258" refreshError="1"/>
      <sheetData sheetId="13259" refreshError="1"/>
      <sheetData sheetId="13260" refreshError="1"/>
      <sheetData sheetId="13261" refreshError="1"/>
      <sheetData sheetId="13262" refreshError="1"/>
      <sheetData sheetId="13263" refreshError="1"/>
      <sheetData sheetId="13264" refreshError="1"/>
      <sheetData sheetId="13265" refreshError="1"/>
      <sheetData sheetId="13266" refreshError="1"/>
      <sheetData sheetId="13267" refreshError="1"/>
      <sheetData sheetId="13268" refreshError="1"/>
      <sheetData sheetId="13269" refreshError="1"/>
      <sheetData sheetId="13270" refreshError="1"/>
      <sheetData sheetId="13271" refreshError="1"/>
      <sheetData sheetId="13272" refreshError="1"/>
      <sheetData sheetId="13273" refreshError="1"/>
      <sheetData sheetId="13274" refreshError="1"/>
      <sheetData sheetId="13275" refreshError="1"/>
      <sheetData sheetId="13276" refreshError="1"/>
      <sheetData sheetId="13277" refreshError="1"/>
      <sheetData sheetId="13278" refreshError="1"/>
      <sheetData sheetId="13279" refreshError="1"/>
      <sheetData sheetId="13280" refreshError="1"/>
      <sheetData sheetId="13281" refreshError="1"/>
      <sheetData sheetId="13282" refreshError="1"/>
      <sheetData sheetId="13283" refreshError="1"/>
      <sheetData sheetId="13284" refreshError="1"/>
      <sheetData sheetId="13285" refreshError="1"/>
      <sheetData sheetId="13286" refreshError="1"/>
      <sheetData sheetId="13287" refreshError="1"/>
      <sheetData sheetId="13288" refreshError="1"/>
      <sheetData sheetId="13289" refreshError="1"/>
      <sheetData sheetId="13290" refreshError="1"/>
      <sheetData sheetId="13291" refreshError="1"/>
      <sheetData sheetId="13292" refreshError="1"/>
      <sheetData sheetId="13293" refreshError="1"/>
      <sheetData sheetId="13294" refreshError="1"/>
      <sheetData sheetId="13295" refreshError="1"/>
      <sheetData sheetId="13296" refreshError="1"/>
      <sheetData sheetId="13297" refreshError="1"/>
      <sheetData sheetId="13298" refreshError="1"/>
      <sheetData sheetId="13299" refreshError="1"/>
      <sheetData sheetId="13300" refreshError="1"/>
      <sheetData sheetId="13301" refreshError="1"/>
      <sheetData sheetId="13302" refreshError="1"/>
      <sheetData sheetId="13303" refreshError="1"/>
      <sheetData sheetId="13304" refreshError="1"/>
      <sheetData sheetId="13305" refreshError="1"/>
      <sheetData sheetId="13306" refreshError="1"/>
      <sheetData sheetId="13307" refreshError="1"/>
      <sheetData sheetId="13308" refreshError="1"/>
      <sheetData sheetId="13309" refreshError="1"/>
      <sheetData sheetId="13310" refreshError="1"/>
      <sheetData sheetId="13311" refreshError="1"/>
      <sheetData sheetId="13312" refreshError="1"/>
      <sheetData sheetId="13313" refreshError="1"/>
      <sheetData sheetId="13314" refreshError="1"/>
      <sheetData sheetId="13315" refreshError="1"/>
      <sheetData sheetId="13316" refreshError="1"/>
      <sheetData sheetId="13317" refreshError="1"/>
      <sheetData sheetId="13318" refreshError="1"/>
      <sheetData sheetId="13319" refreshError="1"/>
      <sheetData sheetId="13320" refreshError="1"/>
      <sheetData sheetId="13321" refreshError="1"/>
      <sheetData sheetId="13322" refreshError="1"/>
      <sheetData sheetId="13323" refreshError="1"/>
      <sheetData sheetId="13324" refreshError="1"/>
      <sheetData sheetId="13325" refreshError="1"/>
      <sheetData sheetId="13326" refreshError="1"/>
      <sheetData sheetId="13327" refreshError="1"/>
      <sheetData sheetId="13328" refreshError="1"/>
      <sheetData sheetId="13329" refreshError="1"/>
      <sheetData sheetId="13330" refreshError="1"/>
      <sheetData sheetId="13331" refreshError="1"/>
      <sheetData sheetId="13332" refreshError="1"/>
      <sheetData sheetId="13333" refreshError="1"/>
      <sheetData sheetId="13334" refreshError="1"/>
      <sheetData sheetId="13335" refreshError="1"/>
      <sheetData sheetId="13336"/>
      <sheetData sheetId="13337" refreshError="1"/>
      <sheetData sheetId="13338" refreshError="1"/>
      <sheetData sheetId="13339" refreshError="1"/>
      <sheetData sheetId="13340" refreshError="1"/>
      <sheetData sheetId="13341" refreshError="1"/>
      <sheetData sheetId="13342" refreshError="1"/>
      <sheetData sheetId="13343" refreshError="1"/>
      <sheetData sheetId="13344" refreshError="1"/>
      <sheetData sheetId="13345" refreshError="1"/>
      <sheetData sheetId="13346" refreshError="1"/>
      <sheetData sheetId="13347" refreshError="1"/>
      <sheetData sheetId="13348" refreshError="1"/>
      <sheetData sheetId="13349" refreshError="1"/>
      <sheetData sheetId="13350" refreshError="1"/>
      <sheetData sheetId="13351" refreshError="1"/>
      <sheetData sheetId="13352" refreshError="1"/>
      <sheetData sheetId="13353" refreshError="1"/>
      <sheetData sheetId="13354" refreshError="1"/>
      <sheetData sheetId="13355" refreshError="1"/>
      <sheetData sheetId="13356" refreshError="1"/>
      <sheetData sheetId="13357" refreshError="1"/>
      <sheetData sheetId="13358" refreshError="1"/>
      <sheetData sheetId="13359" refreshError="1"/>
      <sheetData sheetId="13360" refreshError="1"/>
      <sheetData sheetId="13361" refreshError="1"/>
      <sheetData sheetId="13362" refreshError="1"/>
      <sheetData sheetId="13363" refreshError="1"/>
      <sheetData sheetId="13364" refreshError="1"/>
      <sheetData sheetId="13365" refreshError="1"/>
      <sheetData sheetId="13366" refreshError="1"/>
      <sheetData sheetId="13367" refreshError="1"/>
      <sheetData sheetId="13368" refreshError="1"/>
      <sheetData sheetId="13369" refreshError="1"/>
      <sheetData sheetId="13370" refreshError="1"/>
      <sheetData sheetId="13371" refreshError="1"/>
      <sheetData sheetId="13372" refreshError="1"/>
      <sheetData sheetId="13373" refreshError="1"/>
      <sheetData sheetId="13374" refreshError="1"/>
      <sheetData sheetId="13375" refreshError="1"/>
      <sheetData sheetId="13376" refreshError="1"/>
      <sheetData sheetId="13377" refreshError="1"/>
      <sheetData sheetId="13378" refreshError="1"/>
      <sheetData sheetId="13379" refreshError="1"/>
      <sheetData sheetId="13380" refreshError="1"/>
      <sheetData sheetId="13381" refreshError="1"/>
      <sheetData sheetId="13382" refreshError="1"/>
      <sheetData sheetId="13383" refreshError="1"/>
      <sheetData sheetId="13384" refreshError="1"/>
      <sheetData sheetId="13385" refreshError="1"/>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refreshError="1"/>
      <sheetData sheetId="13503" refreshError="1"/>
      <sheetData sheetId="13504" refreshError="1"/>
      <sheetData sheetId="13505" refreshError="1"/>
      <sheetData sheetId="13506" refreshError="1"/>
      <sheetData sheetId="13507" refreshError="1"/>
      <sheetData sheetId="13508" refreshError="1"/>
      <sheetData sheetId="13509" refreshError="1"/>
      <sheetData sheetId="13510" refreshError="1"/>
      <sheetData sheetId="13511" refreshError="1"/>
      <sheetData sheetId="13512"/>
      <sheetData sheetId="13513"/>
      <sheetData sheetId="13514"/>
      <sheetData sheetId="13515" refreshError="1"/>
      <sheetData sheetId="13516"/>
      <sheetData sheetId="13517" refreshError="1"/>
      <sheetData sheetId="13518"/>
      <sheetData sheetId="13519" refreshError="1"/>
      <sheetData sheetId="13520" refreshError="1"/>
      <sheetData sheetId="13521" refreshError="1"/>
      <sheetData sheetId="13522"/>
      <sheetData sheetId="13523"/>
      <sheetData sheetId="13524"/>
      <sheetData sheetId="13525"/>
      <sheetData sheetId="13526" refreshError="1"/>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refreshError="1"/>
      <sheetData sheetId="13568"/>
      <sheetData sheetId="13569"/>
      <sheetData sheetId="13570"/>
      <sheetData sheetId="13571"/>
      <sheetData sheetId="13572"/>
      <sheetData sheetId="13573"/>
      <sheetData sheetId="13574"/>
      <sheetData sheetId="13575" refreshError="1"/>
      <sheetData sheetId="13576" refreshError="1"/>
      <sheetData sheetId="13577" refreshError="1"/>
      <sheetData sheetId="13578" refreshError="1"/>
      <sheetData sheetId="13579" refreshError="1"/>
      <sheetData sheetId="13580" refreshError="1"/>
      <sheetData sheetId="13581" refreshError="1"/>
      <sheetData sheetId="13582" refreshError="1"/>
      <sheetData sheetId="13583" refreshError="1"/>
      <sheetData sheetId="13584" refreshError="1"/>
      <sheetData sheetId="13585" refreshError="1"/>
      <sheetData sheetId="13586" refreshError="1"/>
      <sheetData sheetId="13587" refreshError="1"/>
      <sheetData sheetId="13588" refreshError="1"/>
      <sheetData sheetId="13589" refreshError="1"/>
      <sheetData sheetId="13590" refreshError="1"/>
      <sheetData sheetId="13591" refreshError="1"/>
      <sheetData sheetId="13592" refreshError="1"/>
      <sheetData sheetId="13593" refreshError="1"/>
      <sheetData sheetId="13594" refreshError="1"/>
      <sheetData sheetId="13595" refreshError="1"/>
      <sheetData sheetId="13596" refreshError="1"/>
      <sheetData sheetId="13597" refreshError="1"/>
      <sheetData sheetId="13598" refreshError="1"/>
      <sheetData sheetId="13599" refreshError="1"/>
      <sheetData sheetId="13600" refreshError="1"/>
      <sheetData sheetId="13601" refreshError="1"/>
      <sheetData sheetId="13602" refreshError="1"/>
      <sheetData sheetId="13603" refreshError="1"/>
      <sheetData sheetId="13604" refreshError="1"/>
      <sheetData sheetId="13605" refreshError="1"/>
      <sheetData sheetId="13606" refreshError="1"/>
      <sheetData sheetId="13607" refreshError="1"/>
      <sheetData sheetId="13608" refreshError="1"/>
      <sheetData sheetId="13609" refreshError="1"/>
      <sheetData sheetId="13610" refreshError="1"/>
      <sheetData sheetId="13611" refreshError="1"/>
      <sheetData sheetId="13612" refreshError="1"/>
      <sheetData sheetId="13613" refreshError="1"/>
      <sheetData sheetId="13614" refreshError="1"/>
      <sheetData sheetId="13615" refreshError="1"/>
      <sheetData sheetId="13616" refreshError="1"/>
      <sheetData sheetId="13617" refreshError="1"/>
      <sheetData sheetId="13618" refreshError="1"/>
      <sheetData sheetId="13619" refreshError="1"/>
      <sheetData sheetId="13620" refreshError="1"/>
      <sheetData sheetId="13621" refreshError="1"/>
      <sheetData sheetId="13622" refreshError="1"/>
      <sheetData sheetId="13623" refreshError="1"/>
      <sheetData sheetId="13624" refreshError="1"/>
      <sheetData sheetId="13625" refreshError="1"/>
      <sheetData sheetId="13626" refreshError="1"/>
      <sheetData sheetId="13627" refreshError="1"/>
      <sheetData sheetId="13628" refreshError="1"/>
      <sheetData sheetId="13629" refreshError="1"/>
      <sheetData sheetId="13630" refreshError="1"/>
      <sheetData sheetId="13631" refreshError="1"/>
      <sheetData sheetId="13632" refreshError="1"/>
      <sheetData sheetId="13633" refreshError="1"/>
      <sheetData sheetId="13634" refreshError="1"/>
      <sheetData sheetId="13635" refreshError="1"/>
      <sheetData sheetId="13636" refreshError="1"/>
      <sheetData sheetId="13637" refreshError="1"/>
      <sheetData sheetId="13638" refreshError="1"/>
      <sheetData sheetId="13639" refreshError="1"/>
      <sheetData sheetId="13640" refreshError="1"/>
      <sheetData sheetId="13641" refreshError="1"/>
      <sheetData sheetId="13642" refreshError="1"/>
      <sheetData sheetId="13643" refreshError="1"/>
      <sheetData sheetId="13644" refreshError="1"/>
      <sheetData sheetId="13645" refreshError="1"/>
      <sheetData sheetId="13646" refreshError="1"/>
      <sheetData sheetId="13647" refreshError="1"/>
      <sheetData sheetId="13648" refreshError="1"/>
      <sheetData sheetId="13649" refreshError="1"/>
      <sheetData sheetId="13650" refreshError="1"/>
      <sheetData sheetId="13651" refreshError="1"/>
      <sheetData sheetId="13652" refreshError="1"/>
      <sheetData sheetId="13653" refreshError="1"/>
      <sheetData sheetId="13654" refreshError="1"/>
      <sheetData sheetId="13655" refreshError="1"/>
      <sheetData sheetId="13656" refreshError="1"/>
      <sheetData sheetId="13657" refreshError="1"/>
      <sheetData sheetId="13658" refreshError="1"/>
      <sheetData sheetId="13659" refreshError="1"/>
      <sheetData sheetId="13660" refreshError="1"/>
      <sheetData sheetId="13661" refreshError="1"/>
      <sheetData sheetId="13662" refreshError="1"/>
      <sheetData sheetId="13663" refreshError="1"/>
      <sheetData sheetId="13664" refreshError="1"/>
      <sheetData sheetId="13665" refreshError="1"/>
      <sheetData sheetId="13666" refreshError="1"/>
      <sheetData sheetId="13667" refreshError="1"/>
      <sheetData sheetId="13668" refreshError="1"/>
      <sheetData sheetId="13669" refreshError="1"/>
      <sheetData sheetId="13670" refreshError="1"/>
      <sheetData sheetId="13671" refreshError="1"/>
      <sheetData sheetId="13672" refreshError="1"/>
      <sheetData sheetId="13673" refreshError="1"/>
      <sheetData sheetId="13674" refreshError="1"/>
      <sheetData sheetId="13675" refreshError="1"/>
      <sheetData sheetId="13676" refreshError="1"/>
      <sheetData sheetId="13677" refreshError="1"/>
      <sheetData sheetId="13678" refreshError="1"/>
      <sheetData sheetId="13679" refreshError="1"/>
      <sheetData sheetId="13680" refreshError="1"/>
      <sheetData sheetId="13681" refreshError="1"/>
      <sheetData sheetId="13682" refreshError="1"/>
      <sheetData sheetId="13683"/>
      <sheetData sheetId="13684"/>
      <sheetData sheetId="13685"/>
      <sheetData sheetId="13686"/>
      <sheetData sheetId="13687"/>
      <sheetData sheetId="13688"/>
      <sheetData sheetId="13689"/>
      <sheetData sheetId="13690"/>
      <sheetData sheetId="13691"/>
      <sheetData sheetId="13692"/>
      <sheetData sheetId="13693"/>
      <sheetData sheetId="13694" refreshError="1"/>
      <sheetData sheetId="13695" refreshError="1"/>
      <sheetData sheetId="13696" refreshError="1"/>
      <sheetData sheetId="13697" refreshError="1"/>
      <sheetData sheetId="13698" refreshError="1"/>
      <sheetData sheetId="13699" refreshError="1"/>
      <sheetData sheetId="13700" refreshError="1"/>
      <sheetData sheetId="13701" refreshError="1"/>
      <sheetData sheetId="13702" refreshError="1"/>
      <sheetData sheetId="13703" refreshError="1"/>
      <sheetData sheetId="13704" refreshError="1"/>
      <sheetData sheetId="13705" refreshError="1"/>
      <sheetData sheetId="13706" refreshError="1"/>
      <sheetData sheetId="13707" refreshError="1"/>
      <sheetData sheetId="13708" refreshError="1"/>
      <sheetData sheetId="13709" refreshError="1"/>
      <sheetData sheetId="13710"/>
      <sheetData sheetId="13711"/>
      <sheetData sheetId="13712" refreshError="1"/>
      <sheetData sheetId="13713" refreshError="1"/>
      <sheetData sheetId="13714" refreshError="1"/>
      <sheetData sheetId="13715" refreshError="1"/>
      <sheetData sheetId="13716" refreshError="1"/>
      <sheetData sheetId="13717" refreshError="1"/>
      <sheetData sheetId="13718" refreshError="1"/>
      <sheetData sheetId="13719" refreshError="1"/>
      <sheetData sheetId="13720" refreshError="1"/>
      <sheetData sheetId="13721" refreshError="1"/>
      <sheetData sheetId="13722" refreshError="1"/>
      <sheetData sheetId="13723" refreshError="1"/>
      <sheetData sheetId="13724" refreshError="1"/>
      <sheetData sheetId="13725" refreshError="1"/>
      <sheetData sheetId="13726" refreshError="1"/>
      <sheetData sheetId="13727" refreshError="1"/>
      <sheetData sheetId="13728" refreshError="1"/>
      <sheetData sheetId="13729" refreshError="1"/>
      <sheetData sheetId="13730" refreshError="1"/>
      <sheetData sheetId="13731" refreshError="1"/>
      <sheetData sheetId="13732"/>
      <sheetData sheetId="13733" refreshError="1"/>
      <sheetData sheetId="13734" refreshError="1"/>
      <sheetData sheetId="13735" refreshError="1"/>
      <sheetData sheetId="13736" refreshError="1"/>
      <sheetData sheetId="13737" refreshError="1"/>
      <sheetData sheetId="13738" refreshError="1"/>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refreshError="1"/>
      <sheetData sheetId="13758"/>
      <sheetData sheetId="13759"/>
      <sheetData sheetId="13760"/>
      <sheetData sheetId="13761"/>
      <sheetData sheetId="13762"/>
      <sheetData sheetId="13763"/>
      <sheetData sheetId="13764" refreshError="1"/>
      <sheetData sheetId="13765" refreshError="1"/>
      <sheetData sheetId="13766" refreshError="1"/>
      <sheetData sheetId="13767" refreshError="1"/>
      <sheetData sheetId="13768" refreshError="1"/>
      <sheetData sheetId="13769" refreshError="1"/>
      <sheetData sheetId="13770" refreshError="1"/>
      <sheetData sheetId="13771" refreshError="1"/>
      <sheetData sheetId="13772" refreshError="1"/>
      <sheetData sheetId="13773" refreshError="1"/>
      <sheetData sheetId="13774" refreshError="1"/>
      <sheetData sheetId="13775" refreshError="1"/>
      <sheetData sheetId="13776" refreshError="1"/>
      <sheetData sheetId="13777"/>
      <sheetData sheetId="13778"/>
      <sheetData sheetId="13779" refreshError="1"/>
      <sheetData sheetId="13780" refreshError="1"/>
      <sheetData sheetId="13781" refreshError="1"/>
      <sheetData sheetId="13782" refreshError="1"/>
      <sheetData sheetId="13783" refreshError="1"/>
      <sheetData sheetId="13784" refreshError="1"/>
      <sheetData sheetId="13785" refreshError="1"/>
      <sheetData sheetId="13786" refreshError="1"/>
      <sheetData sheetId="13787" refreshError="1"/>
      <sheetData sheetId="13788" refreshError="1"/>
      <sheetData sheetId="13789" refreshError="1"/>
      <sheetData sheetId="13790" refreshError="1"/>
      <sheetData sheetId="13791" refreshError="1"/>
      <sheetData sheetId="13792" refreshError="1"/>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refreshError="1"/>
      <sheetData sheetId="13812" refreshError="1"/>
      <sheetData sheetId="13813"/>
      <sheetData sheetId="13814" refreshError="1"/>
      <sheetData sheetId="13815" refreshError="1"/>
      <sheetData sheetId="13816" refreshError="1"/>
      <sheetData sheetId="13817" refreshError="1"/>
      <sheetData sheetId="13818"/>
      <sheetData sheetId="13819" refreshError="1"/>
      <sheetData sheetId="13820" refreshError="1"/>
      <sheetData sheetId="13821" refreshError="1"/>
      <sheetData sheetId="13822" refreshError="1"/>
      <sheetData sheetId="13823"/>
      <sheetData sheetId="13824" refreshError="1"/>
      <sheetData sheetId="13825" refreshError="1"/>
      <sheetData sheetId="13826" refreshError="1"/>
      <sheetData sheetId="13827" refreshError="1"/>
      <sheetData sheetId="13828" refreshError="1"/>
      <sheetData sheetId="13829" refreshError="1"/>
      <sheetData sheetId="13830" refreshError="1"/>
      <sheetData sheetId="13831" refreshError="1"/>
      <sheetData sheetId="13832" refreshError="1"/>
      <sheetData sheetId="13833" refreshError="1"/>
      <sheetData sheetId="13834" refreshError="1"/>
      <sheetData sheetId="13835" refreshError="1"/>
      <sheetData sheetId="13836" refreshError="1"/>
      <sheetData sheetId="13837" refreshError="1"/>
      <sheetData sheetId="13838" refreshError="1"/>
      <sheetData sheetId="13839" refreshError="1"/>
      <sheetData sheetId="13840" refreshError="1"/>
      <sheetData sheetId="13841" refreshError="1"/>
      <sheetData sheetId="13842" refreshError="1"/>
      <sheetData sheetId="13843" refreshError="1"/>
      <sheetData sheetId="13844" refreshError="1"/>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sheetData sheetId="13860"/>
      <sheetData sheetId="13861"/>
      <sheetData sheetId="13862" refreshError="1"/>
      <sheetData sheetId="13863"/>
      <sheetData sheetId="13864" refreshError="1"/>
      <sheetData sheetId="13865" refreshError="1"/>
      <sheetData sheetId="13866" refreshError="1"/>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sheetData sheetId="13883"/>
      <sheetData sheetId="13884" refreshError="1"/>
      <sheetData sheetId="13885" refreshError="1"/>
      <sheetData sheetId="13886"/>
      <sheetData sheetId="13887" refreshError="1"/>
      <sheetData sheetId="13888" refreshError="1"/>
      <sheetData sheetId="13889" refreshError="1"/>
      <sheetData sheetId="13890" refreshError="1"/>
      <sheetData sheetId="13891" refreshError="1"/>
      <sheetData sheetId="13892" refreshError="1"/>
      <sheetData sheetId="13893"/>
      <sheetData sheetId="13894"/>
      <sheetData sheetId="13895"/>
      <sheetData sheetId="13896"/>
      <sheetData sheetId="13897"/>
      <sheetData sheetId="13898"/>
      <sheetData sheetId="13899"/>
      <sheetData sheetId="13900"/>
      <sheetData sheetId="13901"/>
      <sheetData sheetId="13902"/>
      <sheetData sheetId="13903"/>
      <sheetData sheetId="13904"/>
      <sheetData sheetId="13905"/>
      <sheetData sheetId="13906"/>
      <sheetData sheetId="13907"/>
      <sheetData sheetId="13908"/>
      <sheetData sheetId="13909"/>
      <sheetData sheetId="13910"/>
      <sheetData sheetId="13911" refreshError="1"/>
      <sheetData sheetId="13912"/>
      <sheetData sheetId="13913"/>
      <sheetData sheetId="13914"/>
      <sheetData sheetId="13915"/>
      <sheetData sheetId="13916"/>
      <sheetData sheetId="13917" refreshError="1"/>
      <sheetData sheetId="13918" refreshError="1"/>
      <sheetData sheetId="13919" refreshError="1"/>
      <sheetData sheetId="13920"/>
      <sheetData sheetId="13921" refreshError="1"/>
      <sheetData sheetId="13922"/>
      <sheetData sheetId="13923" refreshError="1"/>
      <sheetData sheetId="13924" refreshError="1"/>
      <sheetData sheetId="13925"/>
      <sheetData sheetId="13926"/>
      <sheetData sheetId="13927"/>
      <sheetData sheetId="13928" refreshError="1"/>
      <sheetData sheetId="13929"/>
      <sheetData sheetId="13930" refreshError="1"/>
      <sheetData sheetId="13931" refreshError="1"/>
      <sheetData sheetId="13932"/>
      <sheetData sheetId="13933"/>
      <sheetData sheetId="13934" refreshError="1"/>
      <sheetData sheetId="13935" refreshError="1"/>
      <sheetData sheetId="13936"/>
      <sheetData sheetId="13937"/>
      <sheetData sheetId="13938"/>
      <sheetData sheetId="13939"/>
      <sheetData sheetId="13940"/>
      <sheetData sheetId="13941"/>
      <sheetData sheetId="13942"/>
      <sheetData sheetId="13943"/>
      <sheetData sheetId="13944"/>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sheetData sheetId="13971"/>
      <sheetData sheetId="13972"/>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sheetData sheetId="13985"/>
      <sheetData sheetId="13986"/>
      <sheetData sheetId="13987"/>
      <sheetData sheetId="13988"/>
      <sheetData sheetId="13989"/>
      <sheetData sheetId="13990"/>
      <sheetData sheetId="13991"/>
      <sheetData sheetId="13992"/>
      <sheetData sheetId="13993"/>
      <sheetData sheetId="13994"/>
      <sheetData sheetId="13995"/>
      <sheetData sheetId="13996"/>
      <sheetData sheetId="13997"/>
      <sheetData sheetId="13998"/>
      <sheetData sheetId="13999"/>
      <sheetData sheetId="14000"/>
      <sheetData sheetId="14001"/>
      <sheetData sheetId="14002"/>
      <sheetData sheetId="14003"/>
      <sheetData sheetId="14004"/>
      <sheetData sheetId="14005"/>
      <sheetData sheetId="14006"/>
      <sheetData sheetId="14007"/>
      <sheetData sheetId="14008"/>
      <sheetData sheetId="14009"/>
      <sheetData sheetId="14010"/>
      <sheetData sheetId="14011"/>
      <sheetData sheetId="14012"/>
      <sheetData sheetId="14013"/>
      <sheetData sheetId="14014"/>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sheetData sheetId="14025"/>
      <sheetData sheetId="14026"/>
      <sheetData sheetId="14027"/>
      <sheetData sheetId="14028"/>
      <sheetData sheetId="14029"/>
      <sheetData sheetId="14030"/>
      <sheetData sheetId="14031"/>
      <sheetData sheetId="14032"/>
      <sheetData sheetId="14033"/>
      <sheetData sheetId="14034"/>
      <sheetData sheetId="14035"/>
      <sheetData sheetId="14036"/>
      <sheetData sheetId="14037" refreshError="1"/>
      <sheetData sheetId="14038"/>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sheetData sheetId="14056" refreshError="1"/>
      <sheetData sheetId="14057" refreshError="1"/>
      <sheetData sheetId="14058" refreshError="1"/>
      <sheetData sheetId="14059" refreshError="1"/>
      <sheetData sheetId="14060" refreshError="1"/>
      <sheetData sheetId="14061"/>
      <sheetData sheetId="14062"/>
      <sheetData sheetId="14063" refreshError="1"/>
      <sheetData sheetId="14064" refreshError="1"/>
      <sheetData sheetId="14065" refreshError="1"/>
      <sheetData sheetId="14066"/>
      <sheetData sheetId="14067"/>
      <sheetData sheetId="14068"/>
      <sheetData sheetId="14069"/>
      <sheetData sheetId="14070"/>
      <sheetData sheetId="14071"/>
      <sheetData sheetId="14072"/>
      <sheetData sheetId="14073"/>
      <sheetData sheetId="14074"/>
      <sheetData sheetId="14075"/>
      <sheetData sheetId="14076"/>
      <sheetData sheetId="14077"/>
      <sheetData sheetId="14078"/>
      <sheetData sheetId="14079"/>
      <sheetData sheetId="14080"/>
      <sheetData sheetId="14081"/>
      <sheetData sheetId="14082"/>
      <sheetData sheetId="14083"/>
      <sheetData sheetId="14084"/>
      <sheetData sheetId="14085"/>
      <sheetData sheetId="14086"/>
      <sheetData sheetId="14087"/>
      <sheetData sheetId="14088"/>
      <sheetData sheetId="14089"/>
      <sheetData sheetId="14090"/>
      <sheetData sheetId="14091"/>
      <sheetData sheetId="14092"/>
      <sheetData sheetId="14093"/>
      <sheetData sheetId="14094"/>
      <sheetData sheetId="14095"/>
      <sheetData sheetId="14096"/>
      <sheetData sheetId="14097"/>
      <sheetData sheetId="14098"/>
      <sheetData sheetId="14099"/>
      <sheetData sheetId="14100"/>
      <sheetData sheetId="14101"/>
      <sheetData sheetId="14102"/>
      <sheetData sheetId="14103"/>
      <sheetData sheetId="14104"/>
      <sheetData sheetId="14105" refreshError="1"/>
      <sheetData sheetId="14106" refreshError="1"/>
      <sheetData sheetId="14107" refreshError="1"/>
      <sheetData sheetId="14108"/>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sheetData sheetId="14125"/>
      <sheetData sheetId="14126"/>
      <sheetData sheetId="14127"/>
      <sheetData sheetId="14128"/>
      <sheetData sheetId="14129"/>
      <sheetData sheetId="14130"/>
      <sheetData sheetId="14131"/>
      <sheetData sheetId="14132" refreshError="1"/>
      <sheetData sheetId="14133" refreshError="1"/>
      <sheetData sheetId="14134" refreshError="1"/>
      <sheetData sheetId="14135"/>
      <sheetData sheetId="14136" refreshError="1"/>
      <sheetData sheetId="14137" refreshError="1"/>
      <sheetData sheetId="14138" refreshError="1"/>
      <sheetData sheetId="14139" refreshError="1"/>
      <sheetData sheetId="14140" refreshError="1"/>
      <sheetData sheetId="14141" refreshError="1"/>
      <sheetData sheetId="14142"/>
      <sheetData sheetId="14143"/>
      <sheetData sheetId="14144"/>
      <sheetData sheetId="14145"/>
      <sheetData sheetId="14146"/>
      <sheetData sheetId="14147"/>
      <sheetData sheetId="14148"/>
      <sheetData sheetId="14149"/>
      <sheetData sheetId="14150"/>
      <sheetData sheetId="1415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sheetData sheetId="14161"/>
      <sheetData sheetId="14162"/>
      <sheetData sheetId="14163"/>
      <sheetData sheetId="14164" refreshError="1"/>
      <sheetData sheetId="14165" refreshError="1"/>
      <sheetData sheetId="14166"/>
      <sheetData sheetId="14167"/>
      <sheetData sheetId="14168"/>
      <sheetData sheetId="14169"/>
      <sheetData sheetId="14170"/>
      <sheetData sheetId="14171"/>
      <sheetData sheetId="14172"/>
      <sheetData sheetId="14173"/>
      <sheetData sheetId="14174"/>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refreshError="1"/>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refreshError="1"/>
      <sheetData sheetId="14261" refreshError="1"/>
      <sheetData sheetId="14262" refreshError="1"/>
      <sheetData sheetId="14263" refreshError="1"/>
      <sheetData sheetId="14264" refreshError="1"/>
      <sheetData sheetId="14265" refreshError="1"/>
      <sheetData sheetId="14266"/>
      <sheetData sheetId="14267" refreshError="1"/>
      <sheetData sheetId="14268" refreshError="1"/>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refreshError="1"/>
      <sheetData sheetId="14290" refreshError="1"/>
      <sheetData sheetId="14291" refreshError="1"/>
      <sheetData sheetId="14292" refreshError="1"/>
      <sheetData sheetId="14293" refreshError="1"/>
      <sheetData sheetId="14294" refreshError="1"/>
      <sheetData sheetId="14295" refreshError="1"/>
      <sheetData sheetId="14296" refreshError="1"/>
      <sheetData sheetId="14297" refreshError="1"/>
      <sheetData sheetId="14298" refreshError="1"/>
      <sheetData sheetId="14299" refreshError="1"/>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refreshError="1"/>
      <sheetData sheetId="14324" refreshError="1"/>
      <sheetData sheetId="14325" refreshError="1"/>
      <sheetData sheetId="14326" refreshError="1"/>
      <sheetData sheetId="14327" refreshError="1"/>
      <sheetData sheetId="14328" refreshError="1"/>
      <sheetData sheetId="14329" refreshError="1"/>
      <sheetData sheetId="14330" refreshError="1"/>
      <sheetData sheetId="14331" refreshError="1"/>
      <sheetData sheetId="14332" refreshError="1"/>
      <sheetData sheetId="14333" refreshError="1"/>
      <sheetData sheetId="14334" refreshError="1"/>
      <sheetData sheetId="14335" refreshError="1"/>
      <sheetData sheetId="14336" refreshError="1"/>
      <sheetData sheetId="14337" refreshError="1"/>
      <sheetData sheetId="14338" refreshError="1"/>
      <sheetData sheetId="14339" refreshError="1"/>
      <sheetData sheetId="14340" refreshError="1"/>
      <sheetData sheetId="14341" refreshError="1"/>
      <sheetData sheetId="14342" refreshError="1"/>
      <sheetData sheetId="14343" refreshError="1"/>
      <sheetData sheetId="14344" refreshError="1"/>
      <sheetData sheetId="14345" refreshError="1"/>
      <sheetData sheetId="14346" refreshError="1"/>
      <sheetData sheetId="14347" refreshError="1"/>
      <sheetData sheetId="14348" refreshError="1"/>
      <sheetData sheetId="14349" refreshError="1"/>
      <sheetData sheetId="14350" refreshError="1"/>
      <sheetData sheetId="14351" refreshError="1"/>
      <sheetData sheetId="14352" refreshError="1"/>
      <sheetData sheetId="14353" refreshError="1"/>
      <sheetData sheetId="14354" refreshError="1"/>
      <sheetData sheetId="14355" refreshError="1"/>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refreshError="1"/>
      <sheetData sheetId="14388" refreshError="1"/>
      <sheetData sheetId="14389"/>
      <sheetData sheetId="14390"/>
      <sheetData sheetId="14391"/>
      <sheetData sheetId="14392"/>
      <sheetData sheetId="14393"/>
      <sheetData sheetId="14394" refreshError="1"/>
      <sheetData sheetId="14395" refreshError="1"/>
      <sheetData sheetId="14396"/>
      <sheetData sheetId="14397" refreshError="1"/>
      <sheetData sheetId="14398" refreshError="1"/>
      <sheetData sheetId="14399" refreshError="1"/>
      <sheetData sheetId="14400" refreshError="1"/>
      <sheetData sheetId="14401"/>
      <sheetData sheetId="14402" refreshError="1"/>
      <sheetData sheetId="14403" refreshError="1"/>
      <sheetData sheetId="14404" refreshError="1"/>
      <sheetData sheetId="14405" refreshError="1"/>
      <sheetData sheetId="14406" refreshError="1"/>
      <sheetData sheetId="14407" refreshError="1"/>
      <sheetData sheetId="14408" refreshError="1"/>
      <sheetData sheetId="14409" refreshError="1"/>
      <sheetData sheetId="14410"/>
      <sheetData sheetId="14411"/>
      <sheetData sheetId="14412"/>
      <sheetData sheetId="14413"/>
      <sheetData sheetId="14414"/>
      <sheetData sheetId="14415"/>
      <sheetData sheetId="14416"/>
      <sheetData sheetId="14417"/>
      <sheetData sheetId="14418"/>
      <sheetData sheetId="14419" refreshError="1"/>
      <sheetData sheetId="14420" refreshError="1"/>
      <sheetData sheetId="14421" refreshError="1"/>
      <sheetData sheetId="14422" refreshError="1"/>
      <sheetData sheetId="14423" refreshError="1"/>
      <sheetData sheetId="14424" refreshError="1"/>
      <sheetData sheetId="14425" refreshError="1"/>
      <sheetData sheetId="14426" refreshError="1"/>
      <sheetData sheetId="14427" refreshError="1"/>
      <sheetData sheetId="14428" refreshError="1"/>
      <sheetData sheetId="14429"/>
      <sheetData sheetId="14430" refreshError="1"/>
      <sheetData sheetId="14431" refreshError="1"/>
      <sheetData sheetId="14432" refreshError="1"/>
      <sheetData sheetId="14433" refreshError="1"/>
      <sheetData sheetId="14434" refreshError="1"/>
      <sheetData sheetId="14435" refreshError="1"/>
      <sheetData sheetId="14436" refreshError="1"/>
      <sheetData sheetId="14437" refreshError="1"/>
      <sheetData sheetId="14438"/>
      <sheetData sheetId="14439" refreshError="1"/>
      <sheetData sheetId="14440" refreshError="1"/>
      <sheetData sheetId="14441" refreshError="1"/>
      <sheetData sheetId="14442" refreshError="1"/>
      <sheetData sheetId="14443" refreshError="1"/>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refreshError="1"/>
      <sheetData sheetId="14459" refreshError="1"/>
      <sheetData sheetId="14460" refreshError="1"/>
      <sheetData sheetId="14461" refreshError="1"/>
      <sheetData sheetId="14462" refreshError="1"/>
      <sheetData sheetId="14463" refreshError="1"/>
      <sheetData sheetId="14464" refreshError="1"/>
      <sheetData sheetId="14465" refreshError="1"/>
      <sheetData sheetId="14466" refreshError="1"/>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refreshError="1"/>
      <sheetData sheetId="14536" refreshError="1"/>
      <sheetData sheetId="14537" refreshError="1"/>
      <sheetData sheetId="14538" refreshError="1"/>
      <sheetData sheetId="14539" refreshError="1"/>
      <sheetData sheetId="14540" refreshError="1"/>
      <sheetData sheetId="14541" refreshError="1"/>
      <sheetData sheetId="14542" refreshError="1"/>
      <sheetData sheetId="14543" refreshError="1"/>
      <sheetData sheetId="14544" refreshError="1"/>
      <sheetData sheetId="14545" refreshError="1"/>
      <sheetData sheetId="14546" refreshError="1"/>
      <sheetData sheetId="14547" refreshError="1"/>
      <sheetData sheetId="14548" refreshError="1"/>
      <sheetData sheetId="14549" refreshError="1"/>
      <sheetData sheetId="14550" refreshError="1"/>
      <sheetData sheetId="14551" refreshError="1"/>
      <sheetData sheetId="14552" refreshError="1"/>
      <sheetData sheetId="14553" refreshError="1"/>
      <sheetData sheetId="14554" refreshError="1"/>
      <sheetData sheetId="14555" refreshError="1"/>
      <sheetData sheetId="14556" refreshError="1"/>
      <sheetData sheetId="14557" refreshError="1"/>
      <sheetData sheetId="14558" refreshError="1"/>
      <sheetData sheetId="14559" refreshError="1"/>
      <sheetData sheetId="14560" refreshError="1"/>
      <sheetData sheetId="14561" refreshError="1"/>
      <sheetData sheetId="14562" refreshError="1"/>
      <sheetData sheetId="14563" refreshError="1"/>
      <sheetData sheetId="14564" refreshError="1"/>
      <sheetData sheetId="14565" refreshError="1"/>
      <sheetData sheetId="14566" refreshError="1"/>
      <sheetData sheetId="14567" refreshError="1"/>
      <sheetData sheetId="14568" refreshError="1"/>
      <sheetData sheetId="14569" refreshError="1"/>
      <sheetData sheetId="14570" refreshError="1"/>
      <sheetData sheetId="14571" refreshError="1"/>
      <sheetData sheetId="14572" refreshError="1"/>
      <sheetData sheetId="14573" refreshError="1"/>
      <sheetData sheetId="14574" refreshError="1"/>
      <sheetData sheetId="14575" refreshError="1"/>
      <sheetData sheetId="14576" refreshError="1"/>
      <sheetData sheetId="14577" refreshError="1"/>
      <sheetData sheetId="14578" refreshError="1"/>
      <sheetData sheetId="14579" refreshError="1"/>
      <sheetData sheetId="14580" refreshError="1"/>
      <sheetData sheetId="14581" refreshError="1"/>
      <sheetData sheetId="14582" refreshError="1"/>
      <sheetData sheetId="14583" refreshError="1"/>
      <sheetData sheetId="14584" refreshError="1"/>
      <sheetData sheetId="14585" refreshError="1"/>
      <sheetData sheetId="14586" refreshError="1"/>
      <sheetData sheetId="14587" refreshError="1"/>
      <sheetData sheetId="14588" refreshError="1"/>
      <sheetData sheetId="14589" refreshError="1"/>
      <sheetData sheetId="14590" refreshError="1"/>
      <sheetData sheetId="14591" refreshError="1"/>
      <sheetData sheetId="14592" refreshError="1"/>
      <sheetData sheetId="14593" refreshError="1"/>
      <sheetData sheetId="14594" refreshError="1"/>
      <sheetData sheetId="14595" refreshError="1"/>
      <sheetData sheetId="14596" refreshError="1"/>
      <sheetData sheetId="14597" refreshError="1"/>
      <sheetData sheetId="14598" refreshError="1"/>
      <sheetData sheetId="14599" refreshError="1"/>
      <sheetData sheetId="14600" refreshError="1"/>
      <sheetData sheetId="14601" refreshError="1"/>
      <sheetData sheetId="14602" refreshError="1"/>
      <sheetData sheetId="14603" refreshError="1"/>
      <sheetData sheetId="14604" refreshError="1"/>
      <sheetData sheetId="14605" refreshError="1"/>
      <sheetData sheetId="14606" refreshError="1"/>
      <sheetData sheetId="14607" refreshError="1"/>
      <sheetData sheetId="14608" refreshError="1"/>
      <sheetData sheetId="14609" refreshError="1"/>
      <sheetData sheetId="14610" refreshError="1"/>
      <sheetData sheetId="14611" refreshError="1"/>
      <sheetData sheetId="14612" refreshError="1"/>
      <sheetData sheetId="14613" refreshError="1"/>
      <sheetData sheetId="14614" refreshError="1"/>
      <sheetData sheetId="14615" refreshError="1"/>
      <sheetData sheetId="14616" refreshError="1"/>
      <sheetData sheetId="14617" refreshError="1"/>
      <sheetData sheetId="14618" refreshError="1"/>
      <sheetData sheetId="14619" refreshError="1"/>
      <sheetData sheetId="14620" refreshError="1"/>
      <sheetData sheetId="14621" refreshError="1"/>
      <sheetData sheetId="14622" refreshError="1"/>
      <sheetData sheetId="14623" refreshError="1"/>
      <sheetData sheetId="14624" refreshError="1"/>
      <sheetData sheetId="14625" refreshError="1"/>
      <sheetData sheetId="14626" refreshError="1"/>
      <sheetData sheetId="14627" refreshError="1"/>
      <sheetData sheetId="14628" refreshError="1"/>
      <sheetData sheetId="14629" refreshError="1"/>
      <sheetData sheetId="14630" refreshError="1"/>
      <sheetData sheetId="14631" refreshError="1"/>
      <sheetData sheetId="14632" refreshError="1"/>
      <sheetData sheetId="14633" refreshError="1"/>
      <sheetData sheetId="14634" refreshError="1"/>
      <sheetData sheetId="14635" refreshError="1"/>
      <sheetData sheetId="14636" refreshError="1"/>
      <sheetData sheetId="14637" refreshError="1"/>
      <sheetData sheetId="14638" refreshError="1"/>
      <sheetData sheetId="14639" refreshError="1"/>
      <sheetData sheetId="14640" refreshError="1"/>
      <sheetData sheetId="14641" refreshError="1"/>
      <sheetData sheetId="14642" refreshError="1"/>
      <sheetData sheetId="14643" refreshError="1"/>
      <sheetData sheetId="14644" refreshError="1"/>
      <sheetData sheetId="14645" refreshError="1"/>
      <sheetData sheetId="14646" refreshError="1"/>
      <sheetData sheetId="14647" refreshError="1"/>
      <sheetData sheetId="14648" refreshError="1"/>
      <sheetData sheetId="14649" refreshError="1"/>
      <sheetData sheetId="14650" refreshError="1"/>
      <sheetData sheetId="14651" refreshError="1"/>
      <sheetData sheetId="14652" refreshError="1"/>
      <sheetData sheetId="14653" refreshError="1"/>
      <sheetData sheetId="14654" refreshError="1"/>
      <sheetData sheetId="14655" refreshError="1"/>
      <sheetData sheetId="14656" refreshError="1"/>
      <sheetData sheetId="14657" refreshError="1"/>
      <sheetData sheetId="14658" refreshError="1"/>
      <sheetData sheetId="14659" refreshError="1"/>
      <sheetData sheetId="14660" refreshError="1"/>
      <sheetData sheetId="14661" refreshError="1"/>
      <sheetData sheetId="14662" refreshError="1"/>
      <sheetData sheetId="14663" refreshError="1"/>
      <sheetData sheetId="14664"/>
      <sheetData sheetId="14665"/>
      <sheetData sheetId="14666"/>
      <sheetData sheetId="14667"/>
      <sheetData sheetId="14668"/>
      <sheetData sheetId="14669" refreshError="1"/>
      <sheetData sheetId="14670" refreshError="1"/>
      <sheetData sheetId="14671" refreshError="1"/>
      <sheetData sheetId="14672" refreshError="1"/>
      <sheetData sheetId="14673" refreshError="1"/>
      <sheetData sheetId="14674"/>
      <sheetData sheetId="14675" refreshError="1"/>
      <sheetData sheetId="14676" refreshError="1"/>
      <sheetData sheetId="14677" refreshError="1"/>
      <sheetData sheetId="14678" refreshError="1"/>
      <sheetData sheetId="14679" refreshError="1"/>
      <sheetData sheetId="14680" refreshError="1"/>
      <sheetData sheetId="14681" refreshError="1"/>
      <sheetData sheetId="14682" refreshError="1"/>
      <sheetData sheetId="14683" refreshError="1"/>
      <sheetData sheetId="14684" refreshError="1"/>
      <sheetData sheetId="14685" refreshError="1"/>
      <sheetData sheetId="14686" refreshError="1"/>
      <sheetData sheetId="14687" refreshError="1"/>
      <sheetData sheetId="14688" refreshError="1"/>
      <sheetData sheetId="14689"/>
      <sheetData sheetId="14690" refreshError="1"/>
      <sheetData sheetId="14691" refreshError="1"/>
      <sheetData sheetId="14692" refreshError="1"/>
      <sheetData sheetId="14693" refreshError="1"/>
      <sheetData sheetId="14694" refreshError="1"/>
      <sheetData sheetId="14695" refreshError="1"/>
      <sheetData sheetId="14696" refreshError="1"/>
      <sheetData sheetId="14697"/>
      <sheetData sheetId="14698" refreshError="1"/>
      <sheetData sheetId="14699" refreshError="1"/>
      <sheetData sheetId="14700" refreshError="1"/>
      <sheetData sheetId="14701" refreshError="1"/>
      <sheetData sheetId="14702"/>
      <sheetData sheetId="14703" refreshError="1"/>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refreshError="1"/>
      <sheetData sheetId="14722" refreshError="1"/>
      <sheetData sheetId="14723" refreshError="1"/>
      <sheetData sheetId="14724" refreshError="1"/>
      <sheetData sheetId="14725" refreshError="1"/>
      <sheetData sheetId="14726" refreshError="1"/>
      <sheetData sheetId="14727" refreshError="1"/>
      <sheetData sheetId="14728" refreshError="1"/>
      <sheetData sheetId="14729" refreshError="1"/>
      <sheetData sheetId="14730" refreshError="1"/>
      <sheetData sheetId="14731" refreshError="1"/>
      <sheetData sheetId="14732" refreshError="1"/>
      <sheetData sheetId="14733" refreshError="1"/>
      <sheetData sheetId="14734" refreshError="1"/>
      <sheetData sheetId="14735" refreshError="1"/>
      <sheetData sheetId="14736" refreshError="1"/>
      <sheetData sheetId="14737" refreshError="1"/>
      <sheetData sheetId="14738" refreshError="1"/>
      <sheetData sheetId="14739" refreshError="1"/>
      <sheetData sheetId="14740" refreshError="1"/>
      <sheetData sheetId="14741" refreshError="1"/>
      <sheetData sheetId="14742" refreshError="1"/>
      <sheetData sheetId="14743" refreshError="1"/>
      <sheetData sheetId="14744" refreshError="1"/>
      <sheetData sheetId="14745" refreshError="1"/>
      <sheetData sheetId="14746" refreshError="1"/>
      <sheetData sheetId="14747" refreshError="1"/>
      <sheetData sheetId="14748" refreshError="1"/>
      <sheetData sheetId="14749" refreshError="1"/>
      <sheetData sheetId="14750" refreshError="1"/>
      <sheetData sheetId="14751" refreshError="1"/>
      <sheetData sheetId="14752" refreshError="1"/>
      <sheetData sheetId="14753" refreshError="1"/>
      <sheetData sheetId="14754" refreshError="1"/>
      <sheetData sheetId="14755" refreshError="1"/>
      <sheetData sheetId="14756" refreshError="1"/>
      <sheetData sheetId="14757" refreshError="1"/>
      <sheetData sheetId="14758" refreshError="1"/>
      <sheetData sheetId="14759" refreshError="1"/>
      <sheetData sheetId="14760" refreshError="1"/>
      <sheetData sheetId="14761" refreshError="1"/>
      <sheetData sheetId="14762" refreshError="1"/>
      <sheetData sheetId="14763" refreshError="1"/>
      <sheetData sheetId="14764" refreshError="1"/>
      <sheetData sheetId="14765" refreshError="1"/>
      <sheetData sheetId="14766" refreshError="1"/>
      <sheetData sheetId="14767" refreshError="1"/>
      <sheetData sheetId="14768" refreshError="1"/>
      <sheetData sheetId="14769" refreshError="1"/>
      <sheetData sheetId="14770" refreshError="1"/>
      <sheetData sheetId="14771" refreshError="1"/>
      <sheetData sheetId="14772" refreshError="1"/>
      <sheetData sheetId="14773" refreshError="1"/>
      <sheetData sheetId="14774" refreshError="1"/>
      <sheetData sheetId="14775" refreshError="1"/>
      <sheetData sheetId="14776" refreshError="1"/>
      <sheetData sheetId="14777" refreshError="1"/>
      <sheetData sheetId="14778" refreshError="1"/>
      <sheetData sheetId="14779" refreshError="1"/>
      <sheetData sheetId="14780" refreshError="1"/>
      <sheetData sheetId="14781" refreshError="1"/>
      <sheetData sheetId="14782" refreshError="1"/>
      <sheetData sheetId="14783" refreshError="1"/>
      <sheetData sheetId="14784" refreshError="1"/>
      <sheetData sheetId="14785" refreshError="1"/>
      <sheetData sheetId="14786" refreshError="1"/>
      <sheetData sheetId="14787" refreshError="1"/>
      <sheetData sheetId="14788" refreshError="1"/>
      <sheetData sheetId="14789" refreshError="1"/>
      <sheetData sheetId="14790" refreshError="1"/>
      <sheetData sheetId="14791" refreshError="1"/>
      <sheetData sheetId="14792" refreshError="1"/>
      <sheetData sheetId="14793" refreshError="1"/>
      <sheetData sheetId="14794" refreshError="1"/>
      <sheetData sheetId="14795" refreshError="1"/>
      <sheetData sheetId="14796" refreshError="1"/>
      <sheetData sheetId="14797" refreshError="1"/>
      <sheetData sheetId="14798" refreshError="1"/>
      <sheetData sheetId="14799" refreshError="1"/>
      <sheetData sheetId="14800" refreshError="1"/>
      <sheetData sheetId="14801" refreshError="1"/>
      <sheetData sheetId="14802" refreshError="1"/>
      <sheetData sheetId="14803" refreshError="1"/>
      <sheetData sheetId="14804" refreshError="1"/>
      <sheetData sheetId="14805" refreshError="1"/>
      <sheetData sheetId="14806" refreshError="1"/>
      <sheetData sheetId="14807" refreshError="1"/>
      <sheetData sheetId="14808" refreshError="1"/>
      <sheetData sheetId="14809" refreshError="1"/>
      <sheetData sheetId="14810" refreshError="1"/>
      <sheetData sheetId="14811" refreshError="1"/>
      <sheetData sheetId="14812" refreshError="1"/>
      <sheetData sheetId="14813" refreshError="1"/>
      <sheetData sheetId="14814" refreshError="1"/>
      <sheetData sheetId="14815" refreshError="1"/>
      <sheetData sheetId="14816" refreshError="1"/>
      <sheetData sheetId="14817" refreshError="1"/>
      <sheetData sheetId="14818" refreshError="1"/>
      <sheetData sheetId="14819" refreshError="1"/>
      <sheetData sheetId="14820" refreshError="1"/>
      <sheetData sheetId="14821" refreshError="1"/>
      <sheetData sheetId="14822" refreshError="1"/>
      <sheetData sheetId="14823" refreshError="1"/>
      <sheetData sheetId="14824" refreshError="1"/>
      <sheetData sheetId="14825" refreshError="1"/>
      <sheetData sheetId="14826" refreshError="1"/>
      <sheetData sheetId="14827" refreshError="1"/>
      <sheetData sheetId="14828" refreshError="1"/>
      <sheetData sheetId="14829" refreshError="1"/>
      <sheetData sheetId="14830" refreshError="1"/>
      <sheetData sheetId="14831" refreshError="1"/>
      <sheetData sheetId="14832" refreshError="1"/>
      <sheetData sheetId="14833" refreshError="1"/>
      <sheetData sheetId="14834" refreshError="1"/>
      <sheetData sheetId="14835" refreshError="1"/>
      <sheetData sheetId="14836" refreshError="1"/>
      <sheetData sheetId="14837" refreshError="1"/>
      <sheetData sheetId="14838" refreshError="1"/>
      <sheetData sheetId="14839" refreshError="1"/>
      <sheetData sheetId="14840" refreshError="1"/>
      <sheetData sheetId="14841" refreshError="1"/>
      <sheetData sheetId="14842" refreshError="1"/>
      <sheetData sheetId="14843" refreshError="1"/>
      <sheetData sheetId="14844" refreshError="1"/>
      <sheetData sheetId="14845" refreshError="1"/>
      <sheetData sheetId="14846" refreshError="1"/>
      <sheetData sheetId="14847" refreshError="1"/>
      <sheetData sheetId="14848" refreshError="1"/>
      <sheetData sheetId="14849" refreshError="1"/>
      <sheetData sheetId="14850" refreshError="1"/>
      <sheetData sheetId="14851" refreshError="1"/>
      <sheetData sheetId="14852" refreshError="1"/>
      <sheetData sheetId="14853" refreshError="1"/>
      <sheetData sheetId="14854" refreshError="1"/>
      <sheetData sheetId="14855" refreshError="1"/>
      <sheetData sheetId="14856" refreshError="1"/>
      <sheetData sheetId="14857" refreshError="1"/>
      <sheetData sheetId="14858" refreshError="1"/>
      <sheetData sheetId="14859" refreshError="1"/>
      <sheetData sheetId="14860" refreshError="1"/>
      <sheetData sheetId="14861" refreshError="1"/>
      <sheetData sheetId="14862" refreshError="1"/>
      <sheetData sheetId="14863" refreshError="1"/>
      <sheetData sheetId="14864" refreshError="1"/>
      <sheetData sheetId="14865" refreshError="1"/>
      <sheetData sheetId="14866" refreshError="1"/>
      <sheetData sheetId="14867" refreshError="1"/>
      <sheetData sheetId="14868" refreshError="1"/>
      <sheetData sheetId="14869" refreshError="1"/>
      <sheetData sheetId="14870" refreshError="1"/>
      <sheetData sheetId="14871" refreshError="1"/>
      <sheetData sheetId="14872" refreshError="1"/>
      <sheetData sheetId="14873" refreshError="1"/>
      <sheetData sheetId="14874" refreshError="1"/>
      <sheetData sheetId="14875" refreshError="1"/>
      <sheetData sheetId="14876" refreshError="1"/>
      <sheetData sheetId="14877" refreshError="1"/>
      <sheetData sheetId="14878" refreshError="1"/>
      <sheetData sheetId="14879" refreshError="1"/>
      <sheetData sheetId="14880" refreshError="1"/>
      <sheetData sheetId="14881" refreshError="1"/>
      <sheetData sheetId="14882" refreshError="1"/>
      <sheetData sheetId="14883" refreshError="1"/>
      <sheetData sheetId="14884" refreshError="1"/>
      <sheetData sheetId="14885" refreshError="1"/>
      <sheetData sheetId="14886" refreshError="1"/>
      <sheetData sheetId="14887" refreshError="1"/>
      <sheetData sheetId="14888" refreshError="1"/>
      <sheetData sheetId="14889" refreshError="1"/>
      <sheetData sheetId="14890" refreshError="1"/>
      <sheetData sheetId="14891" refreshError="1"/>
      <sheetData sheetId="14892" refreshError="1"/>
      <sheetData sheetId="14893" refreshError="1"/>
      <sheetData sheetId="14894" refreshError="1"/>
      <sheetData sheetId="14895" refreshError="1"/>
      <sheetData sheetId="14896" refreshError="1"/>
      <sheetData sheetId="14897" refreshError="1"/>
      <sheetData sheetId="14898" refreshError="1"/>
      <sheetData sheetId="14899" refreshError="1"/>
      <sheetData sheetId="14900" refreshError="1"/>
      <sheetData sheetId="14901" refreshError="1"/>
      <sheetData sheetId="14902" refreshError="1"/>
      <sheetData sheetId="14903" refreshError="1"/>
      <sheetData sheetId="14904" refreshError="1"/>
      <sheetData sheetId="14905" refreshError="1"/>
      <sheetData sheetId="14906" refreshError="1"/>
      <sheetData sheetId="14907" refreshError="1"/>
      <sheetData sheetId="14908" refreshError="1"/>
      <sheetData sheetId="14909" refreshError="1"/>
      <sheetData sheetId="14910" refreshError="1"/>
      <sheetData sheetId="14911" refreshError="1"/>
      <sheetData sheetId="14912" refreshError="1"/>
      <sheetData sheetId="14913" refreshError="1"/>
      <sheetData sheetId="14914" refreshError="1"/>
      <sheetData sheetId="14915" refreshError="1"/>
      <sheetData sheetId="14916" refreshError="1"/>
      <sheetData sheetId="14917" refreshError="1"/>
      <sheetData sheetId="14918" refreshError="1"/>
      <sheetData sheetId="14919" refreshError="1"/>
      <sheetData sheetId="14920" refreshError="1"/>
      <sheetData sheetId="14921" refreshError="1"/>
      <sheetData sheetId="14922" refreshError="1"/>
      <sheetData sheetId="14923" refreshError="1"/>
      <sheetData sheetId="14924" refreshError="1"/>
      <sheetData sheetId="14925" refreshError="1"/>
      <sheetData sheetId="14926" refreshError="1"/>
      <sheetData sheetId="14927" refreshError="1"/>
      <sheetData sheetId="14928" refreshError="1"/>
      <sheetData sheetId="14929" refreshError="1"/>
      <sheetData sheetId="14930" refreshError="1"/>
      <sheetData sheetId="14931" refreshError="1"/>
      <sheetData sheetId="14932" refreshError="1"/>
      <sheetData sheetId="14933" refreshError="1"/>
      <sheetData sheetId="14934" refreshError="1"/>
      <sheetData sheetId="14935" refreshError="1"/>
      <sheetData sheetId="14936" refreshError="1"/>
      <sheetData sheetId="14937" refreshError="1"/>
      <sheetData sheetId="14938" refreshError="1"/>
      <sheetData sheetId="14939" refreshError="1"/>
      <sheetData sheetId="14940" refreshError="1"/>
      <sheetData sheetId="14941" refreshError="1"/>
      <sheetData sheetId="14942" refreshError="1"/>
      <sheetData sheetId="14943" refreshError="1"/>
      <sheetData sheetId="14944" refreshError="1"/>
      <sheetData sheetId="14945" refreshError="1"/>
      <sheetData sheetId="14946" refreshError="1"/>
      <sheetData sheetId="14947" refreshError="1"/>
      <sheetData sheetId="14948" refreshError="1"/>
      <sheetData sheetId="14949" refreshError="1"/>
      <sheetData sheetId="14950" refreshError="1"/>
      <sheetData sheetId="14951" refreshError="1"/>
      <sheetData sheetId="14952" refreshError="1"/>
      <sheetData sheetId="14953" refreshError="1"/>
      <sheetData sheetId="14954" refreshError="1"/>
      <sheetData sheetId="14955" refreshError="1"/>
      <sheetData sheetId="14956" refreshError="1"/>
      <sheetData sheetId="14957" refreshError="1"/>
      <sheetData sheetId="14958" refreshError="1"/>
      <sheetData sheetId="14959" refreshError="1"/>
      <sheetData sheetId="14960" refreshError="1"/>
      <sheetData sheetId="14961" refreshError="1"/>
      <sheetData sheetId="14962" refreshError="1"/>
      <sheetData sheetId="14963" refreshError="1"/>
      <sheetData sheetId="14964" refreshError="1"/>
      <sheetData sheetId="14965" refreshError="1"/>
      <sheetData sheetId="14966" refreshError="1"/>
      <sheetData sheetId="14967" refreshError="1"/>
      <sheetData sheetId="14968" refreshError="1"/>
      <sheetData sheetId="14969" refreshError="1"/>
      <sheetData sheetId="14970" refreshError="1"/>
      <sheetData sheetId="14971" refreshError="1"/>
      <sheetData sheetId="14972" refreshError="1"/>
      <sheetData sheetId="14973" refreshError="1"/>
      <sheetData sheetId="14974" refreshError="1"/>
      <sheetData sheetId="14975" refreshError="1"/>
      <sheetData sheetId="14976" refreshError="1"/>
      <sheetData sheetId="14977" refreshError="1"/>
      <sheetData sheetId="14978" refreshError="1"/>
      <sheetData sheetId="14979" refreshError="1"/>
      <sheetData sheetId="14980" refreshError="1"/>
      <sheetData sheetId="14981" refreshError="1"/>
      <sheetData sheetId="14982" refreshError="1"/>
      <sheetData sheetId="14983" refreshError="1"/>
      <sheetData sheetId="14984" refreshError="1"/>
      <sheetData sheetId="14985" refreshError="1"/>
      <sheetData sheetId="14986" refreshError="1"/>
      <sheetData sheetId="14987" refreshError="1"/>
      <sheetData sheetId="14988" refreshError="1"/>
      <sheetData sheetId="14989" refreshError="1"/>
      <sheetData sheetId="14990" refreshError="1"/>
      <sheetData sheetId="14991" refreshError="1"/>
      <sheetData sheetId="14992" refreshError="1"/>
      <sheetData sheetId="14993" refreshError="1"/>
      <sheetData sheetId="14994" refreshError="1"/>
      <sheetData sheetId="14995" refreshError="1"/>
      <sheetData sheetId="14996" refreshError="1"/>
      <sheetData sheetId="14997" refreshError="1"/>
      <sheetData sheetId="14998" refreshError="1"/>
      <sheetData sheetId="14999" refreshError="1"/>
      <sheetData sheetId="15000" refreshError="1"/>
      <sheetData sheetId="15001" refreshError="1"/>
      <sheetData sheetId="15002" refreshError="1"/>
      <sheetData sheetId="15003" refreshError="1"/>
      <sheetData sheetId="15004" refreshError="1"/>
      <sheetData sheetId="15005" refreshError="1"/>
      <sheetData sheetId="15006" refreshError="1"/>
      <sheetData sheetId="15007" refreshError="1"/>
      <sheetData sheetId="15008" refreshError="1"/>
      <sheetData sheetId="15009" refreshError="1"/>
      <sheetData sheetId="15010" refreshError="1"/>
      <sheetData sheetId="15011" refreshError="1"/>
      <sheetData sheetId="15012" refreshError="1"/>
      <sheetData sheetId="15013" refreshError="1"/>
      <sheetData sheetId="15014" refreshError="1"/>
      <sheetData sheetId="15015" refreshError="1"/>
      <sheetData sheetId="15016" refreshError="1"/>
      <sheetData sheetId="15017" refreshError="1"/>
      <sheetData sheetId="15018" refreshError="1"/>
      <sheetData sheetId="15019" refreshError="1"/>
      <sheetData sheetId="15020" refreshError="1"/>
      <sheetData sheetId="15021" refreshError="1"/>
      <sheetData sheetId="15022" refreshError="1"/>
      <sheetData sheetId="15023" refreshError="1"/>
      <sheetData sheetId="15024" refreshError="1"/>
      <sheetData sheetId="15025" refreshError="1"/>
      <sheetData sheetId="15026" refreshError="1"/>
      <sheetData sheetId="15027" refreshError="1"/>
      <sheetData sheetId="15028" refreshError="1"/>
      <sheetData sheetId="15029" refreshError="1"/>
      <sheetData sheetId="15030" refreshError="1"/>
      <sheetData sheetId="15031" refreshError="1"/>
      <sheetData sheetId="15032" refreshError="1"/>
      <sheetData sheetId="15033" refreshError="1"/>
      <sheetData sheetId="15034" refreshError="1"/>
      <sheetData sheetId="15035" refreshError="1"/>
      <sheetData sheetId="15036" refreshError="1"/>
      <sheetData sheetId="15037" refreshError="1"/>
      <sheetData sheetId="15038" refreshError="1"/>
      <sheetData sheetId="15039" refreshError="1"/>
      <sheetData sheetId="15040" refreshError="1"/>
      <sheetData sheetId="15041" refreshError="1"/>
      <sheetData sheetId="15042" refreshError="1"/>
      <sheetData sheetId="15043" refreshError="1"/>
      <sheetData sheetId="15044" refreshError="1"/>
      <sheetData sheetId="15045" refreshError="1"/>
      <sheetData sheetId="15046" refreshError="1"/>
      <sheetData sheetId="15047" refreshError="1"/>
      <sheetData sheetId="15048" refreshError="1"/>
      <sheetData sheetId="15049" refreshError="1"/>
      <sheetData sheetId="15050" refreshError="1"/>
      <sheetData sheetId="15051" refreshError="1"/>
      <sheetData sheetId="15052" refreshError="1"/>
      <sheetData sheetId="15053" refreshError="1"/>
      <sheetData sheetId="15054" refreshError="1"/>
      <sheetData sheetId="15055" refreshError="1"/>
      <sheetData sheetId="15056" refreshError="1"/>
      <sheetData sheetId="15057" refreshError="1"/>
      <sheetData sheetId="15058" refreshError="1"/>
      <sheetData sheetId="15059" refreshError="1"/>
      <sheetData sheetId="15060" refreshError="1"/>
      <sheetData sheetId="15061" refreshError="1"/>
      <sheetData sheetId="15062" refreshError="1"/>
      <sheetData sheetId="15063" refreshError="1"/>
      <sheetData sheetId="15064" refreshError="1"/>
      <sheetData sheetId="15065" refreshError="1"/>
      <sheetData sheetId="15066" refreshError="1"/>
      <sheetData sheetId="15067" refreshError="1"/>
      <sheetData sheetId="15068" refreshError="1"/>
      <sheetData sheetId="15069" refreshError="1"/>
      <sheetData sheetId="15070" refreshError="1"/>
      <sheetData sheetId="15071" refreshError="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refreshError="1"/>
      <sheetData sheetId="15124" refreshError="1"/>
      <sheetData sheetId="15125" refreshError="1"/>
      <sheetData sheetId="15126" refreshError="1"/>
      <sheetData sheetId="15127" refreshError="1"/>
      <sheetData sheetId="15128" refreshError="1"/>
      <sheetData sheetId="15129" refreshError="1"/>
      <sheetData sheetId="15130" refreshError="1"/>
      <sheetData sheetId="15131" refreshError="1"/>
      <sheetData sheetId="15132" refreshError="1"/>
      <sheetData sheetId="15133" refreshError="1"/>
      <sheetData sheetId="15134" refreshError="1"/>
      <sheetData sheetId="15135" refreshError="1"/>
      <sheetData sheetId="15136" refreshError="1"/>
      <sheetData sheetId="15137" refreshError="1"/>
      <sheetData sheetId="15138" refreshError="1"/>
      <sheetData sheetId="15139" refreshError="1"/>
      <sheetData sheetId="15140" refreshError="1"/>
      <sheetData sheetId="15141" refreshError="1"/>
      <sheetData sheetId="15142" refreshError="1"/>
      <sheetData sheetId="15143" refreshError="1"/>
      <sheetData sheetId="15144" refreshError="1"/>
      <sheetData sheetId="15145" refreshError="1"/>
      <sheetData sheetId="15146" refreshError="1"/>
      <sheetData sheetId="15147" refreshError="1"/>
      <sheetData sheetId="15148" refreshError="1"/>
      <sheetData sheetId="15149" refreshError="1"/>
      <sheetData sheetId="15150" refreshError="1"/>
      <sheetData sheetId="15151" refreshError="1"/>
      <sheetData sheetId="15152" refreshError="1"/>
      <sheetData sheetId="15153" refreshError="1"/>
      <sheetData sheetId="15154" refreshError="1"/>
      <sheetData sheetId="15155" refreshError="1"/>
      <sheetData sheetId="15156" refreshError="1"/>
      <sheetData sheetId="15157" refreshError="1"/>
      <sheetData sheetId="15158" refreshError="1"/>
      <sheetData sheetId="15159" refreshError="1"/>
      <sheetData sheetId="15160" refreshError="1"/>
      <sheetData sheetId="15161" refreshError="1"/>
      <sheetData sheetId="15162" refreshError="1"/>
      <sheetData sheetId="15163" refreshError="1"/>
      <sheetData sheetId="15164" refreshError="1"/>
      <sheetData sheetId="15165" refreshError="1"/>
      <sheetData sheetId="15166" refreshError="1"/>
      <sheetData sheetId="15167" refreshError="1"/>
      <sheetData sheetId="15168" refreshError="1"/>
      <sheetData sheetId="15169" refreshError="1"/>
      <sheetData sheetId="15170" refreshError="1"/>
      <sheetData sheetId="15171" refreshError="1"/>
      <sheetData sheetId="15172" refreshError="1"/>
      <sheetData sheetId="15173" refreshError="1"/>
      <sheetData sheetId="15174" refreshError="1"/>
      <sheetData sheetId="15175" refreshError="1"/>
      <sheetData sheetId="15176" refreshError="1"/>
      <sheetData sheetId="15177" refreshError="1"/>
      <sheetData sheetId="15178" refreshError="1"/>
      <sheetData sheetId="15179" refreshError="1"/>
      <sheetData sheetId="15180" refreshError="1"/>
      <sheetData sheetId="15181" refreshError="1"/>
      <sheetData sheetId="15182" refreshError="1"/>
      <sheetData sheetId="15183" refreshError="1"/>
      <sheetData sheetId="15184" refreshError="1"/>
      <sheetData sheetId="15185" refreshError="1"/>
      <sheetData sheetId="15186" refreshError="1"/>
      <sheetData sheetId="15187" refreshError="1"/>
      <sheetData sheetId="15188" refreshError="1"/>
      <sheetData sheetId="15189" refreshError="1"/>
      <sheetData sheetId="15190" refreshError="1"/>
      <sheetData sheetId="15191" refreshError="1"/>
      <sheetData sheetId="15192" refreshError="1"/>
      <sheetData sheetId="15193" refreshError="1"/>
      <sheetData sheetId="15194" refreshError="1"/>
      <sheetData sheetId="15195" refreshError="1"/>
      <sheetData sheetId="15196" refreshError="1"/>
      <sheetData sheetId="15197" refreshError="1"/>
      <sheetData sheetId="15198" refreshError="1"/>
      <sheetData sheetId="15199" refreshError="1"/>
      <sheetData sheetId="15200" refreshError="1"/>
      <sheetData sheetId="15201" refreshError="1"/>
      <sheetData sheetId="15202" refreshError="1"/>
      <sheetData sheetId="15203" refreshError="1"/>
      <sheetData sheetId="15204" refreshError="1"/>
      <sheetData sheetId="15205" refreshError="1"/>
      <sheetData sheetId="15206" refreshError="1"/>
      <sheetData sheetId="15207" refreshError="1"/>
      <sheetData sheetId="15208" refreshError="1"/>
      <sheetData sheetId="15209" refreshError="1"/>
      <sheetData sheetId="15210" refreshError="1"/>
      <sheetData sheetId="15211" refreshError="1"/>
      <sheetData sheetId="15212" refreshError="1"/>
      <sheetData sheetId="15213" refreshError="1"/>
      <sheetData sheetId="15214" refreshError="1"/>
      <sheetData sheetId="15215" refreshError="1"/>
      <sheetData sheetId="15216" refreshError="1"/>
      <sheetData sheetId="15217" refreshError="1"/>
      <sheetData sheetId="15218" refreshError="1"/>
      <sheetData sheetId="15219" refreshError="1"/>
      <sheetData sheetId="15220" refreshError="1"/>
      <sheetData sheetId="15221" refreshError="1"/>
      <sheetData sheetId="15222" refreshError="1"/>
      <sheetData sheetId="15223" refreshError="1"/>
      <sheetData sheetId="15224" refreshError="1"/>
      <sheetData sheetId="15225" refreshError="1"/>
      <sheetData sheetId="15226" refreshError="1"/>
      <sheetData sheetId="15227" refreshError="1"/>
      <sheetData sheetId="15228" refreshError="1"/>
      <sheetData sheetId="15229" refreshError="1"/>
      <sheetData sheetId="15230" refreshError="1"/>
      <sheetData sheetId="15231" refreshError="1"/>
      <sheetData sheetId="15232" refreshError="1"/>
      <sheetData sheetId="15233" refreshError="1"/>
      <sheetData sheetId="15234" refreshError="1"/>
      <sheetData sheetId="15235" refreshError="1"/>
      <sheetData sheetId="15236" refreshError="1"/>
      <sheetData sheetId="15237" refreshError="1"/>
      <sheetData sheetId="15238" refreshError="1"/>
      <sheetData sheetId="15239" refreshError="1"/>
      <sheetData sheetId="15240" refreshError="1"/>
      <sheetData sheetId="15241" refreshError="1"/>
      <sheetData sheetId="15242" refreshError="1"/>
      <sheetData sheetId="15243" refreshError="1"/>
      <sheetData sheetId="15244" refreshError="1"/>
      <sheetData sheetId="15245" refreshError="1"/>
      <sheetData sheetId="15246" refreshError="1"/>
      <sheetData sheetId="15247" refreshError="1"/>
      <sheetData sheetId="15248" refreshError="1"/>
      <sheetData sheetId="15249" refreshError="1"/>
      <sheetData sheetId="15250" refreshError="1"/>
      <sheetData sheetId="15251" refreshError="1"/>
      <sheetData sheetId="15252" refreshError="1"/>
      <sheetData sheetId="15253" refreshError="1"/>
      <sheetData sheetId="15254" refreshError="1"/>
      <sheetData sheetId="15255" refreshError="1"/>
      <sheetData sheetId="15256" refreshError="1"/>
      <sheetData sheetId="15257" refreshError="1"/>
      <sheetData sheetId="15258" refreshError="1"/>
      <sheetData sheetId="15259" refreshError="1"/>
      <sheetData sheetId="15260" refreshError="1"/>
      <sheetData sheetId="15261" refreshError="1"/>
      <sheetData sheetId="15262" refreshError="1"/>
      <sheetData sheetId="15263" refreshError="1"/>
      <sheetData sheetId="15264" refreshError="1"/>
      <sheetData sheetId="15265" refreshError="1"/>
      <sheetData sheetId="15266" refreshError="1"/>
      <sheetData sheetId="15267" refreshError="1"/>
      <sheetData sheetId="15268" refreshError="1"/>
      <sheetData sheetId="15269" refreshError="1"/>
      <sheetData sheetId="15270" refreshError="1"/>
      <sheetData sheetId="15271" refreshError="1"/>
      <sheetData sheetId="15272" refreshError="1"/>
      <sheetData sheetId="15273" refreshError="1"/>
      <sheetData sheetId="15274" refreshError="1"/>
      <sheetData sheetId="15275" refreshError="1"/>
      <sheetData sheetId="15276" refreshError="1"/>
      <sheetData sheetId="15277" refreshError="1"/>
      <sheetData sheetId="15278" refreshError="1"/>
      <sheetData sheetId="15279" refreshError="1"/>
      <sheetData sheetId="15280" refreshError="1"/>
      <sheetData sheetId="15281" refreshError="1"/>
      <sheetData sheetId="15282" refreshError="1"/>
      <sheetData sheetId="15283" refreshError="1"/>
      <sheetData sheetId="15284" refreshError="1"/>
      <sheetData sheetId="15285" refreshError="1"/>
      <sheetData sheetId="15286" refreshError="1"/>
      <sheetData sheetId="15287" refreshError="1"/>
      <sheetData sheetId="15288" refreshError="1"/>
      <sheetData sheetId="15289" refreshError="1"/>
      <sheetData sheetId="15290" refreshError="1"/>
      <sheetData sheetId="15291" refreshError="1"/>
      <sheetData sheetId="15292" refreshError="1"/>
      <sheetData sheetId="15293" refreshError="1"/>
      <sheetData sheetId="15294" refreshError="1"/>
      <sheetData sheetId="15295" refreshError="1"/>
      <sheetData sheetId="15296" refreshError="1"/>
      <sheetData sheetId="15297" refreshError="1"/>
      <sheetData sheetId="15298" refreshError="1"/>
      <sheetData sheetId="15299" refreshError="1"/>
      <sheetData sheetId="15300" refreshError="1"/>
      <sheetData sheetId="15301" refreshError="1"/>
      <sheetData sheetId="15302" refreshError="1"/>
      <sheetData sheetId="15303" refreshError="1"/>
      <sheetData sheetId="15304" refreshError="1"/>
      <sheetData sheetId="15305" refreshError="1"/>
      <sheetData sheetId="15306" refreshError="1"/>
      <sheetData sheetId="15307" refreshError="1"/>
      <sheetData sheetId="15308" refreshError="1"/>
      <sheetData sheetId="15309" refreshError="1"/>
      <sheetData sheetId="15310" refreshError="1"/>
      <sheetData sheetId="15311" refreshError="1"/>
      <sheetData sheetId="15312" refreshError="1"/>
      <sheetData sheetId="15313" refreshError="1"/>
      <sheetData sheetId="15314" refreshError="1"/>
      <sheetData sheetId="15315" refreshError="1"/>
      <sheetData sheetId="15316" refreshError="1"/>
      <sheetData sheetId="15317" refreshError="1"/>
      <sheetData sheetId="15318" refreshError="1"/>
      <sheetData sheetId="15319" refreshError="1"/>
      <sheetData sheetId="15320" refreshError="1"/>
      <sheetData sheetId="15321" refreshError="1"/>
      <sheetData sheetId="15322" refreshError="1"/>
      <sheetData sheetId="15323" refreshError="1"/>
      <sheetData sheetId="15324" refreshError="1"/>
      <sheetData sheetId="15325" refreshError="1"/>
      <sheetData sheetId="15326" refreshError="1"/>
      <sheetData sheetId="15327" refreshError="1"/>
      <sheetData sheetId="15328" refreshError="1"/>
      <sheetData sheetId="15329" refreshError="1"/>
      <sheetData sheetId="15330" refreshError="1"/>
      <sheetData sheetId="15331" refreshError="1"/>
      <sheetData sheetId="15332" refreshError="1"/>
      <sheetData sheetId="15333" refreshError="1"/>
      <sheetData sheetId="15334" refreshError="1"/>
      <sheetData sheetId="15335" refreshError="1"/>
      <sheetData sheetId="15336" refreshError="1"/>
      <sheetData sheetId="15337" refreshError="1"/>
      <sheetData sheetId="15338" refreshError="1"/>
      <sheetData sheetId="15339" refreshError="1"/>
      <sheetData sheetId="15340" refreshError="1"/>
      <sheetData sheetId="15341" refreshError="1"/>
      <sheetData sheetId="15342" refreshError="1"/>
      <sheetData sheetId="15343" refreshError="1"/>
      <sheetData sheetId="15344" refreshError="1"/>
      <sheetData sheetId="15345" refreshError="1"/>
      <sheetData sheetId="15346" refreshError="1"/>
      <sheetData sheetId="15347" refreshError="1"/>
      <sheetData sheetId="15348" refreshError="1"/>
      <sheetData sheetId="15349" refreshError="1"/>
      <sheetData sheetId="15350" refreshError="1"/>
      <sheetData sheetId="15351" refreshError="1"/>
      <sheetData sheetId="15352" refreshError="1"/>
      <sheetData sheetId="15353" refreshError="1"/>
      <sheetData sheetId="15354" refreshError="1"/>
      <sheetData sheetId="15355" refreshError="1"/>
      <sheetData sheetId="15356" refreshError="1"/>
      <sheetData sheetId="15357" refreshError="1"/>
      <sheetData sheetId="15358" refreshError="1"/>
      <sheetData sheetId="15359" refreshError="1"/>
      <sheetData sheetId="15360" refreshError="1"/>
      <sheetData sheetId="15361" refreshError="1"/>
      <sheetData sheetId="15362" refreshError="1"/>
      <sheetData sheetId="15363" refreshError="1"/>
      <sheetData sheetId="15364" refreshError="1"/>
      <sheetData sheetId="15365" refreshError="1"/>
      <sheetData sheetId="15366" refreshError="1"/>
      <sheetData sheetId="15367" refreshError="1"/>
      <sheetData sheetId="15368" refreshError="1"/>
      <sheetData sheetId="15369" refreshError="1"/>
      <sheetData sheetId="15370" refreshError="1"/>
      <sheetData sheetId="15371" refreshError="1"/>
      <sheetData sheetId="15372" refreshError="1"/>
      <sheetData sheetId="15373" refreshError="1"/>
      <sheetData sheetId="15374" refreshError="1"/>
      <sheetData sheetId="15375" refreshError="1"/>
      <sheetData sheetId="15376" refreshError="1"/>
      <sheetData sheetId="15377" refreshError="1"/>
      <sheetData sheetId="15378" refreshError="1"/>
      <sheetData sheetId="15379" refreshError="1"/>
      <sheetData sheetId="15380" refreshError="1"/>
      <sheetData sheetId="15381" refreshError="1"/>
      <sheetData sheetId="15382" refreshError="1"/>
      <sheetData sheetId="15383" refreshError="1"/>
      <sheetData sheetId="15384" refreshError="1"/>
      <sheetData sheetId="15385" refreshError="1"/>
      <sheetData sheetId="15386" refreshError="1"/>
      <sheetData sheetId="15387" refreshError="1"/>
      <sheetData sheetId="15388" refreshError="1"/>
      <sheetData sheetId="15389" refreshError="1"/>
      <sheetData sheetId="15390" refreshError="1"/>
      <sheetData sheetId="15391" refreshError="1"/>
      <sheetData sheetId="15392" refreshError="1"/>
      <sheetData sheetId="15393" refreshError="1"/>
      <sheetData sheetId="15394" refreshError="1"/>
      <sheetData sheetId="15395" refreshError="1"/>
      <sheetData sheetId="15396" refreshError="1"/>
      <sheetData sheetId="15397" refreshError="1"/>
      <sheetData sheetId="15398" refreshError="1"/>
      <sheetData sheetId="15399" refreshError="1"/>
      <sheetData sheetId="15400" refreshError="1"/>
      <sheetData sheetId="15401" refreshError="1"/>
      <sheetData sheetId="15402" refreshError="1"/>
      <sheetData sheetId="15403" refreshError="1"/>
      <sheetData sheetId="15404" refreshError="1"/>
      <sheetData sheetId="15405" refreshError="1"/>
      <sheetData sheetId="15406" refreshError="1"/>
      <sheetData sheetId="15407" refreshError="1"/>
      <sheetData sheetId="15408" refreshError="1"/>
      <sheetData sheetId="15409" refreshError="1"/>
      <sheetData sheetId="15410" refreshError="1"/>
      <sheetData sheetId="15411" refreshError="1"/>
      <sheetData sheetId="15412" refreshError="1"/>
      <sheetData sheetId="15413" refreshError="1"/>
      <sheetData sheetId="15414" refreshError="1"/>
      <sheetData sheetId="15415" refreshError="1"/>
      <sheetData sheetId="15416" refreshError="1"/>
      <sheetData sheetId="15417" refreshError="1"/>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refreshError="1"/>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refreshError="1"/>
      <sheetData sheetId="15554" refreshError="1"/>
      <sheetData sheetId="15555" refreshError="1"/>
      <sheetData sheetId="15556" refreshError="1"/>
      <sheetData sheetId="15557" refreshError="1"/>
      <sheetData sheetId="15558" refreshError="1"/>
      <sheetData sheetId="15559" refreshError="1"/>
      <sheetData sheetId="15560" refreshError="1"/>
      <sheetData sheetId="15561" refreshError="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refreshError="1"/>
      <sheetData sheetId="15590" refreshError="1"/>
      <sheetData sheetId="15591" refreshError="1"/>
      <sheetData sheetId="15592"/>
      <sheetData sheetId="15593" refreshError="1"/>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refreshError="1"/>
      <sheetData sheetId="15610" refreshError="1"/>
      <sheetData sheetId="15611" refreshError="1"/>
      <sheetData sheetId="15612" refreshError="1"/>
      <sheetData sheetId="15613"/>
      <sheetData sheetId="15614" refreshError="1"/>
      <sheetData sheetId="15615"/>
      <sheetData sheetId="15616"/>
      <sheetData sheetId="15617"/>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refreshError="1"/>
      <sheetData sheetId="15630" refreshError="1"/>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refreshError="1"/>
      <sheetData sheetId="15643"/>
      <sheetData sheetId="15644" refreshError="1"/>
      <sheetData sheetId="15645" refreshError="1"/>
      <sheetData sheetId="15646" refreshError="1"/>
      <sheetData sheetId="15647"/>
      <sheetData sheetId="15648"/>
      <sheetData sheetId="15649" refreshError="1"/>
      <sheetData sheetId="15650"/>
      <sheetData sheetId="15651" refreshError="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refreshError="1"/>
      <sheetData sheetId="15702" refreshError="1"/>
      <sheetData sheetId="15703"/>
      <sheetData sheetId="15704"/>
      <sheetData sheetId="15705"/>
      <sheetData sheetId="15706"/>
      <sheetData sheetId="15707"/>
      <sheetData sheetId="15708"/>
      <sheetData sheetId="15709"/>
      <sheetData sheetId="15710"/>
      <sheetData sheetId="15711" refreshError="1"/>
      <sheetData sheetId="15712" refreshError="1"/>
      <sheetData sheetId="15713" refreshError="1"/>
      <sheetData sheetId="15714" refreshError="1"/>
      <sheetData sheetId="15715" refreshError="1"/>
      <sheetData sheetId="15716"/>
      <sheetData sheetId="15717" refreshError="1"/>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refreshError="1"/>
      <sheetData sheetId="15759" refreshError="1"/>
      <sheetData sheetId="15760" refreshError="1"/>
      <sheetData sheetId="15761" refreshError="1"/>
      <sheetData sheetId="15762" refreshError="1"/>
      <sheetData sheetId="15763" refreshError="1"/>
      <sheetData sheetId="15764" refreshError="1"/>
      <sheetData sheetId="15765" refreshError="1"/>
      <sheetData sheetId="15766" refreshError="1"/>
      <sheetData sheetId="15767" refreshError="1"/>
      <sheetData sheetId="15768" refreshError="1"/>
      <sheetData sheetId="15769" refreshError="1"/>
      <sheetData sheetId="15770" refreshError="1"/>
      <sheetData sheetId="15771" refreshError="1"/>
      <sheetData sheetId="15772" refreshError="1"/>
      <sheetData sheetId="15773" refreshError="1"/>
      <sheetData sheetId="15774" refreshError="1"/>
      <sheetData sheetId="15775" refreshError="1"/>
      <sheetData sheetId="15776" refreshError="1"/>
      <sheetData sheetId="15777" refreshError="1"/>
      <sheetData sheetId="15778" refreshError="1"/>
      <sheetData sheetId="15779" refreshError="1"/>
      <sheetData sheetId="15780" refreshError="1"/>
      <sheetData sheetId="15781" refreshError="1"/>
      <sheetData sheetId="15782" refreshError="1"/>
      <sheetData sheetId="15783" refreshError="1"/>
      <sheetData sheetId="15784" refreshError="1"/>
      <sheetData sheetId="15785" refreshError="1"/>
      <sheetData sheetId="15786" refreshError="1"/>
      <sheetData sheetId="15787" refreshError="1"/>
      <sheetData sheetId="15788" refreshError="1"/>
      <sheetData sheetId="15789" refreshError="1"/>
      <sheetData sheetId="15790" refreshError="1"/>
      <sheetData sheetId="15791" refreshError="1"/>
      <sheetData sheetId="15792" refreshError="1"/>
      <sheetData sheetId="15793" refreshError="1"/>
      <sheetData sheetId="15794" refreshError="1"/>
      <sheetData sheetId="15795" refreshError="1"/>
      <sheetData sheetId="15796" refreshError="1"/>
      <sheetData sheetId="15797" refreshError="1"/>
      <sheetData sheetId="15798" refreshError="1"/>
      <sheetData sheetId="15799" refreshError="1"/>
      <sheetData sheetId="15800" refreshError="1"/>
      <sheetData sheetId="15801" refreshError="1"/>
      <sheetData sheetId="15802" refreshError="1"/>
      <sheetData sheetId="15803" refreshError="1"/>
      <sheetData sheetId="15804" refreshError="1"/>
      <sheetData sheetId="15805" refreshError="1"/>
      <sheetData sheetId="15806" refreshError="1"/>
      <sheetData sheetId="15807" refreshError="1"/>
      <sheetData sheetId="15808" refreshError="1"/>
      <sheetData sheetId="15809" refreshError="1"/>
      <sheetData sheetId="15810" refreshError="1"/>
      <sheetData sheetId="15811" refreshError="1"/>
      <sheetData sheetId="15812" refreshError="1"/>
      <sheetData sheetId="15813" refreshError="1"/>
      <sheetData sheetId="15814" refreshError="1"/>
      <sheetData sheetId="15815" refreshError="1"/>
      <sheetData sheetId="15816" refreshError="1"/>
      <sheetData sheetId="15817" refreshError="1"/>
      <sheetData sheetId="15818" refreshError="1"/>
      <sheetData sheetId="15819" refreshError="1"/>
      <sheetData sheetId="15820" refreshError="1"/>
      <sheetData sheetId="15821" refreshError="1"/>
      <sheetData sheetId="15822" refreshError="1"/>
      <sheetData sheetId="15823" refreshError="1"/>
      <sheetData sheetId="15824" refreshError="1"/>
      <sheetData sheetId="15825" refreshError="1"/>
      <sheetData sheetId="15826" refreshError="1"/>
      <sheetData sheetId="15827" refreshError="1"/>
      <sheetData sheetId="15828" refreshError="1"/>
      <sheetData sheetId="15829" refreshError="1"/>
      <sheetData sheetId="15830" refreshError="1"/>
      <sheetData sheetId="15831" refreshError="1"/>
      <sheetData sheetId="15832" refreshError="1"/>
      <sheetData sheetId="15833" refreshError="1"/>
      <sheetData sheetId="15834" refreshError="1"/>
      <sheetData sheetId="15835" refreshError="1"/>
      <sheetData sheetId="15836" refreshError="1"/>
      <sheetData sheetId="15837" refreshError="1"/>
      <sheetData sheetId="15838" refreshError="1"/>
      <sheetData sheetId="15839" refreshError="1"/>
      <sheetData sheetId="15840" refreshError="1"/>
      <sheetData sheetId="15841" refreshError="1"/>
      <sheetData sheetId="15842" refreshError="1"/>
      <sheetData sheetId="15843" refreshError="1"/>
      <sheetData sheetId="15844" refreshError="1"/>
      <sheetData sheetId="15845" refreshError="1"/>
      <sheetData sheetId="15846" refreshError="1"/>
      <sheetData sheetId="15847" refreshError="1"/>
      <sheetData sheetId="15848" refreshError="1"/>
      <sheetData sheetId="15849" refreshError="1"/>
      <sheetData sheetId="15850" refreshError="1"/>
      <sheetData sheetId="15851" refreshError="1"/>
      <sheetData sheetId="15852" refreshError="1"/>
      <sheetData sheetId="15853" refreshError="1"/>
      <sheetData sheetId="15854" refreshError="1"/>
      <sheetData sheetId="15855" refreshError="1"/>
      <sheetData sheetId="15856" refreshError="1"/>
      <sheetData sheetId="15857" refreshError="1"/>
      <sheetData sheetId="15858" refreshError="1"/>
      <sheetData sheetId="15859" refreshError="1"/>
      <sheetData sheetId="15860" refreshError="1"/>
      <sheetData sheetId="15861" refreshError="1"/>
      <sheetData sheetId="15862" refreshError="1"/>
      <sheetData sheetId="15863" refreshError="1"/>
      <sheetData sheetId="15864" refreshError="1"/>
      <sheetData sheetId="15865" refreshError="1"/>
      <sheetData sheetId="15866" refreshError="1"/>
      <sheetData sheetId="15867" refreshError="1"/>
      <sheetData sheetId="15868" refreshError="1"/>
      <sheetData sheetId="15869" refreshError="1"/>
      <sheetData sheetId="15870" refreshError="1"/>
      <sheetData sheetId="15871" refreshError="1"/>
      <sheetData sheetId="15872" refreshError="1"/>
      <sheetData sheetId="15873" refreshError="1"/>
      <sheetData sheetId="15874" refreshError="1"/>
      <sheetData sheetId="15875" refreshError="1"/>
      <sheetData sheetId="15876" refreshError="1"/>
      <sheetData sheetId="15877" refreshError="1"/>
      <sheetData sheetId="15878" refreshError="1"/>
      <sheetData sheetId="15879" refreshError="1"/>
      <sheetData sheetId="15880" refreshError="1"/>
      <sheetData sheetId="15881" refreshError="1"/>
      <sheetData sheetId="15882" refreshError="1"/>
      <sheetData sheetId="15883" refreshError="1"/>
      <sheetData sheetId="15884" refreshError="1"/>
      <sheetData sheetId="15885" refreshError="1"/>
      <sheetData sheetId="15886" refreshError="1"/>
      <sheetData sheetId="15887" refreshError="1"/>
      <sheetData sheetId="15888" refreshError="1"/>
      <sheetData sheetId="15889" refreshError="1"/>
      <sheetData sheetId="15890" refreshError="1"/>
      <sheetData sheetId="15891" refreshError="1"/>
      <sheetData sheetId="15892" refreshError="1"/>
      <sheetData sheetId="15893" refreshError="1"/>
      <sheetData sheetId="15894" refreshError="1"/>
      <sheetData sheetId="15895" refreshError="1"/>
      <sheetData sheetId="15896" refreshError="1"/>
      <sheetData sheetId="15897" refreshError="1"/>
      <sheetData sheetId="15898" refreshError="1"/>
      <sheetData sheetId="15899" refreshError="1"/>
      <sheetData sheetId="15900" refreshError="1"/>
      <sheetData sheetId="15901" refreshError="1"/>
      <sheetData sheetId="15902" refreshError="1"/>
      <sheetData sheetId="15903" refreshError="1"/>
      <sheetData sheetId="15904" refreshError="1"/>
      <sheetData sheetId="15905" refreshError="1"/>
      <sheetData sheetId="15906" refreshError="1"/>
      <sheetData sheetId="15907" refreshError="1"/>
      <sheetData sheetId="15908" refreshError="1"/>
      <sheetData sheetId="15909" refreshError="1"/>
      <sheetData sheetId="15910" refreshError="1"/>
      <sheetData sheetId="15911" refreshError="1"/>
      <sheetData sheetId="15912" refreshError="1"/>
      <sheetData sheetId="15913" refreshError="1"/>
      <sheetData sheetId="15914" refreshError="1"/>
      <sheetData sheetId="15915" refreshError="1"/>
      <sheetData sheetId="15916" refreshError="1"/>
      <sheetData sheetId="15917" refreshError="1"/>
      <sheetData sheetId="15918" refreshError="1"/>
      <sheetData sheetId="15919" refreshError="1"/>
      <sheetData sheetId="15920" refreshError="1"/>
      <sheetData sheetId="15921" refreshError="1"/>
      <sheetData sheetId="15922" refreshError="1"/>
      <sheetData sheetId="15923" refreshError="1"/>
      <sheetData sheetId="15924" refreshError="1"/>
      <sheetData sheetId="15925" refreshError="1"/>
      <sheetData sheetId="15926" refreshError="1"/>
      <sheetData sheetId="15927" refreshError="1"/>
      <sheetData sheetId="15928" refreshError="1"/>
      <sheetData sheetId="15929" refreshError="1"/>
      <sheetData sheetId="15930" refreshError="1"/>
      <sheetData sheetId="15931" refreshError="1"/>
      <sheetData sheetId="15932" refreshError="1"/>
      <sheetData sheetId="15933" refreshError="1"/>
      <sheetData sheetId="15934" refreshError="1"/>
      <sheetData sheetId="15935" refreshError="1"/>
      <sheetData sheetId="15936" refreshError="1"/>
      <sheetData sheetId="15937" refreshError="1"/>
      <sheetData sheetId="15938" refreshError="1"/>
      <sheetData sheetId="15939" refreshError="1"/>
      <sheetData sheetId="15940" refreshError="1"/>
      <sheetData sheetId="15941" refreshError="1"/>
      <sheetData sheetId="15942" refreshError="1"/>
      <sheetData sheetId="15943" refreshError="1"/>
      <sheetData sheetId="15944" refreshError="1"/>
      <sheetData sheetId="15945" refreshError="1"/>
      <sheetData sheetId="15946" refreshError="1"/>
      <sheetData sheetId="15947" refreshError="1"/>
      <sheetData sheetId="15948" refreshError="1"/>
      <sheetData sheetId="15949" refreshError="1"/>
      <sheetData sheetId="15950" refreshError="1"/>
      <sheetData sheetId="15951" refreshError="1"/>
      <sheetData sheetId="15952" refreshError="1"/>
      <sheetData sheetId="15953" refreshError="1"/>
      <sheetData sheetId="15954" refreshError="1"/>
      <sheetData sheetId="15955" refreshError="1"/>
      <sheetData sheetId="15956" refreshError="1"/>
      <sheetData sheetId="15957" refreshError="1"/>
      <sheetData sheetId="15958" refreshError="1"/>
      <sheetData sheetId="15959" refreshError="1"/>
      <sheetData sheetId="15960" refreshError="1"/>
      <sheetData sheetId="15961" refreshError="1"/>
      <sheetData sheetId="15962" refreshError="1"/>
      <sheetData sheetId="15963" refreshError="1"/>
      <sheetData sheetId="15964" refreshError="1"/>
      <sheetData sheetId="15965" refreshError="1"/>
      <sheetData sheetId="15966"/>
      <sheetData sheetId="15967" refreshError="1"/>
      <sheetData sheetId="15968"/>
      <sheetData sheetId="15969"/>
      <sheetData sheetId="15970"/>
      <sheetData sheetId="15971"/>
      <sheetData sheetId="15972"/>
      <sheetData sheetId="15973"/>
      <sheetData sheetId="15974"/>
      <sheetData sheetId="15975"/>
      <sheetData sheetId="15976"/>
      <sheetData sheetId="15977"/>
      <sheetData sheetId="15978" refreshError="1"/>
      <sheetData sheetId="15979" refreshError="1"/>
      <sheetData sheetId="15980" refreshError="1"/>
      <sheetData sheetId="15981" refreshError="1"/>
      <sheetData sheetId="15982" refreshError="1"/>
      <sheetData sheetId="15983" refreshError="1"/>
      <sheetData sheetId="15984" refreshError="1"/>
      <sheetData sheetId="15985" refreshError="1"/>
      <sheetData sheetId="15986"/>
      <sheetData sheetId="15987"/>
      <sheetData sheetId="15988"/>
      <sheetData sheetId="15989"/>
      <sheetData sheetId="15990"/>
      <sheetData sheetId="15991"/>
      <sheetData sheetId="15992"/>
      <sheetData sheetId="15993" refreshError="1"/>
      <sheetData sheetId="15994" refreshError="1"/>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refreshError="1"/>
      <sheetData sheetId="16011" refreshError="1"/>
      <sheetData sheetId="16012" refreshError="1"/>
      <sheetData sheetId="16013" refreshError="1"/>
      <sheetData sheetId="16014" refreshError="1"/>
      <sheetData sheetId="16015" refreshError="1"/>
      <sheetData sheetId="16016" refreshError="1"/>
      <sheetData sheetId="16017" refreshError="1"/>
      <sheetData sheetId="16018" refreshError="1"/>
      <sheetData sheetId="16019" refreshError="1"/>
      <sheetData sheetId="16020" refreshError="1"/>
      <sheetData sheetId="16021" refreshError="1"/>
      <sheetData sheetId="16022" refreshError="1"/>
      <sheetData sheetId="16023"/>
      <sheetData sheetId="16024" refreshError="1"/>
      <sheetData sheetId="16025" refreshError="1"/>
      <sheetData sheetId="16026" refreshError="1"/>
      <sheetData sheetId="16027" refreshError="1"/>
      <sheetData sheetId="16028"/>
      <sheetData sheetId="16029"/>
      <sheetData sheetId="16030"/>
      <sheetData sheetId="16031"/>
      <sheetData sheetId="16032" refreshError="1"/>
      <sheetData sheetId="16033" refreshError="1"/>
      <sheetData sheetId="16034" refreshError="1"/>
      <sheetData sheetId="16035" refreshError="1"/>
      <sheetData sheetId="16036" refreshError="1"/>
      <sheetData sheetId="16037" refreshError="1"/>
      <sheetData sheetId="16038"/>
      <sheetData sheetId="16039" refreshError="1"/>
      <sheetData sheetId="16040" refreshError="1"/>
      <sheetData sheetId="16041" refreshError="1"/>
      <sheetData sheetId="16042" refreshError="1"/>
      <sheetData sheetId="16043" refreshError="1"/>
      <sheetData sheetId="16044" refreshError="1"/>
      <sheetData sheetId="16045" refreshError="1"/>
      <sheetData sheetId="16046" refreshError="1"/>
      <sheetData sheetId="16047" refreshError="1"/>
      <sheetData sheetId="16048" refreshError="1"/>
      <sheetData sheetId="16049" refreshError="1"/>
      <sheetData sheetId="16050" refreshError="1"/>
      <sheetData sheetId="16051" refreshError="1"/>
      <sheetData sheetId="16052" refreshError="1"/>
      <sheetData sheetId="16053" refreshError="1"/>
      <sheetData sheetId="16054" refreshError="1"/>
      <sheetData sheetId="16055" refreshError="1"/>
      <sheetData sheetId="16056" refreshError="1"/>
      <sheetData sheetId="16057" refreshError="1"/>
      <sheetData sheetId="16058" refreshError="1"/>
      <sheetData sheetId="16059" refreshError="1"/>
      <sheetData sheetId="16060" refreshError="1"/>
      <sheetData sheetId="16061" refreshError="1"/>
      <sheetData sheetId="16062" refreshError="1"/>
      <sheetData sheetId="16063" refreshError="1"/>
      <sheetData sheetId="16064" refreshError="1"/>
      <sheetData sheetId="16065" refreshError="1"/>
      <sheetData sheetId="16066" refreshError="1"/>
      <sheetData sheetId="16067" refreshError="1"/>
      <sheetData sheetId="16068" refreshError="1"/>
      <sheetData sheetId="16069" refreshError="1"/>
      <sheetData sheetId="16070" refreshError="1"/>
      <sheetData sheetId="16071" refreshError="1"/>
      <sheetData sheetId="16072" refreshError="1"/>
      <sheetData sheetId="16073" refreshError="1"/>
      <sheetData sheetId="16074" refreshError="1"/>
      <sheetData sheetId="16075" refreshError="1"/>
      <sheetData sheetId="16076" refreshError="1"/>
      <sheetData sheetId="16077" refreshError="1"/>
      <sheetData sheetId="16078" refreshError="1"/>
      <sheetData sheetId="16079" refreshError="1"/>
      <sheetData sheetId="16080" refreshError="1"/>
      <sheetData sheetId="16081" refreshError="1"/>
      <sheetData sheetId="16082" refreshError="1"/>
      <sheetData sheetId="16083" refreshError="1"/>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refreshError="1"/>
      <sheetData sheetId="16092" refreshError="1"/>
      <sheetData sheetId="16093" refreshError="1"/>
      <sheetData sheetId="16094" refreshError="1"/>
      <sheetData sheetId="16095" refreshError="1"/>
      <sheetData sheetId="16096" refreshError="1"/>
      <sheetData sheetId="16097" refreshError="1"/>
      <sheetData sheetId="16098" refreshError="1"/>
      <sheetData sheetId="16099" refreshError="1"/>
      <sheetData sheetId="16100" refreshError="1"/>
      <sheetData sheetId="16101" refreshError="1"/>
      <sheetData sheetId="16102" refreshError="1"/>
      <sheetData sheetId="16103" refreshError="1"/>
      <sheetData sheetId="16104" refreshError="1"/>
      <sheetData sheetId="16105" refreshError="1"/>
      <sheetData sheetId="16106" refreshError="1"/>
      <sheetData sheetId="16107" refreshError="1"/>
      <sheetData sheetId="16108" refreshError="1"/>
      <sheetData sheetId="16109" refreshError="1"/>
      <sheetData sheetId="16110" refreshError="1"/>
      <sheetData sheetId="16111" refreshError="1"/>
      <sheetData sheetId="16112" refreshError="1"/>
      <sheetData sheetId="16113" refreshError="1"/>
      <sheetData sheetId="16114" refreshError="1"/>
      <sheetData sheetId="16115" refreshError="1"/>
      <sheetData sheetId="16116" refreshError="1"/>
      <sheetData sheetId="16117" refreshError="1"/>
      <sheetData sheetId="16118" refreshError="1"/>
      <sheetData sheetId="16119" refreshError="1"/>
      <sheetData sheetId="16120" refreshError="1"/>
      <sheetData sheetId="16121" refreshError="1"/>
      <sheetData sheetId="16122" refreshError="1"/>
      <sheetData sheetId="16123" refreshError="1"/>
      <sheetData sheetId="16124" refreshError="1"/>
      <sheetData sheetId="16125" refreshError="1"/>
      <sheetData sheetId="16126" refreshError="1"/>
      <sheetData sheetId="16127" refreshError="1"/>
      <sheetData sheetId="16128" refreshError="1"/>
      <sheetData sheetId="16129" refreshError="1"/>
      <sheetData sheetId="16130" refreshError="1"/>
      <sheetData sheetId="16131" refreshError="1"/>
      <sheetData sheetId="16132" refreshError="1"/>
      <sheetData sheetId="16133" refreshError="1"/>
      <sheetData sheetId="16134" refreshError="1"/>
      <sheetData sheetId="16135" refreshError="1"/>
      <sheetData sheetId="16136" refreshError="1"/>
      <sheetData sheetId="16137" refreshError="1"/>
      <sheetData sheetId="16138" refreshError="1"/>
      <sheetData sheetId="16139" refreshError="1"/>
      <sheetData sheetId="16140" refreshError="1"/>
      <sheetData sheetId="16141" refreshError="1"/>
      <sheetData sheetId="16142" refreshError="1"/>
      <sheetData sheetId="16143" refreshError="1"/>
      <sheetData sheetId="16144" refreshError="1"/>
      <sheetData sheetId="16145" refreshError="1"/>
      <sheetData sheetId="16146" refreshError="1"/>
      <sheetData sheetId="16147" refreshError="1"/>
      <sheetData sheetId="16148" refreshError="1"/>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efreshError="1"/>
      <sheetData sheetId="16157" refreshError="1"/>
      <sheetData sheetId="16158" refreshError="1"/>
      <sheetData sheetId="16159" refreshError="1"/>
      <sheetData sheetId="16160" refreshError="1"/>
      <sheetData sheetId="16161" refreshError="1"/>
      <sheetData sheetId="16162" refreshError="1"/>
      <sheetData sheetId="16163" refreshError="1"/>
      <sheetData sheetId="16164" refreshError="1"/>
      <sheetData sheetId="16165" refreshError="1"/>
      <sheetData sheetId="16166" refreshError="1"/>
      <sheetData sheetId="16167" refreshError="1"/>
      <sheetData sheetId="16168" refreshError="1"/>
      <sheetData sheetId="16169" refreshError="1"/>
      <sheetData sheetId="16170" refreshError="1"/>
      <sheetData sheetId="16171" refreshError="1"/>
      <sheetData sheetId="16172" refreshError="1"/>
      <sheetData sheetId="16173" refreshError="1"/>
      <sheetData sheetId="16174" refreshError="1"/>
      <sheetData sheetId="16175" refreshError="1"/>
      <sheetData sheetId="16176" refreshError="1"/>
      <sheetData sheetId="16177" refreshError="1"/>
      <sheetData sheetId="16178" refreshError="1"/>
      <sheetData sheetId="16179" refreshError="1"/>
      <sheetData sheetId="16180" refreshError="1"/>
      <sheetData sheetId="16181" refreshError="1"/>
      <sheetData sheetId="16182" refreshError="1"/>
      <sheetData sheetId="16183" refreshError="1"/>
      <sheetData sheetId="16184" refreshError="1"/>
      <sheetData sheetId="16185" refreshError="1"/>
      <sheetData sheetId="16186" refreshError="1"/>
      <sheetData sheetId="16187" refreshError="1"/>
      <sheetData sheetId="16188" refreshError="1"/>
      <sheetData sheetId="16189" refreshError="1"/>
      <sheetData sheetId="16190" refreshError="1"/>
      <sheetData sheetId="16191" refreshError="1"/>
      <sheetData sheetId="16192" refreshError="1"/>
      <sheetData sheetId="16193" refreshError="1"/>
      <sheetData sheetId="16194" refreshError="1"/>
      <sheetData sheetId="16195" refreshError="1"/>
      <sheetData sheetId="16196" refreshError="1"/>
      <sheetData sheetId="16197" refreshError="1"/>
      <sheetData sheetId="16198" refreshError="1"/>
      <sheetData sheetId="16199" refreshError="1"/>
      <sheetData sheetId="16200" refreshError="1"/>
      <sheetData sheetId="16201" refreshError="1"/>
      <sheetData sheetId="16202" refreshError="1"/>
      <sheetData sheetId="16203" refreshError="1"/>
      <sheetData sheetId="16204" refreshError="1"/>
      <sheetData sheetId="16205" refreshError="1"/>
      <sheetData sheetId="16206" refreshError="1"/>
      <sheetData sheetId="16207" refreshError="1"/>
      <sheetData sheetId="16208" refreshError="1"/>
      <sheetData sheetId="16209" refreshError="1"/>
      <sheetData sheetId="16210" refreshError="1"/>
      <sheetData sheetId="16211" refreshError="1"/>
      <sheetData sheetId="16212" refreshError="1"/>
      <sheetData sheetId="16213" refreshError="1"/>
      <sheetData sheetId="16214" refreshError="1"/>
      <sheetData sheetId="16215" refreshError="1"/>
      <sheetData sheetId="16216" refreshError="1"/>
      <sheetData sheetId="16217" refreshError="1"/>
      <sheetData sheetId="16218" refreshError="1"/>
      <sheetData sheetId="16219" refreshError="1"/>
      <sheetData sheetId="16220" refreshError="1"/>
      <sheetData sheetId="16221" refreshError="1"/>
      <sheetData sheetId="16222" refreshError="1"/>
      <sheetData sheetId="16223" refreshError="1"/>
      <sheetData sheetId="16224" refreshError="1"/>
      <sheetData sheetId="16225" refreshError="1"/>
      <sheetData sheetId="16226" refreshError="1"/>
      <sheetData sheetId="16227" refreshError="1"/>
      <sheetData sheetId="16228" refreshError="1"/>
      <sheetData sheetId="16229" refreshError="1"/>
      <sheetData sheetId="16230" refreshError="1"/>
      <sheetData sheetId="16231" refreshError="1"/>
      <sheetData sheetId="16232" refreshError="1"/>
      <sheetData sheetId="16233" refreshError="1"/>
      <sheetData sheetId="16234" refreshError="1"/>
      <sheetData sheetId="16235" refreshError="1"/>
      <sheetData sheetId="16236" refreshError="1"/>
      <sheetData sheetId="16237" refreshError="1"/>
      <sheetData sheetId="16238" refreshError="1"/>
      <sheetData sheetId="16239" refreshError="1"/>
      <sheetData sheetId="16240" refreshError="1"/>
      <sheetData sheetId="16241" refreshError="1"/>
      <sheetData sheetId="16242" refreshError="1"/>
      <sheetData sheetId="16243" refreshError="1"/>
      <sheetData sheetId="16244" refreshError="1"/>
      <sheetData sheetId="16245" refreshError="1"/>
      <sheetData sheetId="16246" refreshError="1"/>
      <sheetData sheetId="16247" refreshError="1"/>
      <sheetData sheetId="16248" refreshError="1"/>
      <sheetData sheetId="16249" refreshError="1"/>
      <sheetData sheetId="16250" refreshError="1"/>
      <sheetData sheetId="16251" refreshError="1"/>
      <sheetData sheetId="16252" refreshError="1"/>
      <sheetData sheetId="16253" refreshError="1"/>
      <sheetData sheetId="16254" refreshError="1"/>
      <sheetData sheetId="16255" refreshError="1"/>
      <sheetData sheetId="16256" refreshError="1"/>
      <sheetData sheetId="16257" refreshError="1"/>
      <sheetData sheetId="16258" refreshError="1"/>
      <sheetData sheetId="16259" refreshError="1"/>
      <sheetData sheetId="16260" refreshError="1"/>
      <sheetData sheetId="16261" refreshError="1"/>
      <sheetData sheetId="16262" refreshError="1"/>
      <sheetData sheetId="16263" refreshError="1"/>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refreshError="1"/>
      <sheetData sheetId="16281" refreshError="1"/>
      <sheetData sheetId="16282" refreshError="1"/>
      <sheetData sheetId="16283" refreshError="1"/>
      <sheetData sheetId="16284" refreshError="1"/>
      <sheetData sheetId="16285" refreshError="1"/>
      <sheetData sheetId="16286" refreshError="1"/>
      <sheetData sheetId="16287" refreshError="1"/>
      <sheetData sheetId="16288" refreshError="1"/>
      <sheetData sheetId="16289" refreshError="1"/>
      <sheetData sheetId="16290" refreshError="1"/>
      <sheetData sheetId="16291" refreshError="1"/>
      <sheetData sheetId="16292" refreshError="1"/>
      <sheetData sheetId="16293" refreshError="1"/>
      <sheetData sheetId="16294" refreshError="1"/>
      <sheetData sheetId="16295" refreshError="1"/>
      <sheetData sheetId="16296" refreshError="1"/>
      <sheetData sheetId="16297" refreshError="1"/>
      <sheetData sheetId="16298" refreshError="1"/>
      <sheetData sheetId="16299" refreshError="1"/>
      <sheetData sheetId="16300" refreshError="1"/>
      <sheetData sheetId="16301" refreshError="1"/>
      <sheetData sheetId="16302" refreshError="1"/>
      <sheetData sheetId="16303" refreshError="1"/>
      <sheetData sheetId="16304" refreshError="1"/>
      <sheetData sheetId="16305" refreshError="1"/>
      <sheetData sheetId="16306" refreshError="1"/>
      <sheetData sheetId="16307" refreshError="1"/>
      <sheetData sheetId="16308" refreshError="1"/>
      <sheetData sheetId="16309" refreshError="1"/>
      <sheetData sheetId="16310" refreshError="1"/>
      <sheetData sheetId="16311" refreshError="1"/>
      <sheetData sheetId="16312" refreshError="1"/>
      <sheetData sheetId="16313" refreshError="1"/>
      <sheetData sheetId="16314" refreshError="1"/>
      <sheetData sheetId="16315" refreshError="1"/>
      <sheetData sheetId="16316" refreshError="1"/>
      <sheetData sheetId="16317" refreshError="1"/>
      <sheetData sheetId="16318" refreshError="1"/>
      <sheetData sheetId="16319" refreshError="1"/>
      <sheetData sheetId="16320" refreshError="1"/>
      <sheetData sheetId="16321" refreshError="1"/>
      <sheetData sheetId="16322" refreshError="1"/>
      <sheetData sheetId="16323" refreshError="1"/>
      <sheetData sheetId="16324" refreshError="1"/>
      <sheetData sheetId="16325" refreshError="1"/>
      <sheetData sheetId="16326" refreshError="1"/>
      <sheetData sheetId="16327" refreshError="1"/>
      <sheetData sheetId="16328" refreshError="1"/>
      <sheetData sheetId="16329" refreshError="1"/>
      <sheetData sheetId="16330" refreshError="1"/>
      <sheetData sheetId="16331" refreshError="1"/>
      <sheetData sheetId="16332" refreshError="1"/>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refreshError="1"/>
      <sheetData sheetId="17266" refreshError="1"/>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refreshError="1"/>
      <sheetData sheetId="17279" refreshError="1"/>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refreshError="1"/>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efreshError="1"/>
      <sheetData sheetId="17399" refreshError="1"/>
      <sheetData sheetId="17400" refreshError="1"/>
      <sheetData sheetId="17401" refreshError="1"/>
      <sheetData sheetId="17402" refreshError="1"/>
      <sheetData sheetId="17403" refreshError="1"/>
      <sheetData sheetId="17404" refreshError="1"/>
      <sheetData sheetId="17405" refreshError="1"/>
      <sheetData sheetId="17406" refreshError="1"/>
      <sheetData sheetId="17407" refreshError="1"/>
      <sheetData sheetId="17408" refreshError="1"/>
      <sheetData sheetId="17409" refreshError="1"/>
      <sheetData sheetId="17410" refreshError="1"/>
      <sheetData sheetId="17411" refreshError="1"/>
      <sheetData sheetId="17412" refreshError="1"/>
      <sheetData sheetId="17413" refreshError="1"/>
      <sheetData sheetId="17414" refreshError="1"/>
      <sheetData sheetId="17415" refreshError="1"/>
      <sheetData sheetId="17416" refreshError="1"/>
      <sheetData sheetId="17417" refreshError="1"/>
      <sheetData sheetId="17418" refreshError="1"/>
      <sheetData sheetId="17419" refreshError="1"/>
      <sheetData sheetId="17420" refreshError="1"/>
      <sheetData sheetId="17421" refreshError="1"/>
      <sheetData sheetId="17422" refreshError="1"/>
      <sheetData sheetId="17423" refreshError="1"/>
      <sheetData sheetId="17424" refreshError="1"/>
      <sheetData sheetId="17425" refreshError="1"/>
      <sheetData sheetId="17426" refreshError="1"/>
      <sheetData sheetId="17427" refreshError="1"/>
      <sheetData sheetId="17428" refreshError="1"/>
      <sheetData sheetId="17429" refreshError="1"/>
      <sheetData sheetId="17430" refreshError="1"/>
      <sheetData sheetId="17431" refreshError="1"/>
      <sheetData sheetId="17432" refreshError="1"/>
      <sheetData sheetId="17433" refreshError="1"/>
      <sheetData sheetId="17434" refreshError="1"/>
      <sheetData sheetId="17435" refreshError="1"/>
      <sheetData sheetId="17436" refreshError="1"/>
      <sheetData sheetId="17437" refreshError="1"/>
      <sheetData sheetId="17438" refreshError="1"/>
      <sheetData sheetId="17439" refreshError="1"/>
      <sheetData sheetId="17440" refreshError="1"/>
      <sheetData sheetId="17441" refreshError="1"/>
      <sheetData sheetId="17442" refreshError="1"/>
      <sheetData sheetId="17443" refreshError="1"/>
      <sheetData sheetId="17444" refreshError="1"/>
      <sheetData sheetId="17445" refreshError="1"/>
      <sheetData sheetId="17446" refreshError="1"/>
      <sheetData sheetId="17447" refreshError="1"/>
      <sheetData sheetId="17448" refreshError="1"/>
      <sheetData sheetId="17449" refreshError="1"/>
      <sheetData sheetId="17450" refreshError="1"/>
      <sheetData sheetId="17451" refreshError="1"/>
      <sheetData sheetId="17452" refreshError="1"/>
      <sheetData sheetId="17453" refreshError="1"/>
      <sheetData sheetId="17454" refreshError="1"/>
      <sheetData sheetId="17455" refreshError="1"/>
      <sheetData sheetId="17456" refreshError="1"/>
      <sheetData sheetId="17457" refreshError="1"/>
      <sheetData sheetId="17458" refreshError="1"/>
      <sheetData sheetId="17459" refreshError="1"/>
      <sheetData sheetId="17460" refreshError="1"/>
      <sheetData sheetId="17461" refreshError="1"/>
      <sheetData sheetId="17462" refreshError="1"/>
      <sheetData sheetId="17463" refreshError="1"/>
      <sheetData sheetId="17464" refreshError="1"/>
      <sheetData sheetId="17465" refreshError="1"/>
      <sheetData sheetId="17466" refreshError="1"/>
      <sheetData sheetId="17467" refreshError="1"/>
      <sheetData sheetId="17468" refreshError="1"/>
      <sheetData sheetId="17469" refreshError="1"/>
      <sheetData sheetId="17470" refreshError="1"/>
      <sheetData sheetId="17471" refreshError="1"/>
      <sheetData sheetId="17472" refreshError="1"/>
      <sheetData sheetId="17473" refreshError="1"/>
      <sheetData sheetId="17474" refreshError="1"/>
      <sheetData sheetId="17475" refreshError="1"/>
      <sheetData sheetId="17476" refreshError="1"/>
      <sheetData sheetId="17477" refreshError="1"/>
      <sheetData sheetId="17478" refreshError="1"/>
      <sheetData sheetId="17479" refreshError="1"/>
      <sheetData sheetId="17480" refreshError="1"/>
      <sheetData sheetId="17481" refreshError="1"/>
      <sheetData sheetId="17482" refreshError="1"/>
      <sheetData sheetId="17483" refreshError="1"/>
      <sheetData sheetId="17484" refreshError="1"/>
      <sheetData sheetId="17485" refreshError="1"/>
      <sheetData sheetId="17486" refreshError="1"/>
      <sheetData sheetId="17487" refreshError="1"/>
      <sheetData sheetId="17488" refreshError="1"/>
      <sheetData sheetId="17489" refreshError="1"/>
      <sheetData sheetId="17490" refreshError="1"/>
      <sheetData sheetId="17491" refreshError="1"/>
      <sheetData sheetId="17492" refreshError="1"/>
      <sheetData sheetId="17493" refreshError="1"/>
      <sheetData sheetId="17494" refreshError="1"/>
      <sheetData sheetId="17495" refreshError="1"/>
      <sheetData sheetId="17496" refreshError="1"/>
      <sheetData sheetId="17497" refreshError="1"/>
      <sheetData sheetId="17498" refreshError="1"/>
      <sheetData sheetId="17499" refreshError="1"/>
      <sheetData sheetId="17500" refreshError="1"/>
      <sheetData sheetId="17501" refreshError="1"/>
      <sheetData sheetId="17502" refreshError="1"/>
      <sheetData sheetId="17503" refreshError="1"/>
      <sheetData sheetId="17504" refreshError="1"/>
      <sheetData sheetId="17505" refreshError="1"/>
      <sheetData sheetId="17506" refreshError="1"/>
      <sheetData sheetId="17507" refreshError="1"/>
      <sheetData sheetId="17508" refreshError="1"/>
      <sheetData sheetId="17509" refreshError="1"/>
      <sheetData sheetId="17510" refreshError="1"/>
      <sheetData sheetId="17511" refreshError="1"/>
      <sheetData sheetId="17512" refreshError="1"/>
      <sheetData sheetId="17513" refreshError="1"/>
      <sheetData sheetId="17514" refreshError="1"/>
      <sheetData sheetId="17515" refreshError="1"/>
      <sheetData sheetId="17516" refreshError="1"/>
      <sheetData sheetId="17517" refreshError="1"/>
      <sheetData sheetId="17518" refreshError="1"/>
      <sheetData sheetId="17519" refreshError="1"/>
      <sheetData sheetId="17520" refreshError="1"/>
      <sheetData sheetId="17521" refreshError="1"/>
      <sheetData sheetId="17522" refreshError="1"/>
      <sheetData sheetId="17523" refreshError="1"/>
      <sheetData sheetId="17524" refreshError="1"/>
      <sheetData sheetId="17525" refreshError="1"/>
      <sheetData sheetId="17526" refreshError="1"/>
      <sheetData sheetId="17527" refreshError="1"/>
      <sheetData sheetId="17528" refreshError="1"/>
      <sheetData sheetId="17529" refreshError="1"/>
      <sheetData sheetId="17530" refreshError="1"/>
      <sheetData sheetId="17531" refreshError="1"/>
      <sheetData sheetId="17532" refreshError="1"/>
      <sheetData sheetId="17533" refreshError="1"/>
      <sheetData sheetId="17534" refreshError="1"/>
      <sheetData sheetId="17535" refreshError="1"/>
      <sheetData sheetId="17536" refreshError="1"/>
      <sheetData sheetId="17537" refreshError="1"/>
      <sheetData sheetId="17538" refreshError="1"/>
      <sheetData sheetId="17539" refreshError="1"/>
      <sheetData sheetId="17540" refreshError="1"/>
      <sheetData sheetId="17541" refreshError="1"/>
      <sheetData sheetId="17542" refreshError="1"/>
      <sheetData sheetId="17543" refreshError="1"/>
      <sheetData sheetId="17544" refreshError="1"/>
      <sheetData sheetId="17545" refreshError="1"/>
      <sheetData sheetId="17546" refreshError="1"/>
      <sheetData sheetId="17547" refreshError="1"/>
      <sheetData sheetId="17548" refreshError="1"/>
      <sheetData sheetId="17549" refreshError="1"/>
      <sheetData sheetId="17550" refreshError="1"/>
      <sheetData sheetId="17551" refreshError="1"/>
      <sheetData sheetId="17552" refreshError="1"/>
      <sheetData sheetId="17553" refreshError="1"/>
      <sheetData sheetId="17554" refreshError="1"/>
      <sheetData sheetId="17555" refreshError="1"/>
      <sheetData sheetId="17556" refreshError="1"/>
      <sheetData sheetId="17557" refreshError="1"/>
      <sheetData sheetId="17558" refreshError="1"/>
      <sheetData sheetId="17559" refreshError="1"/>
      <sheetData sheetId="17560" refreshError="1"/>
      <sheetData sheetId="17561" refreshError="1"/>
      <sheetData sheetId="17562" refreshError="1"/>
      <sheetData sheetId="17563" refreshError="1"/>
      <sheetData sheetId="17564" refreshError="1"/>
      <sheetData sheetId="17565" refreshError="1"/>
      <sheetData sheetId="17566" refreshError="1"/>
      <sheetData sheetId="17567" refreshError="1"/>
      <sheetData sheetId="17568" refreshError="1"/>
      <sheetData sheetId="17569" refreshError="1"/>
      <sheetData sheetId="17570" refreshError="1"/>
      <sheetData sheetId="17571" refreshError="1"/>
      <sheetData sheetId="17572" refreshError="1"/>
      <sheetData sheetId="17573" refreshError="1"/>
      <sheetData sheetId="17574" refreshError="1"/>
      <sheetData sheetId="17575" refreshError="1"/>
      <sheetData sheetId="17576" refreshError="1"/>
      <sheetData sheetId="17577" refreshError="1"/>
      <sheetData sheetId="17578" refreshError="1"/>
      <sheetData sheetId="17579" refreshError="1"/>
      <sheetData sheetId="17580" refreshError="1"/>
      <sheetData sheetId="17581" refreshError="1"/>
      <sheetData sheetId="17582" refreshError="1"/>
      <sheetData sheetId="17583" refreshError="1"/>
      <sheetData sheetId="17584" refreshError="1"/>
      <sheetData sheetId="17585" refreshError="1"/>
      <sheetData sheetId="17586" refreshError="1"/>
      <sheetData sheetId="17587" refreshError="1"/>
      <sheetData sheetId="17588" refreshError="1"/>
      <sheetData sheetId="17589" refreshError="1"/>
      <sheetData sheetId="17590" refreshError="1"/>
      <sheetData sheetId="17591" refreshError="1"/>
      <sheetData sheetId="17592" refreshError="1"/>
      <sheetData sheetId="17593" refreshError="1"/>
      <sheetData sheetId="17594" refreshError="1"/>
      <sheetData sheetId="17595" refreshError="1"/>
      <sheetData sheetId="17596" refreshError="1"/>
      <sheetData sheetId="17597" refreshError="1"/>
      <sheetData sheetId="17598" refreshError="1"/>
      <sheetData sheetId="17599" refreshError="1"/>
      <sheetData sheetId="17600" refreshError="1"/>
      <sheetData sheetId="17601" refreshError="1"/>
      <sheetData sheetId="17602" refreshError="1"/>
      <sheetData sheetId="17603" refreshError="1"/>
      <sheetData sheetId="17604" refreshError="1"/>
      <sheetData sheetId="17605" refreshError="1"/>
      <sheetData sheetId="17606" refreshError="1"/>
      <sheetData sheetId="17607" refreshError="1"/>
      <sheetData sheetId="17608" refreshError="1"/>
      <sheetData sheetId="17609" refreshError="1"/>
      <sheetData sheetId="17610" refreshError="1"/>
      <sheetData sheetId="17611" refreshError="1"/>
      <sheetData sheetId="17612" refreshError="1"/>
      <sheetData sheetId="17613" refreshError="1"/>
      <sheetData sheetId="17614" refreshError="1"/>
      <sheetData sheetId="17615" refreshError="1"/>
      <sheetData sheetId="17616" refreshError="1"/>
      <sheetData sheetId="17617" refreshError="1"/>
      <sheetData sheetId="17618" refreshError="1"/>
      <sheetData sheetId="17619" refreshError="1"/>
      <sheetData sheetId="17620" refreshError="1"/>
      <sheetData sheetId="17621" refreshError="1"/>
      <sheetData sheetId="17622" refreshError="1"/>
      <sheetData sheetId="17623" refreshError="1"/>
      <sheetData sheetId="17624" refreshError="1"/>
      <sheetData sheetId="17625" refreshError="1"/>
      <sheetData sheetId="17626" refreshError="1"/>
      <sheetData sheetId="17627" refreshError="1"/>
      <sheetData sheetId="17628" refreshError="1"/>
      <sheetData sheetId="17629" refreshError="1"/>
      <sheetData sheetId="17630" refreshError="1"/>
      <sheetData sheetId="17631" refreshError="1"/>
      <sheetData sheetId="17632" refreshError="1"/>
      <sheetData sheetId="17633" refreshError="1"/>
      <sheetData sheetId="17634" refreshError="1"/>
      <sheetData sheetId="17635" refreshError="1"/>
      <sheetData sheetId="17636" refreshError="1"/>
      <sheetData sheetId="17637" refreshError="1"/>
      <sheetData sheetId="17638" refreshError="1"/>
      <sheetData sheetId="17639" refreshError="1"/>
      <sheetData sheetId="17640" refreshError="1"/>
      <sheetData sheetId="17641" refreshError="1"/>
      <sheetData sheetId="17642" refreshError="1"/>
      <sheetData sheetId="17643" refreshError="1"/>
      <sheetData sheetId="17644" refreshError="1"/>
      <sheetData sheetId="17645" refreshError="1"/>
      <sheetData sheetId="17646" refreshError="1"/>
      <sheetData sheetId="17647" refreshError="1"/>
      <sheetData sheetId="17648" refreshError="1"/>
      <sheetData sheetId="17649" refreshError="1"/>
      <sheetData sheetId="17650" refreshError="1"/>
      <sheetData sheetId="17651" refreshError="1"/>
      <sheetData sheetId="17652" refreshError="1"/>
      <sheetData sheetId="17653" refreshError="1"/>
      <sheetData sheetId="17654" refreshError="1"/>
      <sheetData sheetId="17655"/>
      <sheetData sheetId="17656" refreshError="1"/>
      <sheetData sheetId="17657" refreshError="1"/>
      <sheetData sheetId="17658" refreshError="1"/>
      <sheetData sheetId="17659" refreshError="1"/>
      <sheetData sheetId="17660" refreshError="1"/>
      <sheetData sheetId="17661" refreshError="1"/>
      <sheetData sheetId="17662" refreshError="1"/>
      <sheetData sheetId="17663" refreshError="1"/>
      <sheetData sheetId="17664" refreshError="1"/>
      <sheetData sheetId="17665" refreshError="1"/>
      <sheetData sheetId="17666" refreshError="1"/>
      <sheetData sheetId="17667" refreshError="1"/>
      <sheetData sheetId="17668" refreshError="1"/>
      <sheetData sheetId="17669" refreshError="1"/>
      <sheetData sheetId="17670" refreshError="1"/>
      <sheetData sheetId="17671" refreshError="1"/>
      <sheetData sheetId="17672" refreshError="1"/>
      <sheetData sheetId="17673" refreshError="1"/>
      <sheetData sheetId="17674" refreshError="1"/>
      <sheetData sheetId="17675" refreshError="1"/>
      <sheetData sheetId="17676" refreshError="1"/>
      <sheetData sheetId="17677" refreshError="1"/>
      <sheetData sheetId="17678" refreshError="1"/>
      <sheetData sheetId="17679" refreshError="1"/>
      <sheetData sheetId="17680" refreshError="1"/>
      <sheetData sheetId="17681" refreshError="1"/>
      <sheetData sheetId="17682" refreshError="1"/>
      <sheetData sheetId="17683" refreshError="1"/>
      <sheetData sheetId="17684" refreshError="1"/>
      <sheetData sheetId="17685" refreshError="1"/>
      <sheetData sheetId="17686" refreshError="1"/>
      <sheetData sheetId="17687" refreshError="1"/>
      <sheetData sheetId="17688" refreshError="1"/>
      <sheetData sheetId="17689" refreshError="1"/>
      <sheetData sheetId="17690" refreshError="1"/>
      <sheetData sheetId="17691" refreshError="1"/>
      <sheetData sheetId="17692" refreshError="1"/>
      <sheetData sheetId="17693" refreshError="1"/>
      <sheetData sheetId="17694" refreshError="1"/>
      <sheetData sheetId="17695" refreshError="1"/>
      <sheetData sheetId="17696" refreshError="1"/>
      <sheetData sheetId="17697" refreshError="1"/>
      <sheetData sheetId="17698" refreshError="1"/>
      <sheetData sheetId="17699" refreshError="1"/>
      <sheetData sheetId="17700" refreshError="1"/>
      <sheetData sheetId="17701" refreshError="1"/>
      <sheetData sheetId="17702" refreshError="1"/>
      <sheetData sheetId="17703" refreshError="1"/>
      <sheetData sheetId="17704" refreshError="1"/>
      <sheetData sheetId="17705" refreshError="1"/>
      <sheetData sheetId="17706" refreshError="1"/>
      <sheetData sheetId="17707" refreshError="1"/>
      <sheetData sheetId="17708" refreshError="1"/>
      <sheetData sheetId="17709" refreshError="1"/>
      <sheetData sheetId="17710" refreshError="1"/>
      <sheetData sheetId="17711" refreshError="1"/>
      <sheetData sheetId="17712" refreshError="1"/>
      <sheetData sheetId="17713" refreshError="1"/>
      <sheetData sheetId="17714" refreshError="1"/>
      <sheetData sheetId="17715" refreshError="1"/>
      <sheetData sheetId="17716" refreshError="1"/>
      <sheetData sheetId="17717" refreshError="1"/>
      <sheetData sheetId="17718" refreshError="1"/>
      <sheetData sheetId="17719" refreshError="1"/>
      <sheetData sheetId="17720" refreshError="1"/>
      <sheetData sheetId="17721" refreshError="1"/>
      <sheetData sheetId="17722" refreshError="1"/>
      <sheetData sheetId="17723" refreshError="1"/>
      <sheetData sheetId="17724" refreshError="1"/>
      <sheetData sheetId="17725" refreshError="1"/>
      <sheetData sheetId="17726" refreshError="1"/>
      <sheetData sheetId="17727" refreshError="1"/>
      <sheetData sheetId="17728" refreshError="1"/>
      <sheetData sheetId="17729" refreshError="1"/>
      <sheetData sheetId="17730" refreshError="1"/>
      <sheetData sheetId="17731" refreshError="1"/>
      <sheetData sheetId="17732" refreshError="1"/>
      <sheetData sheetId="17733" refreshError="1"/>
      <sheetData sheetId="17734" refreshError="1"/>
      <sheetData sheetId="17735" refreshError="1"/>
      <sheetData sheetId="17736" refreshError="1"/>
      <sheetData sheetId="17737" refreshError="1"/>
      <sheetData sheetId="17738" refreshError="1"/>
      <sheetData sheetId="17739" refreshError="1"/>
      <sheetData sheetId="17740" refreshError="1"/>
      <sheetData sheetId="17741" refreshError="1"/>
      <sheetData sheetId="17742" refreshError="1"/>
      <sheetData sheetId="17743" refreshError="1"/>
      <sheetData sheetId="17744" refreshError="1"/>
      <sheetData sheetId="17745" refreshError="1"/>
      <sheetData sheetId="17746" refreshError="1"/>
      <sheetData sheetId="17747" refreshError="1"/>
      <sheetData sheetId="17748" refreshError="1"/>
      <sheetData sheetId="17749" refreshError="1"/>
      <sheetData sheetId="17750" refreshError="1"/>
      <sheetData sheetId="17751" refreshError="1"/>
      <sheetData sheetId="17752" refreshError="1"/>
      <sheetData sheetId="17753" refreshError="1"/>
      <sheetData sheetId="17754" refreshError="1"/>
      <sheetData sheetId="17755" refreshError="1"/>
      <sheetData sheetId="17756" refreshError="1"/>
      <sheetData sheetId="17757" refreshError="1"/>
      <sheetData sheetId="17758" refreshError="1"/>
      <sheetData sheetId="17759" refreshError="1"/>
      <sheetData sheetId="17760" refreshError="1"/>
      <sheetData sheetId="17761" refreshError="1"/>
      <sheetData sheetId="17762" refreshError="1"/>
      <sheetData sheetId="17763" refreshError="1"/>
      <sheetData sheetId="17764" refreshError="1"/>
      <sheetData sheetId="17765" refreshError="1"/>
      <sheetData sheetId="17766" refreshError="1"/>
      <sheetData sheetId="17767" refreshError="1"/>
      <sheetData sheetId="17768" refreshError="1"/>
      <sheetData sheetId="17769" refreshError="1"/>
      <sheetData sheetId="17770" refreshError="1"/>
      <sheetData sheetId="17771" refreshError="1"/>
      <sheetData sheetId="17772" refreshError="1"/>
      <sheetData sheetId="17773" refreshError="1"/>
      <sheetData sheetId="17774" refreshError="1"/>
      <sheetData sheetId="17775" refreshError="1"/>
      <sheetData sheetId="17776" refreshError="1"/>
      <sheetData sheetId="17777" refreshError="1"/>
      <sheetData sheetId="17778" refreshError="1"/>
      <sheetData sheetId="17779" refreshError="1"/>
      <sheetData sheetId="17780" refreshError="1"/>
      <sheetData sheetId="17781" refreshError="1"/>
      <sheetData sheetId="17782" refreshError="1"/>
      <sheetData sheetId="17783" refreshError="1"/>
      <sheetData sheetId="17784" refreshError="1"/>
      <sheetData sheetId="17785" refreshError="1"/>
      <sheetData sheetId="17786" refreshError="1"/>
      <sheetData sheetId="17787" refreshError="1"/>
      <sheetData sheetId="17788" refreshError="1"/>
      <sheetData sheetId="17789" refreshError="1"/>
      <sheetData sheetId="17790" refreshError="1"/>
      <sheetData sheetId="17791" refreshError="1"/>
      <sheetData sheetId="17792" refreshError="1"/>
      <sheetData sheetId="17793" refreshError="1"/>
      <sheetData sheetId="17794" refreshError="1"/>
      <sheetData sheetId="17795" refreshError="1"/>
      <sheetData sheetId="17796" refreshError="1"/>
      <sheetData sheetId="17797" refreshError="1"/>
      <sheetData sheetId="17798" refreshError="1"/>
      <sheetData sheetId="17799" refreshError="1"/>
      <sheetData sheetId="17800" refreshError="1"/>
      <sheetData sheetId="17801" refreshError="1"/>
      <sheetData sheetId="17802" refreshError="1"/>
      <sheetData sheetId="17803" refreshError="1"/>
      <sheetData sheetId="17804" refreshError="1"/>
      <sheetData sheetId="17805" refreshError="1"/>
      <sheetData sheetId="17806" refreshError="1"/>
      <sheetData sheetId="17807" refreshError="1"/>
      <sheetData sheetId="17808" refreshError="1"/>
      <sheetData sheetId="17809" refreshError="1"/>
      <sheetData sheetId="17810" refreshError="1"/>
      <sheetData sheetId="17811" refreshError="1"/>
      <sheetData sheetId="17812" refreshError="1"/>
      <sheetData sheetId="17813" refreshError="1"/>
      <sheetData sheetId="17814" refreshError="1"/>
      <sheetData sheetId="17815" refreshError="1"/>
      <sheetData sheetId="17816" refreshError="1"/>
      <sheetData sheetId="17817" refreshError="1"/>
      <sheetData sheetId="17818" refreshError="1"/>
      <sheetData sheetId="17819" refreshError="1"/>
      <sheetData sheetId="17820" refreshError="1"/>
      <sheetData sheetId="17821" refreshError="1"/>
      <sheetData sheetId="17822" refreshError="1"/>
      <sheetData sheetId="17823" refreshError="1"/>
      <sheetData sheetId="17824" refreshError="1"/>
      <sheetData sheetId="17825" refreshError="1"/>
      <sheetData sheetId="17826" refreshError="1"/>
      <sheetData sheetId="17827" refreshError="1"/>
      <sheetData sheetId="17828" refreshError="1"/>
      <sheetData sheetId="17829" refreshError="1"/>
      <sheetData sheetId="17830" refreshError="1"/>
      <sheetData sheetId="17831" refreshError="1"/>
      <sheetData sheetId="17832" refreshError="1"/>
      <sheetData sheetId="17833" refreshError="1"/>
      <sheetData sheetId="17834" refreshError="1"/>
      <sheetData sheetId="17835" refreshError="1"/>
      <sheetData sheetId="17836" refreshError="1"/>
      <sheetData sheetId="17837" refreshError="1"/>
      <sheetData sheetId="17838" refreshError="1"/>
      <sheetData sheetId="17839" refreshError="1"/>
      <sheetData sheetId="17840" refreshError="1"/>
      <sheetData sheetId="17841" refreshError="1"/>
      <sheetData sheetId="17842" refreshError="1"/>
      <sheetData sheetId="17843" refreshError="1"/>
      <sheetData sheetId="17844" refreshError="1"/>
      <sheetData sheetId="17845" refreshError="1"/>
      <sheetData sheetId="17846" refreshError="1"/>
      <sheetData sheetId="17847" refreshError="1"/>
      <sheetData sheetId="17848" refreshError="1"/>
      <sheetData sheetId="17849" refreshError="1"/>
      <sheetData sheetId="17850" refreshError="1"/>
      <sheetData sheetId="17851" refreshError="1"/>
      <sheetData sheetId="17852" refreshError="1"/>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sheetData sheetId="18447" refreshError="1"/>
      <sheetData sheetId="18448"/>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sheetData sheetId="18461"/>
      <sheetData sheetId="18462"/>
      <sheetData sheetId="18463"/>
      <sheetData sheetId="18464"/>
      <sheetData sheetId="18465"/>
      <sheetData sheetId="18466"/>
      <sheetData sheetId="18467" refreshError="1"/>
      <sheetData sheetId="18468" refreshError="1"/>
      <sheetData sheetId="18469" refreshError="1"/>
      <sheetData sheetId="18470" refreshError="1"/>
      <sheetData sheetId="18471" refreshError="1"/>
      <sheetData sheetId="18472" refreshError="1"/>
      <sheetData sheetId="18473"/>
      <sheetData sheetId="18474"/>
      <sheetData sheetId="18475"/>
      <sheetData sheetId="18476"/>
      <sheetData sheetId="18477"/>
      <sheetData sheetId="18478"/>
      <sheetData sheetId="18479"/>
      <sheetData sheetId="18480"/>
      <sheetData sheetId="18481"/>
      <sheetData sheetId="18482"/>
      <sheetData sheetId="18483"/>
      <sheetData sheetId="18484"/>
      <sheetData sheetId="18485"/>
      <sheetData sheetId="18486" refreshError="1"/>
      <sheetData sheetId="18487" refreshError="1"/>
      <sheetData sheetId="18488" refreshError="1"/>
      <sheetData sheetId="18489" refreshError="1"/>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 sheetId="18499" refreshError="1"/>
      <sheetData sheetId="18500" refreshError="1"/>
      <sheetData sheetId="18501" refreshError="1"/>
      <sheetData sheetId="18502" refreshError="1"/>
      <sheetData sheetId="18503" refreshError="1"/>
      <sheetData sheetId="18504" refreshError="1"/>
      <sheetData sheetId="18505" refreshError="1"/>
      <sheetData sheetId="18506"/>
      <sheetData sheetId="18507" refreshError="1"/>
      <sheetData sheetId="18508"/>
      <sheetData sheetId="18509"/>
      <sheetData sheetId="18510"/>
      <sheetData sheetId="18511"/>
      <sheetData sheetId="18512"/>
      <sheetData sheetId="18513"/>
      <sheetData sheetId="18514"/>
      <sheetData sheetId="18515"/>
      <sheetData sheetId="18516"/>
      <sheetData sheetId="18517"/>
      <sheetData sheetId="18518"/>
      <sheetData sheetId="18519"/>
      <sheetData sheetId="18520"/>
      <sheetData sheetId="18521"/>
      <sheetData sheetId="18522"/>
      <sheetData sheetId="18523"/>
      <sheetData sheetId="18524"/>
      <sheetData sheetId="18525"/>
      <sheetData sheetId="18526"/>
      <sheetData sheetId="18527"/>
      <sheetData sheetId="18528"/>
      <sheetData sheetId="18529"/>
      <sheetData sheetId="18530"/>
      <sheetData sheetId="18531"/>
      <sheetData sheetId="18532"/>
      <sheetData sheetId="18533"/>
      <sheetData sheetId="18534"/>
      <sheetData sheetId="18535"/>
      <sheetData sheetId="18536"/>
      <sheetData sheetId="18537"/>
      <sheetData sheetId="18538" refreshError="1"/>
      <sheetData sheetId="18539" refreshError="1"/>
      <sheetData sheetId="18540"/>
      <sheetData sheetId="18541"/>
      <sheetData sheetId="18542"/>
      <sheetData sheetId="18543"/>
      <sheetData sheetId="18544" refreshError="1"/>
      <sheetData sheetId="18545" refreshError="1"/>
      <sheetData sheetId="18546" refreshError="1"/>
      <sheetData sheetId="18547" refreshError="1"/>
      <sheetData sheetId="18548" refreshError="1"/>
      <sheetData sheetId="18549"/>
      <sheetData sheetId="18550" refreshError="1"/>
      <sheetData sheetId="18551" refreshError="1"/>
      <sheetData sheetId="18552" refreshError="1"/>
      <sheetData sheetId="18553" refreshError="1"/>
      <sheetData sheetId="18554"/>
      <sheetData sheetId="18555"/>
      <sheetData sheetId="18556"/>
      <sheetData sheetId="18557"/>
      <sheetData sheetId="18558"/>
      <sheetData sheetId="18559" refreshError="1"/>
      <sheetData sheetId="18560" refreshError="1"/>
      <sheetData sheetId="18561" refreshError="1"/>
      <sheetData sheetId="18562" refreshError="1"/>
      <sheetData sheetId="18563" refreshError="1"/>
      <sheetData sheetId="18564" refreshError="1"/>
      <sheetData sheetId="18565" refreshError="1"/>
      <sheetData sheetId="18566" refreshError="1"/>
      <sheetData sheetId="18567"/>
      <sheetData sheetId="18568" refreshError="1"/>
      <sheetData sheetId="18569"/>
      <sheetData sheetId="18570" refreshError="1"/>
      <sheetData sheetId="18571" refreshError="1"/>
      <sheetData sheetId="18572" refreshError="1"/>
      <sheetData sheetId="18573"/>
      <sheetData sheetId="18574" refreshError="1"/>
      <sheetData sheetId="18575"/>
      <sheetData sheetId="18576"/>
      <sheetData sheetId="18577"/>
      <sheetData sheetId="18578"/>
      <sheetData sheetId="18579"/>
      <sheetData sheetId="18580"/>
      <sheetData sheetId="18581"/>
      <sheetData sheetId="18582"/>
      <sheetData sheetId="18583"/>
      <sheetData sheetId="18584"/>
      <sheetData sheetId="18585"/>
      <sheetData sheetId="18586"/>
      <sheetData sheetId="18587"/>
      <sheetData sheetId="18588"/>
      <sheetData sheetId="18589"/>
      <sheetData sheetId="18590"/>
      <sheetData sheetId="18591" refreshError="1"/>
      <sheetData sheetId="18592" refreshError="1"/>
      <sheetData sheetId="18593" refreshError="1"/>
      <sheetData sheetId="18594" refreshError="1"/>
      <sheetData sheetId="18595" refreshError="1"/>
      <sheetData sheetId="18596" refreshError="1"/>
      <sheetData sheetId="18597" refreshError="1"/>
      <sheetData sheetId="18598"/>
      <sheetData sheetId="18599"/>
      <sheetData sheetId="18600"/>
      <sheetData sheetId="18601"/>
      <sheetData sheetId="18602"/>
      <sheetData sheetId="18603"/>
      <sheetData sheetId="18604"/>
      <sheetData sheetId="18605"/>
      <sheetData sheetId="18606"/>
      <sheetData sheetId="18607"/>
      <sheetData sheetId="18608"/>
      <sheetData sheetId="18609"/>
      <sheetData sheetId="18610" refreshError="1"/>
      <sheetData sheetId="18611"/>
      <sheetData sheetId="18612"/>
      <sheetData sheetId="18613" refreshError="1"/>
      <sheetData sheetId="18614" refreshError="1"/>
      <sheetData sheetId="18615" refreshError="1"/>
      <sheetData sheetId="18616" refreshError="1"/>
      <sheetData sheetId="18617" refreshError="1"/>
      <sheetData sheetId="18618" refreshError="1"/>
      <sheetData sheetId="18619" refreshError="1"/>
      <sheetData sheetId="18620" refreshError="1"/>
      <sheetData sheetId="18621" refreshError="1"/>
      <sheetData sheetId="18622" refreshError="1"/>
      <sheetData sheetId="18623" refreshError="1"/>
      <sheetData sheetId="18624" refreshError="1"/>
      <sheetData sheetId="18625" refreshError="1"/>
      <sheetData sheetId="18626" refreshError="1"/>
      <sheetData sheetId="18627" refreshError="1"/>
      <sheetData sheetId="18628" refreshError="1"/>
      <sheetData sheetId="18629" refreshError="1"/>
      <sheetData sheetId="18630" refreshError="1"/>
      <sheetData sheetId="18631" refreshError="1"/>
      <sheetData sheetId="18632" refreshError="1"/>
      <sheetData sheetId="18633" refreshError="1"/>
      <sheetData sheetId="18634" refreshError="1"/>
      <sheetData sheetId="18635" refreshError="1"/>
      <sheetData sheetId="18636" refreshError="1"/>
      <sheetData sheetId="18637" refreshError="1"/>
      <sheetData sheetId="18638" refreshError="1"/>
      <sheetData sheetId="18639" refreshError="1"/>
      <sheetData sheetId="18640" refreshError="1"/>
      <sheetData sheetId="18641" refreshError="1"/>
      <sheetData sheetId="18642" refreshError="1"/>
      <sheetData sheetId="18643" refreshError="1"/>
      <sheetData sheetId="18644" refreshError="1"/>
      <sheetData sheetId="18645" refreshError="1"/>
      <sheetData sheetId="18646" refreshError="1"/>
      <sheetData sheetId="18647" refreshError="1"/>
      <sheetData sheetId="18648" refreshError="1"/>
      <sheetData sheetId="18649" refreshError="1"/>
      <sheetData sheetId="18650" refreshError="1"/>
      <sheetData sheetId="18651" refreshError="1"/>
      <sheetData sheetId="18652" refreshError="1"/>
      <sheetData sheetId="18653" refreshError="1"/>
      <sheetData sheetId="18654" refreshError="1"/>
      <sheetData sheetId="18655" refreshError="1"/>
      <sheetData sheetId="18656" refreshError="1"/>
      <sheetData sheetId="18657" refreshError="1"/>
      <sheetData sheetId="18658" refreshError="1"/>
      <sheetData sheetId="18659" refreshError="1"/>
      <sheetData sheetId="18660" refreshError="1"/>
      <sheetData sheetId="18661" refreshError="1"/>
      <sheetData sheetId="18662" refreshError="1"/>
      <sheetData sheetId="18663" refreshError="1"/>
      <sheetData sheetId="18664" refreshError="1"/>
      <sheetData sheetId="18665" refreshError="1"/>
      <sheetData sheetId="18666" refreshError="1"/>
      <sheetData sheetId="18667"/>
      <sheetData sheetId="18668"/>
      <sheetData sheetId="18669"/>
      <sheetData sheetId="18670"/>
      <sheetData sheetId="18671"/>
      <sheetData sheetId="18672" refreshError="1"/>
      <sheetData sheetId="18673" refreshError="1"/>
      <sheetData sheetId="18674" refreshError="1"/>
      <sheetData sheetId="18675" refreshError="1"/>
      <sheetData sheetId="18676" refreshError="1"/>
      <sheetData sheetId="18677" refreshError="1"/>
      <sheetData sheetId="18678" refreshError="1"/>
      <sheetData sheetId="18679" refreshError="1"/>
      <sheetData sheetId="18680" refreshError="1"/>
      <sheetData sheetId="18681" refreshError="1"/>
      <sheetData sheetId="18682" refreshError="1"/>
      <sheetData sheetId="18683" refreshError="1"/>
      <sheetData sheetId="18684" refreshError="1"/>
      <sheetData sheetId="18685" refreshError="1"/>
      <sheetData sheetId="18686" refreshError="1"/>
      <sheetData sheetId="18687" refreshError="1"/>
      <sheetData sheetId="18688" refreshError="1"/>
      <sheetData sheetId="18689" refreshError="1"/>
      <sheetData sheetId="18690" refreshError="1"/>
      <sheetData sheetId="18691" refreshError="1"/>
      <sheetData sheetId="18692" refreshError="1"/>
      <sheetData sheetId="18693" refreshError="1"/>
      <sheetData sheetId="18694" refreshError="1"/>
      <sheetData sheetId="18695" refreshError="1"/>
      <sheetData sheetId="18696" refreshError="1"/>
      <sheetData sheetId="18697" refreshError="1"/>
      <sheetData sheetId="18698" refreshError="1"/>
      <sheetData sheetId="18699" refreshError="1"/>
      <sheetData sheetId="18700" refreshError="1"/>
      <sheetData sheetId="18701" refreshError="1"/>
      <sheetData sheetId="18702" refreshError="1"/>
      <sheetData sheetId="18703" refreshError="1"/>
      <sheetData sheetId="18704" refreshError="1"/>
      <sheetData sheetId="18705" refreshError="1"/>
      <sheetData sheetId="18706" refreshError="1"/>
      <sheetData sheetId="18707" refreshError="1"/>
      <sheetData sheetId="18708" refreshError="1"/>
      <sheetData sheetId="18709" refreshError="1"/>
      <sheetData sheetId="18710" refreshError="1"/>
      <sheetData sheetId="18711"/>
      <sheetData sheetId="18712" refreshError="1"/>
      <sheetData sheetId="18713" refreshError="1"/>
      <sheetData sheetId="18714" refreshError="1"/>
      <sheetData sheetId="18715" refreshError="1"/>
      <sheetData sheetId="18716"/>
      <sheetData sheetId="18717"/>
      <sheetData sheetId="18718" refreshError="1"/>
      <sheetData sheetId="18719" refreshError="1"/>
      <sheetData sheetId="18720" refreshError="1"/>
      <sheetData sheetId="18721" refreshError="1"/>
      <sheetData sheetId="18722" refreshError="1"/>
      <sheetData sheetId="18723"/>
      <sheetData sheetId="18724"/>
      <sheetData sheetId="18725" refreshError="1"/>
      <sheetData sheetId="18726" refreshError="1"/>
      <sheetData sheetId="18727" refreshError="1"/>
      <sheetData sheetId="18728" refreshError="1"/>
      <sheetData sheetId="18729" refreshError="1"/>
      <sheetData sheetId="18730" refreshError="1"/>
      <sheetData sheetId="18731" refreshError="1"/>
      <sheetData sheetId="18732" refreshError="1"/>
      <sheetData sheetId="18733" refreshError="1"/>
      <sheetData sheetId="18734" refreshError="1"/>
      <sheetData sheetId="18735" refreshError="1"/>
      <sheetData sheetId="18736" refreshError="1"/>
      <sheetData sheetId="18737"/>
      <sheetData sheetId="18738" refreshError="1"/>
      <sheetData sheetId="18739" refreshError="1"/>
      <sheetData sheetId="18740" refreshError="1"/>
      <sheetData sheetId="18741" refreshError="1"/>
      <sheetData sheetId="18742" refreshError="1"/>
      <sheetData sheetId="18743" refreshError="1"/>
      <sheetData sheetId="18744"/>
      <sheetData sheetId="18745"/>
      <sheetData sheetId="18746"/>
      <sheetData sheetId="18747" refreshError="1"/>
      <sheetData sheetId="18748"/>
      <sheetData sheetId="18749" refreshError="1"/>
      <sheetData sheetId="18750" refreshError="1"/>
      <sheetData sheetId="18751" refreshError="1"/>
      <sheetData sheetId="18752"/>
      <sheetData sheetId="18753"/>
      <sheetData sheetId="18754" refreshError="1"/>
      <sheetData sheetId="18755" refreshError="1"/>
      <sheetData sheetId="18756"/>
      <sheetData sheetId="18757"/>
      <sheetData sheetId="18758"/>
      <sheetData sheetId="18759" refreshError="1"/>
      <sheetData sheetId="18760" refreshError="1"/>
      <sheetData sheetId="18761" refreshError="1"/>
      <sheetData sheetId="18762" refreshError="1"/>
      <sheetData sheetId="18763" refreshError="1"/>
      <sheetData sheetId="18764" refreshError="1"/>
      <sheetData sheetId="18765" refreshError="1"/>
      <sheetData sheetId="18766" refreshError="1"/>
      <sheetData sheetId="18767" refreshError="1"/>
      <sheetData sheetId="18768" refreshError="1"/>
      <sheetData sheetId="18769" refreshError="1"/>
      <sheetData sheetId="18770" refreshError="1"/>
      <sheetData sheetId="18771" refreshError="1"/>
      <sheetData sheetId="18772" refreshError="1"/>
      <sheetData sheetId="18773" refreshError="1"/>
      <sheetData sheetId="18774" refreshError="1"/>
      <sheetData sheetId="18775" refreshError="1"/>
      <sheetData sheetId="18776" refreshError="1"/>
      <sheetData sheetId="18777" refreshError="1"/>
      <sheetData sheetId="18778" refreshError="1"/>
      <sheetData sheetId="18779" refreshError="1"/>
      <sheetData sheetId="18780" refreshError="1"/>
      <sheetData sheetId="18781" refreshError="1"/>
      <sheetData sheetId="18782" refreshError="1"/>
      <sheetData sheetId="18783" refreshError="1"/>
      <sheetData sheetId="18784" refreshError="1"/>
      <sheetData sheetId="18785" refreshError="1"/>
      <sheetData sheetId="18786" refreshError="1"/>
      <sheetData sheetId="18787" refreshError="1"/>
      <sheetData sheetId="18788" refreshError="1"/>
      <sheetData sheetId="18789" refreshError="1"/>
      <sheetData sheetId="18790" refreshError="1"/>
      <sheetData sheetId="18791" refreshError="1"/>
      <sheetData sheetId="18792" refreshError="1"/>
      <sheetData sheetId="18793" refreshError="1"/>
      <sheetData sheetId="18794" refreshError="1"/>
      <sheetData sheetId="18795" refreshError="1"/>
      <sheetData sheetId="18796" refreshError="1"/>
      <sheetData sheetId="18797" refreshError="1"/>
      <sheetData sheetId="18798" refreshError="1"/>
      <sheetData sheetId="18799" refreshError="1"/>
      <sheetData sheetId="18800" refreshError="1"/>
      <sheetData sheetId="18801" refreshError="1"/>
      <sheetData sheetId="18802" refreshError="1"/>
      <sheetData sheetId="18803" refreshError="1"/>
      <sheetData sheetId="18804" refreshError="1"/>
      <sheetData sheetId="18805" refreshError="1"/>
      <sheetData sheetId="18806" refreshError="1"/>
      <sheetData sheetId="18807" refreshError="1"/>
      <sheetData sheetId="18808" refreshError="1"/>
      <sheetData sheetId="18809" refreshError="1"/>
      <sheetData sheetId="18810" refreshError="1"/>
      <sheetData sheetId="18811" refreshError="1"/>
      <sheetData sheetId="18812" refreshError="1"/>
      <sheetData sheetId="18813" refreshError="1"/>
      <sheetData sheetId="18814" refreshError="1"/>
      <sheetData sheetId="18815" refreshError="1"/>
      <sheetData sheetId="18816" refreshError="1"/>
      <sheetData sheetId="18817" refreshError="1"/>
      <sheetData sheetId="18818" refreshError="1"/>
      <sheetData sheetId="18819" refreshError="1"/>
      <sheetData sheetId="18820" refreshError="1"/>
      <sheetData sheetId="18821" refreshError="1"/>
      <sheetData sheetId="18822" refreshError="1"/>
      <sheetData sheetId="18823" refreshError="1"/>
      <sheetData sheetId="18824" refreshError="1"/>
      <sheetData sheetId="18825" refreshError="1"/>
      <sheetData sheetId="18826" refreshError="1"/>
      <sheetData sheetId="18827" refreshError="1"/>
      <sheetData sheetId="18828" refreshError="1"/>
      <sheetData sheetId="18829" refreshError="1"/>
      <sheetData sheetId="18830" refreshError="1"/>
      <sheetData sheetId="18831" refreshError="1"/>
      <sheetData sheetId="18832" refreshError="1"/>
      <sheetData sheetId="18833" refreshError="1"/>
      <sheetData sheetId="18834" refreshError="1"/>
      <sheetData sheetId="18835" refreshError="1"/>
      <sheetData sheetId="18836" refreshError="1"/>
      <sheetData sheetId="18837" refreshError="1"/>
      <sheetData sheetId="18838" refreshError="1"/>
      <sheetData sheetId="18839" refreshError="1"/>
      <sheetData sheetId="18840" refreshError="1"/>
      <sheetData sheetId="18841" refreshError="1"/>
      <sheetData sheetId="18842" refreshError="1"/>
      <sheetData sheetId="18843" refreshError="1"/>
      <sheetData sheetId="18844" refreshError="1"/>
      <sheetData sheetId="18845" refreshError="1"/>
      <sheetData sheetId="18846" refreshError="1"/>
      <sheetData sheetId="18847" refreshError="1"/>
      <sheetData sheetId="18848" refreshError="1"/>
      <sheetData sheetId="18849" refreshError="1"/>
      <sheetData sheetId="18850" refreshError="1"/>
      <sheetData sheetId="18851" refreshError="1"/>
      <sheetData sheetId="18852" refreshError="1"/>
      <sheetData sheetId="18853" refreshError="1"/>
      <sheetData sheetId="18854" refreshError="1"/>
      <sheetData sheetId="18855" refreshError="1"/>
      <sheetData sheetId="18856" refreshError="1"/>
      <sheetData sheetId="18857" refreshError="1"/>
      <sheetData sheetId="18858" refreshError="1"/>
      <sheetData sheetId="18859" refreshError="1"/>
      <sheetData sheetId="18860" refreshError="1"/>
      <sheetData sheetId="18861" refreshError="1"/>
      <sheetData sheetId="18862" refreshError="1"/>
      <sheetData sheetId="18863" refreshError="1"/>
      <sheetData sheetId="18864" refreshError="1"/>
      <sheetData sheetId="18865" refreshError="1"/>
      <sheetData sheetId="18866" refreshError="1"/>
      <sheetData sheetId="18867" refreshError="1"/>
      <sheetData sheetId="18868" refreshError="1"/>
      <sheetData sheetId="18869" refreshError="1"/>
      <sheetData sheetId="18870" refreshError="1"/>
      <sheetData sheetId="18871" refreshError="1"/>
      <sheetData sheetId="18872" refreshError="1"/>
      <sheetData sheetId="18873" refreshError="1"/>
      <sheetData sheetId="18874" refreshError="1"/>
      <sheetData sheetId="18875" refreshError="1"/>
      <sheetData sheetId="18876" refreshError="1"/>
      <sheetData sheetId="18877" refreshError="1"/>
      <sheetData sheetId="18878" refreshError="1"/>
      <sheetData sheetId="18879" refreshError="1"/>
      <sheetData sheetId="18880" refreshError="1"/>
      <sheetData sheetId="18881" refreshError="1"/>
      <sheetData sheetId="18882" refreshError="1"/>
      <sheetData sheetId="18883" refreshError="1"/>
      <sheetData sheetId="18884" refreshError="1"/>
      <sheetData sheetId="18885" refreshError="1"/>
      <sheetData sheetId="18886" refreshError="1"/>
      <sheetData sheetId="18887" refreshError="1"/>
      <sheetData sheetId="18888" refreshError="1"/>
      <sheetData sheetId="18889" refreshError="1"/>
      <sheetData sheetId="18890" refreshError="1"/>
      <sheetData sheetId="18891" refreshError="1"/>
      <sheetData sheetId="18892" refreshError="1"/>
      <sheetData sheetId="18893" refreshError="1"/>
      <sheetData sheetId="18894" refreshError="1"/>
      <sheetData sheetId="18895" refreshError="1"/>
      <sheetData sheetId="18896" refreshError="1"/>
      <sheetData sheetId="18897" refreshError="1"/>
      <sheetData sheetId="18898" refreshError="1"/>
      <sheetData sheetId="18899" refreshError="1"/>
      <sheetData sheetId="18900" refreshError="1"/>
      <sheetData sheetId="18901" refreshError="1"/>
      <sheetData sheetId="18902" refreshError="1"/>
      <sheetData sheetId="18903" refreshError="1"/>
      <sheetData sheetId="18904" refreshError="1"/>
      <sheetData sheetId="18905" refreshError="1"/>
      <sheetData sheetId="18906" refreshError="1"/>
      <sheetData sheetId="18907" refreshError="1"/>
      <sheetData sheetId="18908" refreshError="1"/>
      <sheetData sheetId="18909" refreshError="1"/>
      <sheetData sheetId="18910" refreshError="1"/>
      <sheetData sheetId="18911" refreshError="1"/>
      <sheetData sheetId="18912" refreshError="1"/>
      <sheetData sheetId="18913" refreshError="1"/>
      <sheetData sheetId="18914" refreshError="1"/>
      <sheetData sheetId="18915" refreshError="1"/>
      <sheetData sheetId="18916" refreshError="1"/>
      <sheetData sheetId="18917" refreshError="1"/>
      <sheetData sheetId="18918" refreshError="1"/>
      <sheetData sheetId="18919" refreshError="1"/>
      <sheetData sheetId="18920" refreshError="1"/>
      <sheetData sheetId="18921" refreshError="1"/>
      <sheetData sheetId="18922" refreshError="1"/>
      <sheetData sheetId="18923" refreshError="1"/>
      <sheetData sheetId="18924" refreshError="1"/>
      <sheetData sheetId="18925" refreshError="1"/>
      <sheetData sheetId="18926" refreshError="1"/>
      <sheetData sheetId="18927" refreshError="1"/>
      <sheetData sheetId="18928" refreshError="1"/>
      <sheetData sheetId="18929" refreshError="1"/>
      <sheetData sheetId="18930" refreshError="1"/>
      <sheetData sheetId="18931" refreshError="1"/>
      <sheetData sheetId="18932" refreshError="1"/>
      <sheetData sheetId="18933" refreshError="1"/>
      <sheetData sheetId="18934" refreshError="1"/>
      <sheetData sheetId="18935" refreshError="1"/>
      <sheetData sheetId="18936" refreshError="1"/>
      <sheetData sheetId="18937" refreshError="1"/>
      <sheetData sheetId="18938" refreshError="1"/>
      <sheetData sheetId="18939" refreshError="1"/>
      <sheetData sheetId="18940" refreshError="1"/>
      <sheetData sheetId="18941" refreshError="1"/>
      <sheetData sheetId="18942" refreshError="1"/>
      <sheetData sheetId="18943" refreshError="1"/>
      <sheetData sheetId="18944" refreshError="1"/>
      <sheetData sheetId="18945" refreshError="1"/>
      <sheetData sheetId="18946" refreshError="1"/>
      <sheetData sheetId="18947" refreshError="1"/>
      <sheetData sheetId="18948" refreshError="1"/>
      <sheetData sheetId="18949" refreshError="1"/>
      <sheetData sheetId="18950" refreshError="1"/>
      <sheetData sheetId="18951" refreshError="1"/>
      <sheetData sheetId="18952" refreshError="1"/>
      <sheetData sheetId="18953" refreshError="1"/>
      <sheetData sheetId="18954" refreshError="1"/>
      <sheetData sheetId="18955" refreshError="1"/>
      <sheetData sheetId="18956" refreshError="1"/>
      <sheetData sheetId="18957" refreshError="1"/>
      <sheetData sheetId="18958" refreshError="1"/>
      <sheetData sheetId="18959" refreshError="1"/>
      <sheetData sheetId="18960" refreshError="1"/>
      <sheetData sheetId="18961" refreshError="1"/>
      <sheetData sheetId="18962" refreshError="1"/>
      <sheetData sheetId="18963" refreshError="1"/>
      <sheetData sheetId="18964" refreshError="1"/>
      <sheetData sheetId="18965" refreshError="1"/>
      <sheetData sheetId="18966" refreshError="1"/>
      <sheetData sheetId="18967" refreshError="1"/>
      <sheetData sheetId="18968" refreshError="1"/>
      <sheetData sheetId="18969" refreshError="1"/>
      <sheetData sheetId="18970" refreshError="1"/>
      <sheetData sheetId="18971" refreshError="1"/>
      <sheetData sheetId="18972" refreshError="1"/>
      <sheetData sheetId="18973" refreshError="1"/>
      <sheetData sheetId="18974" refreshError="1"/>
      <sheetData sheetId="18975" refreshError="1"/>
      <sheetData sheetId="18976" refreshError="1"/>
      <sheetData sheetId="18977" refreshError="1"/>
      <sheetData sheetId="18978" refreshError="1"/>
      <sheetData sheetId="18979" refreshError="1"/>
      <sheetData sheetId="18980" refreshError="1"/>
      <sheetData sheetId="18981" refreshError="1"/>
      <sheetData sheetId="18982" refreshError="1"/>
      <sheetData sheetId="18983" refreshError="1"/>
      <sheetData sheetId="18984" refreshError="1"/>
      <sheetData sheetId="18985" refreshError="1"/>
      <sheetData sheetId="18986" refreshError="1"/>
      <sheetData sheetId="18987" refreshError="1"/>
      <sheetData sheetId="18988" refreshError="1"/>
      <sheetData sheetId="18989" refreshError="1"/>
      <sheetData sheetId="18990" refreshError="1"/>
      <sheetData sheetId="18991" refreshError="1"/>
      <sheetData sheetId="18992" refreshError="1"/>
      <sheetData sheetId="18993" refreshError="1"/>
      <sheetData sheetId="18994" refreshError="1"/>
      <sheetData sheetId="18995" refreshError="1"/>
      <sheetData sheetId="18996" refreshError="1"/>
      <sheetData sheetId="18997" refreshError="1"/>
      <sheetData sheetId="18998" refreshError="1"/>
      <sheetData sheetId="18999" refreshError="1"/>
      <sheetData sheetId="19000" refreshError="1"/>
      <sheetData sheetId="19001" refreshError="1"/>
      <sheetData sheetId="19002" refreshError="1"/>
      <sheetData sheetId="19003" refreshError="1"/>
      <sheetData sheetId="19004" refreshError="1"/>
      <sheetData sheetId="19005" refreshError="1"/>
      <sheetData sheetId="19006" refreshError="1"/>
      <sheetData sheetId="19007" refreshError="1"/>
      <sheetData sheetId="19008" refreshError="1"/>
      <sheetData sheetId="19009" refreshError="1"/>
      <sheetData sheetId="19010" refreshError="1"/>
      <sheetData sheetId="19011" refreshError="1"/>
      <sheetData sheetId="19012" refreshError="1"/>
      <sheetData sheetId="19013" refreshError="1"/>
      <sheetData sheetId="19014" refreshError="1"/>
      <sheetData sheetId="19015" refreshError="1"/>
      <sheetData sheetId="19016" refreshError="1"/>
      <sheetData sheetId="19017" refreshError="1"/>
      <sheetData sheetId="19018" refreshError="1"/>
      <sheetData sheetId="19019" refreshError="1"/>
      <sheetData sheetId="19020" refreshError="1"/>
      <sheetData sheetId="19021" refreshError="1"/>
      <sheetData sheetId="19022" refreshError="1"/>
      <sheetData sheetId="19023" refreshError="1"/>
      <sheetData sheetId="19024" refreshError="1"/>
      <sheetData sheetId="19025" refreshError="1"/>
      <sheetData sheetId="19026" refreshError="1"/>
      <sheetData sheetId="19027" refreshError="1"/>
      <sheetData sheetId="19028" refreshError="1"/>
      <sheetData sheetId="19029" refreshError="1"/>
      <sheetData sheetId="19030" refreshError="1"/>
      <sheetData sheetId="19031" refreshError="1"/>
      <sheetData sheetId="19032" refreshError="1"/>
      <sheetData sheetId="19033" refreshError="1"/>
      <sheetData sheetId="19034" refreshError="1"/>
      <sheetData sheetId="19035" refreshError="1"/>
      <sheetData sheetId="19036" refreshError="1"/>
      <sheetData sheetId="19037" refreshError="1"/>
      <sheetData sheetId="19038" refreshError="1"/>
      <sheetData sheetId="19039" refreshError="1"/>
      <sheetData sheetId="19040" refreshError="1"/>
      <sheetData sheetId="19041" refreshError="1"/>
      <sheetData sheetId="19042" refreshError="1"/>
      <sheetData sheetId="19043" refreshError="1"/>
      <sheetData sheetId="19044" refreshError="1"/>
      <sheetData sheetId="19045" refreshError="1"/>
      <sheetData sheetId="19046" refreshError="1"/>
      <sheetData sheetId="19047" refreshError="1"/>
      <sheetData sheetId="19048" refreshError="1"/>
      <sheetData sheetId="19049" refreshError="1"/>
      <sheetData sheetId="19050" refreshError="1"/>
      <sheetData sheetId="19051" refreshError="1"/>
      <sheetData sheetId="19052" refreshError="1"/>
      <sheetData sheetId="19053" refreshError="1"/>
      <sheetData sheetId="19054" refreshError="1"/>
      <sheetData sheetId="19055" refreshError="1"/>
      <sheetData sheetId="19056" refreshError="1"/>
      <sheetData sheetId="19057" refreshError="1"/>
      <sheetData sheetId="19058" refreshError="1"/>
      <sheetData sheetId="19059" refreshError="1"/>
      <sheetData sheetId="19060" refreshError="1"/>
      <sheetData sheetId="19061" refreshError="1"/>
      <sheetData sheetId="19062" refreshError="1"/>
      <sheetData sheetId="19063" refreshError="1"/>
      <sheetData sheetId="19064" refreshError="1"/>
      <sheetData sheetId="19065" refreshError="1"/>
      <sheetData sheetId="19066" refreshError="1"/>
      <sheetData sheetId="19067" refreshError="1"/>
      <sheetData sheetId="19068" refreshError="1"/>
      <sheetData sheetId="19069" refreshError="1"/>
      <sheetData sheetId="19070" refreshError="1"/>
      <sheetData sheetId="19071" refreshError="1"/>
      <sheetData sheetId="19072" refreshError="1"/>
      <sheetData sheetId="19073" refreshError="1"/>
      <sheetData sheetId="19074" refreshError="1"/>
      <sheetData sheetId="19075" refreshError="1"/>
      <sheetData sheetId="19076" refreshError="1"/>
      <sheetData sheetId="19077" refreshError="1"/>
      <sheetData sheetId="19078" refreshError="1"/>
      <sheetData sheetId="19079" refreshError="1"/>
      <sheetData sheetId="19080" refreshError="1"/>
      <sheetData sheetId="19081" refreshError="1"/>
      <sheetData sheetId="19082" refreshError="1"/>
      <sheetData sheetId="19083" refreshError="1"/>
      <sheetData sheetId="19084" refreshError="1"/>
      <sheetData sheetId="19085" refreshError="1"/>
      <sheetData sheetId="19086" refreshError="1"/>
      <sheetData sheetId="19087" refreshError="1"/>
      <sheetData sheetId="19088" refreshError="1"/>
      <sheetData sheetId="19089" refreshError="1"/>
      <sheetData sheetId="19090" refreshError="1"/>
      <sheetData sheetId="19091" refreshError="1"/>
      <sheetData sheetId="19092" refreshError="1"/>
      <sheetData sheetId="19093" refreshError="1"/>
      <sheetData sheetId="19094" refreshError="1"/>
      <sheetData sheetId="19095" refreshError="1"/>
      <sheetData sheetId="19096" refreshError="1"/>
      <sheetData sheetId="19097" refreshError="1"/>
      <sheetData sheetId="19098" refreshError="1"/>
      <sheetData sheetId="19099" refreshError="1"/>
      <sheetData sheetId="19100" refreshError="1"/>
      <sheetData sheetId="19101" refreshError="1"/>
      <sheetData sheetId="19102" refreshError="1"/>
      <sheetData sheetId="19103" refreshError="1"/>
      <sheetData sheetId="19104" refreshError="1"/>
      <sheetData sheetId="19105" refreshError="1"/>
      <sheetData sheetId="19106" refreshError="1"/>
      <sheetData sheetId="19107" refreshError="1"/>
      <sheetData sheetId="19108" refreshError="1"/>
      <sheetData sheetId="19109" refreshError="1"/>
      <sheetData sheetId="19110" refreshError="1"/>
      <sheetData sheetId="19111" refreshError="1"/>
      <sheetData sheetId="19112" refreshError="1"/>
      <sheetData sheetId="19113" refreshError="1"/>
      <sheetData sheetId="19114" refreshError="1"/>
      <sheetData sheetId="19115" refreshError="1"/>
      <sheetData sheetId="19116" refreshError="1"/>
      <sheetData sheetId="19117" refreshError="1"/>
      <sheetData sheetId="19118" refreshError="1"/>
      <sheetData sheetId="19119" refreshError="1"/>
      <sheetData sheetId="19120" refreshError="1"/>
      <sheetData sheetId="19121" refreshError="1"/>
      <sheetData sheetId="19122" refreshError="1"/>
      <sheetData sheetId="19123" refreshError="1"/>
      <sheetData sheetId="19124" refreshError="1"/>
      <sheetData sheetId="19125" refreshError="1"/>
      <sheetData sheetId="19126" refreshError="1"/>
      <sheetData sheetId="19127" refreshError="1"/>
      <sheetData sheetId="19128" refreshError="1"/>
      <sheetData sheetId="19129" refreshError="1"/>
      <sheetData sheetId="19130" refreshError="1"/>
      <sheetData sheetId="19131" refreshError="1"/>
      <sheetData sheetId="19132" refreshError="1"/>
      <sheetData sheetId="19133" refreshError="1"/>
      <sheetData sheetId="19134" refreshError="1"/>
      <sheetData sheetId="19135" refreshError="1"/>
      <sheetData sheetId="19136" refreshError="1"/>
      <sheetData sheetId="19137" refreshError="1"/>
      <sheetData sheetId="19138" refreshError="1"/>
      <sheetData sheetId="19139" refreshError="1"/>
      <sheetData sheetId="19140" refreshError="1"/>
      <sheetData sheetId="19141" refreshError="1"/>
      <sheetData sheetId="19142" refreshError="1"/>
      <sheetData sheetId="19143" refreshError="1"/>
      <sheetData sheetId="19144" refreshError="1"/>
      <sheetData sheetId="19145" refreshError="1"/>
      <sheetData sheetId="19146" refreshError="1"/>
      <sheetData sheetId="19147" refreshError="1"/>
      <sheetData sheetId="19148" refreshError="1"/>
      <sheetData sheetId="19149" refreshError="1"/>
      <sheetData sheetId="19150" refreshError="1"/>
      <sheetData sheetId="19151" refreshError="1"/>
      <sheetData sheetId="19152" refreshError="1"/>
      <sheetData sheetId="19153" refreshError="1"/>
      <sheetData sheetId="19154" refreshError="1"/>
      <sheetData sheetId="19155" refreshError="1"/>
      <sheetData sheetId="19156" refreshError="1"/>
      <sheetData sheetId="19157" refreshError="1"/>
      <sheetData sheetId="19158" refreshError="1"/>
      <sheetData sheetId="19159" refreshError="1"/>
      <sheetData sheetId="19160" refreshError="1"/>
      <sheetData sheetId="19161" refreshError="1"/>
      <sheetData sheetId="19162" refreshError="1"/>
      <sheetData sheetId="19163" refreshError="1"/>
      <sheetData sheetId="19164" refreshError="1"/>
      <sheetData sheetId="19165" refreshError="1"/>
      <sheetData sheetId="19166" refreshError="1"/>
      <sheetData sheetId="19167" refreshError="1"/>
      <sheetData sheetId="19168" refreshError="1"/>
      <sheetData sheetId="19169" refreshError="1"/>
      <sheetData sheetId="19170" refreshError="1"/>
      <sheetData sheetId="19171" refreshError="1"/>
      <sheetData sheetId="19172" refreshError="1"/>
      <sheetData sheetId="19173" refreshError="1"/>
      <sheetData sheetId="19174" refreshError="1"/>
      <sheetData sheetId="19175" refreshError="1"/>
      <sheetData sheetId="19176" refreshError="1"/>
      <sheetData sheetId="19177" refreshError="1"/>
      <sheetData sheetId="19178" refreshError="1"/>
      <sheetData sheetId="19179" refreshError="1"/>
      <sheetData sheetId="19180" refreshError="1"/>
      <sheetData sheetId="19181" refreshError="1"/>
      <sheetData sheetId="19182" refreshError="1"/>
      <sheetData sheetId="19183" refreshError="1"/>
      <sheetData sheetId="19184" refreshError="1"/>
      <sheetData sheetId="19185" refreshError="1"/>
      <sheetData sheetId="19186" refreshError="1"/>
      <sheetData sheetId="19187" refreshError="1"/>
      <sheetData sheetId="19188" refreshError="1"/>
      <sheetData sheetId="19189" refreshError="1"/>
      <sheetData sheetId="19190" refreshError="1"/>
      <sheetData sheetId="19191" refreshError="1"/>
      <sheetData sheetId="19192" refreshError="1"/>
      <sheetData sheetId="19193" refreshError="1"/>
      <sheetData sheetId="19194" refreshError="1"/>
      <sheetData sheetId="19195" refreshError="1"/>
      <sheetData sheetId="19196" refreshError="1"/>
      <sheetData sheetId="19197" refreshError="1"/>
      <sheetData sheetId="19198" refreshError="1"/>
      <sheetData sheetId="19199" refreshError="1"/>
      <sheetData sheetId="19200" refreshError="1"/>
      <sheetData sheetId="19201" refreshError="1"/>
      <sheetData sheetId="19202" refreshError="1"/>
      <sheetData sheetId="19203" refreshError="1"/>
      <sheetData sheetId="19204" refreshError="1"/>
      <sheetData sheetId="19205" refreshError="1"/>
      <sheetData sheetId="19206" refreshError="1"/>
      <sheetData sheetId="19207" refreshError="1"/>
      <sheetData sheetId="19208" refreshError="1"/>
      <sheetData sheetId="19209" refreshError="1"/>
      <sheetData sheetId="19210" refreshError="1"/>
      <sheetData sheetId="19211" refreshError="1"/>
      <sheetData sheetId="19212" refreshError="1"/>
      <sheetData sheetId="19213" refreshError="1"/>
      <sheetData sheetId="19214" refreshError="1"/>
      <sheetData sheetId="19215" refreshError="1"/>
      <sheetData sheetId="19216" refreshError="1"/>
      <sheetData sheetId="19217" refreshError="1"/>
      <sheetData sheetId="19218" refreshError="1"/>
      <sheetData sheetId="19219" refreshError="1"/>
      <sheetData sheetId="19220" refreshError="1"/>
      <sheetData sheetId="19221" refreshError="1"/>
      <sheetData sheetId="19222" refreshError="1"/>
      <sheetData sheetId="19223" refreshError="1"/>
      <sheetData sheetId="19224" refreshError="1"/>
      <sheetData sheetId="19225" refreshError="1"/>
      <sheetData sheetId="19226" refreshError="1"/>
      <sheetData sheetId="19227" refreshError="1"/>
      <sheetData sheetId="19228" refreshError="1"/>
      <sheetData sheetId="19229" refreshError="1"/>
      <sheetData sheetId="19230" refreshError="1"/>
      <sheetData sheetId="19231" refreshError="1"/>
      <sheetData sheetId="19232" refreshError="1"/>
      <sheetData sheetId="19233" refreshError="1"/>
      <sheetData sheetId="19234" refreshError="1"/>
      <sheetData sheetId="19235" refreshError="1"/>
      <sheetData sheetId="19236" refreshError="1"/>
      <sheetData sheetId="19237" refreshError="1"/>
      <sheetData sheetId="19238" refreshError="1"/>
      <sheetData sheetId="19239" refreshError="1"/>
      <sheetData sheetId="19240" refreshError="1"/>
      <sheetData sheetId="19241" refreshError="1"/>
      <sheetData sheetId="19242" refreshError="1"/>
      <sheetData sheetId="19243" refreshError="1"/>
      <sheetData sheetId="19244" refreshError="1"/>
      <sheetData sheetId="19245" refreshError="1"/>
      <sheetData sheetId="19246" refreshError="1"/>
      <sheetData sheetId="19247" refreshError="1"/>
      <sheetData sheetId="19248" refreshError="1"/>
      <sheetData sheetId="19249" refreshError="1"/>
      <sheetData sheetId="19250" refreshError="1"/>
      <sheetData sheetId="19251" refreshError="1"/>
      <sheetData sheetId="19252" refreshError="1"/>
      <sheetData sheetId="19253" refreshError="1"/>
      <sheetData sheetId="19254" refreshError="1"/>
      <sheetData sheetId="19255" refreshError="1"/>
      <sheetData sheetId="19256" refreshError="1"/>
      <sheetData sheetId="19257" refreshError="1"/>
      <sheetData sheetId="19258" refreshError="1"/>
      <sheetData sheetId="19259" refreshError="1"/>
      <sheetData sheetId="19260" refreshError="1"/>
      <sheetData sheetId="19261" refreshError="1"/>
      <sheetData sheetId="19262" refreshError="1"/>
      <sheetData sheetId="19263" refreshError="1"/>
      <sheetData sheetId="19264" refreshError="1"/>
      <sheetData sheetId="19265" refreshError="1"/>
      <sheetData sheetId="19266"/>
      <sheetData sheetId="19267"/>
      <sheetData sheetId="19268"/>
      <sheetData sheetId="19269"/>
      <sheetData sheetId="19270"/>
      <sheetData sheetId="19271"/>
      <sheetData sheetId="19272"/>
      <sheetData sheetId="19273"/>
      <sheetData sheetId="19274"/>
      <sheetData sheetId="19275" refreshError="1"/>
      <sheetData sheetId="19276" refreshError="1"/>
      <sheetData sheetId="19277" refreshError="1"/>
      <sheetData sheetId="19278" refreshError="1"/>
      <sheetData sheetId="19279" refreshError="1"/>
      <sheetData sheetId="19280"/>
      <sheetData sheetId="19281"/>
      <sheetData sheetId="19282"/>
      <sheetData sheetId="19283"/>
      <sheetData sheetId="19284"/>
      <sheetData sheetId="19285"/>
      <sheetData sheetId="19286"/>
      <sheetData sheetId="19287"/>
      <sheetData sheetId="19288"/>
      <sheetData sheetId="19289"/>
      <sheetData sheetId="19290"/>
      <sheetData sheetId="19291"/>
      <sheetData sheetId="19292"/>
      <sheetData sheetId="19293"/>
      <sheetData sheetId="19294"/>
      <sheetData sheetId="19295"/>
      <sheetData sheetId="19296"/>
      <sheetData sheetId="19297"/>
      <sheetData sheetId="19298"/>
      <sheetData sheetId="19299"/>
      <sheetData sheetId="19300"/>
      <sheetData sheetId="19301"/>
      <sheetData sheetId="19302"/>
      <sheetData sheetId="19303"/>
      <sheetData sheetId="19304"/>
      <sheetData sheetId="19305"/>
      <sheetData sheetId="19306"/>
      <sheetData sheetId="19307"/>
      <sheetData sheetId="19308"/>
      <sheetData sheetId="19309"/>
      <sheetData sheetId="19310"/>
      <sheetData sheetId="19311"/>
      <sheetData sheetId="19312"/>
      <sheetData sheetId="19313"/>
      <sheetData sheetId="19314"/>
      <sheetData sheetId="19315"/>
      <sheetData sheetId="19316"/>
      <sheetData sheetId="19317"/>
      <sheetData sheetId="19318"/>
      <sheetData sheetId="19319"/>
      <sheetData sheetId="19320"/>
      <sheetData sheetId="19321"/>
      <sheetData sheetId="19322" refreshError="1"/>
      <sheetData sheetId="19323" refreshError="1"/>
      <sheetData sheetId="19324" refreshError="1"/>
      <sheetData sheetId="19325" refreshError="1"/>
      <sheetData sheetId="19326" refreshError="1"/>
      <sheetData sheetId="19327" refreshError="1"/>
      <sheetData sheetId="19328" refreshError="1"/>
      <sheetData sheetId="19329" refreshError="1"/>
      <sheetData sheetId="19330" refreshError="1"/>
      <sheetData sheetId="19331" refreshError="1"/>
      <sheetData sheetId="19332" refreshError="1"/>
      <sheetData sheetId="19333" refreshError="1"/>
      <sheetData sheetId="19334" refreshError="1"/>
      <sheetData sheetId="19335" refreshError="1"/>
      <sheetData sheetId="19336" refreshError="1"/>
      <sheetData sheetId="19337" refreshError="1"/>
      <sheetData sheetId="19338" refreshError="1"/>
      <sheetData sheetId="19339" refreshError="1"/>
      <sheetData sheetId="19340" refreshError="1"/>
      <sheetData sheetId="19341" refreshError="1"/>
      <sheetData sheetId="19342" refreshError="1"/>
      <sheetData sheetId="19343" refreshError="1"/>
      <sheetData sheetId="19344" refreshError="1"/>
      <sheetData sheetId="19345" refreshError="1"/>
      <sheetData sheetId="19346" refreshError="1"/>
      <sheetData sheetId="19347" refreshError="1"/>
      <sheetData sheetId="19348" refreshError="1"/>
      <sheetData sheetId="19349" refreshError="1"/>
      <sheetData sheetId="19350" refreshError="1"/>
      <sheetData sheetId="19351"/>
      <sheetData sheetId="19352"/>
      <sheetData sheetId="19353"/>
      <sheetData sheetId="19354"/>
      <sheetData sheetId="19355"/>
      <sheetData sheetId="19356"/>
      <sheetData sheetId="19357"/>
      <sheetData sheetId="19358"/>
      <sheetData sheetId="19359"/>
      <sheetData sheetId="19360"/>
      <sheetData sheetId="19361"/>
      <sheetData sheetId="19362"/>
      <sheetData sheetId="19363"/>
      <sheetData sheetId="19364"/>
      <sheetData sheetId="19365"/>
      <sheetData sheetId="19366"/>
      <sheetData sheetId="19367"/>
      <sheetData sheetId="19368"/>
      <sheetData sheetId="19369"/>
      <sheetData sheetId="19370"/>
      <sheetData sheetId="19371"/>
      <sheetData sheetId="19372"/>
      <sheetData sheetId="19373"/>
      <sheetData sheetId="19374"/>
      <sheetData sheetId="19375"/>
      <sheetData sheetId="19376"/>
      <sheetData sheetId="19377"/>
      <sheetData sheetId="19378"/>
      <sheetData sheetId="19379"/>
      <sheetData sheetId="19380"/>
      <sheetData sheetId="19381" refreshError="1"/>
      <sheetData sheetId="19382" refreshError="1"/>
      <sheetData sheetId="19383"/>
      <sheetData sheetId="19384"/>
      <sheetData sheetId="19385"/>
      <sheetData sheetId="19386"/>
      <sheetData sheetId="19387"/>
      <sheetData sheetId="19388"/>
      <sheetData sheetId="19389"/>
      <sheetData sheetId="19390"/>
      <sheetData sheetId="19391"/>
      <sheetData sheetId="19392"/>
      <sheetData sheetId="19393"/>
      <sheetData sheetId="19394" refreshError="1"/>
      <sheetData sheetId="19395" refreshError="1"/>
      <sheetData sheetId="19396" refreshError="1"/>
      <sheetData sheetId="19397" refreshError="1"/>
      <sheetData sheetId="19398"/>
      <sheetData sheetId="19399" refreshError="1"/>
      <sheetData sheetId="19400" refreshError="1"/>
      <sheetData sheetId="19401" refreshError="1"/>
      <sheetData sheetId="19402" refreshError="1"/>
      <sheetData sheetId="19403" refreshError="1"/>
      <sheetData sheetId="19404" refreshError="1"/>
      <sheetData sheetId="19405"/>
      <sheetData sheetId="19406"/>
      <sheetData sheetId="19407"/>
      <sheetData sheetId="19408"/>
      <sheetData sheetId="19409"/>
      <sheetData sheetId="19410"/>
      <sheetData sheetId="19411"/>
      <sheetData sheetId="19412"/>
      <sheetData sheetId="19413"/>
      <sheetData sheetId="19414"/>
      <sheetData sheetId="19415"/>
      <sheetData sheetId="19416"/>
      <sheetData sheetId="19417"/>
      <sheetData sheetId="19418"/>
      <sheetData sheetId="19419"/>
      <sheetData sheetId="19420"/>
      <sheetData sheetId="19421" refreshError="1"/>
      <sheetData sheetId="19422" refreshError="1"/>
      <sheetData sheetId="19423" refreshError="1"/>
      <sheetData sheetId="19424" refreshError="1"/>
      <sheetData sheetId="19425" refreshError="1"/>
      <sheetData sheetId="19426"/>
      <sheetData sheetId="19427"/>
      <sheetData sheetId="19428"/>
      <sheetData sheetId="19429"/>
      <sheetData sheetId="19430"/>
      <sheetData sheetId="19431"/>
      <sheetData sheetId="19432"/>
      <sheetData sheetId="19433"/>
      <sheetData sheetId="19434"/>
      <sheetData sheetId="19435"/>
      <sheetData sheetId="19436"/>
      <sheetData sheetId="19437" refreshError="1"/>
      <sheetData sheetId="19438" refreshError="1"/>
      <sheetData sheetId="19439" refreshError="1"/>
      <sheetData sheetId="19440" refreshError="1"/>
      <sheetData sheetId="19441" refreshError="1"/>
      <sheetData sheetId="19442"/>
      <sheetData sheetId="19443"/>
      <sheetData sheetId="19444"/>
      <sheetData sheetId="19445"/>
      <sheetData sheetId="19446"/>
      <sheetData sheetId="19447" refreshError="1"/>
      <sheetData sheetId="19448" refreshError="1"/>
      <sheetData sheetId="19449" refreshError="1"/>
      <sheetData sheetId="19450" refreshError="1"/>
      <sheetData sheetId="19451" refreshError="1"/>
      <sheetData sheetId="19452" refreshError="1"/>
      <sheetData sheetId="19453" refreshError="1"/>
      <sheetData sheetId="19454" refreshError="1"/>
      <sheetData sheetId="19455" refreshError="1"/>
      <sheetData sheetId="19456" refreshError="1"/>
      <sheetData sheetId="19457" refreshError="1"/>
      <sheetData sheetId="19458" refreshError="1"/>
      <sheetData sheetId="19459" refreshError="1"/>
      <sheetData sheetId="19460" refreshError="1"/>
      <sheetData sheetId="19461" refreshError="1"/>
      <sheetData sheetId="19462" refreshError="1"/>
      <sheetData sheetId="19463" refreshError="1"/>
      <sheetData sheetId="19464" refreshError="1"/>
      <sheetData sheetId="19465" refreshError="1"/>
      <sheetData sheetId="19466" refreshError="1"/>
      <sheetData sheetId="19467" refreshError="1"/>
      <sheetData sheetId="19468" refreshError="1"/>
      <sheetData sheetId="19469" refreshError="1"/>
      <sheetData sheetId="19470" refreshError="1"/>
      <sheetData sheetId="19471" refreshError="1"/>
      <sheetData sheetId="19472" refreshError="1"/>
      <sheetData sheetId="19473" refreshError="1"/>
      <sheetData sheetId="19474" refreshError="1"/>
      <sheetData sheetId="19475" refreshError="1"/>
      <sheetData sheetId="19476" refreshError="1"/>
      <sheetData sheetId="19477" refreshError="1"/>
      <sheetData sheetId="19478" refreshError="1"/>
      <sheetData sheetId="19479" refreshError="1"/>
      <sheetData sheetId="19480" refreshError="1"/>
      <sheetData sheetId="19481" refreshError="1"/>
      <sheetData sheetId="19482" refreshError="1"/>
      <sheetData sheetId="19483" refreshError="1"/>
      <sheetData sheetId="19484" refreshError="1"/>
      <sheetData sheetId="19485" refreshError="1"/>
      <sheetData sheetId="19486" refreshError="1"/>
      <sheetData sheetId="19487" refreshError="1"/>
      <sheetData sheetId="19488" refreshError="1"/>
      <sheetData sheetId="19489" refreshError="1"/>
      <sheetData sheetId="19490" refreshError="1"/>
      <sheetData sheetId="19491" refreshError="1"/>
      <sheetData sheetId="19492" refreshError="1"/>
      <sheetData sheetId="19493" refreshError="1"/>
      <sheetData sheetId="19494" refreshError="1"/>
      <sheetData sheetId="19495" refreshError="1"/>
      <sheetData sheetId="19496" refreshError="1"/>
      <sheetData sheetId="19497" refreshError="1"/>
      <sheetData sheetId="19498" refreshError="1"/>
      <sheetData sheetId="19499" refreshError="1"/>
      <sheetData sheetId="19500" refreshError="1"/>
      <sheetData sheetId="19501" refreshError="1"/>
      <sheetData sheetId="19502" refreshError="1"/>
      <sheetData sheetId="19503" refreshError="1"/>
      <sheetData sheetId="19504" refreshError="1"/>
      <sheetData sheetId="19505" refreshError="1"/>
      <sheetData sheetId="19506" refreshError="1"/>
      <sheetData sheetId="19507" refreshError="1"/>
      <sheetData sheetId="19508" refreshError="1"/>
      <sheetData sheetId="19509" refreshError="1"/>
      <sheetData sheetId="19510" refreshError="1"/>
      <sheetData sheetId="19511" refreshError="1"/>
      <sheetData sheetId="19512" refreshError="1"/>
      <sheetData sheetId="19513" refreshError="1"/>
      <sheetData sheetId="19514" refreshError="1"/>
      <sheetData sheetId="19515" refreshError="1"/>
      <sheetData sheetId="19516" refreshError="1"/>
      <sheetData sheetId="19517" refreshError="1"/>
      <sheetData sheetId="19518" refreshError="1"/>
      <sheetData sheetId="19519" refreshError="1"/>
      <sheetData sheetId="19520" refreshError="1"/>
      <sheetData sheetId="19521" refreshError="1"/>
      <sheetData sheetId="19522" refreshError="1"/>
      <sheetData sheetId="19523" refreshError="1"/>
      <sheetData sheetId="19524" refreshError="1"/>
      <sheetData sheetId="19525" refreshError="1"/>
      <sheetData sheetId="19526" refreshError="1"/>
      <sheetData sheetId="19527" refreshError="1"/>
      <sheetData sheetId="19528" refreshError="1"/>
      <sheetData sheetId="19529" refreshError="1"/>
      <sheetData sheetId="19530" refreshError="1"/>
      <sheetData sheetId="19531" refreshError="1"/>
      <sheetData sheetId="19532" refreshError="1"/>
      <sheetData sheetId="19533" refreshError="1"/>
      <sheetData sheetId="19534" refreshError="1"/>
      <sheetData sheetId="19535" refreshError="1"/>
      <sheetData sheetId="19536" refreshError="1"/>
      <sheetData sheetId="19537" refreshError="1"/>
      <sheetData sheetId="19538" refreshError="1"/>
      <sheetData sheetId="19539" refreshError="1"/>
      <sheetData sheetId="19540" refreshError="1"/>
      <sheetData sheetId="19541" refreshError="1"/>
      <sheetData sheetId="19542" refreshError="1"/>
      <sheetData sheetId="19543" refreshError="1"/>
      <sheetData sheetId="19544" refreshError="1"/>
      <sheetData sheetId="19545" refreshError="1"/>
      <sheetData sheetId="19546" refreshError="1"/>
      <sheetData sheetId="19547" refreshError="1"/>
      <sheetData sheetId="19548" refreshError="1"/>
      <sheetData sheetId="19549" refreshError="1"/>
      <sheetData sheetId="19550" refreshError="1"/>
      <sheetData sheetId="19551" refreshError="1"/>
      <sheetData sheetId="19552" refreshError="1"/>
      <sheetData sheetId="19553" refreshError="1"/>
      <sheetData sheetId="19554" refreshError="1"/>
      <sheetData sheetId="19555" refreshError="1"/>
      <sheetData sheetId="19556" refreshError="1"/>
      <sheetData sheetId="19557" refreshError="1"/>
      <sheetData sheetId="19558" refreshError="1"/>
      <sheetData sheetId="19559" refreshError="1"/>
      <sheetData sheetId="19560" refreshError="1"/>
      <sheetData sheetId="19561" refreshError="1"/>
      <sheetData sheetId="19562" refreshError="1"/>
      <sheetData sheetId="19563" refreshError="1"/>
      <sheetData sheetId="19564" refreshError="1"/>
      <sheetData sheetId="19565" refreshError="1"/>
      <sheetData sheetId="19566" refreshError="1"/>
      <sheetData sheetId="19567" refreshError="1"/>
      <sheetData sheetId="19568" refreshError="1"/>
      <sheetData sheetId="19569" refreshError="1"/>
      <sheetData sheetId="19570" refreshError="1"/>
      <sheetData sheetId="19571" refreshError="1"/>
      <sheetData sheetId="19572" refreshError="1"/>
      <sheetData sheetId="19573" refreshError="1"/>
      <sheetData sheetId="19574" refreshError="1"/>
      <sheetData sheetId="19575" refreshError="1"/>
      <sheetData sheetId="19576" refreshError="1"/>
      <sheetData sheetId="19577" refreshError="1"/>
      <sheetData sheetId="19578" refreshError="1"/>
      <sheetData sheetId="19579" refreshError="1"/>
      <sheetData sheetId="19580" refreshError="1"/>
      <sheetData sheetId="19581" refreshError="1"/>
      <sheetData sheetId="19582" refreshError="1"/>
      <sheetData sheetId="19583" refreshError="1"/>
      <sheetData sheetId="19584" refreshError="1"/>
      <sheetData sheetId="19585" refreshError="1"/>
      <sheetData sheetId="19586" refreshError="1"/>
      <sheetData sheetId="19587" refreshError="1"/>
      <sheetData sheetId="19588" refreshError="1"/>
      <sheetData sheetId="19589" refreshError="1"/>
      <sheetData sheetId="19590" refreshError="1"/>
      <sheetData sheetId="19591" refreshError="1"/>
      <sheetData sheetId="19592" refreshError="1"/>
      <sheetData sheetId="19593" refreshError="1"/>
      <sheetData sheetId="19594" refreshError="1"/>
      <sheetData sheetId="19595" refreshError="1"/>
      <sheetData sheetId="19596" refreshError="1"/>
      <sheetData sheetId="19597" refreshError="1"/>
      <sheetData sheetId="19598" refreshError="1"/>
      <sheetData sheetId="19599" refreshError="1"/>
      <sheetData sheetId="19600" refreshError="1"/>
      <sheetData sheetId="19601" refreshError="1"/>
      <sheetData sheetId="19602" refreshError="1"/>
      <sheetData sheetId="19603" refreshError="1"/>
      <sheetData sheetId="19604" refreshError="1"/>
      <sheetData sheetId="19605" refreshError="1"/>
      <sheetData sheetId="19606" refreshError="1"/>
      <sheetData sheetId="19607" refreshError="1"/>
      <sheetData sheetId="19608" refreshError="1"/>
      <sheetData sheetId="19609" refreshError="1"/>
      <sheetData sheetId="19610" refreshError="1"/>
      <sheetData sheetId="19611" refreshError="1"/>
      <sheetData sheetId="19612" refreshError="1"/>
      <sheetData sheetId="19613" refreshError="1"/>
      <sheetData sheetId="19614" refreshError="1"/>
      <sheetData sheetId="19615" refreshError="1"/>
      <sheetData sheetId="19616" refreshError="1"/>
      <sheetData sheetId="19617" refreshError="1"/>
      <sheetData sheetId="19618" refreshError="1"/>
      <sheetData sheetId="19619" refreshError="1"/>
      <sheetData sheetId="19620" refreshError="1"/>
      <sheetData sheetId="19621" refreshError="1"/>
      <sheetData sheetId="19622" refreshError="1"/>
      <sheetData sheetId="19623" refreshError="1"/>
      <sheetData sheetId="19624" refreshError="1"/>
      <sheetData sheetId="19625" refreshError="1"/>
      <sheetData sheetId="19626" refreshError="1"/>
      <sheetData sheetId="19627" refreshError="1"/>
      <sheetData sheetId="19628" refreshError="1"/>
      <sheetData sheetId="19629" refreshError="1"/>
      <sheetData sheetId="19630" refreshError="1"/>
      <sheetData sheetId="19631" refreshError="1"/>
      <sheetData sheetId="19632" refreshError="1"/>
      <sheetData sheetId="19633" refreshError="1"/>
      <sheetData sheetId="19634" refreshError="1"/>
      <sheetData sheetId="19635" refreshError="1"/>
      <sheetData sheetId="19636" refreshError="1"/>
      <sheetData sheetId="19637" refreshError="1"/>
      <sheetData sheetId="19638" refreshError="1"/>
      <sheetData sheetId="19639" refreshError="1"/>
      <sheetData sheetId="19640" refreshError="1"/>
      <sheetData sheetId="19641" refreshError="1"/>
      <sheetData sheetId="19642" refreshError="1"/>
      <sheetData sheetId="19643" refreshError="1"/>
      <sheetData sheetId="19644" refreshError="1"/>
      <sheetData sheetId="19645" refreshError="1"/>
      <sheetData sheetId="19646" refreshError="1"/>
      <sheetData sheetId="19647" refreshError="1"/>
      <sheetData sheetId="19648" refreshError="1"/>
      <sheetData sheetId="19649" refreshError="1"/>
      <sheetData sheetId="19650" refreshError="1"/>
      <sheetData sheetId="19651" refreshError="1"/>
      <sheetData sheetId="19652" refreshError="1"/>
      <sheetData sheetId="19653" refreshError="1"/>
      <sheetData sheetId="19654" refreshError="1"/>
      <sheetData sheetId="19655" refreshError="1"/>
      <sheetData sheetId="19656" refreshError="1"/>
      <sheetData sheetId="19657" refreshError="1"/>
      <sheetData sheetId="19658" refreshError="1"/>
      <sheetData sheetId="19659" refreshError="1"/>
      <sheetData sheetId="19660" refreshError="1"/>
      <sheetData sheetId="19661" refreshError="1"/>
      <sheetData sheetId="19662" refreshError="1"/>
      <sheetData sheetId="19663" refreshError="1"/>
      <sheetData sheetId="19664" refreshError="1"/>
      <sheetData sheetId="19665" refreshError="1"/>
      <sheetData sheetId="19666" refreshError="1"/>
      <sheetData sheetId="19667" refreshError="1"/>
      <sheetData sheetId="19668" refreshError="1"/>
      <sheetData sheetId="19669" refreshError="1"/>
      <sheetData sheetId="19670" refreshError="1"/>
      <sheetData sheetId="19671" refreshError="1"/>
      <sheetData sheetId="19672" refreshError="1"/>
      <sheetData sheetId="19673" refreshError="1"/>
      <sheetData sheetId="19674" refreshError="1"/>
      <sheetData sheetId="19675" refreshError="1"/>
      <sheetData sheetId="19676" refreshError="1"/>
      <sheetData sheetId="19677" refreshError="1"/>
      <sheetData sheetId="19678" refreshError="1"/>
      <sheetData sheetId="19679" refreshError="1"/>
      <sheetData sheetId="19680" refreshError="1"/>
      <sheetData sheetId="19681" refreshError="1"/>
      <sheetData sheetId="19682" refreshError="1"/>
      <sheetData sheetId="19683" refreshError="1"/>
      <sheetData sheetId="19684" refreshError="1"/>
      <sheetData sheetId="19685" refreshError="1"/>
      <sheetData sheetId="19686" refreshError="1"/>
      <sheetData sheetId="19687" refreshError="1"/>
      <sheetData sheetId="19688" refreshError="1"/>
      <sheetData sheetId="19689" refreshError="1"/>
      <sheetData sheetId="19690" refreshError="1"/>
      <sheetData sheetId="19691" refreshError="1"/>
      <sheetData sheetId="19692" refreshError="1"/>
      <sheetData sheetId="19693" refreshError="1"/>
      <sheetData sheetId="19694" refreshError="1"/>
      <sheetData sheetId="19695" refreshError="1"/>
      <sheetData sheetId="19696" refreshError="1"/>
      <sheetData sheetId="19697" refreshError="1"/>
      <sheetData sheetId="19698" refreshError="1"/>
      <sheetData sheetId="19699" refreshError="1"/>
      <sheetData sheetId="19700" refreshError="1"/>
      <sheetData sheetId="19701" refreshError="1"/>
      <sheetData sheetId="19702" refreshError="1"/>
      <sheetData sheetId="19703" refreshError="1"/>
      <sheetData sheetId="19704" refreshError="1"/>
      <sheetData sheetId="19705" refreshError="1"/>
      <sheetData sheetId="19706" refreshError="1"/>
      <sheetData sheetId="19707" refreshError="1"/>
      <sheetData sheetId="19708" refreshError="1"/>
      <sheetData sheetId="19709" refreshError="1"/>
      <sheetData sheetId="19710" refreshError="1"/>
      <sheetData sheetId="19711" refreshError="1"/>
      <sheetData sheetId="19712" refreshError="1"/>
      <sheetData sheetId="19713" refreshError="1"/>
      <sheetData sheetId="19714" refreshError="1"/>
      <sheetData sheetId="19715" refreshError="1"/>
      <sheetData sheetId="19716" refreshError="1"/>
      <sheetData sheetId="19717" refreshError="1"/>
      <sheetData sheetId="19718" refreshError="1"/>
      <sheetData sheetId="19719" refreshError="1"/>
      <sheetData sheetId="19720" refreshError="1"/>
      <sheetData sheetId="19721" refreshError="1"/>
      <sheetData sheetId="19722" refreshError="1"/>
      <sheetData sheetId="19723" refreshError="1"/>
      <sheetData sheetId="19724" refreshError="1"/>
      <sheetData sheetId="19725" refreshError="1"/>
      <sheetData sheetId="19726" refreshError="1"/>
      <sheetData sheetId="19727" refreshError="1"/>
      <sheetData sheetId="19728" refreshError="1"/>
      <sheetData sheetId="19729" refreshError="1"/>
      <sheetData sheetId="19730" refreshError="1"/>
      <sheetData sheetId="19731" refreshError="1"/>
      <sheetData sheetId="19732" refreshError="1"/>
      <sheetData sheetId="19733" refreshError="1"/>
      <sheetData sheetId="19734" refreshError="1"/>
      <sheetData sheetId="19735" refreshError="1"/>
      <sheetData sheetId="19736" refreshError="1"/>
      <sheetData sheetId="19737" refreshError="1"/>
      <sheetData sheetId="19738" refreshError="1"/>
      <sheetData sheetId="19739" refreshError="1"/>
      <sheetData sheetId="19740" refreshError="1"/>
      <sheetData sheetId="19741" refreshError="1"/>
      <sheetData sheetId="19742" refreshError="1"/>
      <sheetData sheetId="19743" refreshError="1"/>
      <sheetData sheetId="19744" refreshError="1"/>
      <sheetData sheetId="19745" refreshError="1"/>
      <sheetData sheetId="19746" refreshError="1"/>
      <sheetData sheetId="19747" refreshError="1"/>
      <sheetData sheetId="19748" refreshError="1"/>
      <sheetData sheetId="19749" refreshError="1"/>
      <sheetData sheetId="19750" refreshError="1"/>
      <sheetData sheetId="19751" refreshError="1"/>
      <sheetData sheetId="19752" refreshError="1"/>
      <sheetData sheetId="19753" refreshError="1"/>
      <sheetData sheetId="19754" refreshError="1"/>
      <sheetData sheetId="19755" refreshError="1"/>
      <sheetData sheetId="19756" refreshError="1"/>
      <sheetData sheetId="19757" refreshError="1"/>
      <sheetData sheetId="19758" refreshError="1"/>
      <sheetData sheetId="19759" refreshError="1"/>
      <sheetData sheetId="19760" refreshError="1"/>
      <sheetData sheetId="19761" refreshError="1"/>
      <sheetData sheetId="19762" refreshError="1"/>
      <sheetData sheetId="19763" refreshError="1"/>
      <sheetData sheetId="19764" refreshError="1"/>
      <sheetData sheetId="19765" refreshError="1"/>
      <sheetData sheetId="19766" refreshError="1"/>
      <sheetData sheetId="19767" refreshError="1"/>
      <sheetData sheetId="19768" refreshError="1"/>
      <sheetData sheetId="19769" refreshError="1"/>
      <sheetData sheetId="19770" refreshError="1"/>
      <sheetData sheetId="19771" refreshError="1"/>
      <sheetData sheetId="19772" refreshError="1"/>
      <sheetData sheetId="19773" refreshError="1"/>
      <sheetData sheetId="19774" refreshError="1"/>
      <sheetData sheetId="19775" refreshError="1"/>
      <sheetData sheetId="19776" refreshError="1"/>
      <sheetData sheetId="19777" refreshError="1"/>
      <sheetData sheetId="19778" refreshError="1"/>
      <sheetData sheetId="19779" refreshError="1"/>
      <sheetData sheetId="19780" refreshError="1"/>
      <sheetData sheetId="19781" refreshError="1"/>
      <sheetData sheetId="19782" refreshError="1"/>
      <sheetData sheetId="19783" refreshError="1"/>
      <sheetData sheetId="19784" refreshError="1"/>
      <sheetData sheetId="19785" refreshError="1"/>
      <sheetData sheetId="19786" refreshError="1"/>
      <sheetData sheetId="19787" refreshError="1"/>
      <sheetData sheetId="19788" refreshError="1"/>
      <sheetData sheetId="19789" refreshError="1"/>
      <sheetData sheetId="19790" refreshError="1"/>
      <sheetData sheetId="19791" refreshError="1"/>
      <sheetData sheetId="19792" refreshError="1"/>
      <sheetData sheetId="19793" refreshError="1"/>
      <sheetData sheetId="19794" refreshError="1"/>
      <sheetData sheetId="19795" refreshError="1"/>
      <sheetData sheetId="19796" refreshError="1"/>
      <sheetData sheetId="19797" refreshError="1"/>
      <sheetData sheetId="19798" refreshError="1"/>
      <sheetData sheetId="19799" refreshError="1"/>
      <sheetData sheetId="19800" refreshError="1"/>
      <sheetData sheetId="19801" refreshError="1"/>
      <sheetData sheetId="19802" refreshError="1"/>
      <sheetData sheetId="19803" refreshError="1"/>
      <sheetData sheetId="19804" refreshError="1"/>
      <sheetData sheetId="19805" refreshError="1"/>
      <sheetData sheetId="19806" refreshError="1"/>
      <sheetData sheetId="19807" refreshError="1"/>
      <sheetData sheetId="19808" refreshError="1"/>
      <sheetData sheetId="19809" refreshError="1"/>
      <sheetData sheetId="19810" refreshError="1"/>
      <sheetData sheetId="19811" refreshError="1"/>
      <sheetData sheetId="19812" refreshError="1"/>
      <sheetData sheetId="19813" refreshError="1"/>
      <sheetData sheetId="19814" refreshError="1"/>
      <sheetData sheetId="19815" refreshError="1"/>
      <sheetData sheetId="19816" refreshError="1"/>
      <sheetData sheetId="19817" refreshError="1"/>
      <sheetData sheetId="19818" refreshError="1"/>
      <sheetData sheetId="19819" refreshError="1"/>
      <sheetData sheetId="19820" refreshError="1"/>
      <sheetData sheetId="19821" refreshError="1"/>
      <sheetData sheetId="19822" refreshError="1"/>
      <sheetData sheetId="19823" refreshError="1"/>
      <sheetData sheetId="19824" refreshError="1"/>
      <sheetData sheetId="19825" refreshError="1"/>
      <sheetData sheetId="19826" refreshError="1"/>
      <sheetData sheetId="19827" refreshError="1"/>
      <sheetData sheetId="19828" refreshError="1"/>
      <sheetData sheetId="19829" refreshError="1"/>
      <sheetData sheetId="19830" refreshError="1"/>
      <sheetData sheetId="19831" refreshError="1"/>
      <sheetData sheetId="19832" refreshError="1"/>
      <sheetData sheetId="19833" refreshError="1"/>
      <sheetData sheetId="19834" refreshError="1"/>
      <sheetData sheetId="19835" refreshError="1"/>
      <sheetData sheetId="19836" refreshError="1"/>
      <sheetData sheetId="19837" refreshError="1"/>
      <sheetData sheetId="19838" refreshError="1"/>
      <sheetData sheetId="19839" refreshError="1"/>
      <sheetData sheetId="19840" refreshError="1"/>
      <sheetData sheetId="19841" refreshError="1"/>
      <sheetData sheetId="19842" refreshError="1"/>
      <sheetData sheetId="19843" refreshError="1"/>
      <sheetData sheetId="19844" refreshError="1"/>
      <sheetData sheetId="19845" refreshError="1"/>
      <sheetData sheetId="19846" refreshError="1"/>
      <sheetData sheetId="19847" refreshError="1"/>
      <sheetData sheetId="19848" refreshError="1"/>
      <sheetData sheetId="19849" refreshError="1"/>
      <sheetData sheetId="19850" refreshError="1"/>
      <sheetData sheetId="19851" refreshError="1"/>
      <sheetData sheetId="19852" refreshError="1"/>
      <sheetData sheetId="19853" refreshError="1"/>
      <sheetData sheetId="19854" refreshError="1"/>
      <sheetData sheetId="19855" refreshError="1"/>
      <sheetData sheetId="19856" refreshError="1"/>
      <sheetData sheetId="19857" refreshError="1"/>
      <sheetData sheetId="19858" refreshError="1"/>
      <sheetData sheetId="19859" refreshError="1"/>
      <sheetData sheetId="19860" refreshError="1"/>
      <sheetData sheetId="19861" refreshError="1"/>
      <sheetData sheetId="19862" refreshError="1"/>
      <sheetData sheetId="19863" refreshError="1"/>
      <sheetData sheetId="19864" refreshError="1"/>
      <sheetData sheetId="19865" refreshError="1"/>
      <sheetData sheetId="19866" refreshError="1"/>
      <sheetData sheetId="19867" refreshError="1"/>
      <sheetData sheetId="19868" refreshError="1"/>
      <sheetData sheetId="19869" refreshError="1"/>
      <sheetData sheetId="19870" refreshError="1"/>
      <sheetData sheetId="19871" refreshError="1"/>
      <sheetData sheetId="19872" refreshError="1"/>
      <sheetData sheetId="19873" refreshError="1"/>
      <sheetData sheetId="19874" refreshError="1"/>
      <sheetData sheetId="19875" refreshError="1"/>
      <sheetData sheetId="19876" refreshError="1"/>
      <sheetData sheetId="19877" refreshError="1"/>
      <sheetData sheetId="19878" refreshError="1"/>
      <sheetData sheetId="19879" refreshError="1"/>
      <sheetData sheetId="19880" refreshError="1"/>
      <sheetData sheetId="19881" refreshError="1"/>
      <sheetData sheetId="19882" refreshError="1"/>
      <sheetData sheetId="19883" refreshError="1"/>
      <sheetData sheetId="19884" refreshError="1"/>
      <sheetData sheetId="19885" refreshError="1"/>
      <sheetData sheetId="19886" refreshError="1"/>
      <sheetData sheetId="19887" refreshError="1"/>
      <sheetData sheetId="19888" refreshError="1"/>
      <sheetData sheetId="19889" refreshError="1"/>
      <sheetData sheetId="19890" refreshError="1"/>
      <sheetData sheetId="19891" refreshError="1"/>
      <sheetData sheetId="19892" refreshError="1"/>
      <sheetData sheetId="19893" refreshError="1"/>
      <sheetData sheetId="19894" refreshError="1"/>
      <sheetData sheetId="19895" refreshError="1"/>
      <sheetData sheetId="19896" refreshError="1"/>
      <sheetData sheetId="19897" refreshError="1"/>
      <sheetData sheetId="19898" refreshError="1"/>
      <sheetData sheetId="19899" refreshError="1"/>
      <sheetData sheetId="19900" refreshError="1"/>
      <sheetData sheetId="19901" refreshError="1"/>
      <sheetData sheetId="19902" refreshError="1"/>
      <sheetData sheetId="19903" refreshError="1"/>
      <sheetData sheetId="19904" refreshError="1"/>
      <sheetData sheetId="19905" refreshError="1"/>
      <sheetData sheetId="19906" refreshError="1"/>
      <sheetData sheetId="19907" refreshError="1"/>
      <sheetData sheetId="19908" refreshError="1"/>
      <sheetData sheetId="19909" refreshError="1"/>
      <sheetData sheetId="19910" refreshError="1"/>
      <sheetData sheetId="19911" refreshError="1"/>
      <sheetData sheetId="19912" refreshError="1"/>
      <sheetData sheetId="19913" refreshError="1"/>
      <sheetData sheetId="19914" refreshError="1"/>
      <sheetData sheetId="19915" refreshError="1"/>
      <sheetData sheetId="19916" refreshError="1"/>
      <sheetData sheetId="19917" refreshError="1"/>
      <sheetData sheetId="19918" refreshError="1"/>
      <sheetData sheetId="19919" refreshError="1"/>
      <sheetData sheetId="19920" refreshError="1"/>
      <sheetData sheetId="19921" refreshError="1"/>
      <sheetData sheetId="19922" refreshError="1"/>
      <sheetData sheetId="19923" refreshError="1"/>
      <sheetData sheetId="19924" refreshError="1"/>
      <sheetData sheetId="19925" refreshError="1"/>
      <sheetData sheetId="19926" refreshError="1"/>
      <sheetData sheetId="19927" refreshError="1"/>
      <sheetData sheetId="19928" refreshError="1"/>
      <sheetData sheetId="19929" refreshError="1"/>
      <sheetData sheetId="19930" refreshError="1"/>
      <sheetData sheetId="19931" refreshError="1"/>
      <sheetData sheetId="19932" refreshError="1"/>
      <sheetData sheetId="19933" refreshError="1"/>
      <sheetData sheetId="19934" refreshError="1"/>
      <sheetData sheetId="19935" refreshError="1"/>
      <sheetData sheetId="19936" refreshError="1"/>
      <sheetData sheetId="19937" refreshError="1"/>
      <sheetData sheetId="19938" refreshError="1"/>
      <sheetData sheetId="19939" refreshError="1"/>
      <sheetData sheetId="19940" refreshError="1"/>
      <sheetData sheetId="19941" refreshError="1"/>
      <sheetData sheetId="19942" refreshError="1"/>
      <sheetData sheetId="19943" refreshError="1"/>
      <sheetData sheetId="19944" refreshError="1"/>
      <sheetData sheetId="19945" refreshError="1"/>
      <sheetData sheetId="19946" refreshError="1"/>
      <sheetData sheetId="19947" refreshError="1"/>
      <sheetData sheetId="19948" refreshError="1"/>
      <sheetData sheetId="19949" refreshError="1"/>
      <sheetData sheetId="19950" refreshError="1"/>
      <sheetData sheetId="19951" refreshError="1"/>
      <sheetData sheetId="19952" refreshError="1"/>
      <sheetData sheetId="19953" refreshError="1"/>
      <sheetData sheetId="19954" refreshError="1"/>
      <sheetData sheetId="19955" refreshError="1"/>
      <sheetData sheetId="19956" refreshError="1"/>
      <sheetData sheetId="19957" refreshError="1"/>
      <sheetData sheetId="19958" refreshError="1"/>
      <sheetData sheetId="19959" refreshError="1"/>
      <sheetData sheetId="19960" refreshError="1"/>
      <sheetData sheetId="19961" refreshError="1"/>
      <sheetData sheetId="19962" refreshError="1"/>
      <sheetData sheetId="19963" refreshError="1"/>
      <sheetData sheetId="19964" refreshError="1"/>
      <sheetData sheetId="19965" refreshError="1"/>
      <sheetData sheetId="19966" refreshError="1"/>
      <sheetData sheetId="19967" refreshError="1"/>
      <sheetData sheetId="19968" refreshError="1"/>
      <sheetData sheetId="19969" refreshError="1"/>
      <sheetData sheetId="19970" refreshError="1"/>
      <sheetData sheetId="19971" refreshError="1"/>
      <sheetData sheetId="19972" refreshError="1"/>
      <sheetData sheetId="19973" refreshError="1"/>
      <sheetData sheetId="19974" refreshError="1"/>
      <sheetData sheetId="19975" refreshError="1"/>
      <sheetData sheetId="19976" refreshError="1"/>
      <sheetData sheetId="19977" refreshError="1"/>
      <sheetData sheetId="19978" refreshError="1"/>
      <sheetData sheetId="19979" refreshError="1"/>
      <sheetData sheetId="19980" refreshError="1"/>
      <sheetData sheetId="19981" refreshError="1"/>
      <sheetData sheetId="19982" refreshError="1"/>
      <sheetData sheetId="19983" refreshError="1"/>
      <sheetData sheetId="19984" refreshError="1"/>
      <sheetData sheetId="19985" refreshError="1"/>
      <sheetData sheetId="19986" refreshError="1"/>
      <sheetData sheetId="19987" refreshError="1"/>
      <sheetData sheetId="19988" refreshError="1"/>
      <sheetData sheetId="19989" refreshError="1"/>
      <sheetData sheetId="19990" refreshError="1"/>
      <sheetData sheetId="19991" refreshError="1"/>
      <sheetData sheetId="19992" refreshError="1"/>
      <sheetData sheetId="19993" refreshError="1"/>
      <sheetData sheetId="19994" refreshError="1"/>
      <sheetData sheetId="19995" refreshError="1"/>
      <sheetData sheetId="19996" refreshError="1"/>
      <sheetData sheetId="19997" refreshError="1"/>
      <sheetData sheetId="19998" refreshError="1"/>
      <sheetData sheetId="19999" refreshError="1"/>
      <sheetData sheetId="20000" refreshError="1"/>
      <sheetData sheetId="20001" refreshError="1"/>
      <sheetData sheetId="20002" refreshError="1"/>
      <sheetData sheetId="20003" refreshError="1"/>
      <sheetData sheetId="20004" refreshError="1"/>
      <sheetData sheetId="20005" refreshError="1"/>
      <sheetData sheetId="20006" refreshError="1"/>
      <sheetData sheetId="20007" refreshError="1"/>
      <sheetData sheetId="20008" refreshError="1"/>
      <sheetData sheetId="20009" refreshError="1"/>
      <sheetData sheetId="20010" refreshError="1"/>
      <sheetData sheetId="20011" refreshError="1"/>
      <sheetData sheetId="20012" refreshError="1"/>
      <sheetData sheetId="20013" refreshError="1"/>
      <sheetData sheetId="20014" refreshError="1"/>
      <sheetData sheetId="20015" refreshError="1"/>
      <sheetData sheetId="20016" refreshError="1"/>
      <sheetData sheetId="20017" refreshError="1"/>
      <sheetData sheetId="20018" refreshError="1"/>
      <sheetData sheetId="20019" refreshError="1"/>
      <sheetData sheetId="20020" refreshError="1"/>
      <sheetData sheetId="20021" refreshError="1"/>
      <sheetData sheetId="20022" refreshError="1"/>
      <sheetData sheetId="20023" refreshError="1"/>
      <sheetData sheetId="20024" refreshError="1"/>
      <sheetData sheetId="20025" refreshError="1"/>
      <sheetData sheetId="20026" refreshError="1"/>
      <sheetData sheetId="20027" refreshError="1"/>
      <sheetData sheetId="20028" refreshError="1"/>
      <sheetData sheetId="20029" refreshError="1"/>
      <sheetData sheetId="20030" refreshError="1"/>
      <sheetData sheetId="20031" refreshError="1"/>
      <sheetData sheetId="20032" refreshError="1"/>
      <sheetData sheetId="20033" refreshError="1"/>
      <sheetData sheetId="20034" refreshError="1"/>
      <sheetData sheetId="20035" refreshError="1"/>
      <sheetData sheetId="20036" refreshError="1"/>
      <sheetData sheetId="20037" refreshError="1"/>
      <sheetData sheetId="20038" refreshError="1"/>
      <sheetData sheetId="20039" refreshError="1"/>
      <sheetData sheetId="20040" refreshError="1"/>
      <sheetData sheetId="20041" refreshError="1"/>
      <sheetData sheetId="20042" refreshError="1"/>
      <sheetData sheetId="20043" refreshError="1"/>
      <sheetData sheetId="20044" refreshError="1"/>
      <sheetData sheetId="20045" refreshError="1"/>
      <sheetData sheetId="20046" refreshError="1"/>
      <sheetData sheetId="20047" refreshError="1"/>
      <sheetData sheetId="20048" refreshError="1"/>
      <sheetData sheetId="20049" refreshError="1"/>
      <sheetData sheetId="20050" refreshError="1"/>
      <sheetData sheetId="20051" refreshError="1"/>
      <sheetData sheetId="20052" refreshError="1"/>
      <sheetData sheetId="20053" refreshError="1"/>
      <sheetData sheetId="20054" refreshError="1"/>
      <sheetData sheetId="20055" refreshError="1"/>
      <sheetData sheetId="20056" refreshError="1"/>
      <sheetData sheetId="20057" refreshError="1"/>
      <sheetData sheetId="20058" refreshError="1"/>
      <sheetData sheetId="20059" refreshError="1"/>
      <sheetData sheetId="20060" refreshError="1"/>
      <sheetData sheetId="20061" refreshError="1"/>
      <sheetData sheetId="20062" refreshError="1"/>
      <sheetData sheetId="20063" refreshError="1"/>
      <sheetData sheetId="20064" refreshError="1"/>
      <sheetData sheetId="20065" refreshError="1"/>
      <sheetData sheetId="20066" refreshError="1"/>
      <sheetData sheetId="20067" refreshError="1"/>
      <sheetData sheetId="20068" refreshError="1"/>
      <sheetData sheetId="20069" refreshError="1"/>
      <sheetData sheetId="20070" refreshError="1"/>
      <sheetData sheetId="20071" refreshError="1"/>
      <sheetData sheetId="20072" refreshError="1"/>
      <sheetData sheetId="20073" refreshError="1"/>
      <sheetData sheetId="20074" refreshError="1"/>
      <sheetData sheetId="20075" refreshError="1"/>
      <sheetData sheetId="20076" refreshError="1"/>
      <sheetData sheetId="20077" refreshError="1"/>
      <sheetData sheetId="20078" refreshError="1"/>
      <sheetData sheetId="20079" refreshError="1"/>
      <sheetData sheetId="20080" refreshError="1"/>
      <sheetData sheetId="20081" refreshError="1"/>
      <sheetData sheetId="20082" refreshError="1"/>
      <sheetData sheetId="20083" refreshError="1"/>
      <sheetData sheetId="20084" refreshError="1"/>
      <sheetData sheetId="20085" refreshError="1"/>
      <sheetData sheetId="20086" refreshError="1"/>
      <sheetData sheetId="20087" refreshError="1"/>
      <sheetData sheetId="20088" refreshError="1"/>
      <sheetData sheetId="20089" refreshError="1"/>
      <sheetData sheetId="20090" refreshError="1"/>
      <sheetData sheetId="20091" refreshError="1"/>
      <sheetData sheetId="20092" refreshError="1"/>
      <sheetData sheetId="20093" refreshError="1"/>
      <sheetData sheetId="20094" refreshError="1"/>
      <sheetData sheetId="20095" refreshError="1"/>
      <sheetData sheetId="20096" refreshError="1"/>
      <sheetData sheetId="20097" refreshError="1"/>
      <sheetData sheetId="20098" refreshError="1"/>
      <sheetData sheetId="20099" refreshError="1"/>
      <sheetData sheetId="20100" refreshError="1"/>
      <sheetData sheetId="20101" refreshError="1"/>
      <sheetData sheetId="20102" refreshError="1"/>
      <sheetData sheetId="20103" refreshError="1"/>
      <sheetData sheetId="20104" refreshError="1"/>
      <sheetData sheetId="20105" refreshError="1"/>
      <sheetData sheetId="20106" refreshError="1"/>
      <sheetData sheetId="20107" refreshError="1"/>
      <sheetData sheetId="20108" refreshError="1"/>
      <sheetData sheetId="20109" refreshError="1"/>
      <sheetData sheetId="20110" refreshError="1"/>
      <sheetData sheetId="20111" refreshError="1"/>
      <sheetData sheetId="20112" refreshError="1"/>
      <sheetData sheetId="20113" refreshError="1"/>
      <sheetData sheetId="20114" refreshError="1"/>
      <sheetData sheetId="20115" refreshError="1"/>
      <sheetData sheetId="20116" refreshError="1"/>
      <sheetData sheetId="20117" refreshError="1"/>
      <sheetData sheetId="20118" refreshError="1"/>
      <sheetData sheetId="20119" refreshError="1"/>
      <sheetData sheetId="20120" refreshError="1"/>
      <sheetData sheetId="20121" refreshError="1"/>
      <sheetData sheetId="20122" refreshError="1"/>
      <sheetData sheetId="20123" refreshError="1"/>
      <sheetData sheetId="20124" refreshError="1"/>
      <sheetData sheetId="20125" refreshError="1"/>
      <sheetData sheetId="20126" refreshError="1"/>
      <sheetData sheetId="20127" refreshError="1"/>
      <sheetData sheetId="20128" refreshError="1"/>
      <sheetData sheetId="20129" refreshError="1"/>
      <sheetData sheetId="20130" refreshError="1"/>
      <sheetData sheetId="20131" refreshError="1"/>
      <sheetData sheetId="20132" refreshError="1"/>
      <sheetData sheetId="20133" refreshError="1"/>
      <sheetData sheetId="20134" refreshError="1"/>
      <sheetData sheetId="20135" refreshError="1"/>
      <sheetData sheetId="20136" refreshError="1"/>
      <sheetData sheetId="20137" refreshError="1"/>
      <sheetData sheetId="20138" refreshError="1"/>
      <sheetData sheetId="20139" refreshError="1"/>
      <sheetData sheetId="20140" refreshError="1"/>
      <sheetData sheetId="20141" refreshError="1"/>
      <sheetData sheetId="20142" refreshError="1"/>
      <sheetData sheetId="20143" refreshError="1"/>
      <sheetData sheetId="20144" refreshError="1"/>
      <sheetData sheetId="20145" refreshError="1"/>
      <sheetData sheetId="20146" refreshError="1"/>
      <sheetData sheetId="20147" refreshError="1"/>
      <sheetData sheetId="20148" refreshError="1"/>
      <sheetData sheetId="20149" refreshError="1"/>
      <sheetData sheetId="20150" refreshError="1"/>
      <sheetData sheetId="20151" refreshError="1"/>
      <sheetData sheetId="20152" refreshError="1"/>
      <sheetData sheetId="20153" refreshError="1"/>
      <sheetData sheetId="20154" refreshError="1"/>
      <sheetData sheetId="20155" refreshError="1"/>
      <sheetData sheetId="20156" refreshError="1"/>
      <sheetData sheetId="20157" refreshError="1"/>
      <sheetData sheetId="20158" refreshError="1"/>
      <sheetData sheetId="20159" refreshError="1"/>
      <sheetData sheetId="20160" refreshError="1"/>
      <sheetData sheetId="20161" refreshError="1"/>
      <sheetData sheetId="20162" refreshError="1"/>
      <sheetData sheetId="20163" refreshError="1"/>
      <sheetData sheetId="20164" refreshError="1"/>
      <sheetData sheetId="20165" refreshError="1"/>
      <sheetData sheetId="20166" refreshError="1"/>
      <sheetData sheetId="20167" refreshError="1"/>
      <sheetData sheetId="20168" refreshError="1"/>
      <sheetData sheetId="20169" refreshError="1"/>
      <sheetData sheetId="20170" refreshError="1"/>
      <sheetData sheetId="20171" refreshError="1"/>
      <sheetData sheetId="20172" refreshError="1"/>
      <sheetData sheetId="20173" refreshError="1"/>
      <sheetData sheetId="20174" refreshError="1"/>
      <sheetData sheetId="20175" refreshError="1"/>
      <sheetData sheetId="20176" refreshError="1"/>
      <sheetData sheetId="20177" refreshError="1"/>
      <sheetData sheetId="20178" refreshError="1"/>
      <sheetData sheetId="20179" refreshError="1"/>
      <sheetData sheetId="20180" refreshError="1"/>
      <sheetData sheetId="20181" refreshError="1"/>
      <sheetData sheetId="20182" refreshError="1"/>
      <sheetData sheetId="20183" refreshError="1"/>
      <sheetData sheetId="20184" refreshError="1"/>
      <sheetData sheetId="20185" refreshError="1"/>
      <sheetData sheetId="20186" refreshError="1"/>
      <sheetData sheetId="20187" refreshError="1"/>
      <sheetData sheetId="20188" refreshError="1"/>
      <sheetData sheetId="20189" refreshError="1"/>
      <sheetData sheetId="20190" refreshError="1"/>
      <sheetData sheetId="20191" refreshError="1"/>
      <sheetData sheetId="20192" refreshError="1"/>
      <sheetData sheetId="20193" refreshError="1"/>
      <sheetData sheetId="20194" refreshError="1"/>
      <sheetData sheetId="20195" refreshError="1"/>
      <sheetData sheetId="20196" refreshError="1"/>
      <sheetData sheetId="20197" refreshError="1"/>
      <sheetData sheetId="20198" refreshError="1"/>
      <sheetData sheetId="20199" refreshError="1"/>
      <sheetData sheetId="20200" refreshError="1"/>
      <sheetData sheetId="20201" refreshError="1"/>
      <sheetData sheetId="20202" refreshError="1"/>
      <sheetData sheetId="20203" refreshError="1"/>
      <sheetData sheetId="20204" refreshError="1"/>
      <sheetData sheetId="20205" refreshError="1"/>
      <sheetData sheetId="20206" refreshError="1"/>
      <sheetData sheetId="20207" refreshError="1"/>
      <sheetData sheetId="20208" refreshError="1"/>
      <sheetData sheetId="20209" refreshError="1"/>
      <sheetData sheetId="20210" refreshError="1"/>
      <sheetData sheetId="20211" refreshError="1"/>
      <sheetData sheetId="20212" refreshError="1"/>
      <sheetData sheetId="20213" refreshError="1"/>
      <sheetData sheetId="20214" refreshError="1"/>
      <sheetData sheetId="20215" refreshError="1"/>
      <sheetData sheetId="20216" refreshError="1"/>
      <sheetData sheetId="20217" refreshError="1"/>
      <sheetData sheetId="20218" refreshError="1"/>
      <sheetData sheetId="20219" refreshError="1"/>
      <sheetData sheetId="20220" refreshError="1"/>
      <sheetData sheetId="20221" refreshError="1"/>
      <sheetData sheetId="20222" refreshError="1"/>
      <sheetData sheetId="20223" refreshError="1"/>
      <sheetData sheetId="20224" refreshError="1"/>
      <sheetData sheetId="20225" refreshError="1"/>
      <sheetData sheetId="20226" refreshError="1"/>
      <sheetData sheetId="20227" refreshError="1"/>
      <sheetData sheetId="20228" refreshError="1"/>
      <sheetData sheetId="20229" refreshError="1"/>
      <sheetData sheetId="20230" refreshError="1"/>
      <sheetData sheetId="20231" refreshError="1"/>
      <sheetData sheetId="20232" refreshError="1"/>
      <sheetData sheetId="20233" refreshError="1"/>
      <sheetData sheetId="20234" refreshError="1"/>
      <sheetData sheetId="20235" refreshError="1"/>
      <sheetData sheetId="20236" refreshError="1"/>
      <sheetData sheetId="20237" refreshError="1"/>
      <sheetData sheetId="20238" refreshError="1"/>
      <sheetData sheetId="20239" refreshError="1"/>
      <sheetData sheetId="20240" refreshError="1"/>
      <sheetData sheetId="20241" refreshError="1"/>
      <sheetData sheetId="20242" refreshError="1"/>
      <sheetData sheetId="20243" refreshError="1"/>
      <sheetData sheetId="20244" refreshError="1"/>
      <sheetData sheetId="20245" refreshError="1"/>
      <sheetData sheetId="20246" refreshError="1"/>
      <sheetData sheetId="20247" refreshError="1"/>
      <sheetData sheetId="20248" refreshError="1"/>
      <sheetData sheetId="20249" refreshError="1"/>
      <sheetData sheetId="20250" refreshError="1"/>
      <sheetData sheetId="20251" refreshError="1"/>
      <sheetData sheetId="20252" refreshError="1"/>
      <sheetData sheetId="20253" refreshError="1"/>
      <sheetData sheetId="20254" refreshError="1"/>
      <sheetData sheetId="20255" refreshError="1"/>
      <sheetData sheetId="20256" refreshError="1"/>
      <sheetData sheetId="20257" refreshError="1"/>
      <sheetData sheetId="20258" refreshError="1"/>
      <sheetData sheetId="20259" refreshError="1"/>
      <sheetData sheetId="20260" refreshError="1"/>
      <sheetData sheetId="20261" refreshError="1"/>
      <sheetData sheetId="20262" refreshError="1"/>
      <sheetData sheetId="20263" refreshError="1"/>
      <sheetData sheetId="20264" refreshError="1"/>
      <sheetData sheetId="20265" refreshError="1"/>
      <sheetData sheetId="20266" refreshError="1"/>
      <sheetData sheetId="20267" refreshError="1"/>
      <sheetData sheetId="20268" refreshError="1"/>
      <sheetData sheetId="20269" refreshError="1"/>
      <sheetData sheetId="20270" refreshError="1"/>
      <sheetData sheetId="20271" refreshError="1"/>
      <sheetData sheetId="20272" refreshError="1"/>
      <sheetData sheetId="20273" refreshError="1"/>
      <sheetData sheetId="20274" refreshError="1"/>
      <sheetData sheetId="20275" refreshError="1"/>
      <sheetData sheetId="20276" refreshError="1"/>
      <sheetData sheetId="20277" refreshError="1"/>
      <sheetData sheetId="20278" refreshError="1"/>
      <sheetData sheetId="20279" refreshError="1"/>
      <sheetData sheetId="20280" refreshError="1"/>
      <sheetData sheetId="20281" refreshError="1"/>
      <sheetData sheetId="20282" refreshError="1"/>
      <sheetData sheetId="20283" refreshError="1"/>
      <sheetData sheetId="20284" refreshError="1"/>
      <sheetData sheetId="20285" refreshError="1"/>
      <sheetData sheetId="20286" refreshError="1"/>
      <sheetData sheetId="20287" refreshError="1"/>
      <sheetData sheetId="20288" refreshError="1"/>
      <sheetData sheetId="20289" refreshError="1"/>
      <sheetData sheetId="20290" refreshError="1"/>
      <sheetData sheetId="20291" refreshError="1"/>
      <sheetData sheetId="20292" refreshError="1"/>
      <sheetData sheetId="20293" refreshError="1"/>
      <sheetData sheetId="20294" refreshError="1"/>
      <sheetData sheetId="20295" refreshError="1"/>
      <sheetData sheetId="20296" refreshError="1"/>
      <sheetData sheetId="20297" refreshError="1"/>
      <sheetData sheetId="20298" refreshError="1"/>
      <sheetData sheetId="20299" refreshError="1"/>
      <sheetData sheetId="20300" refreshError="1"/>
      <sheetData sheetId="20301" refreshError="1"/>
      <sheetData sheetId="20302" refreshError="1"/>
      <sheetData sheetId="20303" refreshError="1"/>
      <sheetData sheetId="20304" refreshError="1"/>
      <sheetData sheetId="20305" refreshError="1"/>
      <sheetData sheetId="20306" refreshError="1"/>
      <sheetData sheetId="20307" refreshError="1"/>
      <sheetData sheetId="20308" refreshError="1"/>
      <sheetData sheetId="20309" refreshError="1"/>
      <sheetData sheetId="20310" refreshError="1"/>
      <sheetData sheetId="20311" refreshError="1"/>
      <sheetData sheetId="20312" refreshError="1"/>
      <sheetData sheetId="20313" refreshError="1"/>
      <sheetData sheetId="20314" refreshError="1"/>
      <sheetData sheetId="20315" refreshError="1"/>
      <sheetData sheetId="20316" refreshError="1"/>
      <sheetData sheetId="20317" refreshError="1"/>
      <sheetData sheetId="20318" refreshError="1"/>
      <sheetData sheetId="20319" refreshError="1"/>
      <sheetData sheetId="20320" refreshError="1"/>
      <sheetData sheetId="20321" refreshError="1"/>
      <sheetData sheetId="20322" refreshError="1"/>
      <sheetData sheetId="20323" refreshError="1"/>
      <sheetData sheetId="20324" refreshError="1"/>
      <sheetData sheetId="20325" refreshError="1"/>
      <sheetData sheetId="20326" refreshError="1"/>
      <sheetData sheetId="20327" refreshError="1"/>
      <sheetData sheetId="20328" refreshError="1"/>
      <sheetData sheetId="20329" refreshError="1"/>
      <sheetData sheetId="20330" refreshError="1"/>
      <sheetData sheetId="20331" refreshError="1"/>
      <sheetData sheetId="20332" refreshError="1"/>
      <sheetData sheetId="20333" refreshError="1"/>
      <sheetData sheetId="20334" refreshError="1"/>
      <sheetData sheetId="20335" refreshError="1"/>
      <sheetData sheetId="20336" refreshError="1"/>
      <sheetData sheetId="20337" refreshError="1"/>
      <sheetData sheetId="20338" refreshError="1"/>
      <sheetData sheetId="20339" refreshError="1"/>
      <sheetData sheetId="20340" refreshError="1"/>
      <sheetData sheetId="20341" refreshError="1"/>
      <sheetData sheetId="20342" refreshError="1"/>
      <sheetData sheetId="20343" refreshError="1"/>
      <sheetData sheetId="20344" refreshError="1"/>
      <sheetData sheetId="20345" refreshError="1"/>
      <sheetData sheetId="20346" refreshError="1"/>
      <sheetData sheetId="20347" refreshError="1"/>
      <sheetData sheetId="20348" refreshError="1"/>
      <sheetData sheetId="20349" refreshError="1"/>
      <sheetData sheetId="20350" refreshError="1"/>
      <sheetData sheetId="20351" refreshError="1"/>
      <sheetData sheetId="20352" refreshError="1"/>
      <sheetData sheetId="20353" refreshError="1"/>
      <sheetData sheetId="20354" refreshError="1"/>
      <sheetData sheetId="20355" refreshError="1"/>
      <sheetData sheetId="20356" refreshError="1"/>
      <sheetData sheetId="20357" refreshError="1"/>
      <sheetData sheetId="20358" refreshError="1"/>
      <sheetData sheetId="20359" refreshError="1"/>
      <sheetData sheetId="20360" refreshError="1"/>
      <sheetData sheetId="20361" refreshError="1"/>
      <sheetData sheetId="20362" refreshError="1"/>
      <sheetData sheetId="20363" refreshError="1"/>
      <sheetData sheetId="20364" refreshError="1"/>
      <sheetData sheetId="20365" refreshError="1"/>
      <sheetData sheetId="20366" refreshError="1"/>
      <sheetData sheetId="20367" refreshError="1"/>
      <sheetData sheetId="20368" refreshError="1"/>
      <sheetData sheetId="20369" refreshError="1"/>
      <sheetData sheetId="20370" refreshError="1"/>
      <sheetData sheetId="20371" refreshError="1"/>
      <sheetData sheetId="20372" refreshError="1"/>
      <sheetData sheetId="20373" refreshError="1"/>
      <sheetData sheetId="20374" refreshError="1"/>
      <sheetData sheetId="20375" refreshError="1"/>
      <sheetData sheetId="20376" refreshError="1"/>
      <sheetData sheetId="20377" refreshError="1"/>
      <sheetData sheetId="20378" refreshError="1"/>
      <sheetData sheetId="20379" refreshError="1"/>
      <sheetData sheetId="20380" refreshError="1"/>
      <sheetData sheetId="20381" refreshError="1"/>
      <sheetData sheetId="20382" refreshError="1"/>
      <sheetData sheetId="20383" refreshError="1"/>
      <sheetData sheetId="20384" refreshError="1"/>
      <sheetData sheetId="20385" refreshError="1"/>
      <sheetData sheetId="20386" refreshError="1"/>
      <sheetData sheetId="20387" refreshError="1"/>
      <sheetData sheetId="20388" refreshError="1"/>
      <sheetData sheetId="20389" refreshError="1"/>
      <sheetData sheetId="20390" refreshError="1"/>
      <sheetData sheetId="20391" refreshError="1"/>
      <sheetData sheetId="20392" refreshError="1"/>
      <sheetData sheetId="20393" refreshError="1"/>
      <sheetData sheetId="20394" refreshError="1"/>
      <sheetData sheetId="20395" refreshError="1"/>
      <sheetData sheetId="20396" refreshError="1"/>
      <sheetData sheetId="20397" refreshError="1"/>
      <sheetData sheetId="20398" refreshError="1"/>
      <sheetData sheetId="20399" refreshError="1"/>
      <sheetData sheetId="20400" refreshError="1"/>
      <sheetData sheetId="20401" refreshError="1"/>
      <sheetData sheetId="20402" refreshError="1"/>
      <sheetData sheetId="20403" refreshError="1"/>
      <sheetData sheetId="20404" refreshError="1"/>
      <sheetData sheetId="20405" refreshError="1"/>
      <sheetData sheetId="20406" refreshError="1"/>
      <sheetData sheetId="20407" refreshError="1"/>
      <sheetData sheetId="20408" refreshError="1"/>
      <sheetData sheetId="20409" refreshError="1"/>
      <sheetData sheetId="20410" refreshError="1"/>
      <sheetData sheetId="20411" refreshError="1"/>
      <sheetData sheetId="20412" refreshError="1"/>
      <sheetData sheetId="20413" refreshError="1"/>
      <sheetData sheetId="20414" refreshError="1"/>
      <sheetData sheetId="20415" refreshError="1"/>
      <sheetData sheetId="20416" refreshError="1"/>
      <sheetData sheetId="20417" refreshError="1"/>
      <sheetData sheetId="20418" refreshError="1"/>
      <sheetData sheetId="20419" refreshError="1"/>
      <sheetData sheetId="20420" refreshError="1"/>
      <sheetData sheetId="20421" refreshError="1"/>
      <sheetData sheetId="20422" refreshError="1"/>
      <sheetData sheetId="20423" refreshError="1"/>
      <sheetData sheetId="20424" refreshError="1"/>
      <sheetData sheetId="20425" refreshError="1"/>
      <sheetData sheetId="20426" refreshError="1"/>
      <sheetData sheetId="20427" refreshError="1"/>
      <sheetData sheetId="20428" refreshError="1"/>
      <sheetData sheetId="20429" refreshError="1"/>
      <sheetData sheetId="20430" refreshError="1"/>
      <sheetData sheetId="20431" refreshError="1"/>
      <sheetData sheetId="20432" refreshError="1"/>
      <sheetData sheetId="20433" refreshError="1"/>
      <sheetData sheetId="20434" refreshError="1"/>
      <sheetData sheetId="20435" refreshError="1"/>
      <sheetData sheetId="20436" refreshError="1"/>
      <sheetData sheetId="20437" refreshError="1"/>
      <sheetData sheetId="20438" refreshError="1"/>
      <sheetData sheetId="20439" refreshError="1"/>
      <sheetData sheetId="20440" refreshError="1"/>
      <sheetData sheetId="20441" refreshError="1"/>
      <sheetData sheetId="20442" refreshError="1"/>
      <sheetData sheetId="20443" refreshError="1"/>
      <sheetData sheetId="20444" refreshError="1"/>
      <sheetData sheetId="20445" refreshError="1"/>
      <sheetData sheetId="20446" refreshError="1"/>
      <sheetData sheetId="20447" refreshError="1"/>
      <sheetData sheetId="20448" refreshError="1"/>
      <sheetData sheetId="20449" refreshError="1"/>
      <sheetData sheetId="20450" refreshError="1"/>
      <sheetData sheetId="20451" refreshError="1"/>
      <sheetData sheetId="20452" refreshError="1"/>
      <sheetData sheetId="20453" refreshError="1"/>
      <sheetData sheetId="20454" refreshError="1"/>
      <sheetData sheetId="20455" refreshError="1"/>
      <sheetData sheetId="20456" refreshError="1"/>
      <sheetData sheetId="20457" refreshError="1"/>
      <sheetData sheetId="20458" refreshError="1"/>
      <sheetData sheetId="20459" refreshError="1"/>
      <sheetData sheetId="20460" refreshError="1"/>
      <sheetData sheetId="20461" refreshError="1"/>
      <sheetData sheetId="20462" refreshError="1"/>
      <sheetData sheetId="20463" refreshError="1"/>
      <sheetData sheetId="20464" refreshError="1"/>
      <sheetData sheetId="20465" refreshError="1"/>
      <sheetData sheetId="20466" refreshError="1"/>
      <sheetData sheetId="20467" refreshError="1"/>
      <sheetData sheetId="20468" refreshError="1"/>
      <sheetData sheetId="20469" refreshError="1"/>
      <sheetData sheetId="20470" refreshError="1"/>
      <sheetData sheetId="20471" refreshError="1"/>
      <sheetData sheetId="20472" refreshError="1"/>
      <sheetData sheetId="20473" refreshError="1"/>
      <sheetData sheetId="20474" refreshError="1"/>
      <sheetData sheetId="20475" refreshError="1"/>
      <sheetData sheetId="20476" refreshError="1"/>
      <sheetData sheetId="20477" refreshError="1"/>
      <sheetData sheetId="20478" refreshError="1"/>
      <sheetData sheetId="20479" refreshError="1"/>
      <sheetData sheetId="20480" refreshError="1"/>
      <sheetData sheetId="20481" refreshError="1"/>
      <sheetData sheetId="20482" refreshError="1"/>
      <sheetData sheetId="20483" refreshError="1"/>
      <sheetData sheetId="20484" refreshError="1"/>
      <sheetData sheetId="20485" refreshError="1"/>
      <sheetData sheetId="20486" refreshError="1"/>
      <sheetData sheetId="20487" refreshError="1"/>
      <sheetData sheetId="20488" refreshError="1"/>
      <sheetData sheetId="20489" refreshError="1"/>
      <sheetData sheetId="20490" refreshError="1"/>
      <sheetData sheetId="20491" refreshError="1"/>
      <sheetData sheetId="20492" refreshError="1"/>
      <sheetData sheetId="20493" refreshError="1"/>
      <sheetData sheetId="20494" refreshError="1"/>
      <sheetData sheetId="20495" refreshError="1"/>
      <sheetData sheetId="20496" refreshError="1"/>
      <sheetData sheetId="20497" refreshError="1"/>
      <sheetData sheetId="20498" refreshError="1"/>
      <sheetData sheetId="20499" refreshError="1"/>
      <sheetData sheetId="20500" refreshError="1"/>
      <sheetData sheetId="20501" refreshError="1"/>
      <sheetData sheetId="20502" refreshError="1"/>
      <sheetData sheetId="20503" refreshError="1"/>
      <sheetData sheetId="20504" refreshError="1"/>
      <sheetData sheetId="20505" refreshError="1"/>
      <sheetData sheetId="20506" refreshError="1"/>
      <sheetData sheetId="20507" refreshError="1"/>
      <sheetData sheetId="20508" refreshError="1"/>
      <sheetData sheetId="20509" refreshError="1"/>
      <sheetData sheetId="20510" refreshError="1"/>
      <sheetData sheetId="20511" refreshError="1"/>
      <sheetData sheetId="20512" refreshError="1"/>
      <sheetData sheetId="20513" refreshError="1"/>
      <sheetData sheetId="20514" refreshError="1"/>
      <sheetData sheetId="20515" refreshError="1"/>
      <sheetData sheetId="20516" refreshError="1"/>
      <sheetData sheetId="20517" refreshError="1"/>
      <sheetData sheetId="20518" refreshError="1"/>
      <sheetData sheetId="20519" refreshError="1"/>
      <sheetData sheetId="20520" refreshError="1"/>
      <sheetData sheetId="20521" refreshError="1"/>
      <sheetData sheetId="20522" refreshError="1"/>
      <sheetData sheetId="20523" refreshError="1"/>
      <sheetData sheetId="20524" refreshError="1"/>
      <sheetData sheetId="20525" refreshError="1"/>
      <sheetData sheetId="20526" refreshError="1"/>
      <sheetData sheetId="20527" refreshError="1"/>
      <sheetData sheetId="20528" refreshError="1"/>
      <sheetData sheetId="20529" refreshError="1"/>
      <sheetData sheetId="20530" refreshError="1"/>
      <sheetData sheetId="20531" refreshError="1"/>
      <sheetData sheetId="20532" refreshError="1"/>
      <sheetData sheetId="20533" refreshError="1"/>
      <sheetData sheetId="20534" refreshError="1"/>
      <sheetData sheetId="20535" refreshError="1"/>
      <sheetData sheetId="20536" refreshError="1"/>
      <sheetData sheetId="20537" refreshError="1"/>
      <sheetData sheetId="20538" refreshError="1"/>
      <sheetData sheetId="20539" refreshError="1"/>
      <sheetData sheetId="20540" refreshError="1"/>
      <sheetData sheetId="20541" refreshError="1"/>
      <sheetData sheetId="20542" refreshError="1"/>
      <sheetData sheetId="20543" refreshError="1"/>
      <sheetData sheetId="20544" refreshError="1"/>
      <sheetData sheetId="20545" refreshError="1"/>
      <sheetData sheetId="20546" refreshError="1"/>
      <sheetData sheetId="20547" refreshError="1"/>
      <sheetData sheetId="20548" refreshError="1"/>
      <sheetData sheetId="20549" refreshError="1"/>
      <sheetData sheetId="20550" refreshError="1"/>
      <sheetData sheetId="20551" refreshError="1"/>
      <sheetData sheetId="20552" refreshError="1"/>
      <sheetData sheetId="20553" refreshError="1"/>
      <sheetData sheetId="20554" refreshError="1"/>
      <sheetData sheetId="20555" refreshError="1"/>
      <sheetData sheetId="20556" refreshError="1"/>
      <sheetData sheetId="20557" refreshError="1"/>
      <sheetData sheetId="20558" refreshError="1"/>
      <sheetData sheetId="20559" refreshError="1"/>
      <sheetData sheetId="20560" refreshError="1"/>
      <sheetData sheetId="20561" refreshError="1"/>
      <sheetData sheetId="20562" refreshError="1"/>
      <sheetData sheetId="20563" refreshError="1"/>
      <sheetData sheetId="20564" refreshError="1"/>
      <sheetData sheetId="20565" refreshError="1"/>
      <sheetData sheetId="20566" refreshError="1"/>
      <sheetData sheetId="20567" refreshError="1"/>
      <sheetData sheetId="20568" refreshError="1"/>
      <sheetData sheetId="20569" refreshError="1"/>
      <sheetData sheetId="20570" refreshError="1"/>
      <sheetData sheetId="20571" refreshError="1"/>
      <sheetData sheetId="20572" refreshError="1"/>
      <sheetData sheetId="20573" refreshError="1"/>
      <sheetData sheetId="20574" refreshError="1"/>
      <sheetData sheetId="20575" refreshError="1"/>
      <sheetData sheetId="20576" refreshError="1"/>
      <sheetData sheetId="20577" refreshError="1"/>
      <sheetData sheetId="20578" refreshError="1"/>
      <sheetData sheetId="20579" refreshError="1"/>
      <sheetData sheetId="20580" refreshError="1"/>
      <sheetData sheetId="20581" refreshError="1"/>
      <sheetData sheetId="20582" refreshError="1"/>
      <sheetData sheetId="20583" refreshError="1"/>
      <sheetData sheetId="20584" refreshError="1"/>
      <sheetData sheetId="20585" refreshError="1"/>
      <sheetData sheetId="20586" refreshError="1"/>
      <sheetData sheetId="20587" refreshError="1"/>
      <sheetData sheetId="20588" refreshError="1"/>
      <sheetData sheetId="20589" refreshError="1"/>
      <sheetData sheetId="20590" refreshError="1"/>
      <sheetData sheetId="20591" refreshError="1"/>
      <sheetData sheetId="20592" refreshError="1"/>
      <sheetData sheetId="20593" refreshError="1"/>
      <sheetData sheetId="20594" refreshError="1"/>
      <sheetData sheetId="20595" refreshError="1"/>
      <sheetData sheetId="20596" refreshError="1"/>
      <sheetData sheetId="20597" refreshError="1"/>
      <sheetData sheetId="20598" refreshError="1"/>
      <sheetData sheetId="20599" refreshError="1"/>
      <sheetData sheetId="20600" refreshError="1"/>
      <sheetData sheetId="20601" refreshError="1"/>
      <sheetData sheetId="20602" refreshError="1"/>
      <sheetData sheetId="20603" refreshError="1"/>
      <sheetData sheetId="20604" refreshError="1"/>
      <sheetData sheetId="20605" refreshError="1"/>
      <sheetData sheetId="20606" refreshError="1"/>
      <sheetData sheetId="20607" refreshError="1"/>
      <sheetData sheetId="20608" refreshError="1"/>
      <sheetData sheetId="20609" refreshError="1"/>
      <sheetData sheetId="20610" refreshError="1"/>
      <sheetData sheetId="20611" refreshError="1"/>
      <sheetData sheetId="20612" refreshError="1"/>
      <sheetData sheetId="20613" refreshError="1"/>
      <sheetData sheetId="20614" refreshError="1"/>
      <sheetData sheetId="20615" refreshError="1"/>
      <sheetData sheetId="20616" refreshError="1"/>
      <sheetData sheetId="20617" refreshError="1"/>
      <sheetData sheetId="20618" refreshError="1"/>
      <sheetData sheetId="20619" refreshError="1"/>
      <sheetData sheetId="20620" refreshError="1"/>
      <sheetData sheetId="20621" refreshError="1"/>
      <sheetData sheetId="20622" refreshError="1"/>
      <sheetData sheetId="20623" refreshError="1"/>
      <sheetData sheetId="20624" refreshError="1"/>
      <sheetData sheetId="20625" refreshError="1"/>
      <sheetData sheetId="20626" refreshError="1"/>
      <sheetData sheetId="20627" refreshError="1"/>
      <sheetData sheetId="20628" refreshError="1"/>
      <sheetData sheetId="20629" refreshError="1"/>
      <sheetData sheetId="20630" refreshError="1"/>
      <sheetData sheetId="20631" refreshError="1"/>
      <sheetData sheetId="20632" refreshError="1"/>
      <sheetData sheetId="20633" refreshError="1"/>
      <sheetData sheetId="20634" refreshError="1"/>
      <sheetData sheetId="20635" refreshError="1"/>
      <sheetData sheetId="20636" refreshError="1"/>
      <sheetData sheetId="20637" refreshError="1"/>
      <sheetData sheetId="20638" refreshError="1"/>
      <sheetData sheetId="20639" refreshError="1"/>
      <sheetData sheetId="20640" refreshError="1"/>
      <sheetData sheetId="20641" refreshError="1"/>
      <sheetData sheetId="20642" refreshError="1"/>
      <sheetData sheetId="20643" refreshError="1"/>
      <sheetData sheetId="20644" refreshError="1"/>
      <sheetData sheetId="20645" refreshError="1"/>
      <sheetData sheetId="20646" refreshError="1"/>
      <sheetData sheetId="20647" refreshError="1"/>
      <sheetData sheetId="20648" refreshError="1"/>
      <sheetData sheetId="20649" refreshError="1"/>
      <sheetData sheetId="20650" refreshError="1"/>
      <sheetData sheetId="20651" refreshError="1"/>
      <sheetData sheetId="20652" refreshError="1"/>
      <sheetData sheetId="20653" refreshError="1"/>
      <sheetData sheetId="20654" refreshError="1"/>
      <sheetData sheetId="20655" refreshError="1"/>
      <sheetData sheetId="20656" refreshError="1"/>
      <sheetData sheetId="20657" refreshError="1"/>
      <sheetData sheetId="20658" refreshError="1"/>
      <sheetData sheetId="20659" refreshError="1"/>
      <sheetData sheetId="20660" refreshError="1"/>
      <sheetData sheetId="20661" refreshError="1"/>
      <sheetData sheetId="20662" refreshError="1"/>
      <sheetData sheetId="20663" refreshError="1"/>
      <sheetData sheetId="20664" refreshError="1"/>
      <sheetData sheetId="20665" refreshError="1"/>
      <sheetData sheetId="20666" refreshError="1"/>
      <sheetData sheetId="20667" refreshError="1"/>
      <sheetData sheetId="20668" refreshError="1"/>
      <sheetData sheetId="20669" refreshError="1"/>
      <sheetData sheetId="20670" refreshError="1"/>
      <sheetData sheetId="20671" refreshError="1"/>
      <sheetData sheetId="20672" refreshError="1"/>
      <sheetData sheetId="20673" refreshError="1"/>
      <sheetData sheetId="20674" refreshError="1"/>
      <sheetData sheetId="20675" refreshError="1"/>
      <sheetData sheetId="20676" refreshError="1"/>
      <sheetData sheetId="20677" refreshError="1"/>
      <sheetData sheetId="20678" refreshError="1"/>
      <sheetData sheetId="20679" refreshError="1"/>
      <sheetData sheetId="20680" refreshError="1"/>
      <sheetData sheetId="20681" refreshError="1"/>
      <sheetData sheetId="20682" refreshError="1"/>
      <sheetData sheetId="20683" refreshError="1"/>
      <sheetData sheetId="20684" refreshError="1"/>
      <sheetData sheetId="20685" refreshError="1"/>
      <sheetData sheetId="20686" refreshError="1"/>
      <sheetData sheetId="20687" refreshError="1"/>
      <sheetData sheetId="20688" refreshError="1"/>
      <sheetData sheetId="20689" refreshError="1"/>
      <sheetData sheetId="20690" refreshError="1"/>
      <sheetData sheetId="20691" refreshError="1"/>
      <sheetData sheetId="20692" refreshError="1"/>
      <sheetData sheetId="20693" refreshError="1"/>
      <sheetData sheetId="20694" refreshError="1"/>
      <sheetData sheetId="20695" refreshError="1"/>
      <sheetData sheetId="20696" refreshError="1"/>
      <sheetData sheetId="20697" refreshError="1"/>
      <sheetData sheetId="20698" refreshError="1"/>
      <sheetData sheetId="20699" refreshError="1"/>
      <sheetData sheetId="20700" refreshError="1"/>
      <sheetData sheetId="20701" refreshError="1"/>
      <sheetData sheetId="20702" refreshError="1"/>
      <sheetData sheetId="20703" refreshError="1"/>
      <sheetData sheetId="20704" refreshError="1"/>
      <sheetData sheetId="20705" refreshError="1"/>
      <sheetData sheetId="20706" refreshError="1"/>
      <sheetData sheetId="20707" refreshError="1"/>
      <sheetData sheetId="20708" refreshError="1"/>
      <sheetData sheetId="20709" refreshError="1"/>
      <sheetData sheetId="20710" refreshError="1"/>
      <sheetData sheetId="20711" refreshError="1"/>
      <sheetData sheetId="20712" refreshError="1"/>
      <sheetData sheetId="20713" refreshError="1"/>
      <sheetData sheetId="20714" refreshError="1"/>
      <sheetData sheetId="20715" refreshError="1"/>
      <sheetData sheetId="20716" refreshError="1"/>
      <sheetData sheetId="20717" refreshError="1"/>
      <sheetData sheetId="20718" refreshError="1"/>
      <sheetData sheetId="20719" refreshError="1"/>
      <sheetData sheetId="20720" refreshError="1"/>
      <sheetData sheetId="20721" refreshError="1"/>
      <sheetData sheetId="20722" refreshError="1"/>
      <sheetData sheetId="20723" refreshError="1"/>
      <sheetData sheetId="20724" refreshError="1"/>
      <sheetData sheetId="20725" refreshError="1"/>
      <sheetData sheetId="20726" refreshError="1"/>
      <sheetData sheetId="20727" refreshError="1"/>
      <sheetData sheetId="20728" refreshError="1"/>
      <sheetData sheetId="20729" refreshError="1"/>
      <sheetData sheetId="20730" refreshError="1"/>
      <sheetData sheetId="20731" refreshError="1"/>
      <sheetData sheetId="20732" refreshError="1"/>
      <sheetData sheetId="20733" refreshError="1"/>
      <sheetData sheetId="20734" refreshError="1"/>
      <sheetData sheetId="20735" refreshError="1"/>
      <sheetData sheetId="20736" refreshError="1"/>
      <sheetData sheetId="20737" refreshError="1"/>
      <sheetData sheetId="20738" refreshError="1"/>
      <sheetData sheetId="20739" refreshError="1"/>
      <sheetData sheetId="20740" refreshError="1"/>
      <sheetData sheetId="20741" refreshError="1"/>
      <sheetData sheetId="20742" refreshError="1"/>
      <sheetData sheetId="20743" refreshError="1"/>
      <sheetData sheetId="20744" refreshError="1"/>
      <sheetData sheetId="20745" refreshError="1"/>
      <sheetData sheetId="20746" refreshError="1"/>
      <sheetData sheetId="20747" refreshError="1"/>
      <sheetData sheetId="20748" refreshError="1"/>
      <sheetData sheetId="20749" refreshError="1"/>
      <sheetData sheetId="20750" refreshError="1"/>
      <sheetData sheetId="20751" refreshError="1"/>
      <sheetData sheetId="20752" refreshError="1"/>
      <sheetData sheetId="20753" refreshError="1"/>
      <sheetData sheetId="20754" refreshError="1"/>
      <sheetData sheetId="20755" refreshError="1"/>
      <sheetData sheetId="20756" refreshError="1"/>
      <sheetData sheetId="20757" refreshError="1"/>
      <sheetData sheetId="20758" refreshError="1"/>
      <sheetData sheetId="20759" refreshError="1"/>
      <sheetData sheetId="20760" refreshError="1"/>
      <sheetData sheetId="20761" refreshError="1"/>
      <sheetData sheetId="20762" refreshError="1"/>
      <sheetData sheetId="20763" refreshError="1"/>
      <sheetData sheetId="20764" refreshError="1"/>
      <sheetData sheetId="20765" refreshError="1"/>
      <sheetData sheetId="20766" refreshError="1"/>
      <sheetData sheetId="20767" refreshError="1"/>
      <sheetData sheetId="20768" refreshError="1"/>
      <sheetData sheetId="20769" refreshError="1"/>
      <sheetData sheetId="20770" refreshError="1"/>
      <sheetData sheetId="20771" refreshError="1"/>
      <sheetData sheetId="20772" refreshError="1"/>
      <sheetData sheetId="20773" refreshError="1"/>
      <sheetData sheetId="20774" refreshError="1"/>
      <sheetData sheetId="20775" refreshError="1"/>
      <sheetData sheetId="20776" refreshError="1"/>
      <sheetData sheetId="20777" refreshError="1"/>
      <sheetData sheetId="20778" refreshError="1"/>
      <sheetData sheetId="20779" refreshError="1"/>
      <sheetData sheetId="20780" refreshError="1"/>
      <sheetData sheetId="20781" refreshError="1"/>
      <sheetData sheetId="20782" refreshError="1"/>
      <sheetData sheetId="20783" refreshError="1"/>
      <sheetData sheetId="20784" refreshError="1"/>
      <sheetData sheetId="20785" refreshError="1"/>
      <sheetData sheetId="20786" refreshError="1"/>
      <sheetData sheetId="20787" refreshError="1"/>
      <sheetData sheetId="20788" refreshError="1"/>
      <sheetData sheetId="20789" refreshError="1"/>
      <sheetData sheetId="20790" refreshError="1"/>
      <sheetData sheetId="20791" refreshError="1"/>
      <sheetData sheetId="20792" refreshError="1"/>
      <sheetData sheetId="20793" refreshError="1"/>
      <sheetData sheetId="20794" refreshError="1"/>
      <sheetData sheetId="20795" refreshError="1"/>
      <sheetData sheetId="20796" refreshError="1"/>
      <sheetData sheetId="20797" refreshError="1"/>
      <sheetData sheetId="20798" refreshError="1"/>
      <sheetData sheetId="20799" refreshError="1"/>
      <sheetData sheetId="20800" refreshError="1"/>
      <sheetData sheetId="20801" refreshError="1"/>
      <sheetData sheetId="20802" refreshError="1"/>
      <sheetData sheetId="20803" refreshError="1"/>
      <sheetData sheetId="20804" refreshError="1"/>
      <sheetData sheetId="20805" refreshError="1"/>
      <sheetData sheetId="20806" refreshError="1"/>
      <sheetData sheetId="20807" refreshError="1"/>
      <sheetData sheetId="20808" refreshError="1"/>
      <sheetData sheetId="20809" refreshError="1"/>
      <sheetData sheetId="20810" refreshError="1"/>
      <sheetData sheetId="20811" refreshError="1"/>
      <sheetData sheetId="20812" refreshError="1"/>
      <sheetData sheetId="20813" refreshError="1"/>
      <sheetData sheetId="20814" refreshError="1"/>
      <sheetData sheetId="20815" refreshError="1"/>
      <sheetData sheetId="20816" refreshError="1"/>
      <sheetData sheetId="20817" refreshError="1"/>
      <sheetData sheetId="20818" refreshError="1"/>
      <sheetData sheetId="20819" refreshError="1"/>
      <sheetData sheetId="20820" refreshError="1"/>
      <sheetData sheetId="20821" refreshError="1"/>
      <sheetData sheetId="20822" refreshError="1"/>
      <sheetData sheetId="20823" refreshError="1"/>
      <sheetData sheetId="20824" refreshError="1"/>
      <sheetData sheetId="20825" refreshError="1"/>
      <sheetData sheetId="20826" refreshError="1"/>
      <sheetData sheetId="20827" refreshError="1"/>
      <sheetData sheetId="20828" refreshError="1"/>
      <sheetData sheetId="20829" refreshError="1"/>
      <sheetData sheetId="20830" refreshError="1"/>
      <sheetData sheetId="20831" refreshError="1"/>
      <sheetData sheetId="20832" refreshError="1"/>
      <sheetData sheetId="20833" refreshError="1"/>
      <sheetData sheetId="20834" refreshError="1"/>
      <sheetData sheetId="20835" refreshError="1"/>
      <sheetData sheetId="20836" refreshError="1"/>
      <sheetData sheetId="20837" refreshError="1"/>
      <sheetData sheetId="20838" refreshError="1"/>
      <sheetData sheetId="20839" refreshError="1"/>
      <sheetData sheetId="20840" refreshError="1"/>
      <sheetData sheetId="20841" refreshError="1"/>
      <sheetData sheetId="20842" refreshError="1"/>
      <sheetData sheetId="20843" refreshError="1"/>
      <sheetData sheetId="20844" refreshError="1"/>
      <sheetData sheetId="20845" refreshError="1"/>
      <sheetData sheetId="20846" refreshError="1"/>
      <sheetData sheetId="20847" refreshError="1"/>
      <sheetData sheetId="20848" refreshError="1"/>
      <sheetData sheetId="20849" refreshError="1"/>
      <sheetData sheetId="20850" refreshError="1"/>
      <sheetData sheetId="20851" refreshError="1"/>
      <sheetData sheetId="20852" refreshError="1"/>
      <sheetData sheetId="20853" refreshError="1"/>
      <sheetData sheetId="20854" refreshError="1"/>
      <sheetData sheetId="20855" refreshError="1"/>
      <sheetData sheetId="20856" refreshError="1"/>
      <sheetData sheetId="20857" refreshError="1"/>
      <sheetData sheetId="20858" refreshError="1"/>
      <sheetData sheetId="20859" refreshError="1"/>
      <sheetData sheetId="20860" refreshError="1"/>
      <sheetData sheetId="20861" refreshError="1"/>
      <sheetData sheetId="20862" refreshError="1"/>
      <sheetData sheetId="20863" refreshError="1"/>
      <sheetData sheetId="20864" refreshError="1"/>
      <sheetData sheetId="20865" refreshError="1"/>
      <sheetData sheetId="20866" refreshError="1"/>
      <sheetData sheetId="20867" refreshError="1"/>
      <sheetData sheetId="20868" refreshError="1"/>
      <sheetData sheetId="20869" refreshError="1"/>
      <sheetData sheetId="20870" refreshError="1"/>
      <sheetData sheetId="20871" refreshError="1"/>
      <sheetData sheetId="20872" refreshError="1"/>
      <sheetData sheetId="20873" refreshError="1"/>
      <sheetData sheetId="20874" refreshError="1"/>
      <sheetData sheetId="20875" refreshError="1"/>
      <sheetData sheetId="20876" refreshError="1"/>
      <sheetData sheetId="20877" refreshError="1"/>
      <sheetData sheetId="20878" refreshError="1"/>
      <sheetData sheetId="20879" refreshError="1"/>
      <sheetData sheetId="20880" refreshError="1"/>
      <sheetData sheetId="20881" refreshError="1"/>
      <sheetData sheetId="20882" refreshError="1"/>
      <sheetData sheetId="20883" refreshError="1"/>
      <sheetData sheetId="20884" refreshError="1"/>
      <sheetData sheetId="20885" refreshError="1"/>
      <sheetData sheetId="20886" refreshError="1"/>
      <sheetData sheetId="20887" refreshError="1"/>
      <sheetData sheetId="20888" refreshError="1"/>
      <sheetData sheetId="20889" refreshError="1"/>
      <sheetData sheetId="20890" refreshError="1"/>
      <sheetData sheetId="20891" refreshError="1"/>
      <sheetData sheetId="20892" refreshError="1"/>
      <sheetData sheetId="20893" refreshError="1"/>
      <sheetData sheetId="20894" refreshError="1"/>
      <sheetData sheetId="20895" refreshError="1"/>
      <sheetData sheetId="20896" refreshError="1"/>
      <sheetData sheetId="20897" refreshError="1"/>
      <sheetData sheetId="20898" refreshError="1"/>
      <sheetData sheetId="20899" refreshError="1"/>
      <sheetData sheetId="20900" refreshError="1"/>
      <sheetData sheetId="20901" refreshError="1"/>
      <sheetData sheetId="20902" refreshError="1"/>
      <sheetData sheetId="20903" refreshError="1"/>
      <sheetData sheetId="20904" refreshError="1"/>
      <sheetData sheetId="20905" refreshError="1"/>
      <sheetData sheetId="20906" refreshError="1"/>
      <sheetData sheetId="20907" refreshError="1"/>
      <sheetData sheetId="20908" refreshError="1"/>
      <sheetData sheetId="20909" refreshError="1"/>
      <sheetData sheetId="20910" refreshError="1"/>
      <sheetData sheetId="20911" refreshError="1"/>
      <sheetData sheetId="20912" refreshError="1"/>
      <sheetData sheetId="20913" refreshError="1"/>
      <sheetData sheetId="20914" refreshError="1"/>
      <sheetData sheetId="20915" refreshError="1"/>
      <sheetData sheetId="20916" refreshError="1"/>
      <sheetData sheetId="20917" refreshError="1"/>
      <sheetData sheetId="20918" refreshError="1"/>
      <sheetData sheetId="20919" refreshError="1"/>
      <sheetData sheetId="20920" refreshError="1"/>
      <sheetData sheetId="20921" refreshError="1"/>
      <sheetData sheetId="20922" refreshError="1"/>
      <sheetData sheetId="20923" refreshError="1"/>
      <sheetData sheetId="20924" refreshError="1"/>
      <sheetData sheetId="20925" refreshError="1"/>
      <sheetData sheetId="20926" refreshError="1"/>
      <sheetData sheetId="20927" refreshError="1"/>
      <sheetData sheetId="20928" refreshError="1"/>
      <sheetData sheetId="20929" refreshError="1"/>
      <sheetData sheetId="20930" refreshError="1"/>
      <sheetData sheetId="20931" refreshError="1"/>
      <sheetData sheetId="20932" refreshError="1"/>
      <sheetData sheetId="20933" refreshError="1"/>
      <sheetData sheetId="20934" refreshError="1"/>
      <sheetData sheetId="20935" refreshError="1"/>
      <sheetData sheetId="20936" refreshError="1"/>
      <sheetData sheetId="20937" refreshError="1"/>
      <sheetData sheetId="20938" refreshError="1"/>
      <sheetData sheetId="20939" refreshError="1"/>
      <sheetData sheetId="20940" refreshError="1"/>
      <sheetData sheetId="20941" refreshError="1"/>
      <sheetData sheetId="20942" refreshError="1"/>
      <sheetData sheetId="20943" refreshError="1"/>
      <sheetData sheetId="20944" refreshError="1"/>
      <sheetData sheetId="20945" refreshError="1"/>
      <sheetData sheetId="20946" refreshError="1"/>
      <sheetData sheetId="20947" refreshError="1"/>
      <sheetData sheetId="20948" refreshError="1"/>
      <sheetData sheetId="20949" refreshError="1"/>
      <sheetData sheetId="20950" refreshError="1"/>
      <sheetData sheetId="20951" refreshError="1"/>
      <sheetData sheetId="20952" refreshError="1"/>
      <sheetData sheetId="20953" refreshError="1"/>
      <sheetData sheetId="20954" refreshError="1"/>
      <sheetData sheetId="20955" refreshError="1"/>
      <sheetData sheetId="20956" refreshError="1"/>
      <sheetData sheetId="20957" refreshError="1"/>
      <sheetData sheetId="20958" refreshError="1"/>
      <sheetData sheetId="20959" refreshError="1"/>
      <sheetData sheetId="20960" refreshError="1"/>
      <sheetData sheetId="20961" refreshError="1"/>
      <sheetData sheetId="20962" refreshError="1"/>
      <sheetData sheetId="20963" refreshError="1"/>
      <sheetData sheetId="20964" refreshError="1"/>
      <sheetData sheetId="20965" refreshError="1"/>
      <sheetData sheetId="20966" refreshError="1"/>
      <sheetData sheetId="20967" refreshError="1"/>
      <sheetData sheetId="20968" refreshError="1"/>
      <sheetData sheetId="20969" refreshError="1"/>
      <sheetData sheetId="20970" refreshError="1"/>
      <sheetData sheetId="20971" refreshError="1"/>
      <sheetData sheetId="20972" refreshError="1"/>
      <sheetData sheetId="20973" refreshError="1"/>
      <sheetData sheetId="20974" refreshError="1"/>
      <sheetData sheetId="20975" refreshError="1"/>
      <sheetData sheetId="20976" refreshError="1"/>
      <sheetData sheetId="20977" refreshError="1"/>
      <sheetData sheetId="20978" refreshError="1"/>
      <sheetData sheetId="20979" refreshError="1"/>
      <sheetData sheetId="20980" refreshError="1"/>
      <sheetData sheetId="20981" refreshError="1"/>
      <sheetData sheetId="20982" refreshError="1"/>
      <sheetData sheetId="20983" refreshError="1"/>
      <sheetData sheetId="20984" refreshError="1"/>
      <sheetData sheetId="20985" refreshError="1"/>
      <sheetData sheetId="20986" refreshError="1"/>
      <sheetData sheetId="20987" refreshError="1"/>
      <sheetData sheetId="20988" refreshError="1"/>
      <sheetData sheetId="20989" refreshError="1"/>
      <sheetData sheetId="20990" refreshError="1"/>
      <sheetData sheetId="20991" refreshError="1"/>
      <sheetData sheetId="20992" refreshError="1"/>
      <sheetData sheetId="20993" refreshError="1"/>
      <sheetData sheetId="20994" refreshError="1"/>
      <sheetData sheetId="20995" refreshError="1"/>
      <sheetData sheetId="20996" refreshError="1"/>
      <sheetData sheetId="20997" refreshError="1"/>
      <sheetData sheetId="20998" refreshError="1"/>
      <sheetData sheetId="20999" refreshError="1"/>
      <sheetData sheetId="21000" refreshError="1"/>
      <sheetData sheetId="21001" refreshError="1"/>
      <sheetData sheetId="21002" refreshError="1"/>
      <sheetData sheetId="21003" refreshError="1"/>
      <sheetData sheetId="21004" refreshError="1"/>
      <sheetData sheetId="21005" refreshError="1"/>
      <sheetData sheetId="21006" refreshError="1"/>
      <sheetData sheetId="21007" refreshError="1"/>
      <sheetData sheetId="21008" refreshError="1"/>
      <sheetData sheetId="21009" refreshError="1"/>
      <sheetData sheetId="21010" refreshError="1"/>
      <sheetData sheetId="21011" refreshError="1"/>
      <sheetData sheetId="21012" refreshError="1"/>
      <sheetData sheetId="21013" refreshError="1"/>
      <sheetData sheetId="21014" refreshError="1"/>
      <sheetData sheetId="21015" refreshError="1"/>
      <sheetData sheetId="21016" refreshError="1"/>
      <sheetData sheetId="21017" refreshError="1"/>
      <sheetData sheetId="21018" refreshError="1"/>
      <sheetData sheetId="21019" refreshError="1"/>
      <sheetData sheetId="21020" refreshError="1"/>
      <sheetData sheetId="21021" refreshError="1"/>
      <sheetData sheetId="21022" refreshError="1"/>
      <sheetData sheetId="21023" refreshError="1"/>
      <sheetData sheetId="21024" refreshError="1"/>
      <sheetData sheetId="21025" refreshError="1"/>
      <sheetData sheetId="21026" refreshError="1"/>
      <sheetData sheetId="21027" refreshError="1"/>
      <sheetData sheetId="21028" refreshError="1"/>
      <sheetData sheetId="21029" refreshError="1"/>
      <sheetData sheetId="21030" refreshError="1"/>
      <sheetData sheetId="21031" refreshError="1"/>
      <sheetData sheetId="21032" refreshError="1"/>
      <sheetData sheetId="21033" refreshError="1"/>
      <sheetData sheetId="21034" refreshError="1"/>
      <sheetData sheetId="21035" refreshError="1"/>
      <sheetData sheetId="21036" refreshError="1"/>
      <sheetData sheetId="21037" refreshError="1"/>
      <sheetData sheetId="21038" refreshError="1"/>
      <sheetData sheetId="21039" refreshError="1"/>
      <sheetData sheetId="21040" refreshError="1"/>
      <sheetData sheetId="21041" refreshError="1"/>
      <sheetData sheetId="21042" refreshError="1"/>
      <sheetData sheetId="21043" refreshError="1"/>
      <sheetData sheetId="21044" refreshError="1"/>
      <sheetData sheetId="21045" refreshError="1"/>
      <sheetData sheetId="21046" refreshError="1"/>
      <sheetData sheetId="21047" refreshError="1"/>
      <sheetData sheetId="21048" refreshError="1"/>
      <sheetData sheetId="21049" refreshError="1"/>
      <sheetData sheetId="21050" refreshError="1"/>
      <sheetData sheetId="21051" refreshError="1"/>
      <sheetData sheetId="21052" refreshError="1"/>
      <sheetData sheetId="21053" refreshError="1"/>
      <sheetData sheetId="21054" refreshError="1"/>
      <sheetData sheetId="21055" refreshError="1"/>
      <sheetData sheetId="21056" refreshError="1"/>
      <sheetData sheetId="21057" refreshError="1"/>
      <sheetData sheetId="21058" refreshError="1"/>
      <sheetData sheetId="21059" refreshError="1"/>
      <sheetData sheetId="21060" refreshError="1"/>
      <sheetData sheetId="21061" refreshError="1"/>
      <sheetData sheetId="21062" refreshError="1"/>
      <sheetData sheetId="21063" refreshError="1"/>
      <sheetData sheetId="21064" refreshError="1"/>
      <sheetData sheetId="21065" refreshError="1"/>
      <sheetData sheetId="21066" refreshError="1"/>
      <sheetData sheetId="21067" refreshError="1"/>
      <sheetData sheetId="21068" refreshError="1"/>
      <sheetData sheetId="21069" refreshError="1"/>
      <sheetData sheetId="21070" refreshError="1"/>
      <sheetData sheetId="21071" refreshError="1"/>
      <sheetData sheetId="21072" refreshError="1"/>
      <sheetData sheetId="21073" refreshError="1"/>
      <sheetData sheetId="21074" refreshError="1"/>
      <sheetData sheetId="21075" refreshError="1"/>
      <sheetData sheetId="21076" refreshError="1"/>
      <sheetData sheetId="21077" refreshError="1"/>
      <sheetData sheetId="21078" refreshError="1"/>
      <sheetData sheetId="21079" refreshError="1"/>
      <sheetData sheetId="21080" refreshError="1"/>
      <sheetData sheetId="21081" refreshError="1"/>
      <sheetData sheetId="21082" refreshError="1"/>
      <sheetData sheetId="21083" refreshError="1"/>
      <sheetData sheetId="21084" refreshError="1"/>
      <sheetData sheetId="21085" refreshError="1"/>
      <sheetData sheetId="21086" refreshError="1"/>
      <sheetData sheetId="21087" refreshError="1"/>
      <sheetData sheetId="21088" refreshError="1"/>
      <sheetData sheetId="21089" refreshError="1"/>
      <sheetData sheetId="21090" refreshError="1"/>
      <sheetData sheetId="21091" refreshError="1"/>
      <sheetData sheetId="21092" refreshError="1"/>
      <sheetData sheetId="21093" refreshError="1"/>
      <sheetData sheetId="21094" refreshError="1"/>
      <sheetData sheetId="21095" refreshError="1"/>
      <sheetData sheetId="21096" refreshError="1"/>
      <sheetData sheetId="21097" refreshError="1"/>
      <sheetData sheetId="21098" refreshError="1"/>
      <sheetData sheetId="21099" refreshError="1"/>
      <sheetData sheetId="21100" refreshError="1"/>
      <sheetData sheetId="21101" refreshError="1"/>
      <sheetData sheetId="21102" refreshError="1"/>
      <sheetData sheetId="21103" refreshError="1"/>
      <sheetData sheetId="21104" refreshError="1"/>
      <sheetData sheetId="21105" refreshError="1"/>
      <sheetData sheetId="21106" refreshError="1"/>
      <sheetData sheetId="21107" refreshError="1"/>
      <sheetData sheetId="21108" refreshError="1"/>
      <sheetData sheetId="21109" refreshError="1"/>
      <sheetData sheetId="21110" refreshError="1"/>
      <sheetData sheetId="21111" refreshError="1"/>
      <sheetData sheetId="21112" refreshError="1"/>
      <sheetData sheetId="21113" refreshError="1"/>
      <sheetData sheetId="21114" refreshError="1"/>
      <sheetData sheetId="21115" refreshError="1"/>
      <sheetData sheetId="21116" refreshError="1"/>
      <sheetData sheetId="21117" refreshError="1"/>
      <sheetData sheetId="21118" refreshError="1"/>
      <sheetData sheetId="21119" refreshError="1"/>
      <sheetData sheetId="21120" refreshError="1"/>
      <sheetData sheetId="21121" refreshError="1"/>
      <sheetData sheetId="21122" refreshError="1"/>
      <sheetData sheetId="21123" refreshError="1"/>
      <sheetData sheetId="21124" refreshError="1"/>
      <sheetData sheetId="21125" refreshError="1"/>
      <sheetData sheetId="21126" refreshError="1"/>
      <sheetData sheetId="21127" refreshError="1"/>
      <sheetData sheetId="21128" refreshError="1"/>
      <sheetData sheetId="21129" refreshError="1"/>
      <sheetData sheetId="21130" refreshError="1"/>
      <sheetData sheetId="21131" refreshError="1"/>
      <sheetData sheetId="21132" refreshError="1"/>
      <sheetData sheetId="21133" refreshError="1"/>
      <sheetData sheetId="21134" refreshError="1"/>
      <sheetData sheetId="21135" refreshError="1"/>
      <sheetData sheetId="21136" refreshError="1"/>
      <sheetData sheetId="21137" refreshError="1"/>
      <sheetData sheetId="21138" refreshError="1"/>
      <sheetData sheetId="21139" refreshError="1"/>
      <sheetData sheetId="21140" refreshError="1"/>
      <sheetData sheetId="21141" refreshError="1"/>
      <sheetData sheetId="21142" refreshError="1"/>
      <sheetData sheetId="21143" refreshError="1"/>
      <sheetData sheetId="21144" refreshError="1"/>
      <sheetData sheetId="21145" refreshError="1"/>
      <sheetData sheetId="21146" refreshError="1"/>
      <sheetData sheetId="21147" refreshError="1"/>
      <sheetData sheetId="21148" refreshError="1"/>
      <sheetData sheetId="21149" refreshError="1"/>
      <sheetData sheetId="21150" refreshError="1"/>
      <sheetData sheetId="21151" refreshError="1"/>
      <sheetData sheetId="21152" refreshError="1"/>
      <sheetData sheetId="21153" refreshError="1"/>
      <sheetData sheetId="21154" refreshError="1"/>
      <sheetData sheetId="21155" refreshError="1"/>
      <sheetData sheetId="21156" refreshError="1"/>
      <sheetData sheetId="21157" refreshError="1"/>
      <sheetData sheetId="21158" refreshError="1"/>
      <sheetData sheetId="21159" refreshError="1"/>
      <sheetData sheetId="21160" refreshError="1"/>
      <sheetData sheetId="21161" refreshError="1"/>
      <sheetData sheetId="21162" refreshError="1"/>
      <sheetData sheetId="21163" refreshError="1"/>
      <sheetData sheetId="21164" refreshError="1"/>
      <sheetData sheetId="21165" refreshError="1"/>
      <sheetData sheetId="21166" refreshError="1"/>
      <sheetData sheetId="21167" refreshError="1"/>
      <sheetData sheetId="21168" refreshError="1"/>
      <sheetData sheetId="21169" refreshError="1"/>
      <sheetData sheetId="21170" refreshError="1"/>
      <sheetData sheetId="21171" refreshError="1"/>
      <sheetData sheetId="21172" refreshError="1"/>
      <sheetData sheetId="21173" refreshError="1"/>
      <sheetData sheetId="21174" refreshError="1"/>
      <sheetData sheetId="21175" refreshError="1"/>
      <sheetData sheetId="21176" refreshError="1"/>
      <sheetData sheetId="21177" refreshError="1"/>
      <sheetData sheetId="21178" refreshError="1"/>
      <sheetData sheetId="21179" refreshError="1"/>
      <sheetData sheetId="21180" refreshError="1"/>
      <sheetData sheetId="21181" refreshError="1"/>
      <sheetData sheetId="21182" refreshError="1"/>
      <sheetData sheetId="21183" refreshError="1"/>
      <sheetData sheetId="21184" refreshError="1"/>
      <sheetData sheetId="21185" refreshError="1"/>
      <sheetData sheetId="21186" refreshError="1"/>
      <sheetData sheetId="21187" refreshError="1"/>
      <sheetData sheetId="21188" refreshError="1"/>
      <sheetData sheetId="21189" refreshError="1"/>
      <sheetData sheetId="21190" refreshError="1"/>
      <sheetData sheetId="21191" refreshError="1"/>
      <sheetData sheetId="21192" refreshError="1"/>
      <sheetData sheetId="21193" refreshError="1"/>
      <sheetData sheetId="21194" refreshError="1"/>
      <sheetData sheetId="21195" refreshError="1"/>
      <sheetData sheetId="21196" refreshError="1"/>
      <sheetData sheetId="21197" refreshError="1"/>
      <sheetData sheetId="21198" refreshError="1"/>
      <sheetData sheetId="21199" refreshError="1"/>
      <sheetData sheetId="21200" refreshError="1"/>
      <sheetData sheetId="21201" refreshError="1"/>
      <sheetData sheetId="21202" refreshError="1"/>
      <sheetData sheetId="21203" refreshError="1"/>
      <sheetData sheetId="21204" refreshError="1"/>
      <sheetData sheetId="21205" refreshError="1"/>
      <sheetData sheetId="21206" refreshError="1"/>
      <sheetData sheetId="21207" refreshError="1"/>
      <sheetData sheetId="21208" refreshError="1"/>
      <sheetData sheetId="21209" refreshError="1"/>
      <sheetData sheetId="21210" refreshError="1"/>
      <sheetData sheetId="21211" refreshError="1"/>
      <sheetData sheetId="21212" refreshError="1"/>
      <sheetData sheetId="21213" refreshError="1"/>
      <sheetData sheetId="21214" refreshError="1"/>
      <sheetData sheetId="21215" refreshError="1"/>
      <sheetData sheetId="21216" refreshError="1"/>
      <sheetData sheetId="21217" refreshError="1"/>
      <sheetData sheetId="21218" refreshError="1"/>
      <sheetData sheetId="21219" refreshError="1"/>
      <sheetData sheetId="21220" refreshError="1"/>
      <sheetData sheetId="21221" refreshError="1"/>
      <sheetData sheetId="21222" refreshError="1"/>
      <sheetData sheetId="21223" refreshError="1"/>
      <sheetData sheetId="21224" refreshError="1"/>
      <sheetData sheetId="21225" refreshError="1"/>
      <sheetData sheetId="21226" refreshError="1"/>
      <sheetData sheetId="21227" refreshError="1"/>
      <sheetData sheetId="21228" refreshError="1"/>
      <sheetData sheetId="21229" refreshError="1"/>
      <sheetData sheetId="21230" refreshError="1"/>
      <sheetData sheetId="21231" refreshError="1"/>
      <sheetData sheetId="21232" refreshError="1"/>
      <sheetData sheetId="21233" refreshError="1"/>
      <sheetData sheetId="21234" refreshError="1"/>
      <sheetData sheetId="21235" refreshError="1"/>
      <sheetData sheetId="21236" refreshError="1"/>
      <sheetData sheetId="21237" refreshError="1"/>
      <sheetData sheetId="21238" refreshError="1"/>
      <sheetData sheetId="21239" refreshError="1"/>
      <sheetData sheetId="21240" refreshError="1"/>
      <sheetData sheetId="21241" refreshError="1"/>
      <sheetData sheetId="21242" refreshError="1"/>
      <sheetData sheetId="21243" refreshError="1"/>
      <sheetData sheetId="21244" refreshError="1"/>
      <sheetData sheetId="21245" refreshError="1"/>
      <sheetData sheetId="21246" refreshError="1"/>
      <sheetData sheetId="21247" refreshError="1"/>
      <sheetData sheetId="21248" refreshError="1"/>
      <sheetData sheetId="21249" refreshError="1"/>
      <sheetData sheetId="21250" refreshError="1"/>
      <sheetData sheetId="21251" refreshError="1"/>
      <sheetData sheetId="21252" refreshError="1"/>
      <sheetData sheetId="21253" refreshError="1"/>
      <sheetData sheetId="21254" refreshError="1"/>
      <sheetData sheetId="21255" refreshError="1"/>
      <sheetData sheetId="21256" refreshError="1"/>
      <sheetData sheetId="21257" refreshError="1"/>
      <sheetData sheetId="21258" refreshError="1"/>
      <sheetData sheetId="21259" refreshError="1"/>
      <sheetData sheetId="21260" refreshError="1"/>
      <sheetData sheetId="21261" refreshError="1"/>
      <sheetData sheetId="21262" refreshError="1"/>
      <sheetData sheetId="21263" refreshError="1"/>
      <sheetData sheetId="21264" refreshError="1"/>
      <sheetData sheetId="21265" refreshError="1"/>
      <sheetData sheetId="21266" refreshError="1"/>
      <sheetData sheetId="21267" refreshError="1"/>
      <sheetData sheetId="21268" refreshError="1"/>
      <sheetData sheetId="21269" refreshError="1"/>
      <sheetData sheetId="21270" refreshError="1"/>
      <sheetData sheetId="21271" refreshError="1"/>
      <sheetData sheetId="21272" refreshError="1"/>
      <sheetData sheetId="21273" refreshError="1"/>
      <sheetData sheetId="21274" refreshError="1"/>
      <sheetData sheetId="21275" refreshError="1"/>
      <sheetData sheetId="21276" refreshError="1"/>
      <sheetData sheetId="21277" refreshError="1"/>
      <sheetData sheetId="21278" refreshError="1"/>
      <sheetData sheetId="21279" refreshError="1"/>
      <sheetData sheetId="21280" refreshError="1"/>
      <sheetData sheetId="21281" refreshError="1"/>
      <sheetData sheetId="21282" refreshError="1"/>
      <sheetData sheetId="21283" refreshError="1"/>
      <sheetData sheetId="21284" refreshError="1"/>
      <sheetData sheetId="21285" refreshError="1"/>
      <sheetData sheetId="21286" refreshError="1"/>
      <sheetData sheetId="21287" refreshError="1"/>
      <sheetData sheetId="21288" refreshError="1"/>
      <sheetData sheetId="21289" refreshError="1"/>
      <sheetData sheetId="21290" refreshError="1"/>
      <sheetData sheetId="21291" refreshError="1"/>
      <sheetData sheetId="21292" refreshError="1"/>
      <sheetData sheetId="21293" refreshError="1"/>
      <sheetData sheetId="21294" refreshError="1"/>
      <sheetData sheetId="21295" refreshError="1"/>
      <sheetData sheetId="21296" refreshError="1"/>
      <sheetData sheetId="21297" refreshError="1"/>
      <sheetData sheetId="21298" refreshError="1"/>
      <sheetData sheetId="21299" refreshError="1"/>
      <sheetData sheetId="21300" refreshError="1"/>
      <sheetData sheetId="21301" refreshError="1"/>
      <sheetData sheetId="21302" refreshError="1"/>
      <sheetData sheetId="21303" refreshError="1"/>
      <sheetData sheetId="21304" refreshError="1"/>
      <sheetData sheetId="21305" refreshError="1"/>
      <sheetData sheetId="21306" refreshError="1"/>
      <sheetData sheetId="21307" refreshError="1"/>
      <sheetData sheetId="21308" refreshError="1"/>
      <sheetData sheetId="21309" refreshError="1"/>
      <sheetData sheetId="21310" refreshError="1"/>
      <sheetData sheetId="21311" refreshError="1"/>
      <sheetData sheetId="21312" refreshError="1"/>
      <sheetData sheetId="21313" refreshError="1"/>
      <sheetData sheetId="21314" refreshError="1"/>
      <sheetData sheetId="21315" refreshError="1"/>
      <sheetData sheetId="21316" refreshError="1"/>
      <sheetData sheetId="21317" refreshError="1"/>
      <sheetData sheetId="21318" refreshError="1"/>
      <sheetData sheetId="21319" refreshError="1"/>
      <sheetData sheetId="21320" refreshError="1"/>
      <sheetData sheetId="21321" refreshError="1"/>
      <sheetData sheetId="21322" refreshError="1"/>
      <sheetData sheetId="21323" refreshError="1"/>
      <sheetData sheetId="21324" refreshError="1"/>
      <sheetData sheetId="21325" refreshError="1"/>
      <sheetData sheetId="21326" refreshError="1"/>
      <sheetData sheetId="21327" refreshError="1"/>
      <sheetData sheetId="21328" refreshError="1"/>
      <sheetData sheetId="21329" refreshError="1"/>
      <sheetData sheetId="21330" refreshError="1"/>
      <sheetData sheetId="21331" refreshError="1"/>
      <sheetData sheetId="21332" refreshError="1"/>
      <sheetData sheetId="21333" refreshError="1"/>
      <sheetData sheetId="21334" refreshError="1"/>
      <sheetData sheetId="21335" refreshError="1"/>
      <sheetData sheetId="21336" refreshError="1"/>
      <sheetData sheetId="21337" refreshError="1"/>
      <sheetData sheetId="21338" refreshError="1"/>
      <sheetData sheetId="21339" refreshError="1"/>
      <sheetData sheetId="21340" refreshError="1"/>
      <sheetData sheetId="21341" refreshError="1"/>
      <sheetData sheetId="21342" refreshError="1"/>
      <sheetData sheetId="21343" refreshError="1"/>
      <sheetData sheetId="21344" refreshError="1"/>
      <sheetData sheetId="21345" refreshError="1"/>
      <sheetData sheetId="21346" refreshError="1"/>
      <sheetData sheetId="21347" refreshError="1"/>
      <sheetData sheetId="21348" refreshError="1"/>
      <sheetData sheetId="21349" refreshError="1"/>
      <sheetData sheetId="21350" refreshError="1"/>
      <sheetData sheetId="21351" refreshError="1"/>
      <sheetData sheetId="21352" refreshError="1"/>
      <sheetData sheetId="21353" refreshError="1"/>
      <sheetData sheetId="21354" refreshError="1"/>
      <sheetData sheetId="21355" refreshError="1"/>
      <sheetData sheetId="21356" refreshError="1"/>
      <sheetData sheetId="21357" refreshError="1"/>
      <sheetData sheetId="21358" refreshError="1"/>
      <sheetData sheetId="21359" refreshError="1"/>
      <sheetData sheetId="21360" refreshError="1"/>
      <sheetData sheetId="21361" refreshError="1"/>
      <sheetData sheetId="21362" refreshError="1"/>
      <sheetData sheetId="21363" refreshError="1"/>
      <sheetData sheetId="21364" refreshError="1"/>
      <sheetData sheetId="21365" refreshError="1"/>
      <sheetData sheetId="21366" refreshError="1"/>
      <sheetData sheetId="21367" refreshError="1"/>
      <sheetData sheetId="21368" refreshError="1"/>
      <sheetData sheetId="21369" refreshError="1"/>
      <sheetData sheetId="21370" refreshError="1"/>
      <sheetData sheetId="21371" refreshError="1"/>
      <sheetData sheetId="21372" refreshError="1"/>
      <sheetData sheetId="21373" refreshError="1"/>
      <sheetData sheetId="21374" refreshError="1"/>
      <sheetData sheetId="21375" refreshError="1"/>
      <sheetData sheetId="21376" refreshError="1"/>
      <sheetData sheetId="21377" refreshError="1"/>
      <sheetData sheetId="21378" refreshError="1"/>
      <sheetData sheetId="21379" refreshError="1"/>
      <sheetData sheetId="21380" refreshError="1"/>
      <sheetData sheetId="21381" refreshError="1"/>
      <sheetData sheetId="21382" refreshError="1"/>
      <sheetData sheetId="21383" refreshError="1"/>
      <sheetData sheetId="21384" refreshError="1"/>
      <sheetData sheetId="21385" refreshError="1"/>
      <sheetData sheetId="21386" refreshError="1"/>
      <sheetData sheetId="21387" refreshError="1"/>
      <sheetData sheetId="21388" refreshError="1"/>
      <sheetData sheetId="21389" refreshError="1"/>
      <sheetData sheetId="21390" refreshError="1"/>
      <sheetData sheetId="21391" refreshError="1"/>
      <sheetData sheetId="21392" refreshError="1"/>
      <sheetData sheetId="21393" refreshError="1"/>
      <sheetData sheetId="21394" refreshError="1"/>
      <sheetData sheetId="21395" refreshError="1"/>
      <sheetData sheetId="21396" refreshError="1"/>
      <sheetData sheetId="21397" refreshError="1"/>
      <sheetData sheetId="21398" refreshError="1"/>
      <sheetData sheetId="21399" refreshError="1"/>
      <sheetData sheetId="21400" refreshError="1"/>
      <sheetData sheetId="21401" refreshError="1"/>
      <sheetData sheetId="21402" refreshError="1"/>
      <sheetData sheetId="21403" refreshError="1"/>
      <sheetData sheetId="21404" refreshError="1"/>
      <sheetData sheetId="21405" refreshError="1"/>
      <sheetData sheetId="21406" refreshError="1"/>
      <sheetData sheetId="21407" refreshError="1"/>
      <sheetData sheetId="21408" refreshError="1"/>
      <sheetData sheetId="21409" refreshError="1"/>
      <sheetData sheetId="21410" refreshError="1"/>
      <sheetData sheetId="21411" refreshError="1"/>
      <sheetData sheetId="21412" refreshError="1"/>
      <sheetData sheetId="21413" refreshError="1"/>
      <sheetData sheetId="21414" refreshError="1"/>
      <sheetData sheetId="21415" refreshError="1"/>
      <sheetData sheetId="21416" refreshError="1"/>
      <sheetData sheetId="21417" refreshError="1"/>
      <sheetData sheetId="21418" refreshError="1"/>
      <sheetData sheetId="21419" refreshError="1"/>
      <sheetData sheetId="21420" refreshError="1"/>
      <sheetData sheetId="21421" refreshError="1"/>
      <sheetData sheetId="21422" refreshError="1"/>
      <sheetData sheetId="21423" refreshError="1"/>
      <sheetData sheetId="21424" refreshError="1"/>
      <sheetData sheetId="21425" refreshError="1"/>
      <sheetData sheetId="21426" refreshError="1"/>
      <sheetData sheetId="21427" refreshError="1"/>
      <sheetData sheetId="21428" refreshError="1"/>
      <sheetData sheetId="21429" refreshError="1"/>
      <sheetData sheetId="21430" refreshError="1"/>
      <sheetData sheetId="21431" refreshError="1"/>
      <sheetData sheetId="21432" refreshError="1"/>
      <sheetData sheetId="21433" refreshError="1"/>
      <sheetData sheetId="21434" refreshError="1"/>
      <sheetData sheetId="21435" refreshError="1"/>
      <sheetData sheetId="21436" refreshError="1"/>
      <sheetData sheetId="21437" refreshError="1"/>
      <sheetData sheetId="21438" refreshError="1"/>
      <sheetData sheetId="21439" refreshError="1"/>
      <sheetData sheetId="21440" refreshError="1"/>
      <sheetData sheetId="21441" refreshError="1"/>
      <sheetData sheetId="21442" refreshError="1"/>
      <sheetData sheetId="21443" refreshError="1"/>
      <sheetData sheetId="21444" refreshError="1"/>
      <sheetData sheetId="21445" refreshError="1"/>
      <sheetData sheetId="21446" refreshError="1"/>
      <sheetData sheetId="21447" refreshError="1"/>
      <sheetData sheetId="21448" refreshError="1"/>
      <sheetData sheetId="21449" refreshError="1"/>
      <sheetData sheetId="21450" refreshError="1"/>
      <sheetData sheetId="21451" refreshError="1"/>
      <sheetData sheetId="21452" refreshError="1"/>
      <sheetData sheetId="21453" refreshError="1"/>
      <sheetData sheetId="21454" refreshError="1"/>
      <sheetData sheetId="21455" refreshError="1"/>
      <sheetData sheetId="21456" refreshError="1"/>
      <sheetData sheetId="21457" refreshError="1"/>
      <sheetData sheetId="21458" refreshError="1"/>
      <sheetData sheetId="21459" refreshError="1"/>
      <sheetData sheetId="21460" refreshError="1"/>
      <sheetData sheetId="21461" refreshError="1"/>
      <sheetData sheetId="21462" refreshError="1"/>
      <sheetData sheetId="21463" refreshError="1"/>
      <sheetData sheetId="21464" refreshError="1"/>
      <sheetData sheetId="21465" refreshError="1"/>
      <sheetData sheetId="21466" refreshError="1"/>
      <sheetData sheetId="21467" refreshError="1"/>
      <sheetData sheetId="21468" refreshError="1"/>
      <sheetData sheetId="21469" refreshError="1"/>
      <sheetData sheetId="21470" refreshError="1"/>
      <sheetData sheetId="21471" refreshError="1"/>
      <sheetData sheetId="21472" refreshError="1"/>
      <sheetData sheetId="21473" refreshError="1"/>
      <sheetData sheetId="21474" refreshError="1"/>
      <sheetData sheetId="21475" refreshError="1"/>
      <sheetData sheetId="21476" refreshError="1"/>
      <sheetData sheetId="21477" refreshError="1"/>
      <sheetData sheetId="21478" refreshError="1"/>
      <sheetData sheetId="21479" refreshError="1"/>
      <sheetData sheetId="21480" refreshError="1"/>
      <sheetData sheetId="21481" refreshError="1"/>
      <sheetData sheetId="21482" refreshError="1"/>
      <sheetData sheetId="21483" refreshError="1"/>
      <sheetData sheetId="21484" refreshError="1"/>
      <sheetData sheetId="21485" refreshError="1"/>
      <sheetData sheetId="21486" refreshError="1"/>
      <sheetData sheetId="21487" refreshError="1"/>
      <sheetData sheetId="21488" refreshError="1"/>
      <sheetData sheetId="21489" refreshError="1"/>
      <sheetData sheetId="21490" refreshError="1"/>
      <sheetData sheetId="21491" refreshError="1"/>
      <sheetData sheetId="21492" refreshError="1"/>
      <sheetData sheetId="21493" refreshError="1"/>
      <sheetData sheetId="21494" refreshError="1"/>
      <sheetData sheetId="21495" refreshError="1"/>
      <sheetData sheetId="21496" refreshError="1"/>
      <sheetData sheetId="21497" refreshError="1"/>
      <sheetData sheetId="21498" refreshError="1"/>
      <sheetData sheetId="21499" refreshError="1"/>
      <sheetData sheetId="21500" refreshError="1"/>
      <sheetData sheetId="21501" refreshError="1"/>
      <sheetData sheetId="21502" refreshError="1"/>
      <sheetData sheetId="21503" refreshError="1"/>
      <sheetData sheetId="21504" refreshError="1"/>
      <sheetData sheetId="21505" refreshError="1"/>
      <sheetData sheetId="21506" refreshError="1"/>
      <sheetData sheetId="21507" refreshError="1"/>
      <sheetData sheetId="21508" refreshError="1"/>
      <sheetData sheetId="21509" refreshError="1"/>
      <sheetData sheetId="21510" refreshError="1"/>
      <sheetData sheetId="21511" refreshError="1"/>
      <sheetData sheetId="21512" refreshError="1"/>
      <sheetData sheetId="21513" refreshError="1"/>
      <sheetData sheetId="21514" refreshError="1"/>
      <sheetData sheetId="21515" refreshError="1"/>
      <sheetData sheetId="21516" refreshError="1"/>
      <sheetData sheetId="21517" refreshError="1"/>
      <sheetData sheetId="21518" refreshError="1"/>
      <sheetData sheetId="21519" refreshError="1"/>
      <sheetData sheetId="21520" refreshError="1"/>
      <sheetData sheetId="21521" refreshError="1"/>
      <sheetData sheetId="21522" refreshError="1"/>
      <sheetData sheetId="21523" refreshError="1"/>
      <sheetData sheetId="21524" refreshError="1"/>
      <sheetData sheetId="21525" refreshError="1"/>
      <sheetData sheetId="21526" refreshError="1"/>
      <sheetData sheetId="21527" refreshError="1"/>
      <sheetData sheetId="21528" refreshError="1"/>
      <sheetData sheetId="21529" refreshError="1"/>
      <sheetData sheetId="21530" refreshError="1"/>
      <sheetData sheetId="21531" refreshError="1"/>
      <sheetData sheetId="21532" refreshError="1"/>
      <sheetData sheetId="21533" refreshError="1"/>
      <sheetData sheetId="21534" refreshError="1"/>
      <sheetData sheetId="21535" refreshError="1"/>
      <sheetData sheetId="21536" refreshError="1"/>
      <sheetData sheetId="21537" refreshError="1"/>
      <sheetData sheetId="21538" refreshError="1"/>
      <sheetData sheetId="21539" refreshError="1"/>
      <sheetData sheetId="21540" refreshError="1"/>
      <sheetData sheetId="21541" refreshError="1"/>
      <sheetData sheetId="21542" refreshError="1"/>
      <sheetData sheetId="21543" refreshError="1"/>
      <sheetData sheetId="21544" refreshError="1"/>
      <sheetData sheetId="21545" refreshError="1"/>
      <sheetData sheetId="21546" refreshError="1"/>
      <sheetData sheetId="21547" refreshError="1"/>
      <sheetData sheetId="21548" refreshError="1"/>
      <sheetData sheetId="21549" refreshError="1"/>
      <sheetData sheetId="21550" refreshError="1"/>
      <sheetData sheetId="21551" refreshError="1"/>
      <sheetData sheetId="21552" refreshError="1"/>
      <sheetData sheetId="21553" refreshError="1"/>
      <sheetData sheetId="21554" refreshError="1"/>
      <sheetData sheetId="21555" refreshError="1"/>
      <sheetData sheetId="21556" refreshError="1"/>
      <sheetData sheetId="21557" refreshError="1"/>
      <sheetData sheetId="21558" refreshError="1"/>
      <sheetData sheetId="21559" refreshError="1"/>
      <sheetData sheetId="21560" refreshError="1"/>
      <sheetData sheetId="21561" refreshError="1"/>
      <sheetData sheetId="21562" refreshError="1"/>
      <sheetData sheetId="21563" refreshError="1"/>
      <sheetData sheetId="21564" refreshError="1"/>
      <sheetData sheetId="21565" refreshError="1"/>
      <sheetData sheetId="21566" refreshError="1"/>
      <sheetData sheetId="21567" refreshError="1"/>
      <sheetData sheetId="21568" refreshError="1"/>
      <sheetData sheetId="21569" refreshError="1"/>
      <sheetData sheetId="21570" refreshError="1"/>
      <sheetData sheetId="21571" refreshError="1"/>
      <sheetData sheetId="21572" refreshError="1"/>
      <sheetData sheetId="21573" refreshError="1"/>
      <sheetData sheetId="21574" refreshError="1"/>
      <sheetData sheetId="21575" refreshError="1"/>
      <sheetData sheetId="21576" refreshError="1"/>
      <sheetData sheetId="21577" refreshError="1"/>
      <sheetData sheetId="21578" refreshError="1"/>
      <sheetData sheetId="21579" refreshError="1"/>
      <sheetData sheetId="21580" refreshError="1"/>
      <sheetData sheetId="21581" refreshError="1"/>
      <sheetData sheetId="21582" refreshError="1"/>
      <sheetData sheetId="21583" refreshError="1"/>
      <sheetData sheetId="21584" refreshError="1"/>
      <sheetData sheetId="21585" refreshError="1"/>
      <sheetData sheetId="21586" refreshError="1"/>
      <sheetData sheetId="21587" refreshError="1"/>
      <sheetData sheetId="21588" refreshError="1"/>
      <sheetData sheetId="21589" refreshError="1"/>
      <sheetData sheetId="21590" refreshError="1"/>
      <sheetData sheetId="21591" refreshError="1"/>
      <sheetData sheetId="21592" refreshError="1"/>
      <sheetData sheetId="21593" refreshError="1"/>
      <sheetData sheetId="21594" refreshError="1"/>
      <sheetData sheetId="21595" refreshError="1"/>
      <sheetData sheetId="21596" refreshError="1"/>
      <sheetData sheetId="21597" refreshError="1"/>
      <sheetData sheetId="21598" refreshError="1"/>
      <sheetData sheetId="21599" refreshError="1"/>
      <sheetData sheetId="21600" refreshError="1"/>
      <sheetData sheetId="21601" refreshError="1"/>
      <sheetData sheetId="21602" refreshError="1"/>
      <sheetData sheetId="21603" refreshError="1"/>
      <sheetData sheetId="21604" refreshError="1"/>
      <sheetData sheetId="21605" refreshError="1"/>
      <sheetData sheetId="21606" refreshError="1"/>
      <sheetData sheetId="21607" refreshError="1"/>
      <sheetData sheetId="21608" refreshError="1"/>
      <sheetData sheetId="21609" refreshError="1"/>
      <sheetData sheetId="21610" refreshError="1"/>
      <sheetData sheetId="21611" refreshError="1"/>
      <sheetData sheetId="21612" refreshError="1"/>
      <sheetData sheetId="21613" refreshError="1"/>
      <sheetData sheetId="21614" refreshError="1"/>
      <sheetData sheetId="21615" refreshError="1"/>
      <sheetData sheetId="21616" refreshError="1"/>
      <sheetData sheetId="21617" refreshError="1"/>
      <sheetData sheetId="21618" refreshError="1"/>
      <sheetData sheetId="21619" refreshError="1"/>
      <sheetData sheetId="21620" refreshError="1"/>
      <sheetData sheetId="21621" refreshError="1"/>
      <sheetData sheetId="21622" refreshError="1"/>
      <sheetData sheetId="21623" refreshError="1"/>
      <sheetData sheetId="21624" refreshError="1"/>
      <sheetData sheetId="21625" refreshError="1"/>
      <sheetData sheetId="21626" refreshError="1"/>
      <sheetData sheetId="21627" refreshError="1"/>
      <sheetData sheetId="21628" refreshError="1"/>
      <sheetData sheetId="21629" refreshError="1"/>
      <sheetData sheetId="21630" refreshError="1"/>
      <sheetData sheetId="21631" refreshError="1"/>
      <sheetData sheetId="21632" refreshError="1"/>
      <sheetData sheetId="21633" refreshError="1"/>
      <sheetData sheetId="21634" refreshError="1"/>
      <sheetData sheetId="21635" refreshError="1"/>
      <sheetData sheetId="21636" refreshError="1"/>
      <sheetData sheetId="21637" refreshError="1"/>
      <sheetData sheetId="21638" refreshError="1"/>
      <sheetData sheetId="21639" refreshError="1"/>
      <sheetData sheetId="21640" refreshError="1"/>
      <sheetData sheetId="21641" refreshError="1"/>
      <sheetData sheetId="21642" refreshError="1"/>
      <sheetData sheetId="21643" refreshError="1"/>
      <sheetData sheetId="21644" refreshError="1"/>
      <sheetData sheetId="21645" refreshError="1"/>
      <sheetData sheetId="21646" refreshError="1"/>
      <sheetData sheetId="21647" refreshError="1"/>
      <sheetData sheetId="21648" refreshError="1"/>
      <sheetData sheetId="21649" refreshError="1"/>
      <sheetData sheetId="21650" refreshError="1"/>
      <sheetData sheetId="21651" refreshError="1"/>
      <sheetData sheetId="21652" refreshError="1"/>
      <sheetData sheetId="21653" refreshError="1"/>
      <sheetData sheetId="21654" refreshError="1"/>
      <sheetData sheetId="21655" refreshError="1"/>
      <sheetData sheetId="21656" refreshError="1"/>
      <sheetData sheetId="21657" refreshError="1"/>
      <sheetData sheetId="21658" refreshError="1"/>
      <sheetData sheetId="21659" refreshError="1"/>
      <sheetData sheetId="21660" refreshError="1"/>
      <sheetData sheetId="21661" refreshError="1"/>
      <sheetData sheetId="21662" refreshError="1"/>
      <sheetData sheetId="21663" refreshError="1"/>
      <sheetData sheetId="21664" refreshError="1"/>
      <sheetData sheetId="21665" refreshError="1"/>
      <sheetData sheetId="21666" refreshError="1"/>
      <sheetData sheetId="21667" refreshError="1"/>
      <sheetData sheetId="21668" refreshError="1"/>
      <sheetData sheetId="21669" refreshError="1"/>
      <sheetData sheetId="21670" refreshError="1"/>
      <sheetData sheetId="21671" refreshError="1"/>
      <sheetData sheetId="21672" refreshError="1"/>
      <sheetData sheetId="21673" refreshError="1"/>
      <sheetData sheetId="21674" refreshError="1"/>
      <sheetData sheetId="21675" refreshError="1"/>
      <sheetData sheetId="21676" refreshError="1"/>
      <sheetData sheetId="21677" refreshError="1"/>
      <sheetData sheetId="21678" refreshError="1"/>
      <sheetData sheetId="21679" refreshError="1"/>
      <sheetData sheetId="21680" refreshError="1"/>
      <sheetData sheetId="21681" refreshError="1"/>
      <sheetData sheetId="21682" refreshError="1"/>
      <sheetData sheetId="21683" refreshError="1"/>
      <sheetData sheetId="21684" refreshError="1"/>
      <sheetData sheetId="21685" refreshError="1"/>
      <sheetData sheetId="21686" refreshError="1"/>
      <sheetData sheetId="21687" refreshError="1"/>
      <sheetData sheetId="21688" refreshError="1"/>
      <sheetData sheetId="21689" refreshError="1"/>
      <sheetData sheetId="21690" refreshError="1"/>
      <sheetData sheetId="21691" refreshError="1"/>
      <sheetData sheetId="21692" refreshError="1"/>
      <sheetData sheetId="21693" refreshError="1"/>
      <sheetData sheetId="21694" refreshError="1"/>
      <sheetData sheetId="21695" refreshError="1"/>
      <sheetData sheetId="21696" refreshError="1"/>
      <sheetData sheetId="21697" refreshError="1"/>
      <sheetData sheetId="21698" refreshError="1"/>
      <sheetData sheetId="21699" refreshError="1"/>
      <sheetData sheetId="21700" refreshError="1"/>
      <sheetData sheetId="21701" refreshError="1"/>
      <sheetData sheetId="21702" refreshError="1"/>
      <sheetData sheetId="21703" refreshError="1"/>
      <sheetData sheetId="21704" refreshError="1"/>
      <sheetData sheetId="21705" refreshError="1"/>
      <sheetData sheetId="21706" refreshError="1"/>
      <sheetData sheetId="21707" refreshError="1"/>
      <sheetData sheetId="21708" refreshError="1"/>
      <sheetData sheetId="21709" refreshError="1"/>
      <sheetData sheetId="21710" refreshError="1"/>
      <sheetData sheetId="21711" refreshError="1"/>
      <sheetData sheetId="21712" refreshError="1"/>
      <sheetData sheetId="21713" refreshError="1"/>
      <sheetData sheetId="21714" refreshError="1"/>
      <sheetData sheetId="21715" refreshError="1"/>
      <sheetData sheetId="21716" refreshError="1"/>
      <sheetData sheetId="21717" refreshError="1"/>
      <sheetData sheetId="21718" refreshError="1"/>
      <sheetData sheetId="21719" refreshError="1"/>
      <sheetData sheetId="21720" refreshError="1"/>
      <sheetData sheetId="21721" refreshError="1"/>
      <sheetData sheetId="21722" refreshError="1"/>
      <sheetData sheetId="21723" refreshError="1"/>
      <sheetData sheetId="21724" refreshError="1"/>
      <sheetData sheetId="21725" refreshError="1"/>
      <sheetData sheetId="21726" refreshError="1"/>
      <sheetData sheetId="21727" refreshError="1"/>
      <sheetData sheetId="21728" refreshError="1"/>
      <sheetData sheetId="21729" refreshError="1"/>
      <sheetData sheetId="21730" refreshError="1"/>
      <sheetData sheetId="21731" refreshError="1"/>
      <sheetData sheetId="21732" refreshError="1"/>
      <sheetData sheetId="21733" refreshError="1"/>
      <sheetData sheetId="21734" refreshError="1"/>
      <sheetData sheetId="21735" refreshError="1"/>
      <sheetData sheetId="21736" refreshError="1"/>
      <sheetData sheetId="21737" refreshError="1"/>
      <sheetData sheetId="21738" refreshError="1"/>
      <sheetData sheetId="21739" refreshError="1"/>
      <sheetData sheetId="21740" refreshError="1"/>
      <sheetData sheetId="21741" refreshError="1"/>
      <sheetData sheetId="21742" refreshError="1"/>
      <sheetData sheetId="21743" refreshError="1"/>
      <sheetData sheetId="21744" refreshError="1"/>
      <sheetData sheetId="21745" refreshError="1"/>
      <sheetData sheetId="21746" refreshError="1"/>
      <sheetData sheetId="21747" refreshError="1"/>
      <sheetData sheetId="21748" refreshError="1"/>
      <sheetData sheetId="21749" refreshError="1"/>
      <sheetData sheetId="21750" refreshError="1"/>
      <sheetData sheetId="21751" refreshError="1"/>
      <sheetData sheetId="21752" refreshError="1"/>
      <sheetData sheetId="21753" refreshError="1"/>
      <sheetData sheetId="21754" refreshError="1"/>
      <sheetData sheetId="21755" refreshError="1"/>
      <sheetData sheetId="21756" refreshError="1"/>
      <sheetData sheetId="21757" refreshError="1"/>
      <sheetData sheetId="21758" refreshError="1"/>
      <sheetData sheetId="21759" refreshError="1"/>
      <sheetData sheetId="21760" refreshError="1"/>
      <sheetData sheetId="21761" refreshError="1"/>
      <sheetData sheetId="21762" refreshError="1"/>
      <sheetData sheetId="21763" refreshError="1"/>
      <sheetData sheetId="21764" refreshError="1"/>
      <sheetData sheetId="21765" refreshError="1"/>
      <sheetData sheetId="21766" refreshError="1"/>
      <sheetData sheetId="21767" refreshError="1"/>
      <sheetData sheetId="21768" refreshError="1"/>
      <sheetData sheetId="21769" refreshError="1"/>
      <sheetData sheetId="21770" refreshError="1"/>
      <sheetData sheetId="21771" refreshError="1"/>
      <sheetData sheetId="21772" refreshError="1"/>
      <sheetData sheetId="21773" refreshError="1"/>
      <sheetData sheetId="21774" refreshError="1"/>
      <sheetData sheetId="21775" refreshError="1"/>
      <sheetData sheetId="21776" refreshError="1"/>
      <sheetData sheetId="21777" refreshError="1"/>
      <sheetData sheetId="21778" refreshError="1"/>
      <sheetData sheetId="21779" refreshError="1"/>
      <sheetData sheetId="21780" refreshError="1"/>
      <sheetData sheetId="21781" refreshError="1"/>
      <sheetData sheetId="21782" refreshError="1"/>
      <sheetData sheetId="21783" refreshError="1"/>
      <sheetData sheetId="21784" refreshError="1"/>
      <sheetData sheetId="21785" refreshError="1"/>
      <sheetData sheetId="21786" refreshError="1"/>
      <sheetData sheetId="21787" refreshError="1"/>
      <sheetData sheetId="21788" refreshError="1"/>
      <sheetData sheetId="21789" refreshError="1"/>
      <sheetData sheetId="21790" refreshError="1"/>
      <sheetData sheetId="21791" refreshError="1"/>
      <sheetData sheetId="21792" refreshError="1"/>
      <sheetData sheetId="21793" refreshError="1"/>
      <sheetData sheetId="21794" refreshError="1"/>
      <sheetData sheetId="21795" refreshError="1"/>
      <sheetData sheetId="21796" refreshError="1"/>
      <sheetData sheetId="21797" refreshError="1"/>
      <sheetData sheetId="21798" refreshError="1"/>
      <sheetData sheetId="21799" refreshError="1"/>
      <sheetData sheetId="21800" refreshError="1"/>
      <sheetData sheetId="21801" refreshError="1"/>
      <sheetData sheetId="21802" refreshError="1"/>
      <sheetData sheetId="21803" refreshError="1"/>
      <sheetData sheetId="21804" refreshError="1"/>
      <sheetData sheetId="21805" refreshError="1"/>
      <sheetData sheetId="21806" refreshError="1"/>
      <sheetData sheetId="21807" refreshError="1"/>
      <sheetData sheetId="21808" refreshError="1"/>
      <sheetData sheetId="21809" refreshError="1"/>
      <sheetData sheetId="21810" refreshError="1"/>
      <sheetData sheetId="21811" refreshError="1"/>
      <sheetData sheetId="21812" refreshError="1"/>
      <sheetData sheetId="21813" refreshError="1"/>
      <sheetData sheetId="21814" refreshError="1"/>
      <sheetData sheetId="21815" refreshError="1"/>
      <sheetData sheetId="21816" refreshError="1"/>
      <sheetData sheetId="21817" refreshError="1"/>
      <sheetData sheetId="21818" refreshError="1"/>
      <sheetData sheetId="21819" refreshError="1"/>
      <sheetData sheetId="21820" refreshError="1"/>
      <sheetData sheetId="21821" refreshError="1"/>
      <sheetData sheetId="21822" refreshError="1"/>
      <sheetData sheetId="21823" refreshError="1"/>
      <sheetData sheetId="21824" refreshError="1"/>
      <sheetData sheetId="21825" refreshError="1"/>
      <sheetData sheetId="21826" refreshError="1"/>
      <sheetData sheetId="21827" refreshError="1"/>
      <sheetData sheetId="21828" refreshError="1"/>
      <sheetData sheetId="21829" refreshError="1"/>
      <sheetData sheetId="21830" refreshError="1"/>
      <sheetData sheetId="21831" refreshError="1"/>
      <sheetData sheetId="21832" refreshError="1"/>
      <sheetData sheetId="21833" refreshError="1"/>
      <sheetData sheetId="21834" refreshError="1"/>
      <sheetData sheetId="21835" refreshError="1"/>
      <sheetData sheetId="21836" refreshError="1"/>
      <sheetData sheetId="21837" refreshError="1"/>
      <sheetData sheetId="21838" refreshError="1"/>
      <sheetData sheetId="21839" refreshError="1"/>
      <sheetData sheetId="21840" refreshError="1"/>
      <sheetData sheetId="21841" refreshError="1"/>
      <sheetData sheetId="21842" refreshError="1"/>
      <sheetData sheetId="21843" refreshError="1"/>
      <sheetData sheetId="21844" refreshError="1"/>
      <sheetData sheetId="21845" refreshError="1"/>
      <sheetData sheetId="21846" refreshError="1"/>
      <sheetData sheetId="21847" refreshError="1"/>
      <sheetData sheetId="21848" refreshError="1"/>
      <sheetData sheetId="21849" refreshError="1"/>
      <sheetData sheetId="21850" refreshError="1"/>
      <sheetData sheetId="21851" refreshError="1"/>
      <sheetData sheetId="21852" refreshError="1"/>
      <sheetData sheetId="21853" refreshError="1"/>
      <sheetData sheetId="21854" refreshError="1"/>
      <sheetData sheetId="21855" refreshError="1"/>
      <sheetData sheetId="21856" refreshError="1"/>
      <sheetData sheetId="21857" refreshError="1"/>
      <sheetData sheetId="21858" refreshError="1"/>
      <sheetData sheetId="21859" refreshError="1"/>
      <sheetData sheetId="21860" refreshError="1"/>
      <sheetData sheetId="21861" refreshError="1"/>
      <sheetData sheetId="21862" refreshError="1"/>
      <sheetData sheetId="21863" refreshError="1"/>
      <sheetData sheetId="21864" refreshError="1"/>
      <sheetData sheetId="21865" refreshError="1"/>
      <sheetData sheetId="21866" refreshError="1"/>
      <sheetData sheetId="21867" refreshError="1"/>
      <sheetData sheetId="21868" refreshError="1"/>
      <sheetData sheetId="21869" refreshError="1"/>
      <sheetData sheetId="21870" refreshError="1"/>
      <sheetData sheetId="21871" refreshError="1"/>
      <sheetData sheetId="21872" refreshError="1"/>
      <sheetData sheetId="21873" refreshError="1"/>
      <sheetData sheetId="21874" refreshError="1"/>
      <sheetData sheetId="21875" refreshError="1"/>
      <sheetData sheetId="21876" refreshError="1"/>
      <sheetData sheetId="21877" refreshError="1"/>
      <sheetData sheetId="21878" refreshError="1"/>
      <sheetData sheetId="21879" refreshError="1"/>
      <sheetData sheetId="21880" refreshError="1"/>
      <sheetData sheetId="21881" refreshError="1"/>
      <sheetData sheetId="21882" refreshError="1"/>
      <sheetData sheetId="21883" refreshError="1"/>
      <sheetData sheetId="21884" refreshError="1"/>
      <sheetData sheetId="21885" refreshError="1"/>
      <sheetData sheetId="21886" refreshError="1"/>
      <sheetData sheetId="21887" refreshError="1"/>
      <sheetData sheetId="21888" refreshError="1"/>
      <sheetData sheetId="21889" refreshError="1"/>
      <sheetData sheetId="21890" refreshError="1"/>
      <sheetData sheetId="21891" refreshError="1"/>
      <sheetData sheetId="21892" refreshError="1"/>
      <sheetData sheetId="21893" refreshError="1"/>
      <sheetData sheetId="21894" refreshError="1"/>
      <sheetData sheetId="21895" refreshError="1"/>
      <sheetData sheetId="21896" refreshError="1"/>
      <sheetData sheetId="21897" refreshError="1"/>
      <sheetData sheetId="21898" refreshError="1"/>
      <sheetData sheetId="21899" refreshError="1"/>
      <sheetData sheetId="21900" refreshError="1"/>
      <sheetData sheetId="21901" refreshError="1"/>
      <sheetData sheetId="21902" refreshError="1"/>
      <sheetData sheetId="21903" refreshError="1"/>
      <sheetData sheetId="21904" refreshError="1"/>
      <sheetData sheetId="21905" refreshError="1"/>
      <sheetData sheetId="21906" refreshError="1"/>
      <sheetData sheetId="21907" refreshError="1"/>
      <sheetData sheetId="21908" refreshError="1"/>
      <sheetData sheetId="21909" refreshError="1"/>
      <sheetData sheetId="21910" refreshError="1"/>
      <sheetData sheetId="21911" refreshError="1"/>
      <sheetData sheetId="21912" refreshError="1"/>
      <sheetData sheetId="21913" refreshError="1"/>
      <sheetData sheetId="21914" refreshError="1"/>
      <sheetData sheetId="21915" refreshError="1"/>
      <sheetData sheetId="21916" refreshError="1"/>
      <sheetData sheetId="21917" refreshError="1"/>
      <sheetData sheetId="21918" refreshError="1"/>
      <sheetData sheetId="21919" refreshError="1"/>
      <sheetData sheetId="21920" refreshError="1"/>
      <sheetData sheetId="21921" refreshError="1"/>
      <sheetData sheetId="21922" refreshError="1"/>
      <sheetData sheetId="21923" refreshError="1"/>
      <sheetData sheetId="21924" refreshError="1"/>
      <sheetData sheetId="21925" refreshError="1"/>
      <sheetData sheetId="21926" refreshError="1"/>
      <sheetData sheetId="21927" refreshError="1"/>
      <sheetData sheetId="21928" refreshError="1"/>
      <sheetData sheetId="21929" refreshError="1"/>
      <sheetData sheetId="21930" refreshError="1"/>
      <sheetData sheetId="21931" refreshError="1"/>
      <sheetData sheetId="21932" refreshError="1"/>
      <sheetData sheetId="21933" refreshError="1"/>
      <sheetData sheetId="21934" refreshError="1"/>
      <sheetData sheetId="21935" refreshError="1"/>
      <sheetData sheetId="21936" refreshError="1"/>
      <sheetData sheetId="21937" refreshError="1"/>
      <sheetData sheetId="21938" refreshError="1"/>
      <sheetData sheetId="21939" refreshError="1"/>
      <sheetData sheetId="21940" refreshError="1"/>
      <sheetData sheetId="21941" refreshError="1"/>
      <sheetData sheetId="21942" refreshError="1"/>
      <sheetData sheetId="21943" refreshError="1"/>
      <sheetData sheetId="21944" refreshError="1"/>
      <sheetData sheetId="21945" refreshError="1"/>
      <sheetData sheetId="21946" refreshError="1"/>
      <sheetData sheetId="21947" refreshError="1"/>
      <sheetData sheetId="21948" refreshError="1"/>
      <sheetData sheetId="21949" refreshError="1"/>
      <sheetData sheetId="21950" refreshError="1"/>
      <sheetData sheetId="21951" refreshError="1"/>
      <sheetData sheetId="21952" refreshError="1"/>
      <sheetData sheetId="21953" refreshError="1"/>
      <sheetData sheetId="21954" refreshError="1"/>
      <sheetData sheetId="21955" refreshError="1"/>
      <sheetData sheetId="21956" refreshError="1"/>
      <sheetData sheetId="21957" refreshError="1"/>
      <sheetData sheetId="21958" refreshError="1"/>
      <sheetData sheetId="21959" refreshError="1"/>
      <sheetData sheetId="21960" refreshError="1"/>
      <sheetData sheetId="21961" refreshError="1"/>
      <sheetData sheetId="21962" refreshError="1"/>
      <sheetData sheetId="21963" refreshError="1"/>
      <sheetData sheetId="21964" refreshError="1"/>
      <sheetData sheetId="21965" refreshError="1"/>
      <sheetData sheetId="21966" refreshError="1"/>
      <sheetData sheetId="21967" refreshError="1"/>
      <sheetData sheetId="21968" refreshError="1"/>
      <sheetData sheetId="21969" refreshError="1"/>
      <sheetData sheetId="21970" refreshError="1"/>
      <sheetData sheetId="21971" refreshError="1"/>
      <sheetData sheetId="21972" refreshError="1"/>
      <sheetData sheetId="21973" refreshError="1"/>
      <sheetData sheetId="21974" refreshError="1"/>
      <sheetData sheetId="21975" refreshError="1"/>
      <sheetData sheetId="21976" refreshError="1"/>
      <sheetData sheetId="21977" refreshError="1"/>
      <sheetData sheetId="21978" refreshError="1"/>
      <sheetData sheetId="21979" refreshError="1"/>
      <sheetData sheetId="21980" refreshError="1"/>
      <sheetData sheetId="21981" refreshError="1"/>
      <sheetData sheetId="21982" refreshError="1"/>
      <sheetData sheetId="21983" refreshError="1"/>
      <sheetData sheetId="21984" refreshError="1"/>
      <sheetData sheetId="21985" refreshError="1"/>
      <sheetData sheetId="21986" refreshError="1"/>
      <sheetData sheetId="21987" refreshError="1"/>
      <sheetData sheetId="21988" refreshError="1"/>
      <sheetData sheetId="21989" refreshError="1"/>
      <sheetData sheetId="21990" refreshError="1"/>
      <sheetData sheetId="21991" refreshError="1"/>
      <sheetData sheetId="21992" refreshError="1"/>
      <sheetData sheetId="21993" refreshError="1"/>
      <sheetData sheetId="21994" refreshError="1"/>
      <sheetData sheetId="21995" refreshError="1"/>
      <sheetData sheetId="21996" refreshError="1"/>
      <sheetData sheetId="21997" refreshError="1"/>
      <sheetData sheetId="21998" refreshError="1"/>
      <sheetData sheetId="21999" refreshError="1"/>
      <sheetData sheetId="22000" refreshError="1"/>
      <sheetData sheetId="22001" refreshError="1"/>
      <sheetData sheetId="22002" refreshError="1"/>
      <sheetData sheetId="22003" refreshError="1"/>
      <sheetData sheetId="22004" refreshError="1"/>
      <sheetData sheetId="22005" refreshError="1"/>
      <sheetData sheetId="22006" refreshError="1"/>
      <sheetData sheetId="22007" refreshError="1"/>
      <sheetData sheetId="22008" refreshError="1"/>
      <sheetData sheetId="22009" refreshError="1"/>
      <sheetData sheetId="22010" refreshError="1"/>
      <sheetData sheetId="22011" refreshError="1"/>
      <sheetData sheetId="22012" refreshError="1"/>
      <sheetData sheetId="22013" refreshError="1"/>
      <sheetData sheetId="22014" refreshError="1"/>
      <sheetData sheetId="22015" refreshError="1"/>
      <sheetData sheetId="22016" refreshError="1"/>
      <sheetData sheetId="22017" refreshError="1"/>
      <sheetData sheetId="22018" refreshError="1"/>
      <sheetData sheetId="22019" refreshError="1"/>
      <sheetData sheetId="22020" refreshError="1"/>
      <sheetData sheetId="22021" refreshError="1"/>
      <sheetData sheetId="22022" refreshError="1"/>
      <sheetData sheetId="22023" refreshError="1"/>
      <sheetData sheetId="22024" refreshError="1"/>
      <sheetData sheetId="22025" refreshError="1"/>
      <sheetData sheetId="22026" refreshError="1"/>
      <sheetData sheetId="22027" refreshError="1"/>
      <sheetData sheetId="22028" refreshError="1"/>
      <sheetData sheetId="22029" refreshError="1"/>
      <sheetData sheetId="22030" refreshError="1"/>
      <sheetData sheetId="22031" refreshError="1"/>
      <sheetData sheetId="22032" refreshError="1"/>
      <sheetData sheetId="22033" refreshError="1"/>
      <sheetData sheetId="22034" refreshError="1"/>
      <sheetData sheetId="22035" refreshError="1"/>
      <sheetData sheetId="22036" refreshError="1"/>
      <sheetData sheetId="22037" refreshError="1"/>
      <sheetData sheetId="22038" refreshError="1"/>
      <sheetData sheetId="22039" refreshError="1"/>
      <sheetData sheetId="22040" refreshError="1"/>
      <sheetData sheetId="22041" refreshError="1"/>
      <sheetData sheetId="22042" refreshError="1"/>
      <sheetData sheetId="22043" refreshError="1"/>
      <sheetData sheetId="22044" refreshError="1"/>
      <sheetData sheetId="22045" refreshError="1"/>
      <sheetData sheetId="22046" refreshError="1"/>
      <sheetData sheetId="22047" refreshError="1"/>
      <sheetData sheetId="22048" refreshError="1"/>
      <sheetData sheetId="22049" refreshError="1"/>
      <sheetData sheetId="22050" refreshError="1"/>
      <sheetData sheetId="22051" refreshError="1"/>
      <sheetData sheetId="22052" refreshError="1"/>
      <sheetData sheetId="22053" refreshError="1"/>
      <sheetData sheetId="22054" refreshError="1"/>
      <sheetData sheetId="22055" refreshError="1"/>
      <sheetData sheetId="22056" refreshError="1"/>
      <sheetData sheetId="22057" refreshError="1"/>
      <sheetData sheetId="22058" refreshError="1"/>
      <sheetData sheetId="22059" refreshError="1"/>
      <sheetData sheetId="22060" refreshError="1"/>
      <sheetData sheetId="22061" refreshError="1"/>
      <sheetData sheetId="22062" refreshError="1"/>
      <sheetData sheetId="22063" refreshError="1"/>
      <sheetData sheetId="22064" refreshError="1"/>
      <sheetData sheetId="22065" refreshError="1"/>
      <sheetData sheetId="22066" refreshError="1"/>
      <sheetData sheetId="22067" refreshError="1"/>
      <sheetData sheetId="22068" refreshError="1"/>
      <sheetData sheetId="22069" refreshError="1"/>
      <sheetData sheetId="22070" refreshError="1"/>
      <sheetData sheetId="22071" refreshError="1"/>
      <sheetData sheetId="22072" refreshError="1"/>
      <sheetData sheetId="22073" refreshError="1"/>
      <sheetData sheetId="22074" refreshError="1"/>
      <sheetData sheetId="22075" refreshError="1"/>
      <sheetData sheetId="22076" refreshError="1"/>
      <sheetData sheetId="22077" refreshError="1"/>
      <sheetData sheetId="22078" refreshError="1"/>
      <sheetData sheetId="22079" refreshError="1"/>
      <sheetData sheetId="22080" refreshError="1"/>
      <sheetData sheetId="22081" refreshError="1"/>
      <sheetData sheetId="22082" refreshError="1"/>
      <sheetData sheetId="22083" refreshError="1"/>
      <sheetData sheetId="22084" refreshError="1"/>
      <sheetData sheetId="22085" refreshError="1"/>
      <sheetData sheetId="22086" refreshError="1"/>
      <sheetData sheetId="22087" refreshError="1"/>
      <sheetData sheetId="22088" refreshError="1"/>
      <sheetData sheetId="22089" refreshError="1"/>
      <sheetData sheetId="22090" refreshError="1"/>
      <sheetData sheetId="22091" refreshError="1"/>
      <sheetData sheetId="22092" refreshError="1"/>
      <sheetData sheetId="22093" refreshError="1"/>
      <sheetData sheetId="22094" refreshError="1"/>
      <sheetData sheetId="22095" refreshError="1"/>
      <sheetData sheetId="22096" refreshError="1"/>
      <sheetData sheetId="22097" refreshError="1"/>
      <sheetData sheetId="22098" refreshError="1"/>
      <sheetData sheetId="22099" refreshError="1"/>
      <sheetData sheetId="22100" refreshError="1"/>
      <sheetData sheetId="22101" refreshError="1"/>
      <sheetData sheetId="22102" refreshError="1"/>
      <sheetData sheetId="22103" refreshError="1"/>
      <sheetData sheetId="22104" refreshError="1"/>
      <sheetData sheetId="22105" refreshError="1"/>
      <sheetData sheetId="22106" refreshError="1"/>
      <sheetData sheetId="22107" refreshError="1"/>
      <sheetData sheetId="22108" refreshError="1"/>
      <sheetData sheetId="22109" refreshError="1"/>
      <sheetData sheetId="22110" refreshError="1"/>
      <sheetData sheetId="22111" refreshError="1"/>
      <sheetData sheetId="22112" refreshError="1"/>
      <sheetData sheetId="22113" refreshError="1"/>
      <sheetData sheetId="22114" refreshError="1"/>
      <sheetData sheetId="22115" refreshError="1"/>
      <sheetData sheetId="22116" refreshError="1"/>
      <sheetData sheetId="22117" refreshError="1"/>
      <sheetData sheetId="22118" refreshError="1"/>
      <sheetData sheetId="22119" refreshError="1"/>
      <sheetData sheetId="22120" refreshError="1"/>
      <sheetData sheetId="22121" refreshError="1"/>
      <sheetData sheetId="22122" refreshError="1"/>
      <sheetData sheetId="22123" refreshError="1"/>
      <sheetData sheetId="22124" refreshError="1"/>
      <sheetData sheetId="22125" refreshError="1"/>
      <sheetData sheetId="22126" refreshError="1"/>
      <sheetData sheetId="22127" refreshError="1"/>
      <sheetData sheetId="22128" refreshError="1"/>
      <sheetData sheetId="22129" refreshError="1"/>
      <sheetData sheetId="22130" refreshError="1"/>
      <sheetData sheetId="22131" refreshError="1"/>
      <sheetData sheetId="22132" refreshError="1"/>
      <sheetData sheetId="22133" refreshError="1"/>
      <sheetData sheetId="22134" refreshError="1"/>
      <sheetData sheetId="22135" refreshError="1"/>
      <sheetData sheetId="22136" refreshError="1"/>
      <sheetData sheetId="22137" refreshError="1"/>
      <sheetData sheetId="22138" refreshError="1"/>
      <sheetData sheetId="22139" refreshError="1"/>
      <sheetData sheetId="22140" refreshError="1"/>
      <sheetData sheetId="22141" refreshError="1"/>
      <sheetData sheetId="22142" refreshError="1"/>
      <sheetData sheetId="22143" refreshError="1"/>
      <sheetData sheetId="22144" refreshError="1"/>
      <sheetData sheetId="22145" refreshError="1"/>
      <sheetData sheetId="22146" refreshError="1"/>
      <sheetData sheetId="22147" refreshError="1"/>
      <sheetData sheetId="22148" refreshError="1"/>
      <sheetData sheetId="22149" refreshError="1"/>
      <sheetData sheetId="22150" refreshError="1"/>
      <sheetData sheetId="22151" refreshError="1"/>
      <sheetData sheetId="22152" refreshError="1"/>
      <sheetData sheetId="22153" refreshError="1"/>
      <sheetData sheetId="22154" refreshError="1"/>
      <sheetData sheetId="22155" refreshError="1"/>
      <sheetData sheetId="22156" refreshError="1"/>
      <sheetData sheetId="22157" refreshError="1"/>
      <sheetData sheetId="22158" refreshError="1"/>
      <sheetData sheetId="22159" refreshError="1"/>
      <sheetData sheetId="22160" refreshError="1"/>
      <sheetData sheetId="22161" refreshError="1"/>
      <sheetData sheetId="22162" refreshError="1"/>
      <sheetData sheetId="22163" refreshError="1"/>
      <sheetData sheetId="22164" refreshError="1"/>
      <sheetData sheetId="22165" refreshError="1"/>
      <sheetData sheetId="22166" refreshError="1"/>
      <sheetData sheetId="22167" refreshError="1"/>
      <sheetData sheetId="22168" refreshError="1"/>
      <sheetData sheetId="22169" refreshError="1"/>
      <sheetData sheetId="22170" refreshError="1"/>
      <sheetData sheetId="22171" refreshError="1"/>
      <sheetData sheetId="22172" refreshError="1"/>
      <sheetData sheetId="22173" refreshError="1"/>
      <sheetData sheetId="22174" refreshError="1"/>
      <sheetData sheetId="22175" refreshError="1"/>
      <sheetData sheetId="22176" refreshError="1"/>
      <sheetData sheetId="22177" refreshError="1"/>
      <sheetData sheetId="22178" refreshError="1"/>
      <sheetData sheetId="22179" refreshError="1"/>
      <sheetData sheetId="22180" refreshError="1"/>
      <sheetData sheetId="22181" refreshError="1"/>
      <sheetData sheetId="22182" refreshError="1"/>
      <sheetData sheetId="22183" refreshError="1"/>
      <sheetData sheetId="22184" refreshError="1"/>
      <sheetData sheetId="22185" refreshError="1"/>
      <sheetData sheetId="22186" refreshError="1"/>
      <sheetData sheetId="22187" refreshError="1"/>
      <sheetData sheetId="22188" refreshError="1"/>
      <sheetData sheetId="22189" refreshError="1"/>
      <sheetData sheetId="22190" refreshError="1"/>
      <sheetData sheetId="22191" refreshError="1"/>
      <sheetData sheetId="22192" refreshError="1"/>
      <sheetData sheetId="22193" refreshError="1"/>
      <sheetData sheetId="22194" refreshError="1"/>
      <sheetData sheetId="22195" refreshError="1"/>
      <sheetData sheetId="22196" refreshError="1"/>
      <sheetData sheetId="22197" refreshError="1"/>
      <sheetData sheetId="22198" refreshError="1"/>
      <sheetData sheetId="22199" refreshError="1"/>
      <sheetData sheetId="22200" refreshError="1"/>
      <sheetData sheetId="22201" refreshError="1"/>
      <sheetData sheetId="22202" refreshError="1"/>
      <sheetData sheetId="22203" refreshError="1"/>
      <sheetData sheetId="22204" refreshError="1"/>
      <sheetData sheetId="22205" refreshError="1"/>
      <sheetData sheetId="22206" refreshError="1"/>
      <sheetData sheetId="22207" refreshError="1"/>
      <sheetData sheetId="22208" refreshError="1"/>
      <sheetData sheetId="22209" refreshError="1"/>
      <sheetData sheetId="22210" refreshError="1"/>
      <sheetData sheetId="22211" refreshError="1"/>
      <sheetData sheetId="22212" refreshError="1"/>
      <sheetData sheetId="22213" refreshError="1"/>
      <sheetData sheetId="22214" refreshError="1"/>
      <sheetData sheetId="22215" refreshError="1"/>
      <sheetData sheetId="22216" refreshError="1"/>
      <sheetData sheetId="22217" refreshError="1"/>
      <sheetData sheetId="22218" refreshError="1"/>
      <sheetData sheetId="22219" refreshError="1"/>
      <sheetData sheetId="22220" refreshError="1"/>
      <sheetData sheetId="22221" refreshError="1"/>
      <sheetData sheetId="22222" refreshError="1"/>
      <sheetData sheetId="22223" refreshError="1"/>
      <sheetData sheetId="22224" refreshError="1"/>
      <sheetData sheetId="22225" refreshError="1"/>
      <sheetData sheetId="22226" refreshError="1"/>
      <sheetData sheetId="22227" refreshError="1"/>
      <sheetData sheetId="22228" refreshError="1"/>
      <sheetData sheetId="22229" refreshError="1"/>
      <sheetData sheetId="22230" refreshError="1"/>
      <sheetData sheetId="22231" refreshError="1"/>
      <sheetData sheetId="22232" refreshError="1"/>
      <sheetData sheetId="22233" refreshError="1"/>
      <sheetData sheetId="22234" refreshError="1"/>
      <sheetData sheetId="22235" refreshError="1"/>
      <sheetData sheetId="22236" refreshError="1"/>
      <sheetData sheetId="22237" refreshError="1"/>
      <sheetData sheetId="22238" refreshError="1"/>
      <sheetData sheetId="22239" refreshError="1"/>
      <sheetData sheetId="22240" refreshError="1"/>
      <sheetData sheetId="22241" refreshError="1"/>
      <sheetData sheetId="22242" refreshError="1"/>
      <sheetData sheetId="22243" refreshError="1"/>
      <sheetData sheetId="22244" refreshError="1"/>
      <sheetData sheetId="22245" refreshError="1"/>
      <sheetData sheetId="22246" refreshError="1"/>
      <sheetData sheetId="22247" refreshError="1"/>
      <sheetData sheetId="22248" refreshError="1"/>
      <sheetData sheetId="22249" refreshError="1"/>
      <sheetData sheetId="22250" refreshError="1"/>
      <sheetData sheetId="22251" refreshError="1"/>
      <sheetData sheetId="22252" refreshError="1"/>
      <sheetData sheetId="22253" refreshError="1"/>
      <sheetData sheetId="22254" refreshError="1"/>
      <sheetData sheetId="22255" refreshError="1"/>
      <sheetData sheetId="22256" refreshError="1"/>
      <sheetData sheetId="22257" refreshError="1"/>
      <sheetData sheetId="22258" refreshError="1"/>
      <sheetData sheetId="22259" refreshError="1"/>
      <sheetData sheetId="22260" refreshError="1"/>
      <sheetData sheetId="22261" refreshError="1"/>
      <sheetData sheetId="22262" refreshError="1"/>
      <sheetData sheetId="22263" refreshError="1"/>
      <sheetData sheetId="22264" refreshError="1"/>
      <sheetData sheetId="22265" refreshError="1"/>
      <sheetData sheetId="22266" refreshError="1"/>
      <sheetData sheetId="22267" refreshError="1"/>
      <sheetData sheetId="22268" refreshError="1"/>
      <sheetData sheetId="22269" refreshError="1"/>
      <sheetData sheetId="22270" refreshError="1"/>
      <sheetData sheetId="22271" refreshError="1"/>
      <sheetData sheetId="22272" refreshError="1"/>
      <sheetData sheetId="22273" refreshError="1"/>
      <sheetData sheetId="22274" refreshError="1"/>
      <sheetData sheetId="22275" refreshError="1"/>
      <sheetData sheetId="22276" refreshError="1"/>
      <sheetData sheetId="22277" refreshError="1"/>
      <sheetData sheetId="22278" refreshError="1"/>
      <sheetData sheetId="22279" refreshError="1"/>
      <sheetData sheetId="22280" refreshError="1"/>
      <sheetData sheetId="22281" refreshError="1"/>
      <sheetData sheetId="22282" refreshError="1"/>
      <sheetData sheetId="22283" refreshError="1"/>
      <sheetData sheetId="22284" refreshError="1"/>
      <sheetData sheetId="22285" refreshError="1"/>
      <sheetData sheetId="22286" refreshError="1"/>
      <sheetData sheetId="22287" refreshError="1"/>
      <sheetData sheetId="22288" refreshError="1"/>
      <sheetData sheetId="22289" refreshError="1"/>
      <sheetData sheetId="22290" refreshError="1"/>
      <sheetData sheetId="22291" refreshError="1"/>
      <sheetData sheetId="22292" refreshError="1"/>
      <sheetData sheetId="22293" refreshError="1"/>
      <sheetData sheetId="22294" refreshError="1"/>
      <sheetData sheetId="22295" refreshError="1"/>
      <sheetData sheetId="22296" refreshError="1"/>
      <sheetData sheetId="22297" refreshError="1"/>
      <sheetData sheetId="22298" refreshError="1"/>
      <sheetData sheetId="22299" refreshError="1"/>
      <sheetData sheetId="22300" refreshError="1"/>
      <sheetData sheetId="22301" refreshError="1"/>
      <sheetData sheetId="22302" refreshError="1"/>
      <sheetData sheetId="22303" refreshError="1"/>
      <sheetData sheetId="22304" refreshError="1"/>
      <sheetData sheetId="22305" refreshError="1"/>
      <sheetData sheetId="22306" refreshError="1"/>
      <sheetData sheetId="22307" refreshError="1"/>
      <sheetData sheetId="22308" refreshError="1"/>
      <sheetData sheetId="22309" refreshError="1"/>
      <sheetData sheetId="22310" refreshError="1"/>
      <sheetData sheetId="22311" refreshError="1"/>
      <sheetData sheetId="22312" refreshError="1"/>
      <sheetData sheetId="22313" refreshError="1"/>
      <sheetData sheetId="22314" refreshError="1"/>
      <sheetData sheetId="22315" refreshError="1"/>
      <sheetData sheetId="22316" refreshError="1"/>
      <sheetData sheetId="22317" refreshError="1"/>
      <sheetData sheetId="22318" refreshError="1"/>
      <sheetData sheetId="22319" refreshError="1"/>
      <sheetData sheetId="22320" refreshError="1"/>
      <sheetData sheetId="22321" refreshError="1"/>
      <sheetData sheetId="22322" refreshError="1"/>
      <sheetData sheetId="22323" refreshError="1"/>
      <sheetData sheetId="22324" refreshError="1"/>
      <sheetData sheetId="22325" refreshError="1"/>
      <sheetData sheetId="22326" refreshError="1"/>
      <sheetData sheetId="22327" refreshError="1"/>
      <sheetData sheetId="22328" refreshError="1"/>
      <sheetData sheetId="22329" refreshError="1"/>
      <sheetData sheetId="22330" refreshError="1"/>
      <sheetData sheetId="22331" refreshError="1"/>
      <sheetData sheetId="22332" refreshError="1"/>
      <sheetData sheetId="22333" refreshError="1"/>
      <sheetData sheetId="22334" refreshError="1"/>
      <sheetData sheetId="22335" refreshError="1"/>
      <sheetData sheetId="22336" refreshError="1"/>
      <sheetData sheetId="22337" refreshError="1"/>
      <sheetData sheetId="22338" refreshError="1"/>
      <sheetData sheetId="22339" refreshError="1"/>
      <sheetData sheetId="22340" refreshError="1"/>
      <sheetData sheetId="22341" refreshError="1"/>
      <sheetData sheetId="22342" refreshError="1"/>
      <sheetData sheetId="22343" refreshError="1"/>
      <sheetData sheetId="22344" refreshError="1"/>
      <sheetData sheetId="22345" refreshError="1"/>
      <sheetData sheetId="22346" refreshError="1"/>
      <sheetData sheetId="22347" refreshError="1"/>
      <sheetData sheetId="22348" refreshError="1"/>
      <sheetData sheetId="22349" refreshError="1"/>
      <sheetData sheetId="22350" refreshError="1"/>
      <sheetData sheetId="22351" refreshError="1"/>
      <sheetData sheetId="22352" refreshError="1"/>
      <sheetData sheetId="22353" refreshError="1"/>
      <sheetData sheetId="22354" refreshError="1"/>
      <sheetData sheetId="22355" refreshError="1"/>
      <sheetData sheetId="22356" refreshError="1"/>
      <sheetData sheetId="22357" refreshError="1"/>
      <sheetData sheetId="22358" refreshError="1"/>
      <sheetData sheetId="22359" refreshError="1"/>
      <sheetData sheetId="22360" refreshError="1"/>
      <sheetData sheetId="22361" refreshError="1"/>
      <sheetData sheetId="22362" refreshError="1"/>
      <sheetData sheetId="22363" refreshError="1"/>
      <sheetData sheetId="22364" refreshError="1"/>
      <sheetData sheetId="22365" refreshError="1"/>
      <sheetData sheetId="22366" refreshError="1"/>
      <sheetData sheetId="22367" refreshError="1"/>
      <sheetData sheetId="22368" refreshError="1"/>
      <sheetData sheetId="22369" refreshError="1"/>
      <sheetData sheetId="22370" refreshError="1"/>
      <sheetData sheetId="22371" refreshError="1"/>
      <sheetData sheetId="22372" refreshError="1"/>
      <sheetData sheetId="22373" refreshError="1"/>
      <sheetData sheetId="22374" refreshError="1"/>
      <sheetData sheetId="22375" refreshError="1"/>
      <sheetData sheetId="22376" refreshError="1"/>
      <sheetData sheetId="22377" refreshError="1"/>
      <sheetData sheetId="22378" refreshError="1"/>
      <sheetData sheetId="22379" refreshError="1"/>
      <sheetData sheetId="22380" refreshError="1"/>
      <sheetData sheetId="22381" refreshError="1"/>
      <sheetData sheetId="22382" refreshError="1"/>
      <sheetData sheetId="22383" refreshError="1"/>
      <sheetData sheetId="22384" refreshError="1"/>
      <sheetData sheetId="22385" refreshError="1"/>
      <sheetData sheetId="22386" refreshError="1"/>
      <sheetData sheetId="22387" refreshError="1"/>
      <sheetData sheetId="22388" refreshError="1"/>
      <sheetData sheetId="22389" refreshError="1"/>
      <sheetData sheetId="22390" refreshError="1"/>
      <sheetData sheetId="22391" refreshError="1"/>
      <sheetData sheetId="22392" refreshError="1"/>
      <sheetData sheetId="22393" refreshError="1"/>
      <sheetData sheetId="22394" refreshError="1"/>
      <sheetData sheetId="22395" refreshError="1"/>
      <sheetData sheetId="22396" refreshError="1"/>
      <sheetData sheetId="22397" refreshError="1"/>
      <sheetData sheetId="22398" refreshError="1"/>
      <sheetData sheetId="22399" refreshError="1"/>
      <sheetData sheetId="22400" refreshError="1"/>
      <sheetData sheetId="22401" refreshError="1"/>
      <sheetData sheetId="22402" refreshError="1"/>
      <sheetData sheetId="22403" refreshError="1"/>
      <sheetData sheetId="22404" refreshError="1"/>
      <sheetData sheetId="22405" refreshError="1"/>
      <sheetData sheetId="22406" refreshError="1"/>
      <sheetData sheetId="22407" refreshError="1"/>
      <sheetData sheetId="22408" refreshError="1"/>
      <sheetData sheetId="22409" refreshError="1"/>
      <sheetData sheetId="22410" refreshError="1"/>
      <sheetData sheetId="22411" refreshError="1"/>
      <sheetData sheetId="22412" refreshError="1"/>
      <sheetData sheetId="22413" refreshError="1"/>
      <sheetData sheetId="22414" refreshError="1"/>
      <sheetData sheetId="22415" refreshError="1"/>
      <sheetData sheetId="22416" refreshError="1"/>
      <sheetData sheetId="22417" refreshError="1"/>
      <sheetData sheetId="22418" refreshError="1"/>
      <sheetData sheetId="22419" refreshError="1"/>
      <sheetData sheetId="22420" refreshError="1"/>
      <sheetData sheetId="22421" refreshError="1"/>
      <sheetData sheetId="22422" refreshError="1"/>
      <sheetData sheetId="22423" refreshError="1"/>
      <sheetData sheetId="22424" refreshError="1"/>
      <sheetData sheetId="22425" refreshError="1"/>
      <sheetData sheetId="22426" refreshError="1"/>
      <sheetData sheetId="22427" refreshError="1"/>
      <sheetData sheetId="22428" refreshError="1"/>
      <sheetData sheetId="22429" refreshError="1"/>
      <sheetData sheetId="22430" refreshError="1"/>
      <sheetData sheetId="22431" refreshError="1"/>
      <sheetData sheetId="22432" refreshError="1"/>
      <sheetData sheetId="22433" refreshError="1"/>
      <sheetData sheetId="22434" refreshError="1"/>
      <sheetData sheetId="22435" refreshError="1"/>
      <sheetData sheetId="22436" refreshError="1"/>
      <sheetData sheetId="22437" refreshError="1"/>
      <sheetData sheetId="22438" refreshError="1"/>
      <sheetData sheetId="22439" refreshError="1"/>
      <sheetData sheetId="22440" refreshError="1"/>
      <sheetData sheetId="22441" refreshError="1"/>
      <sheetData sheetId="22442" refreshError="1"/>
      <sheetData sheetId="22443" refreshError="1"/>
      <sheetData sheetId="22444" refreshError="1"/>
      <sheetData sheetId="22445" refreshError="1"/>
      <sheetData sheetId="22446" refreshError="1"/>
      <sheetData sheetId="22447" refreshError="1"/>
      <sheetData sheetId="22448" refreshError="1"/>
      <sheetData sheetId="22449" refreshError="1"/>
      <sheetData sheetId="22450" refreshError="1"/>
      <sheetData sheetId="22451" refreshError="1"/>
      <sheetData sheetId="22452" refreshError="1"/>
      <sheetData sheetId="22453" refreshError="1"/>
      <sheetData sheetId="22454" refreshError="1"/>
      <sheetData sheetId="22455" refreshError="1"/>
      <sheetData sheetId="22456" refreshError="1"/>
      <sheetData sheetId="22457" refreshError="1"/>
      <sheetData sheetId="22458" refreshError="1"/>
      <sheetData sheetId="22459" refreshError="1"/>
      <sheetData sheetId="22460" refreshError="1"/>
      <sheetData sheetId="22461" refreshError="1"/>
      <sheetData sheetId="22462" refreshError="1"/>
      <sheetData sheetId="22463" refreshError="1"/>
      <sheetData sheetId="22464" refreshError="1"/>
      <sheetData sheetId="22465" refreshError="1"/>
      <sheetData sheetId="22466" refreshError="1"/>
      <sheetData sheetId="22467" refreshError="1"/>
      <sheetData sheetId="22468" refreshError="1"/>
      <sheetData sheetId="22469" refreshError="1"/>
      <sheetData sheetId="22470" refreshError="1"/>
      <sheetData sheetId="22471" refreshError="1"/>
      <sheetData sheetId="22472" refreshError="1"/>
      <sheetData sheetId="22473" refreshError="1"/>
      <sheetData sheetId="22474" refreshError="1"/>
      <sheetData sheetId="22475" refreshError="1"/>
      <sheetData sheetId="22476" refreshError="1"/>
      <sheetData sheetId="22477" refreshError="1"/>
      <sheetData sheetId="22478" refreshError="1"/>
      <sheetData sheetId="22479" refreshError="1"/>
      <sheetData sheetId="22480" refreshError="1"/>
      <sheetData sheetId="22481" refreshError="1"/>
      <sheetData sheetId="22482" refreshError="1"/>
      <sheetData sheetId="22483" refreshError="1"/>
      <sheetData sheetId="22484" refreshError="1"/>
      <sheetData sheetId="22485" refreshError="1"/>
      <sheetData sheetId="22486" refreshError="1"/>
      <sheetData sheetId="22487" refreshError="1"/>
      <sheetData sheetId="22488" refreshError="1"/>
      <sheetData sheetId="22489" refreshError="1"/>
      <sheetData sheetId="22490" refreshError="1"/>
      <sheetData sheetId="22491" refreshError="1"/>
      <sheetData sheetId="22492" refreshError="1"/>
      <sheetData sheetId="22493" refreshError="1"/>
      <sheetData sheetId="22494" refreshError="1"/>
      <sheetData sheetId="22495" refreshError="1"/>
      <sheetData sheetId="22496" refreshError="1"/>
      <sheetData sheetId="22497" refreshError="1"/>
      <sheetData sheetId="22498" refreshError="1"/>
      <sheetData sheetId="22499" refreshError="1"/>
      <sheetData sheetId="22500" refreshError="1"/>
      <sheetData sheetId="22501" refreshError="1"/>
      <sheetData sheetId="22502" refreshError="1"/>
      <sheetData sheetId="22503" refreshError="1"/>
      <sheetData sheetId="22504" refreshError="1"/>
      <sheetData sheetId="22505" refreshError="1"/>
      <sheetData sheetId="22506" refreshError="1"/>
      <sheetData sheetId="22507" refreshError="1"/>
      <sheetData sheetId="22508" refreshError="1"/>
      <sheetData sheetId="22509" refreshError="1"/>
      <sheetData sheetId="22510" refreshError="1"/>
      <sheetData sheetId="22511" refreshError="1"/>
      <sheetData sheetId="22512" refreshError="1"/>
      <sheetData sheetId="22513" refreshError="1"/>
      <sheetData sheetId="22514" refreshError="1"/>
      <sheetData sheetId="22515" refreshError="1"/>
      <sheetData sheetId="22516" refreshError="1"/>
      <sheetData sheetId="22517" refreshError="1"/>
      <sheetData sheetId="22518" refreshError="1"/>
      <sheetData sheetId="22519" refreshError="1"/>
      <sheetData sheetId="22520" refreshError="1"/>
      <sheetData sheetId="22521" refreshError="1"/>
      <sheetData sheetId="22522" refreshError="1"/>
      <sheetData sheetId="22523" refreshError="1"/>
      <sheetData sheetId="22524" refreshError="1"/>
      <sheetData sheetId="22525" refreshError="1"/>
      <sheetData sheetId="22526" refreshError="1"/>
      <sheetData sheetId="22527" refreshError="1"/>
      <sheetData sheetId="22528" refreshError="1"/>
      <sheetData sheetId="22529" refreshError="1"/>
      <sheetData sheetId="22530" refreshError="1"/>
      <sheetData sheetId="22531" refreshError="1"/>
      <sheetData sheetId="22532" refreshError="1"/>
      <sheetData sheetId="22533" refreshError="1"/>
      <sheetData sheetId="22534" refreshError="1"/>
      <sheetData sheetId="22535" refreshError="1"/>
      <sheetData sheetId="22536" refreshError="1"/>
      <sheetData sheetId="22537" refreshError="1"/>
      <sheetData sheetId="22538" refreshError="1"/>
      <sheetData sheetId="22539" refreshError="1"/>
      <sheetData sheetId="22540" refreshError="1"/>
      <sheetData sheetId="22541" refreshError="1"/>
      <sheetData sheetId="22542" refreshError="1"/>
      <sheetData sheetId="22543" refreshError="1"/>
      <sheetData sheetId="22544" refreshError="1"/>
      <sheetData sheetId="22545" refreshError="1"/>
      <sheetData sheetId="22546" refreshError="1"/>
      <sheetData sheetId="22547" refreshError="1"/>
      <sheetData sheetId="22548" refreshError="1"/>
      <sheetData sheetId="22549" refreshError="1"/>
      <sheetData sheetId="22550" refreshError="1"/>
      <sheetData sheetId="22551" refreshError="1"/>
      <sheetData sheetId="22552" refreshError="1"/>
      <sheetData sheetId="22553" refreshError="1"/>
      <sheetData sheetId="22554" refreshError="1"/>
      <sheetData sheetId="22555" refreshError="1"/>
      <sheetData sheetId="22556" refreshError="1"/>
      <sheetData sheetId="22557" refreshError="1"/>
      <sheetData sheetId="22558" refreshError="1"/>
      <sheetData sheetId="22559" refreshError="1"/>
      <sheetData sheetId="22560" refreshError="1"/>
      <sheetData sheetId="22561" refreshError="1"/>
      <sheetData sheetId="22562" refreshError="1"/>
      <sheetData sheetId="22563" refreshError="1"/>
      <sheetData sheetId="22564" refreshError="1"/>
      <sheetData sheetId="22565" refreshError="1"/>
      <sheetData sheetId="22566" refreshError="1"/>
      <sheetData sheetId="22567" refreshError="1"/>
      <sheetData sheetId="22568" refreshError="1"/>
      <sheetData sheetId="22569" refreshError="1"/>
      <sheetData sheetId="22570" refreshError="1"/>
      <sheetData sheetId="22571" refreshError="1"/>
      <sheetData sheetId="22572" refreshError="1"/>
      <sheetData sheetId="22573" refreshError="1"/>
      <sheetData sheetId="22574" refreshError="1"/>
      <sheetData sheetId="22575" refreshError="1"/>
      <sheetData sheetId="22576" refreshError="1"/>
      <sheetData sheetId="22577" refreshError="1"/>
      <sheetData sheetId="22578" refreshError="1"/>
      <sheetData sheetId="22579" refreshError="1"/>
      <sheetData sheetId="22580" refreshError="1"/>
      <sheetData sheetId="22581" refreshError="1"/>
      <sheetData sheetId="22582" refreshError="1"/>
      <sheetData sheetId="22583" refreshError="1"/>
      <sheetData sheetId="22584" refreshError="1"/>
      <sheetData sheetId="22585" refreshError="1"/>
      <sheetData sheetId="22586" refreshError="1"/>
      <sheetData sheetId="22587" refreshError="1"/>
      <sheetData sheetId="22588" refreshError="1"/>
      <sheetData sheetId="22589" refreshError="1"/>
      <sheetData sheetId="22590" refreshError="1"/>
      <sheetData sheetId="22591" refreshError="1"/>
      <sheetData sheetId="22592" refreshError="1"/>
      <sheetData sheetId="22593" refreshError="1"/>
      <sheetData sheetId="22594" refreshError="1"/>
      <sheetData sheetId="22595" refreshError="1"/>
      <sheetData sheetId="22596" refreshError="1"/>
      <sheetData sheetId="22597" refreshError="1"/>
      <sheetData sheetId="22598" refreshError="1"/>
      <sheetData sheetId="22599" refreshError="1"/>
      <sheetData sheetId="22600" refreshError="1"/>
      <sheetData sheetId="22601" refreshError="1"/>
      <sheetData sheetId="22602" refreshError="1"/>
      <sheetData sheetId="22603" refreshError="1"/>
      <sheetData sheetId="22604" refreshError="1"/>
      <sheetData sheetId="22605" refreshError="1"/>
      <sheetData sheetId="22606" refreshError="1"/>
      <sheetData sheetId="22607" refreshError="1"/>
      <sheetData sheetId="22608" refreshError="1"/>
      <sheetData sheetId="22609" refreshError="1"/>
      <sheetData sheetId="22610" refreshError="1"/>
      <sheetData sheetId="22611" refreshError="1"/>
      <sheetData sheetId="22612" refreshError="1"/>
      <sheetData sheetId="22613" refreshError="1"/>
      <sheetData sheetId="22614" refreshError="1"/>
      <sheetData sheetId="22615" refreshError="1"/>
      <sheetData sheetId="22616" refreshError="1"/>
      <sheetData sheetId="22617" refreshError="1"/>
      <sheetData sheetId="22618" refreshError="1"/>
      <sheetData sheetId="22619" refreshError="1"/>
      <sheetData sheetId="22620" refreshError="1"/>
      <sheetData sheetId="22621" refreshError="1"/>
      <sheetData sheetId="22622" refreshError="1"/>
      <sheetData sheetId="22623" refreshError="1"/>
      <sheetData sheetId="22624" refreshError="1"/>
      <sheetData sheetId="22625" refreshError="1"/>
      <sheetData sheetId="22626" refreshError="1"/>
      <sheetData sheetId="22627" refreshError="1"/>
      <sheetData sheetId="22628" refreshError="1"/>
      <sheetData sheetId="22629" refreshError="1"/>
      <sheetData sheetId="22630" refreshError="1"/>
      <sheetData sheetId="22631" refreshError="1"/>
      <sheetData sheetId="22632" refreshError="1"/>
      <sheetData sheetId="22633" refreshError="1"/>
      <sheetData sheetId="22634" refreshError="1"/>
      <sheetData sheetId="22635" refreshError="1"/>
      <sheetData sheetId="22636" refreshError="1"/>
      <sheetData sheetId="22637" refreshError="1"/>
      <sheetData sheetId="22638" refreshError="1"/>
      <sheetData sheetId="22639" refreshError="1"/>
      <sheetData sheetId="22640" refreshError="1"/>
      <sheetData sheetId="22641" refreshError="1"/>
      <sheetData sheetId="22642" refreshError="1"/>
      <sheetData sheetId="22643" refreshError="1"/>
      <sheetData sheetId="22644" refreshError="1"/>
      <sheetData sheetId="22645" refreshError="1"/>
      <sheetData sheetId="22646" refreshError="1"/>
      <sheetData sheetId="22647" refreshError="1"/>
      <sheetData sheetId="22648" refreshError="1"/>
      <sheetData sheetId="22649" refreshError="1"/>
      <sheetData sheetId="22650" refreshError="1"/>
      <sheetData sheetId="22651" refreshError="1"/>
      <sheetData sheetId="22652" refreshError="1"/>
      <sheetData sheetId="22653" refreshError="1"/>
      <sheetData sheetId="22654" refreshError="1"/>
      <sheetData sheetId="22655" refreshError="1"/>
      <sheetData sheetId="22656" refreshError="1"/>
      <sheetData sheetId="22657" refreshError="1"/>
      <sheetData sheetId="22658" refreshError="1"/>
      <sheetData sheetId="22659" refreshError="1"/>
      <sheetData sheetId="22660" refreshError="1"/>
      <sheetData sheetId="22661" refreshError="1"/>
      <sheetData sheetId="22662" refreshError="1"/>
      <sheetData sheetId="22663" refreshError="1"/>
      <sheetData sheetId="22664" refreshError="1"/>
      <sheetData sheetId="22665" refreshError="1"/>
      <sheetData sheetId="22666" refreshError="1"/>
      <sheetData sheetId="22667" refreshError="1"/>
      <sheetData sheetId="22668" refreshError="1"/>
      <sheetData sheetId="22669" refreshError="1"/>
      <sheetData sheetId="22670" refreshError="1"/>
      <sheetData sheetId="22671" refreshError="1"/>
      <sheetData sheetId="22672" refreshError="1"/>
      <sheetData sheetId="22673" refreshError="1"/>
      <sheetData sheetId="22674" refreshError="1"/>
      <sheetData sheetId="22675" refreshError="1"/>
      <sheetData sheetId="22676" refreshError="1"/>
      <sheetData sheetId="22677" refreshError="1"/>
      <sheetData sheetId="22678" refreshError="1"/>
      <sheetData sheetId="22679" refreshError="1"/>
      <sheetData sheetId="22680" refreshError="1"/>
      <sheetData sheetId="22681" refreshError="1"/>
      <sheetData sheetId="22682" refreshError="1"/>
      <sheetData sheetId="22683" refreshError="1"/>
      <sheetData sheetId="22684" refreshError="1"/>
      <sheetData sheetId="22685" refreshError="1"/>
      <sheetData sheetId="22686" refreshError="1"/>
      <sheetData sheetId="22687" refreshError="1"/>
      <sheetData sheetId="22688" refreshError="1"/>
      <sheetData sheetId="22689" refreshError="1"/>
      <sheetData sheetId="22690" refreshError="1"/>
      <sheetData sheetId="22691" refreshError="1"/>
      <sheetData sheetId="22692" refreshError="1"/>
      <sheetData sheetId="22693" refreshError="1"/>
      <sheetData sheetId="22694" refreshError="1"/>
      <sheetData sheetId="22695" refreshError="1"/>
      <sheetData sheetId="22696" refreshError="1"/>
      <sheetData sheetId="22697" refreshError="1"/>
      <sheetData sheetId="22698" refreshError="1"/>
      <sheetData sheetId="22699" refreshError="1"/>
      <sheetData sheetId="22700" refreshError="1"/>
      <sheetData sheetId="22701" refreshError="1"/>
      <sheetData sheetId="22702" refreshError="1"/>
      <sheetData sheetId="22703" refreshError="1"/>
      <sheetData sheetId="22704" refreshError="1"/>
      <sheetData sheetId="22705" refreshError="1"/>
      <sheetData sheetId="22706" refreshError="1"/>
      <sheetData sheetId="22707" refreshError="1"/>
      <sheetData sheetId="22708" refreshError="1"/>
      <sheetData sheetId="22709" refreshError="1"/>
      <sheetData sheetId="22710" refreshError="1"/>
      <sheetData sheetId="22711" refreshError="1"/>
      <sheetData sheetId="22712" refreshError="1"/>
      <sheetData sheetId="22713" refreshError="1"/>
      <sheetData sheetId="22714" refreshError="1"/>
      <sheetData sheetId="22715" refreshError="1"/>
      <sheetData sheetId="22716" refreshError="1"/>
      <sheetData sheetId="22717" refreshError="1"/>
      <sheetData sheetId="22718" refreshError="1"/>
      <sheetData sheetId="22719" refreshError="1"/>
      <sheetData sheetId="22720" refreshError="1"/>
      <sheetData sheetId="22721" refreshError="1"/>
      <sheetData sheetId="22722" refreshError="1"/>
      <sheetData sheetId="22723" refreshError="1"/>
      <sheetData sheetId="22724" refreshError="1"/>
      <sheetData sheetId="22725" refreshError="1"/>
      <sheetData sheetId="22726" refreshError="1"/>
      <sheetData sheetId="22727" refreshError="1"/>
      <sheetData sheetId="22728" refreshError="1"/>
      <sheetData sheetId="22729" refreshError="1"/>
      <sheetData sheetId="22730" refreshError="1"/>
      <sheetData sheetId="22731" refreshError="1"/>
      <sheetData sheetId="22732" refreshError="1"/>
      <sheetData sheetId="22733" refreshError="1"/>
      <sheetData sheetId="22734" refreshError="1"/>
      <sheetData sheetId="22735" refreshError="1"/>
      <sheetData sheetId="22736" refreshError="1"/>
      <sheetData sheetId="22737" refreshError="1"/>
      <sheetData sheetId="22738" refreshError="1"/>
      <sheetData sheetId="22739" refreshError="1"/>
      <sheetData sheetId="22740" refreshError="1"/>
      <sheetData sheetId="22741" refreshError="1"/>
      <sheetData sheetId="22742" refreshError="1"/>
      <sheetData sheetId="22743" refreshError="1"/>
      <sheetData sheetId="22744" refreshError="1"/>
      <sheetData sheetId="22745" refreshError="1"/>
      <sheetData sheetId="22746" refreshError="1"/>
      <sheetData sheetId="22747" refreshError="1"/>
      <sheetData sheetId="22748" refreshError="1"/>
      <sheetData sheetId="22749" refreshError="1"/>
      <sheetData sheetId="22750" refreshError="1"/>
      <sheetData sheetId="22751" refreshError="1"/>
      <sheetData sheetId="22752" refreshError="1"/>
      <sheetData sheetId="22753" refreshError="1"/>
      <sheetData sheetId="22754" refreshError="1"/>
      <sheetData sheetId="22755" refreshError="1"/>
      <sheetData sheetId="22756" refreshError="1"/>
      <sheetData sheetId="22757" refreshError="1"/>
      <sheetData sheetId="22758" refreshError="1"/>
      <sheetData sheetId="22759" refreshError="1"/>
      <sheetData sheetId="22760" refreshError="1"/>
      <sheetData sheetId="22761" refreshError="1"/>
      <sheetData sheetId="22762" refreshError="1"/>
      <sheetData sheetId="22763" refreshError="1"/>
      <sheetData sheetId="22764" refreshError="1"/>
      <sheetData sheetId="22765" refreshError="1"/>
      <sheetData sheetId="22766" refreshError="1"/>
      <sheetData sheetId="22767" refreshError="1"/>
      <sheetData sheetId="22768" refreshError="1"/>
      <sheetData sheetId="22769" refreshError="1"/>
      <sheetData sheetId="22770" refreshError="1"/>
      <sheetData sheetId="22771" refreshError="1"/>
      <sheetData sheetId="22772" refreshError="1"/>
      <sheetData sheetId="22773" refreshError="1"/>
      <sheetData sheetId="22774" refreshError="1"/>
      <sheetData sheetId="22775" refreshError="1"/>
      <sheetData sheetId="22776" refreshError="1"/>
      <sheetData sheetId="22777" refreshError="1"/>
      <sheetData sheetId="22778" refreshError="1"/>
      <sheetData sheetId="22779" refreshError="1"/>
      <sheetData sheetId="22780" refreshError="1"/>
      <sheetData sheetId="22781" refreshError="1"/>
      <sheetData sheetId="22782" refreshError="1"/>
      <sheetData sheetId="22783" refreshError="1"/>
      <sheetData sheetId="22784" refreshError="1"/>
      <sheetData sheetId="22785" refreshError="1"/>
      <sheetData sheetId="22786" refreshError="1"/>
      <sheetData sheetId="22787" refreshError="1"/>
      <sheetData sheetId="22788" refreshError="1"/>
      <sheetData sheetId="22789" refreshError="1"/>
      <sheetData sheetId="22790" refreshError="1"/>
      <sheetData sheetId="22791" refreshError="1"/>
      <sheetData sheetId="22792" refreshError="1"/>
      <sheetData sheetId="22793" refreshError="1"/>
      <sheetData sheetId="22794" refreshError="1"/>
      <sheetData sheetId="22795" refreshError="1"/>
      <sheetData sheetId="22796" refreshError="1"/>
      <sheetData sheetId="22797" refreshError="1"/>
      <sheetData sheetId="22798" refreshError="1"/>
      <sheetData sheetId="22799" refreshError="1"/>
      <sheetData sheetId="22800" refreshError="1"/>
      <sheetData sheetId="22801" refreshError="1"/>
      <sheetData sheetId="22802" refreshError="1"/>
      <sheetData sheetId="22803" refreshError="1"/>
      <sheetData sheetId="22804" refreshError="1"/>
      <sheetData sheetId="22805" refreshError="1"/>
      <sheetData sheetId="22806" refreshError="1"/>
      <sheetData sheetId="22807" refreshError="1"/>
      <sheetData sheetId="22808" refreshError="1"/>
      <sheetData sheetId="22809" refreshError="1"/>
      <sheetData sheetId="22810" refreshError="1"/>
      <sheetData sheetId="22811" refreshError="1"/>
      <sheetData sheetId="22812" refreshError="1"/>
      <sheetData sheetId="22813" refreshError="1"/>
      <sheetData sheetId="22814" refreshError="1"/>
      <sheetData sheetId="22815" refreshError="1"/>
      <sheetData sheetId="22816" refreshError="1"/>
      <sheetData sheetId="22817" refreshError="1"/>
      <sheetData sheetId="22818" refreshError="1"/>
      <sheetData sheetId="22819" refreshError="1"/>
      <sheetData sheetId="22820" refreshError="1"/>
      <sheetData sheetId="22821" refreshError="1"/>
      <sheetData sheetId="22822" refreshError="1"/>
      <sheetData sheetId="22823" refreshError="1"/>
      <sheetData sheetId="22824" refreshError="1"/>
      <sheetData sheetId="22825" refreshError="1"/>
      <sheetData sheetId="22826" refreshError="1"/>
      <sheetData sheetId="22827" refreshError="1"/>
      <sheetData sheetId="22828" refreshError="1"/>
      <sheetData sheetId="22829" refreshError="1"/>
      <sheetData sheetId="22830" refreshError="1"/>
      <sheetData sheetId="22831" refreshError="1"/>
      <sheetData sheetId="22832" refreshError="1"/>
      <sheetData sheetId="22833" refreshError="1"/>
      <sheetData sheetId="22834" refreshError="1"/>
      <sheetData sheetId="22835" refreshError="1"/>
      <sheetData sheetId="22836" refreshError="1"/>
      <sheetData sheetId="22837" refreshError="1"/>
      <sheetData sheetId="22838" refreshError="1"/>
      <sheetData sheetId="22839" refreshError="1"/>
      <sheetData sheetId="22840" refreshError="1"/>
      <sheetData sheetId="22841" refreshError="1"/>
      <sheetData sheetId="22842" refreshError="1"/>
      <sheetData sheetId="22843" refreshError="1"/>
      <sheetData sheetId="22844" refreshError="1"/>
      <sheetData sheetId="22845" refreshError="1"/>
      <sheetData sheetId="22846" refreshError="1"/>
      <sheetData sheetId="22847" refreshError="1"/>
      <sheetData sheetId="22848" refreshError="1"/>
      <sheetData sheetId="22849" refreshError="1"/>
      <sheetData sheetId="22850" refreshError="1"/>
      <sheetData sheetId="22851" refreshError="1"/>
      <sheetData sheetId="22852" refreshError="1"/>
      <sheetData sheetId="22853" refreshError="1"/>
      <sheetData sheetId="22854" refreshError="1"/>
      <sheetData sheetId="22855" refreshError="1"/>
      <sheetData sheetId="22856" refreshError="1"/>
      <sheetData sheetId="22857" refreshError="1"/>
      <sheetData sheetId="22858" refreshError="1"/>
      <sheetData sheetId="22859" refreshError="1"/>
      <sheetData sheetId="22860" refreshError="1"/>
      <sheetData sheetId="22861" refreshError="1"/>
      <sheetData sheetId="22862" refreshError="1"/>
      <sheetData sheetId="22863" refreshError="1"/>
      <sheetData sheetId="22864" refreshError="1"/>
      <sheetData sheetId="22865" refreshError="1"/>
      <sheetData sheetId="22866" refreshError="1"/>
      <sheetData sheetId="22867" refreshError="1"/>
      <sheetData sheetId="22868" refreshError="1"/>
      <sheetData sheetId="22869" refreshError="1"/>
      <sheetData sheetId="22870" refreshError="1"/>
      <sheetData sheetId="22871" refreshError="1"/>
      <sheetData sheetId="22872" refreshError="1"/>
      <sheetData sheetId="22873" refreshError="1"/>
      <sheetData sheetId="22874" refreshError="1"/>
      <sheetData sheetId="22875" refreshError="1"/>
      <sheetData sheetId="22876" refreshError="1"/>
      <sheetData sheetId="22877" refreshError="1"/>
      <sheetData sheetId="22878" refreshError="1"/>
      <sheetData sheetId="22879" refreshError="1"/>
      <sheetData sheetId="22880" refreshError="1"/>
      <sheetData sheetId="22881" refreshError="1"/>
      <sheetData sheetId="22882" refreshError="1"/>
      <sheetData sheetId="22883" refreshError="1"/>
      <sheetData sheetId="22884" refreshError="1"/>
      <sheetData sheetId="22885" refreshError="1"/>
      <sheetData sheetId="22886" refreshError="1"/>
      <sheetData sheetId="22887" refreshError="1"/>
      <sheetData sheetId="22888" refreshError="1"/>
      <sheetData sheetId="22889" refreshError="1"/>
      <sheetData sheetId="22890" refreshError="1"/>
      <sheetData sheetId="22891" refreshError="1"/>
      <sheetData sheetId="22892" refreshError="1"/>
      <sheetData sheetId="22893" refreshError="1"/>
      <sheetData sheetId="22894" refreshError="1"/>
      <sheetData sheetId="22895" refreshError="1"/>
      <sheetData sheetId="22896" refreshError="1"/>
      <sheetData sheetId="22897" refreshError="1"/>
      <sheetData sheetId="22898" refreshError="1"/>
      <sheetData sheetId="22899" refreshError="1"/>
      <sheetData sheetId="22900" refreshError="1"/>
      <sheetData sheetId="22901" refreshError="1"/>
      <sheetData sheetId="22902" refreshError="1"/>
      <sheetData sheetId="22903" refreshError="1"/>
      <sheetData sheetId="22904" refreshError="1"/>
      <sheetData sheetId="22905" refreshError="1"/>
      <sheetData sheetId="22906" refreshError="1"/>
      <sheetData sheetId="22907" refreshError="1"/>
      <sheetData sheetId="22908" refreshError="1"/>
      <sheetData sheetId="22909" refreshError="1"/>
      <sheetData sheetId="22910" refreshError="1"/>
      <sheetData sheetId="22911" refreshError="1"/>
      <sheetData sheetId="22912" refreshError="1"/>
      <sheetData sheetId="22913" refreshError="1"/>
      <sheetData sheetId="22914" refreshError="1"/>
      <sheetData sheetId="22915" refreshError="1"/>
      <sheetData sheetId="22916" refreshError="1"/>
      <sheetData sheetId="22917" refreshError="1"/>
      <sheetData sheetId="22918" refreshError="1"/>
      <sheetData sheetId="22919" refreshError="1"/>
      <sheetData sheetId="22920" refreshError="1"/>
      <sheetData sheetId="22921" refreshError="1"/>
      <sheetData sheetId="22922" refreshError="1"/>
      <sheetData sheetId="22923" refreshError="1"/>
      <sheetData sheetId="22924" refreshError="1"/>
      <sheetData sheetId="22925" refreshError="1"/>
      <sheetData sheetId="22926" refreshError="1"/>
      <sheetData sheetId="22927" refreshError="1"/>
      <sheetData sheetId="22928" refreshError="1"/>
      <sheetData sheetId="22929" refreshError="1"/>
      <sheetData sheetId="22930" refreshError="1"/>
      <sheetData sheetId="22931" refreshError="1"/>
      <sheetData sheetId="22932" refreshError="1"/>
      <sheetData sheetId="22933" refreshError="1"/>
      <sheetData sheetId="22934" refreshError="1"/>
      <sheetData sheetId="22935" refreshError="1"/>
      <sheetData sheetId="22936" refreshError="1"/>
      <sheetData sheetId="22937" refreshError="1"/>
      <sheetData sheetId="22938" refreshError="1"/>
      <sheetData sheetId="22939" refreshError="1"/>
      <sheetData sheetId="22940" refreshError="1"/>
      <sheetData sheetId="22941" refreshError="1"/>
      <sheetData sheetId="22942" refreshError="1"/>
      <sheetData sheetId="22943" refreshError="1"/>
      <sheetData sheetId="22944" refreshError="1"/>
      <sheetData sheetId="22945" refreshError="1"/>
      <sheetData sheetId="22946" refreshError="1"/>
      <sheetData sheetId="22947" refreshError="1"/>
      <sheetData sheetId="22948" refreshError="1"/>
      <sheetData sheetId="22949" refreshError="1"/>
      <sheetData sheetId="22950" refreshError="1"/>
      <sheetData sheetId="22951" refreshError="1"/>
      <sheetData sheetId="22952" refreshError="1"/>
      <sheetData sheetId="22953" refreshError="1"/>
      <sheetData sheetId="22954" refreshError="1"/>
      <sheetData sheetId="22955" refreshError="1"/>
      <sheetData sheetId="22956" refreshError="1"/>
      <sheetData sheetId="22957" refreshError="1"/>
      <sheetData sheetId="22958" refreshError="1"/>
      <sheetData sheetId="22959" refreshError="1"/>
      <sheetData sheetId="22960" refreshError="1"/>
      <sheetData sheetId="22961" refreshError="1"/>
      <sheetData sheetId="22962" refreshError="1"/>
      <sheetData sheetId="22963" refreshError="1"/>
      <sheetData sheetId="22964" refreshError="1"/>
      <sheetData sheetId="22965" refreshError="1"/>
      <sheetData sheetId="22966" refreshError="1"/>
      <sheetData sheetId="22967" refreshError="1"/>
      <sheetData sheetId="22968" refreshError="1"/>
      <sheetData sheetId="22969" refreshError="1"/>
      <sheetData sheetId="22970" refreshError="1"/>
      <sheetData sheetId="22971" refreshError="1"/>
      <sheetData sheetId="22972" refreshError="1"/>
      <sheetData sheetId="22973" refreshError="1"/>
      <sheetData sheetId="22974" refreshError="1"/>
      <sheetData sheetId="22975" refreshError="1"/>
      <sheetData sheetId="22976" refreshError="1"/>
      <sheetData sheetId="22977" refreshError="1"/>
      <sheetData sheetId="22978" refreshError="1"/>
      <sheetData sheetId="22979" refreshError="1"/>
      <sheetData sheetId="22980" refreshError="1"/>
      <sheetData sheetId="22981" refreshError="1"/>
      <sheetData sheetId="22982" refreshError="1"/>
      <sheetData sheetId="22983" refreshError="1"/>
      <sheetData sheetId="22984" refreshError="1"/>
      <sheetData sheetId="22985" refreshError="1"/>
      <sheetData sheetId="22986" refreshError="1"/>
      <sheetData sheetId="22987" refreshError="1"/>
      <sheetData sheetId="22988" refreshError="1"/>
      <sheetData sheetId="22989" refreshError="1"/>
      <sheetData sheetId="22990" refreshError="1"/>
      <sheetData sheetId="22991" refreshError="1"/>
      <sheetData sheetId="22992" refreshError="1"/>
      <sheetData sheetId="22993" refreshError="1"/>
      <sheetData sheetId="22994" refreshError="1"/>
      <sheetData sheetId="22995" refreshError="1"/>
      <sheetData sheetId="22996" refreshError="1"/>
      <sheetData sheetId="22997" refreshError="1"/>
      <sheetData sheetId="22998" refreshError="1"/>
      <sheetData sheetId="22999" refreshError="1"/>
      <sheetData sheetId="23000" refreshError="1"/>
      <sheetData sheetId="23001" refreshError="1"/>
      <sheetData sheetId="23002" refreshError="1"/>
      <sheetData sheetId="23003" refreshError="1"/>
      <sheetData sheetId="23004" refreshError="1"/>
      <sheetData sheetId="23005" refreshError="1"/>
      <sheetData sheetId="23006" refreshError="1"/>
      <sheetData sheetId="23007" refreshError="1"/>
      <sheetData sheetId="23008" refreshError="1"/>
      <sheetData sheetId="23009" refreshError="1"/>
      <sheetData sheetId="23010" refreshError="1"/>
      <sheetData sheetId="23011" refreshError="1"/>
      <sheetData sheetId="23012" refreshError="1"/>
      <sheetData sheetId="23013" refreshError="1"/>
      <sheetData sheetId="23014" refreshError="1"/>
      <sheetData sheetId="23015" refreshError="1"/>
      <sheetData sheetId="23016" refreshError="1"/>
      <sheetData sheetId="23017" refreshError="1"/>
      <sheetData sheetId="23018" refreshError="1"/>
      <sheetData sheetId="23019" refreshError="1"/>
      <sheetData sheetId="23020" refreshError="1"/>
      <sheetData sheetId="23021" refreshError="1"/>
      <sheetData sheetId="23022" refreshError="1"/>
      <sheetData sheetId="23023" refreshError="1"/>
      <sheetData sheetId="23024" refreshError="1"/>
      <sheetData sheetId="23025" refreshError="1"/>
      <sheetData sheetId="23026" refreshError="1"/>
      <sheetData sheetId="23027" refreshError="1"/>
      <sheetData sheetId="23028" refreshError="1"/>
      <sheetData sheetId="23029" refreshError="1"/>
      <sheetData sheetId="23030" refreshError="1"/>
      <sheetData sheetId="23031" refreshError="1"/>
      <sheetData sheetId="23032" refreshError="1"/>
      <sheetData sheetId="23033" refreshError="1"/>
      <sheetData sheetId="23034" refreshError="1"/>
      <sheetData sheetId="23035" refreshError="1"/>
      <sheetData sheetId="23036" refreshError="1"/>
      <sheetData sheetId="23037" refreshError="1"/>
      <sheetData sheetId="23038" refreshError="1"/>
      <sheetData sheetId="23039" refreshError="1"/>
      <sheetData sheetId="23040" refreshError="1"/>
      <sheetData sheetId="23041" refreshError="1"/>
      <sheetData sheetId="23042" refreshError="1"/>
      <sheetData sheetId="23043" refreshError="1"/>
      <sheetData sheetId="23044" refreshError="1"/>
      <sheetData sheetId="23045" refreshError="1"/>
      <sheetData sheetId="23046" refreshError="1"/>
      <sheetData sheetId="23047" refreshError="1"/>
      <sheetData sheetId="23048" refreshError="1"/>
      <sheetData sheetId="23049" refreshError="1"/>
      <sheetData sheetId="23050" refreshError="1"/>
      <sheetData sheetId="23051" refreshError="1"/>
      <sheetData sheetId="23052" refreshError="1"/>
      <sheetData sheetId="23053" refreshError="1"/>
      <sheetData sheetId="23054" refreshError="1"/>
      <sheetData sheetId="23055" refreshError="1"/>
      <sheetData sheetId="23056" refreshError="1"/>
      <sheetData sheetId="23057" refreshError="1"/>
      <sheetData sheetId="23058" refreshError="1"/>
      <sheetData sheetId="23059" refreshError="1"/>
      <sheetData sheetId="23060" refreshError="1"/>
      <sheetData sheetId="23061" refreshError="1"/>
      <sheetData sheetId="23062" refreshError="1"/>
      <sheetData sheetId="23063" refreshError="1"/>
      <sheetData sheetId="23064" refreshError="1"/>
      <sheetData sheetId="23065" refreshError="1"/>
      <sheetData sheetId="23066" refreshError="1"/>
      <sheetData sheetId="23067" refreshError="1"/>
      <sheetData sheetId="23068" refreshError="1"/>
      <sheetData sheetId="23069" refreshError="1"/>
      <sheetData sheetId="23070" refreshError="1"/>
      <sheetData sheetId="23071" refreshError="1"/>
      <sheetData sheetId="23072" refreshError="1"/>
      <sheetData sheetId="23073" refreshError="1"/>
      <sheetData sheetId="23074" refreshError="1"/>
      <sheetData sheetId="23075" refreshError="1"/>
      <sheetData sheetId="23076" refreshError="1"/>
      <sheetData sheetId="23077" refreshError="1"/>
      <sheetData sheetId="23078" refreshError="1"/>
      <sheetData sheetId="23079" refreshError="1"/>
      <sheetData sheetId="23080" refreshError="1"/>
      <sheetData sheetId="23081" refreshError="1"/>
      <sheetData sheetId="23082" refreshError="1"/>
      <sheetData sheetId="23083" refreshError="1"/>
      <sheetData sheetId="23084" refreshError="1"/>
      <sheetData sheetId="23085" refreshError="1"/>
      <sheetData sheetId="23086" refreshError="1"/>
      <sheetData sheetId="23087" refreshError="1"/>
      <sheetData sheetId="23088" refreshError="1"/>
      <sheetData sheetId="23089" refreshError="1"/>
      <sheetData sheetId="23090" refreshError="1"/>
      <sheetData sheetId="23091" refreshError="1"/>
      <sheetData sheetId="23092" refreshError="1"/>
      <sheetData sheetId="23093" refreshError="1"/>
      <sheetData sheetId="23094" refreshError="1"/>
      <sheetData sheetId="23095" refreshError="1"/>
      <sheetData sheetId="23096" refreshError="1"/>
      <sheetData sheetId="23097" refreshError="1"/>
      <sheetData sheetId="23098" refreshError="1"/>
      <sheetData sheetId="23099" refreshError="1"/>
      <sheetData sheetId="23100" refreshError="1"/>
      <sheetData sheetId="23101" refreshError="1"/>
      <sheetData sheetId="23102" refreshError="1"/>
      <sheetData sheetId="23103" refreshError="1"/>
      <sheetData sheetId="23104" refreshError="1"/>
      <sheetData sheetId="23105" refreshError="1"/>
      <sheetData sheetId="23106" refreshError="1"/>
      <sheetData sheetId="23107" refreshError="1"/>
      <sheetData sheetId="23108" refreshError="1"/>
      <sheetData sheetId="23109" refreshError="1"/>
      <sheetData sheetId="23110" refreshError="1"/>
      <sheetData sheetId="23111" refreshError="1"/>
      <sheetData sheetId="23112" refreshError="1"/>
      <sheetData sheetId="23113" refreshError="1"/>
      <sheetData sheetId="23114" refreshError="1"/>
      <sheetData sheetId="23115" refreshError="1"/>
      <sheetData sheetId="23116" refreshError="1"/>
      <sheetData sheetId="23117" refreshError="1"/>
      <sheetData sheetId="23118" refreshError="1"/>
      <sheetData sheetId="23119" refreshError="1"/>
      <sheetData sheetId="23120" refreshError="1"/>
      <sheetData sheetId="23121" refreshError="1"/>
      <sheetData sheetId="23122" refreshError="1"/>
      <sheetData sheetId="23123" refreshError="1"/>
      <sheetData sheetId="23124" refreshError="1"/>
      <sheetData sheetId="23125" refreshError="1"/>
      <sheetData sheetId="23126" refreshError="1"/>
      <sheetData sheetId="23127" refreshError="1"/>
      <sheetData sheetId="23128" refreshError="1"/>
      <sheetData sheetId="23129" refreshError="1"/>
      <sheetData sheetId="23130" refreshError="1"/>
      <sheetData sheetId="23131" refreshError="1"/>
      <sheetData sheetId="23132" refreshError="1"/>
      <sheetData sheetId="23133" refreshError="1"/>
      <sheetData sheetId="23134" refreshError="1"/>
      <sheetData sheetId="23135" refreshError="1"/>
      <sheetData sheetId="23136" refreshError="1"/>
      <sheetData sheetId="23137" refreshError="1"/>
      <sheetData sheetId="23138" refreshError="1"/>
      <sheetData sheetId="23139" refreshError="1"/>
      <sheetData sheetId="23140" refreshError="1"/>
      <sheetData sheetId="23141" refreshError="1"/>
      <sheetData sheetId="23142" refreshError="1"/>
      <sheetData sheetId="23143" refreshError="1"/>
      <sheetData sheetId="23144" refreshError="1"/>
      <sheetData sheetId="23145" refreshError="1"/>
      <sheetData sheetId="23146" refreshError="1"/>
      <sheetData sheetId="23147" refreshError="1"/>
      <sheetData sheetId="23148" refreshError="1"/>
      <sheetData sheetId="23149" refreshError="1"/>
      <sheetData sheetId="23150" refreshError="1"/>
      <sheetData sheetId="23151" refreshError="1"/>
      <sheetData sheetId="23152" refreshError="1"/>
      <sheetData sheetId="23153" refreshError="1"/>
      <sheetData sheetId="23154" refreshError="1"/>
      <sheetData sheetId="23155" refreshError="1"/>
      <sheetData sheetId="23156" refreshError="1"/>
      <sheetData sheetId="23157" refreshError="1"/>
      <sheetData sheetId="23158" refreshError="1"/>
      <sheetData sheetId="23159" refreshError="1"/>
      <sheetData sheetId="23160" refreshError="1"/>
      <sheetData sheetId="23161" refreshError="1"/>
      <sheetData sheetId="23162" refreshError="1"/>
      <sheetData sheetId="23163" refreshError="1"/>
      <sheetData sheetId="23164" refreshError="1"/>
      <sheetData sheetId="23165" refreshError="1"/>
      <sheetData sheetId="23166" refreshError="1"/>
      <sheetData sheetId="23167" refreshError="1"/>
      <sheetData sheetId="23168" refreshError="1"/>
      <sheetData sheetId="23169" refreshError="1"/>
      <sheetData sheetId="23170" refreshError="1"/>
      <sheetData sheetId="23171" refreshError="1"/>
      <sheetData sheetId="23172" refreshError="1"/>
      <sheetData sheetId="23173" refreshError="1"/>
      <sheetData sheetId="23174" refreshError="1"/>
      <sheetData sheetId="23175" refreshError="1"/>
      <sheetData sheetId="23176" refreshError="1"/>
      <sheetData sheetId="23177" refreshError="1"/>
      <sheetData sheetId="23178" refreshError="1"/>
      <sheetData sheetId="23179" refreshError="1"/>
      <sheetData sheetId="23180" refreshError="1"/>
      <sheetData sheetId="23181" refreshError="1"/>
      <sheetData sheetId="23182" refreshError="1"/>
      <sheetData sheetId="23183" refreshError="1"/>
      <sheetData sheetId="23184" refreshError="1"/>
      <sheetData sheetId="23185" refreshError="1"/>
      <sheetData sheetId="23186" refreshError="1"/>
      <sheetData sheetId="23187" refreshError="1"/>
      <sheetData sheetId="23188" refreshError="1"/>
      <sheetData sheetId="23189" refreshError="1"/>
      <sheetData sheetId="23190" refreshError="1"/>
      <sheetData sheetId="23191" refreshError="1"/>
      <sheetData sheetId="23192" refreshError="1"/>
      <sheetData sheetId="23193" refreshError="1"/>
      <sheetData sheetId="23194" refreshError="1"/>
      <sheetData sheetId="23195" refreshError="1"/>
      <sheetData sheetId="23196" refreshError="1"/>
      <sheetData sheetId="23197" refreshError="1"/>
      <sheetData sheetId="23198" refreshError="1"/>
      <sheetData sheetId="23199" refreshError="1"/>
      <sheetData sheetId="23200" refreshError="1"/>
      <sheetData sheetId="23201" refreshError="1"/>
      <sheetData sheetId="23202" refreshError="1"/>
      <sheetData sheetId="23203" refreshError="1"/>
      <sheetData sheetId="23204" refreshError="1"/>
      <sheetData sheetId="23205" refreshError="1"/>
      <sheetData sheetId="23206" refreshError="1"/>
      <sheetData sheetId="23207" refreshError="1"/>
      <sheetData sheetId="23208" refreshError="1"/>
      <sheetData sheetId="23209" refreshError="1"/>
      <sheetData sheetId="23210" refreshError="1"/>
      <sheetData sheetId="23211" refreshError="1"/>
      <sheetData sheetId="23212" refreshError="1"/>
      <sheetData sheetId="23213" refreshError="1"/>
      <sheetData sheetId="23214" refreshError="1"/>
      <sheetData sheetId="23215" refreshError="1"/>
      <sheetData sheetId="23216" refreshError="1"/>
      <sheetData sheetId="23217" refreshError="1"/>
      <sheetData sheetId="23218" refreshError="1"/>
      <sheetData sheetId="23219" refreshError="1"/>
      <sheetData sheetId="23220" refreshError="1"/>
      <sheetData sheetId="23221" refreshError="1"/>
      <sheetData sheetId="23222" refreshError="1"/>
      <sheetData sheetId="23223" refreshError="1"/>
      <sheetData sheetId="23224" refreshError="1"/>
      <sheetData sheetId="23225" refreshError="1"/>
      <sheetData sheetId="23226" refreshError="1"/>
      <sheetData sheetId="23227" refreshError="1"/>
      <sheetData sheetId="23228" refreshError="1"/>
      <sheetData sheetId="23229" refreshError="1"/>
      <sheetData sheetId="23230" refreshError="1"/>
      <sheetData sheetId="23231" refreshError="1"/>
      <sheetData sheetId="23232" refreshError="1"/>
      <sheetData sheetId="23233" refreshError="1"/>
      <sheetData sheetId="23234" refreshError="1"/>
      <sheetData sheetId="23235" refreshError="1"/>
      <sheetData sheetId="23236" refreshError="1"/>
      <sheetData sheetId="23237" refreshError="1"/>
      <sheetData sheetId="23238" refreshError="1"/>
      <sheetData sheetId="23239" refreshError="1"/>
      <sheetData sheetId="23240" refreshError="1"/>
      <sheetData sheetId="23241" refreshError="1"/>
      <sheetData sheetId="23242" refreshError="1"/>
      <sheetData sheetId="23243" refreshError="1"/>
      <sheetData sheetId="23244" refreshError="1"/>
      <sheetData sheetId="23245" refreshError="1"/>
      <sheetData sheetId="23246" refreshError="1"/>
      <sheetData sheetId="23247" refreshError="1"/>
      <sheetData sheetId="23248" refreshError="1"/>
      <sheetData sheetId="23249" refreshError="1"/>
      <sheetData sheetId="23250" refreshError="1"/>
      <sheetData sheetId="23251" refreshError="1"/>
      <sheetData sheetId="23252" refreshError="1"/>
      <sheetData sheetId="23253" refreshError="1"/>
      <sheetData sheetId="23254" refreshError="1"/>
      <sheetData sheetId="23255" refreshError="1"/>
      <sheetData sheetId="23256" refreshError="1"/>
      <sheetData sheetId="23257" refreshError="1"/>
      <sheetData sheetId="23258" refreshError="1"/>
      <sheetData sheetId="23259" refreshError="1"/>
      <sheetData sheetId="23260" refreshError="1"/>
      <sheetData sheetId="23261" refreshError="1"/>
      <sheetData sheetId="23262" refreshError="1"/>
      <sheetData sheetId="23263" refreshError="1"/>
      <sheetData sheetId="23264" refreshError="1"/>
      <sheetData sheetId="23265" refreshError="1"/>
      <sheetData sheetId="23266" refreshError="1"/>
      <sheetData sheetId="23267" refreshError="1"/>
      <sheetData sheetId="23268" refreshError="1"/>
      <sheetData sheetId="23269" refreshError="1"/>
      <sheetData sheetId="23270" refreshError="1"/>
      <sheetData sheetId="23271" refreshError="1"/>
      <sheetData sheetId="23272" refreshError="1"/>
      <sheetData sheetId="23273" refreshError="1"/>
      <sheetData sheetId="23274" refreshError="1"/>
      <sheetData sheetId="23275" refreshError="1"/>
      <sheetData sheetId="23276" refreshError="1"/>
      <sheetData sheetId="23277" refreshError="1"/>
      <sheetData sheetId="23278" refreshError="1"/>
      <sheetData sheetId="23279" refreshError="1"/>
      <sheetData sheetId="23280" refreshError="1"/>
      <sheetData sheetId="23281" refreshError="1"/>
      <sheetData sheetId="23282" refreshError="1"/>
      <sheetData sheetId="23283" refreshError="1"/>
      <sheetData sheetId="23284" refreshError="1"/>
      <sheetData sheetId="23285" refreshError="1"/>
      <sheetData sheetId="23286" refreshError="1"/>
      <sheetData sheetId="23287" refreshError="1"/>
      <sheetData sheetId="23288" refreshError="1"/>
      <sheetData sheetId="23289" refreshError="1"/>
      <sheetData sheetId="23290" refreshError="1"/>
      <sheetData sheetId="23291" refreshError="1"/>
      <sheetData sheetId="23292" refreshError="1"/>
      <sheetData sheetId="23293" refreshError="1"/>
      <sheetData sheetId="23294" refreshError="1"/>
      <sheetData sheetId="23295" refreshError="1"/>
      <sheetData sheetId="23296" refreshError="1"/>
      <sheetData sheetId="23297" refreshError="1"/>
      <sheetData sheetId="23298" refreshError="1"/>
      <sheetData sheetId="23299" refreshError="1"/>
      <sheetData sheetId="23300" refreshError="1"/>
      <sheetData sheetId="23301" refreshError="1"/>
      <sheetData sheetId="23302" refreshError="1"/>
      <sheetData sheetId="23303" refreshError="1"/>
      <sheetData sheetId="23304" refreshError="1"/>
      <sheetData sheetId="23305" refreshError="1"/>
      <sheetData sheetId="23306" refreshError="1"/>
      <sheetData sheetId="23307" refreshError="1"/>
      <sheetData sheetId="23308" refreshError="1"/>
      <sheetData sheetId="23309" refreshError="1"/>
      <sheetData sheetId="23310" refreshError="1"/>
      <sheetData sheetId="23311" refreshError="1"/>
      <sheetData sheetId="23312" refreshError="1"/>
      <sheetData sheetId="23313" refreshError="1"/>
      <sheetData sheetId="23314" refreshError="1"/>
      <sheetData sheetId="23315" refreshError="1"/>
      <sheetData sheetId="23316" refreshError="1"/>
      <sheetData sheetId="23317" refreshError="1"/>
      <sheetData sheetId="23318" refreshError="1"/>
      <sheetData sheetId="23319" refreshError="1"/>
      <sheetData sheetId="23320" refreshError="1"/>
      <sheetData sheetId="23321" refreshError="1"/>
      <sheetData sheetId="23322" refreshError="1"/>
      <sheetData sheetId="23323" refreshError="1"/>
      <sheetData sheetId="23324" refreshError="1"/>
      <sheetData sheetId="23325" refreshError="1"/>
      <sheetData sheetId="23326" refreshError="1"/>
      <sheetData sheetId="23327" refreshError="1"/>
      <sheetData sheetId="23328" refreshError="1"/>
      <sheetData sheetId="23329" refreshError="1"/>
      <sheetData sheetId="23330" refreshError="1"/>
      <sheetData sheetId="23331" refreshError="1"/>
      <sheetData sheetId="23332" refreshError="1"/>
      <sheetData sheetId="23333" refreshError="1"/>
      <sheetData sheetId="23334" refreshError="1"/>
      <sheetData sheetId="23335" refreshError="1"/>
      <sheetData sheetId="23336" refreshError="1"/>
      <sheetData sheetId="23337" refreshError="1"/>
      <sheetData sheetId="23338" refreshError="1"/>
      <sheetData sheetId="23339" refreshError="1"/>
      <sheetData sheetId="23340" refreshError="1"/>
      <sheetData sheetId="23341" refreshError="1"/>
      <sheetData sheetId="23342" refreshError="1"/>
      <sheetData sheetId="23343" refreshError="1"/>
      <sheetData sheetId="23344" refreshError="1"/>
      <sheetData sheetId="23345" refreshError="1"/>
      <sheetData sheetId="23346" refreshError="1"/>
      <sheetData sheetId="23347" refreshError="1"/>
      <sheetData sheetId="23348" refreshError="1"/>
      <sheetData sheetId="23349" refreshError="1"/>
      <sheetData sheetId="23350" refreshError="1"/>
      <sheetData sheetId="23351" refreshError="1"/>
      <sheetData sheetId="23352" refreshError="1"/>
      <sheetData sheetId="23353" refreshError="1"/>
      <sheetData sheetId="23354" refreshError="1"/>
      <sheetData sheetId="23355" refreshError="1"/>
      <sheetData sheetId="23356" refreshError="1"/>
      <sheetData sheetId="23357" refreshError="1"/>
      <sheetData sheetId="23358" refreshError="1"/>
      <sheetData sheetId="23359" refreshError="1"/>
      <sheetData sheetId="23360" refreshError="1"/>
      <sheetData sheetId="23361" refreshError="1"/>
      <sheetData sheetId="23362" refreshError="1"/>
      <sheetData sheetId="23363" refreshError="1"/>
      <sheetData sheetId="23364" refreshError="1"/>
      <sheetData sheetId="23365" refreshError="1"/>
      <sheetData sheetId="23366" refreshError="1"/>
      <sheetData sheetId="23367" refreshError="1"/>
      <sheetData sheetId="23368" refreshError="1"/>
      <sheetData sheetId="23369" refreshError="1"/>
      <sheetData sheetId="23370" refreshError="1"/>
      <sheetData sheetId="23371" refreshError="1"/>
      <sheetData sheetId="23372" refreshError="1"/>
      <sheetData sheetId="23373" refreshError="1"/>
      <sheetData sheetId="23374" refreshError="1"/>
      <sheetData sheetId="23375" refreshError="1"/>
      <sheetData sheetId="23376" refreshError="1"/>
      <sheetData sheetId="23377" refreshError="1"/>
      <sheetData sheetId="23378" refreshError="1"/>
      <sheetData sheetId="23379" refreshError="1"/>
      <sheetData sheetId="23380" refreshError="1"/>
      <sheetData sheetId="23381" refreshError="1"/>
      <sheetData sheetId="23382" refreshError="1"/>
      <sheetData sheetId="23383" refreshError="1"/>
      <sheetData sheetId="23384" refreshError="1"/>
      <sheetData sheetId="23385" refreshError="1"/>
      <sheetData sheetId="23386" refreshError="1"/>
      <sheetData sheetId="23387" refreshError="1"/>
      <sheetData sheetId="23388" refreshError="1"/>
      <sheetData sheetId="23389" refreshError="1"/>
      <sheetData sheetId="23390" refreshError="1"/>
      <sheetData sheetId="23391" refreshError="1"/>
      <sheetData sheetId="23392" refreshError="1"/>
      <sheetData sheetId="23393" refreshError="1"/>
      <sheetData sheetId="23394" refreshError="1"/>
      <sheetData sheetId="23395" refreshError="1"/>
      <sheetData sheetId="23396" refreshError="1"/>
      <sheetData sheetId="23397" refreshError="1"/>
      <sheetData sheetId="23398" refreshError="1"/>
      <sheetData sheetId="23399" refreshError="1"/>
      <sheetData sheetId="23400" refreshError="1"/>
      <sheetData sheetId="23401" refreshError="1"/>
      <sheetData sheetId="23402" refreshError="1"/>
      <sheetData sheetId="23403" refreshError="1"/>
      <sheetData sheetId="23404" refreshError="1"/>
      <sheetData sheetId="23405" refreshError="1"/>
      <sheetData sheetId="23406" refreshError="1"/>
      <sheetData sheetId="23407" refreshError="1"/>
      <sheetData sheetId="23408" refreshError="1"/>
      <sheetData sheetId="23409" refreshError="1"/>
      <sheetData sheetId="23410" refreshError="1"/>
      <sheetData sheetId="23411" refreshError="1"/>
      <sheetData sheetId="23412" refreshError="1"/>
      <sheetData sheetId="23413" refreshError="1"/>
      <sheetData sheetId="23414" refreshError="1"/>
      <sheetData sheetId="23415" refreshError="1"/>
      <sheetData sheetId="23416" refreshError="1"/>
      <sheetData sheetId="23417" refreshError="1"/>
      <sheetData sheetId="23418" refreshError="1"/>
      <sheetData sheetId="23419" refreshError="1"/>
      <sheetData sheetId="23420" refreshError="1"/>
      <sheetData sheetId="23421" refreshError="1"/>
      <sheetData sheetId="23422" refreshError="1"/>
      <sheetData sheetId="23423" refreshError="1"/>
      <sheetData sheetId="23424" refreshError="1"/>
      <sheetData sheetId="23425" refreshError="1"/>
      <sheetData sheetId="23426" refreshError="1"/>
      <sheetData sheetId="23427" refreshError="1"/>
      <sheetData sheetId="23428" refreshError="1"/>
      <sheetData sheetId="23429" refreshError="1"/>
      <sheetData sheetId="23430" refreshError="1"/>
      <sheetData sheetId="23431" refreshError="1"/>
      <sheetData sheetId="23432" refreshError="1"/>
      <sheetData sheetId="23433" refreshError="1"/>
      <sheetData sheetId="23434" refreshError="1"/>
      <sheetData sheetId="23435" refreshError="1"/>
      <sheetData sheetId="23436" refreshError="1"/>
      <sheetData sheetId="23437" refreshError="1"/>
      <sheetData sheetId="23438" refreshError="1"/>
      <sheetData sheetId="23439" refreshError="1"/>
      <sheetData sheetId="23440" refreshError="1"/>
      <sheetData sheetId="23441" refreshError="1"/>
      <sheetData sheetId="23442" refreshError="1"/>
      <sheetData sheetId="23443" refreshError="1"/>
      <sheetData sheetId="23444" refreshError="1"/>
      <sheetData sheetId="23445" refreshError="1"/>
      <sheetData sheetId="23446" refreshError="1"/>
      <sheetData sheetId="23447" refreshError="1"/>
      <sheetData sheetId="23448" refreshError="1"/>
      <sheetData sheetId="23449" refreshError="1"/>
      <sheetData sheetId="23450" refreshError="1"/>
      <sheetData sheetId="23451" refreshError="1"/>
      <sheetData sheetId="23452" refreshError="1"/>
      <sheetData sheetId="23453" refreshError="1"/>
      <sheetData sheetId="23454" refreshError="1"/>
      <sheetData sheetId="23455" refreshError="1"/>
      <sheetData sheetId="23456" refreshError="1"/>
      <sheetData sheetId="23457" refreshError="1"/>
      <sheetData sheetId="23458" refreshError="1"/>
      <sheetData sheetId="23459" refreshError="1"/>
      <sheetData sheetId="23460" refreshError="1"/>
      <sheetData sheetId="23461" refreshError="1"/>
      <sheetData sheetId="23462" refreshError="1"/>
      <sheetData sheetId="23463" refreshError="1"/>
      <sheetData sheetId="23464" refreshError="1"/>
      <sheetData sheetId="23465" refreshError="1"/>
      <sheetData sheetId="23466" refreshError="1"/>
      <sheetData sheetId="23467" refreshError="1"/>
      <sheetData sheetId="23468" refreshError="1"/>
      <sheetData sheetId="23469" refreshError="1"/>
      <sheetData sheetId="23470" refreshError="1"/>
      <sheetData sheetId="23471" refreshError="1"/>
      <sheetData sheetId="23472" refreshError="1"/>
      <sheetData sheetId="23473" refreshError="1"/>
      <sheetData sheetId="23474" refreshError="1"/>
      <sheetData sheetId="23475" refreshError="1"/>
      <sheetData sheetId="23476" refreshError="1"/>
      <sheetData sheetId="23477" refreshError="1"/>
      <sheetData sheetId="23478" refreshError="1"/>
      <sheetData sheetId="23479" refreshError="1"/>
      <sheetData sheetId="23480" refreshError="1"/>
      <sheetData sheetId="23481" refreshError="1"/>
      <sheetData sheetId="23482" refreshError="1"/>
      <sheetData sheetId="23483" refreshError="1"/>
      <sheetData sheetId="23484" refreshError="1"/>
      <sheetData sheetId="23485" refreshError="1"/>
      <sheetData sheetId="23486" refreshError="1"/>
      <sheetData sheetId="23487" refreshError="1"/>
      <sheetData sheetId="23488" refreshError="1"/>
      <sheetData sheetId="23489" refreshError="1"/>
      <sheetData sheetId="23490" refreshError="1"/>
      <sheetData sheetId="23491" refreshError="1"/>
      <sheetData sheetId="23492" refreshError="1"/>
      <sheetData sheetId="23493" refreshError="1"/>
      <sheetData sheetId="23494" refreshError="1"/>
      <sheetData sheetId="23495" refreshError="1"/>
      <sheetData sheetId="23496" refreshError="1"/>
      <sheetData sheetId="23497" refreshError="1"/>
      <sheetData sheetId="23498" refreshError="1"/>
      <sheetData sheetId="23499" refreshError="1"/>
      <sheetData sheetId="23500" refreshError="1"/>
      <sheetData sheetId="23501" refreshError="1"/>
      <sheetData sheetId="23502" refreshError="1"/>
      <sheetData sheetId="23503" refreshError="1"/>
      <sheetData sheetId="23504" refreshError="1"/>
      <sheetData sheetId="23505" refreshError="1"/>
      <sheetData sheetId="23506" refreshError="1"/>
      <sheetData sheetId="23507" refreshError="1"/>
      <sheetData sheetId="23508" refreshError="1"/>
      <sheetData sheetId="23509" refreshError="1"/>
      <sheetData sheetId="23510" refreshError="1"/>
      <sheetData sheetId="23511" refreshError="1"/>
      <sheetData sheetId="23512" refreshError="1"/>
      <sheetData sheetId="23513" refreshError="1"/>
      <sheetData sheetId="23514" refreshError="1"/>
      <sheetData sheetId="23515" refreshError="1"/>
      <sheetData sheetId="23516" refreshError="1"/>
      <sheetData sheetId="23517" refreshError="1"/>
      <sheetData sheetId="23518" refreshError="1"/>
      <sheetData sheetId="23519" refreshError="1"/>
      <sheetData sheetId="23520" refreshError="1"/>
      <sheetData sheetId="23521" refreshError="1"/>
      <sheetData sheetId="23522" refreshError="1"/>
      <sheetData sheetId="23523" refreshError="1"/>
      <sheetData sheetId="23524" refreshError="1"/>
      <sheetData sheetId="23525" refreshError="1"/>
      <sheetData sheetId="23526" refreshError="1"/>
      <sheetData sheetId="23527" refreshError="1"/>
      <sheetData sheetId="23528" refreshError="1"/>
      <sheetData sheetId="23529" refreshError="1"/>
      <sheetData sheetId="23530" refreshError="1"/>
      <sheetData sheetId="23531" refreshError="1"/>
      <sheetData sheetId="23532" refreshError="1"/>
      <sheetData sheetId="23533" refreshError="1"/>
      <sheetData sheetId="23534" refreshError="1"/>
      <sheetData sheetId="23535" refreshError="1"/>
      <sheetData sheetId="23536" refreshError="1"/>
      <sheetData sheetId="23537" refreshError="1"/>
      <sheetData sheetId="23538" refreshError="1"/>
      <sheetData sheetId="23539" refreshError="1"/>
      <sheetData sheetId="23540" refreshError="1"/>
      <sheetData sheetId="23541" refreshError="1"/>
      <sheetData sheetId="23542" refreshError="1"/>
      <sheetData sheetId="23543" refreshError="1"/>
      <sheetData sheetId="23544" refreshError="1"/>
      <sheetData sheetId="23545" refreshError="1"/>
      <sheetData sheetId="23546" refreshError="1"/>
      <sheetData sheetId="23547" refreshError="1"/>
      <sheetData sheetId="23548" refreshError="1"/>
      <sheetData sheetId="23549" refreshError="1"/>
      <sheetData sheetId="23550" refreshError="1"/>
      <sheetData sheetId="23551" refreshError="1"/>
      <sheetData sheetId="23552" refreshError="1"/>
      <sheetData sheetId="23553" refreshError="1"/>
      <sheetData sheetId="23554" refreshError="1"/>
      <sheetData sheetId="23555" refreshError="1"/>
      <sheetData sheetId="23556" refreshError="1"/>
      <sheetData sheetId="23557" refreshError="1"/>
      <sheetData sheetId="23558" refreshError="1"/>
      <sheetData sheetId="23559" refreshError="1"/>
      <sheetData sheetId="23560" refreshError="1"/>
      <sheetData sheetId="23561" refreshError="1"/>
      <sheetData sheetId="23562" refreshError="1"/>
      <sheetData sheetId="23563" refreshError="1"/>
      <sheetData sheetId="23564" refreshError="1"/>
      <sheetData sheetId="23565" refreshError="1"/>
      <sheetData sheetId="23566" refreshError="1"/>
      <sheetData sheetId="23567" refreshError="1"/>
      <sheetData sheetId="23568" refreshError="1"/>
      <sheetData sheetId="23569" refreshError="1"/>
      <sheetData sheetId="23570" refreshError="1"/>
      <sheetData sheetId="23571" refreshError="1"/>
      <sheetData sheetId="23572" refreshError="1"/>
      <sheetData sheetId="23573" refreshError="1"/>
      <sheetData sheetId="23574" refreshError="1"/>
      <sheetData sheetId="23575" refreshError="1"/>
      <sheetData sheetId="23576" refreshError="1"/>
      <sheetData sheetId="23577" refreshError="1"/>
      <sheetData sheetId="23578" refreshError="1"/>
      <sheetData sheetId="23579" refreshError="1"/>
      <sheetData sheetId="23580" refreshError="1"/>
      <sheetData sheetId="23581" refreshError="1"/>
      <sheetData sheetId="23582" refreshError="1"/>
      <sheetData sheetId="23583" refreshError="1"/>
      <sheetData sheetId="23584" refreshError="1"/>
      <sheetData sheetId="23585" refreshError="1"/>
      <sheetData sheetId="23586" refreshError="1"/>
      <sheetData sheetId="23587" refreshError="1"/>
      <sheetData sheetId="23588" refreshError="1"/>
      <sheetData sheetId="23589" refreshError="1"/>
      <sheetData sheetId="23590" refreshError="1"/>
      <sheetData sheetId="23591" refreshError="1"/>
      <sheetData sheetId="23592" refreshError="1"/>
      <sheetData sheetId="23593" refreshError="1"/>
      <sheetData sheetId="23594" refreshError="1"/>
      <sheetData sheetId="23595" refreshError="1"/>
      <sheetData sheetId="23596" refreshError="1"/>
      <sheetData sheetId="23597" refreshError="1"/>
      <sheetData sheetId="23598" refreshError="1"/>
      <sheetData sheetId="23599" refreshError="1"/>
      <sheetData sheetId="23600" refreshError="1"/>
      <sheetData sheetId="23601" refreshError="1"/>
      <sheetData sheetId="23602" refreshError="1"/>
      <sheetData sheetId="23603" refreshError="1"/>
      <sheetData sheetId="23604" refreshError="1"/>
      <sheetData sheetId="23605" refreshError="1"/>
      <sheetData sheetId="23606" refreshError="1"/>
      <sheetData sheetId="23607" refreshError="1"/>
      <sheetData sheetId="23608" refreshError="1"/>
      <sheetData sheetId="23609" refreshError="1"/>
      <sheetData sheetId="23610" refreshError="1"/>
      <sheetData sheetId="23611" refreshError="1"/>
      <sheetData sheetId="23612" refreshError="1"/>
      <sheetData sheetId="23613" refreshError="1"/>
      <sheetData sheetId="23614" refreshError="1"/>
      <sheetData sheetId="23615" refreshError="1"/>
      <sheetData sheetId="23616" refreshError="1"/>
      <sheetData sheetId="23617" refreshError="1"/>
      <sheetData sheetId="23618" refreshError="1"/>
      <sheetData sheetId="23619" refreshError="1"/>
      <sheetData sheetId="23620" refreshError="1"/>
      <sheetData sheetId="23621" refreshError="1"/>
      <sheetData sheetId="23622" refreshError="1"/>
      <sheetData sheetId="23623" refreshError="1"/>
      <sheetData sheetId="23624" refreshError="1"/>
      <sheetData sheetId="23625" refreshError="1"/>
      <sheetData sheetId="23626" refreshError="1"/>
      <sheetData sheetId="23627" refreshError="1"/>
      <sheetData sheetId="23628" refreshError="1"/>
      <sheetData sheetId="23629" refreshError="1"/>
      <sheetData sheetId="23630" refreshError="1"/>
      <sheetData sheetId="23631" refreshError="1"/>
      <sheetData sheetId="23632" refreshError="1"/>
      <sheetData sheetId="23633" refreshError="1"/>
      <sheetData sheetId="23634" refreshError="1"/>
      <sheetData sheetId="23635" refreshError="1"/>
      <sheetData sheetId="23636" refreshError="1"/>
      <sheetData sheetId="23637" refreshError="1"/>
      <sheetData sheetId="23638" refreshError="1"/>
      <sheetData sheetId="23639" refreshError="1"/>
      <sheetData sheetId="23640" refreshError="1"/>
      <sheetData sheetId="23641" refreshError="1"/>
      <sheetData sheetId="23642" refreshError="1"/>
      <sheetData sheetId="23643" refreshError="1"/>
      <sheetData sheetId="23644" refreshError="1"/>
      <sheetData sheetId="23645" refreshError="1"/>
      <sheetData sheetId="23646" refreshError="1"/>
      <sheetData sheetId="23647" refreshError="1"/>
      <sheetData sheetId="23648" refreshError="1"/>
      <sheetData sheetId="23649" refreshError="1"/>
      <sheetData sheetId="23650" refreshError="1"/>
      <sheetData sheetId="23651" refreshError="1"/>
      <sheetData sheetId="23652" refreshError="1"/>
      <sheetData sheetId="23653" refreshError="1"/>
      <sheetData sheetId="23654" refreshError="1"/>
      <sheetData sheetId="23655" refreshError="1"/>
      <sheetData sheetId="23656" refreshError="1"/>
      <sheetData sheetId="23657" refreshError="1"/>
      <sheetData sheetId="23658" refreshError="1"/>
      <sheetData sheetId="23659" refreshError="1"/>
      <sheetData sheetId="23660" refreshError="1"/>
      <sheetData sheetId="23661" refreshError="1"/>
      <sheetData sheetId="23662" refreshError="1"/>
      <sheetData sheetId="23663" refreshError="1"/>
      <sheetData sheetId="23664" refreshError="1"/>
      <sheetData sheetId="23665" refreshError="1"/>
      <sheetData sheetId="23666" refreshError="1"/>
      <sheetData sheetId="23667" refreshError="1"/>
      <sheetData sheetId="23668" refreshError="1"/>
      <sheetData sheetId="23669" refreshError="1"/>
      <sheetData sheetId="23670" refreshError="1"/>
      <sheetData sheetId="23671" refreshError="1"/>
      <sheetData sheetId="23672" refreshError="1"/>
      <sheetData sheetId="23673" refreshError="1"/>
      <sheetData sheetId="23674" refreshError="1"/>
      <sheetData sheetId="23675" refreshError="1"/>
      <sheetData sheetId="23676" refreshError="1"/>
      <sheetData sheetId="23677" refreshError="1"/>
      <sheetData sheetId="23678" refreshError="1"/>
      <sheetData sheetId="23679" refreshError="1"/>
      <sheetData sheetId="23680" refreshError="1"/>
      <sheetData sheetId="23681" refreshError="1"/>
      <sheetData sheetId="23682" refreshError="1"/>
      <sheetData sheetId="23683" refreshError="1"/>
      <sheetData sheetId="23684" refreshError="1"/>
      <sheetData sheetId="23685" refreshError="1"/>
      <sheetData sheetId="23686" refreshError="1"/>
      <sheetData sheetId="23687" refreshError="1"/>
      <sheetData sheetId="23688" refreshError="1"/>
      <sheetData sheetId="23689" refreshError="1"/>
      <sheetData sheetId="23690" refreshError="1"/>
      <sheetData sheetId="23691" refreshError="1"/>
      <sheetData sheetId="23692" refreshError="1"/>
      <sheetData sheetId="23693" refreshError="1"/>
      <sheetData sheetId="23694" refreshError="1"/>
      <sheetData sheetId="23695" refreshError="1"/>
      <sheetData sheetId="23696" refreshError="1"/>
      <sheetData sheetId="23697" refreshError="1"/>
      <sheetData sheetId="23698" refreshError="1"/>
      <sheetData sheetId="23699" refreshError="1"/>
      <sheetData sheetId="23700" refreshError="1"/>
      <sheetData sheetId="23701" refreshError="1"/>
      <sheetData sheetId="23702" refreshError="1"/>
      <sheetData sheetId="23703" refreshError="1"/>
      <sheetData sheetId="23704" refreshError="1"/>
      <sheetData sheetId="23705" refreshError="1"/>
      <sheetData sheetId="23706" refreshError="1"/>
      <sheetData sheetId="23707" refreshError="1"/>
      <sheetData sheetId="23708" refreshError="1"/>
      <sheetData sheetId="23709" refreshError="1"/>
      <sheetData sheetId="23710" refreshError="1"/>
      <sheetData sheetId="23711" refreshError="1"/>
      <sheetData sheetId="23712" refreshError="1"/>
      <sheetData sheetId="23713" refreshError="1"/>
      <sheetData sheetId="23714" refreshError="1"/>
      <sheetData sheetId="23715" refreshError="1"/>
      <sheetData sheetId="23716" refreshError="1"/>
      <sheetData sheetId="23717" refreshError="1"/>
      <sheetData sheetId="23718" refreshError="1"/>
      <sheetData sheetId="23719" refreshError="1"/>
      <sheetData sheetId="23720" refreshError="1"/>
      <sheetData sheetId="23721" refreshError="1"/>
      <sheetData sheetId="23722" refreshError="1"/>
      <sheetData sheetId="23723" refreshError="1"/>
      <sheetData sheetId="23724" refreshError="1"/>
      <sheetData sheetId="23725" refreshError="1"/>
      <sheetData sheetId="23726" refreshError="1"/>
      <sheetData sheetId="23727" refreshError="1"/>
      <sheetData sheetId="23728" refreshError="1"/>
      <sheetData sheetId="23729" refreshError="1"/>
      <sheetData sheetId="23730" refreshError="1"/>
      <sheetData sheetId="23731" refreshError="1"/>
      <sheetData sheetId="23732" refreshError="1"/>
      <sheetData sheetId="23733" refreshError="1"/>
      <sheetData sheetId="23734" refreshError="1"/>
      <sheetData sheetId="23735" refreshError="1"/>
      <sheetData sheetId="23736" refreshError="1"/>
      <sheetData sheetId="23737" refreshError="1"/>
      <sheetData sheetId="23738" refreshError="1"/>
      <sheetData sheetId="23739" refreshError="1"/>
      <sheetData sheetId="23740" refreshError="1"/>
      <sheetData sheetId="23741" refreshError="1"/>
      <sheetData sheetId="23742" refreshError="1"/>
      <sheetData sheetId="23743" refreshError="1"/>
      <sheetData sheetId="23744" refreshError="1"/>
      <sheetData sheetId="23745" refreshError="1"/>
      <sheetData sheetId="23746" refreshError="1"/>
      <sheetData sheetId="23747" refreshError="1"/>
      <sheetData sheetId="23748" refreshError="1"/>
      <sheetData sheetId="23749" refreshError="1"/>
      <sheetData sheetId="23750" refreshError="1"/>
      <sheetData sheetId="23751" refreshError="1"/>
      <sheetData sheetId="23752" refreshError="1"/>
      <sheetData sheetId="23753" refreshError="1"/>
      <sheetData sheetId="23754" refreshError="1"/>
      <sheetData sheetId="23755" refreshError="1"/>
      <sheetData sheetId="23756" refreshError="1"/>
      <sheetData sheetId="23757" refreshError="1"/>
      <sheetData sheetId="23758" refreshError="1"/>
      <sheetData sheetId="23759" refreshError="1"/>
      <sheetData sheetId="23760" refreshError="1"/>
      <sheetData sheetId="23761" refreshError="1"/>
      <sheetData sheetId="23762" refreshError="1"/>
      <sheetData sheetId="23763" refreshError="1"/>
      <sheetData sheetId="23764" refreshError="1"/>
      <sheetData sheetId="23765" refreshError="1"/>
      <sheetData sheetId="23766" refreshError="1"/>
      <sheetData sheetId="23767" refreshError="1"/>
      <sheetData sheetId="23768" refreshError="1"/>
      <sheetData sheetId="23769" refreshError="1"/>
      <sheetData sheetId="23770" refreshError="1"/>
      <sheetData sheetId="23771" refreshError="1"/>
      <sheetData sheetId="23772" refreshError="1"/>
      <sheetData sheetId="23773" refreshError="1"/>
      <sheetData sheetId="23774" refreshError="1"/>
      <sheetData sheetId="23775" refreshError="1"/>
      <sheetData sheetId="23776" refreshError="1"/>
      <sheetData sheetId="23777" refreshError="1"/>
      <sheetData sheetId="23778" refreshError="1"/>
      <sheetData sheetId="23779" refreshError="1"/>
      <sheetData sheetId="23780" refreshError="1"/>
      <sheetData sheetId="23781" refreshError="1"/>
      <sheetData sheetId="23782" refreshError="1"/>
      <sheetData sheetId="23783" refreshError="1"/>
      <sheetData sheetId="23784" refreshError="1"/>
      <sheetData sheetId="23785" refreshError="1"/>
      <sheetData sheetId="23786" refreshError="1"/>
      <sheetData sheetId="23787" refreshError="1"/>
      <sheetData sheetId="23788" refreshError="1"/>
      <sheetData sheetId="23789" refreshError="1"/>
      <sheetData sheetId="23790" refreshError="1"/>
      <sheetData sheetId="23791" refreshError="1"/>
      <sheetData sheetId="23792" refreshError="1"/>
      <sheetData sheetId="23793" refreshError="1"/>
      <sheetData sheetId="23794" refreshError="1"/>
      <sheetData sheetId="23795" refreshError="1"/>
      <sheetData sheetId="23796" refreshError="1"/>
      <sheetData sheetId="23797" refreshError="1"/>
      <sheetData sheetId="23798" refreshError="1"/>
      <sheetData sheetId="23799" refreshError="1"/>
      <sheetData sheetId="23800" refreshError="1"/>
      <sheetData sheetId="23801" refreshError="1"/>
      <sheetData sheetId="23802" refreshError="1"/>
      <sheetData sheetId="23803" refreshError="1"/>
      <sheetData sheetId="23804" refreshError="1"/>
      <sheetData sheetId="23805" refreshError="1"/>
      <sheetData sheetId="23806" refreshError="1"/>
      <sheetData sheetId="23807" refreshError="1"/>
      <sheetData sheetId="23808" refreshError="1"/>
      <sheetData sheetId="23809" refreshError="1"/>
      <sheetData sheetId="23810" refreshError="1"/>
      <sheetData sheetId="23811" refreshError="1"/>
      <sheetData sheetId="23812" refreshError="1"/>
      <sheetData sheetId="23813" refreshError="1"/>
      <sheetData sheetId="23814" refreshError="1"/>
      <sheetData sheetId="23815" refreshError="1"/>
      <sheetData sheetId="23816" refreshError="1"/>
      <sheetData sheetId="23817" refreshError="1"/>
      <sheetData sheetId="23818" refreshError="1"/>
      <sheetData sheetId="23819" refreshError="1"/>
      <sheetData sheetId="23820" refreshError="1"/>
      <sheetData sheetId="23821" refreshError="1"/>
      <sheetData sheetId="23822" refreshError="1"/>
      <sheetData sheetId="23823" refreshError="1"/>
      <sheetData sheetId="23824" refreshError="1"/>
      <sheetData sheetId="23825" refreshError="1"/>
      <sheetData sheetId="23826" refreshError="1"/>
      <sheetData sheetId="23827" refreshError="1"/>
      <sheetData sheetId="23828" refreshError="1"/>
      <sheetData sheetId="23829" refreshError="1"/>
      <sheetData sheetId="23830" refreshError="1"/>
      <sheetData sheetId="23831" refreshError="1"/>
      <sheetData sheetId="23832" refreshError="1"/>
      <sheetData sheetId="23833" refreshError="1"/>
      <sheetData sheetId="23834" refreshError="1"/>
      <sheetData sheetId="23835" refreshError="1"/>
      <sheetData sheetId="23836" refreshError="1"/>
      <sheetData sheetId="23837" refreshError="1"/>
      <sheetData sheetId="23838" refreshError="1"/>
      <sheetData sheetId="23839" refreshError="1"/>
      <sheetData sheetId="23840" refreshError="1"/>
      <sheetData sheetId="23841" refreshError="1"/>
      <sheetData sheetId="23842" refreshError="1"/>
      <sheetData sheetId="23843" refreshError="1"/>
      <sheetData sheetId="23844" refreshError="1"/>
      <sheetData sheetId="23845" refreshError="1"/>
      <sheetData sheetId="23846" refreshError="1"/>
      <sheetData sheetId="23847" refreshError="1"/>
      <sheetData sheetId="23848" refreshError="1"/>
      <sheetData sheetId="23849" refreshError="1"/>
      <sheetData sheetId="23850" refreshError="1"/>
      <sheetData sheetId="23851" refreshError="1"/>
      <sheetData sheetId="23852" refreshError="1"/>
      <sheetData sheetId="23853" refreshError="1"/>
      <sheetData sheetId="23854" refreshError="1"/>
      <sheetData sheetId="23855" refreshError="1"/>
      <sheetData sheetId="23856" refreshError="1"/>
      <sheetData sheetId="23857" refreshError="1"/>
      <sheetData sheetId="23858" refreshError="1"/>
      <sheetData sheetId="23859" refreshError="1"/>
      <sheetData sheetId="23860" refreshError="1"/>
      <sheetData sheetId="23861" refreshError="1"/>
      <sheetData sheetId="23862" refreshError="1"/>
      <sheetData sheetId="23863" refreshError="1"/>
      <sheetData sheetId="23864" refreshError="1"/>
      <sheetData sheetId="23865" refreshError="1"/>
      <sheetData sheetId="23866" refreshError="1"/>
      <sheetData sheetId="23867" refreshError="1"/>
      <sheetData sheetId="23868" refreshError="1"/>
      <sheetData sheetId="23869" refreshError="1"/>
      <sheetData sheetId="23870" refreshError="1"/>
      <sheetData sheetId="23871" refreshError="1"/>
      <sheetData sheetId="23872" refreshError="1"/>
      <sheetData sheetId="23873" refreshError="1"/>
      <sheetData sheetId="23874" refreshError="1"/>
      <sheetData sheetId="23875" refreshError="1"/>
      <sheetData sheetId="23876" refreshError="1"/>
      <sheetData sheetId="23877" refreshError="1"/>
      <sheetData sheetId="23878" refreshError="1"/>
      <sheetData sheetId="23879" refreshError="1"/>
      <sheetData sheetId="23880" refreshError="1"/>
      <sheetData sheetId="23881" refreshError="1"/>
      <sheetData sheetId="23882" refreshError="1"/>
      <sheetData sheetId="23883" refreshError="1"/>
      <sheetData sheetId="23884" refreshError="1"/>
      <sheetData sheetId="23885" refreshError="1"/>
      <sheetData sheetId="23886" refreshError="1"/>
      <sheetData sheetId="23887" refreshError="1"/>
      <sheetData sheetId="23888" refreshError="1"/>
      <sheetData sheetId="23889" refreshError="1"/>
      <sheetData sheetId="23890" refreshError="1"/>
      <sheetData sheetId="23891" refreshError="1"/>
      <sheetData sheetId="23892" refreshError="1"/>
      <sheetData sheetId="23893" refreshError="1"/>
      <sheetData sheetId="23894" refreshError="1"/>
      <sheetData sheetId="23895" refreshError="1"/>
      <sheetData sheetId="23896" refreshError="1"/>
      <sheetData sheetId="23897" refreshError="1"/>
      <sheetData sheetId="23898" refreshError="1"/>
      <sheetData sheetId="23899" refreshError="1"/>
      <sheetData sheetId="23900" refreshError="1"/>
      <sheetData sheetId="23901" refreshError="1"/>
      <sheetData sheetId="23902" refreshError="1"/>
      <sheetData sheetId="23903" refreshError="1"/>
      <sheetData sheetId="23904" refreshError="1"/>
      <sheetData sheetId="23905" refreshError="1"/>
      <sheetData sheetId="23906" refreshError="1"/>
      <sheetData sheetId="23907" refreshError="1"/>
      <sheetData sheetId="23908" refreshError="1"/>
      <sheetData sheetId="23909" refreshError="1"/>
      <sheetData sheetId="23910" refreshError="1"/>
      <sheetData sheetId="23911" refreshError="1"/>
      <sheetData sheetId="23912" refreshError="1"/>
      <sheetData sheetId="23913" refreshError="1"/>
      <sheetData sheetId="23914" refreshError="1"/>
      <sheetData sheetId="23915" refreshError="1"/>
      <sheetData sheetId="23916" refreshError="1"/>
      <sheetData sheetId="23917" refreshError="1"/>
      <sheetData sheetId="23918" refreshError="1"/>
      <sheetData sheetId="23919" refreshError="1"/>
      <sheetData sheetId="23920" refreshError="1"/>
      <sheetData sheetId="23921" refreshError="1"/>
      <sheetData sheetId="23922" refreshError="1"/>
      <sheetData sheetId="23923" refreshError="1"/>
      <sheetData sheetId="23924" refreshError="1"/>
      <sheetData sheetId="23925" refreshError="1"/>
      <sheetData sheetId="23926" refreshError="1"/>
      <sheetData sheetId="23927" refreshError="1"/>
      <sheetData sheetId="23928" refreshError="1"/>
      <sheetData sheetId="23929" refreshError="1"/>
      <sheetData sheetId="23930" refreshError="1"/>
      <sheetData sheetId="23931" refreshError="1"/>
      <sheetData sheetId="23932" refreshError="1"/>
      <sheetData sheetId="23933" refreshError="1"/>
      <sheetData sheetId="23934" refreshError="1"/>
      <sheetData sheetId="23935" refreshError="1"/>
      <sheetData sheetId="23936" refreshError="1"/>
      <sheetData sheetId="23937" refreshError="1"/>
      <sheetData sheetId="23938" refreshError="1"/>
      <sheetData sheetId="23939" refreshError="1"/>
      <sheetData sheetId="23940" refreshError="1"/>
      <sheetData sheetId="23941" refreshError="1"/>
      <sheetData sheetId="23942" refreshError="1"/>
      <sheetData sheetId="23943" refreshError="1"/>
      <sheetData sheetId="23944" refreshError="1"/>
      <sheetData sheetId="23945" refreshError="1"/>
      <sheetData sheetId="23946" refreshError="1"/>
      <sheetData sheetId="23947" refreshError="1"/>
      <sheetData sheetId="23948" refreshError="1"/>
      <sheetData sheetId="23949" refreshError="1"/>
      <sheetData sheetId="23950" refreshError="1"/>
      <sheetData sheetId="23951" refreshError="1"/>
      <sheetData sheetId="23952" refreshError="1"/>
      <sheetData sheetId="23953" refreshError="1"/>
      <sheetData sheetId="23954" refreshError="1"/>
      <sheetData sheetId="23955" refreshError="1"/>
      <sheetData sheetId="23956" refreshError="1"/>
      <sheetData sheetId="23957" refreshError="1"/>
      <sheetData sheetId="23958" refreshError="1"/>
      <sheetData sheetId="23959" refreshError="1"/>
      <sheetData sheetId="23960" refreshError="1"/>
      <sheetData sheetId="23961" refreshError="1"/>
      <sheetData sheetId="23962" refreshError="1"/>
      <sheetData sheetId="23963" refreshError="1"/>
      <sheetData sheetId="23964" refreshError="1"/>
      <sheetData sheetId="23965" refreshError="1"/>
      <sheetData sheetId="23966" refreshError="1"/>
      <sheetData sheetId="23967" refreshError="1"/>
      <sheetData sheetId="23968" refreshError="1"/>
      <sheetData sheetId="23969" refreshError="1"/>
      <sheetData sheetId="23970" refreshError="1"/>
      <sheetData sheetId="23971" refreshError="1"/>
      <sheetData sheetId="23972" refreshError="1"/>
      <sheetData sheetId="23973" refreshError="1"/>
      <sheetData sheetId="23974" refreshError="1"/>
      <sheetData sheetId="23975" refreshError="1"/>
      <sheetData sheetId="23976" refreshError="1"/>
      <sheetData sheetId="23977" refreshError="1"/>
      <sheetData sheetId="23978" refreshError="1"/>
      <sheetData sheetId="23979" refreshError="1"/>
      <sheetData sheetId="23980" refreshError="1"/>
      <sheetData sheetId="23981" refreshError="1"/>
      <sheetData sheetId="23982" refreshError="1"/>
      <sheetData sheetId="23983" refreshError="1"/>
      <sheetData sheetId="23984" refreshError="1"/>
      <sheetData sheetId="23985" refreshError="1"/>
      <sheetData sheetId="23986" refreshError="1"/>
      <sheetData sheetId="23987" refreshError="1"/>
      <sheetData sheetId="23988" refreshError="1"/>
      <sheetData sheetId="23989" refreshError="1"/>
      <sheetData sheetId="23990" refreshError="1"/>
      <sheetData sheetId="23991" refreshError="1"/>
      <sheetData sheetId="23992" refreshError="1"/>
      <sheetData sheetId="23993" refreshError="1"/>
      <sheetData sheetId="23994" refreshError="1"/>
      <sheetData sheetId="23995" refreshError="1"/>
      <sheetData sheetId="23996" refreshError="1"/>
      <sheetData sheetId="23997" refreshError="1"/>
      <sheetData sheetId="23998" refreshError="1"/>
      <sheetData sheetId="23999" refreshError="1"/>
      <sheetData sheetId="24000" refreshError="1"/>
      <sheetData sheetId="24001" refreshError="1"/>
      <sheetData sheetId="24002" refreshError="1"/>
      <sheetData sheetId="24003" refreshError="1"/>
      <sheetData sheetId="24004" refreshError="1"/>
      <sheetData sheetId="24005" refreshError="1"/>
      <sheetData sheetId="24006" refreshError="1"/>
      <sheetData sheetId="24007" refreshError="1"/>
      <sheetData sheetId="24008" refreshError="1"/>
      <sheetData sheetId="24009" refreshError="1"/>
      <sheetData sheetId="24010" refreshError="1"/>
      <sheetData sheetId="24011" refreshError="1"/>
      <sheetData sheetId="24012" refreshError="1"/>
      <sheetData sheetId="24013" refreshError="1"/>
      <sheetData sheetId="24014" refreshError="1"/>
      <sheetData sheetId="24015" refreshError="1"/>
      <sheetData sheetId="24016" refreshError="1"/>
      <sheetData sheetId="24017" refreshError="1"/>
      <sheetData sheetId="24018" refreshError="1"/>
      <sheetData sheetId="24019" refreshError="1"/>
      <sheetData sheetId="24020" refreshError="1"/>
      <sheetData sheetId="24021" refreshError="1"/>
      <sheetData sheetId="24022" refreshError="1"/>
      <sheetData sheetId="24023" refreshError="1"/>
      <sheetData sheetId="24024" refreshError="1"/>
      <sheetData sheetId="24025" refreshError="1"/>
      <sheetData sheetId="24026" refreshError="1"/>
      <sheetData sheetId="24027" refreshError="1"/>
      <sheetData sheetId="24028" refreshError="1"/>
      <sheetData sheetId="24029" refreshError="1"/>
      <sheetData sheetId="24030" refreshError="1"/>
      <sheetData sheetId="24031" refreshError="1"/>
      <sheetData sheetId="24032" refreshError="1"/>
      <sheetData sheetId="24033" refreshError="1"/>
      <sheetData sheetId="24034" refreshError="1"/>
      <sheetData sheetId="24035" refreshError="1"/>
      <sheetData sheetId="24036" refreshError="1"/>
      <sheetData sheetId="24037" refreshError="1"/>
      <sheetData sheetId="24038" refreshError="1"/>
      <sheetData sheetId="24039" refreshError="1"/>
      <sheetData sheetId="24040" refreshError="1"/>
      <sheetData sheetId="24041" refreshError="1"/>
      <sheetData sheetId="24042" refreshError="1"/>
      <sheetData sheetId="24043" refreshError="1"/>
      <sheetData sheetId="24044" refreshError="1"/>
      <sheetData sheetId="24045" refreshError="1"/>
      <sheetData sheetId="24046" refreshError="1"/>
      <sheetData sheetId="24047" refreshError="1"/>
      <sheetData sheetId="24048" refreshError="1"/>
      <sheetData sheetId="24049" refreshError="1"/>
      <sheetData sheetId="24050" refreshError="1"/>
      <sheetData sheetId="24051" refreshError="1"/>
      <sheetData sheetId="24052" refreshError="1"/>
      <sheetData sheetId="24053" refreshError="1"/>
      <sheetData sheetId="24054" refreshError="1"/>
      <sheetData sheetId="24055" refreshError="1"/>
      <sheetData sheetId="24056" refreshError="1"/>
      <sheetData sheetId="24057" refreshError="1"/>
      <sheetData sheetId="24058" refreshError="1"/>
      <sheetData sheetId="24059" refreshError="1"/>
      <sheetData sheetId="24060" refreshError="1"/>
      <sheetData sheetId="24061" refreshError="1"/>
      <sheetData sheetId="24062" refreshError="1"/>
      <sheetData sheetId="24063" refreshError="1"/>
      <sheetData sheetId="24064" refreshError="1"/>
      <sheetData sheetId="24065" refreshError="1"/>
      <sheetData sheetId="24066" refreshError="1"/>
      <sheetData sheetId="24067" refreshError="1"/>
      <sheetData sheetId="24068" refreshError="1"/>
      <sheetData sheetId="24069" refreshError="1"/>
      <sheetData sheetId="24070" refreshError="1"/>
      <sheetData sheetId="24071" refreshError="1"/>
      <sheetData sheetId="24072" refreshError="1"/>
      <sheetData sheetId="24073" refreshError="1"/>
      <sheetData sheetId="24074" refreshError="1"/>
      <sheetData sheetId="24075" refreshError="1"/>
      <sheetData sheetId="24076" refreshError="1"/>
      <sheetData sheetId="24077" refreshError="1"/>
      <sheetData sheetId="24078" refreshError="1"/>
      <sheetData sheetId="24079" refreshError="1"/>
      <sheetData sheetId="24080" refreshError="1"/>
      <sheetData sheetId="24081" refreshError="1"/>
      <sheetData sheetId="24082" refreshError="1"/>
      <sheetData sheetId="24083" refreshError="1"/>
      <sheetData sheetId="24084" refreshError="1"/>
      <sheetData sheetId="24085" refreshError="1"/>
      <sheetData sheetId="24086" refreshError="1"/>
      <sheetData sheetId="24087" refreshError="1"/>
      <sheetData sheetId="24088" refreshError="1"/>
      <sheetData sheetId="24089" refreshError="1"/>
      <sheetData sheetId="24090" refreshError="1"/>
      <sheetData sheetId="24091" refreshError="1"/>
      <sheetData sheetId="24092" refreshError="1"/>
      <sheetData sheetId="24093" refreshError="1"/>
      <sheetData sheetId="24094" refreshError="1"/>
      <sheetData sheetId="24095" refreshError="1"/>
      <sheetData sheetId="24096" refreshError="1"/>
      <sheetData sheetId="24097" refreshError="1"/>
      <sheetData sheetId="24098" refreshError="1"/>
      <sheetData sheetId="24099" refreshError="1"/>
      <sheetData sheetId="24100" refreshError="1"/>
      <sheetData sheetId="24101" refreshError="1"/>
      <sheetData sheetId="24102" refreshError="1"/>
      <sheetData sheetId="24103" refreshError="1"/>
      <sheetData sheetId="24104" refreshError="1"/>
      <sheetData sheetId="24105" refreshError="1"/>
      <sheetData sheetId="24106" refreshError="1"/>
      <sheetData sheetId="24107" refreshError="1"/>
      <sheetData sheetId="24108" refreshError="1"/>
      <sheetData sheetId="24109" refreshError="1"/>
      <sheetData sheetId="24110" refreshError="1"/>
      <sheetData sheetId="24111" refreshError="1"/>
      <sheetData sheetId="24112" refreshError="1"/>
      <sheetData sheetId="24113" refreshError="1"/>
      <sheetData sheetId="24114" refreshError="1"/>
      <sheetData sheetId="24115" refreshError="1"/>
      <sheetData sheetId="24116" refreshError="1"/>
      <sheetData sheetId="24117" refreshError="1"/>
      <sheetData sheetId="24118" refreshError="1"/>
      <sheetData sheetId="24119" refreshError="1"/>
      <sheetData sheetId="24120" refreshError="1"/>
      <sheetData sheetId="24121" refreshError="1"/>
      <sheetData sheetId="24122" refreshError="1"/>
      <sheetData sheetId="24123" refreshError="1"/>
      <sheetData sheetId="24124" refreshError="1"/>
      <sheetData sheetId="24125" refreshError="1"/>
      <sheetData sheetId="24126" refreshError="1"/>
      <sheetData sheetId="24127" refreshError="1"/>
      <sheetData sheetId="24128" refreshError="1"/>
      <sheetData sheetId="24129" refreshError="1"/>
      <sheetData sheetId="24130" refreshError="1"/>
      <sheetData sheetId="24131" refreshError="1"/>
      <sheetData sheetId="24132" refreshError="1"/>
      <sheetData sheetId="24133" refreshError="1"/>
      <sheetData sheetId="24134" refreshError="1"/>
      <sheetData sheetId="24135" refreshError="1"/>
      <sheetData sheetId="24136" refreshError="1"/>
      <sheetData sheetId="24137" refreshError="1"/>
      <sheetData sheetId="24138" refreshError="1"/>
      <sheetData sheetId="24139" refreshError="1"/>
      <sheetData sheetId="24140" refreshError="1"/>
      <sheetData sheetId="24141" refreshError="1"/>
      <sheetData sheetId="24142" refreshError="1"/>
      <sheetData sheetId="24143" refreshError="1"/>
      <sheetData sheetId="24144" refreshError="1"/>
      <sheetData sheetId="24145" refreshError="1"/>
      <sheetData sheetId="24146" refreshError="1"/>
      <sheetData sheetId="24147" refreshError="1"/>
      <sheetData sheetId="24148" refreshError="1"/>
      <sheetData sheetId="24149" refreshError="1"/>
      <sheetData sheetId="24150" refreshError="1"/>
      <sheetData sheetId="24151" refreshError="1"/>
      <sheetData sheetId="24152" refreshError="1"/>
      <sheetData sheetId="24153" refreshError="1"/>
      <sheetData sheetId="24154" refreshError="1"/>
      <sheetData sheetId="24155" refreshError="1"/>
      <sheetData sheetId="24156" refreshError="1"/>
      <sheetData sheetId="24157" refreshError="1"/>
      <sheetData sheetId="24158" refreshError="1"/>
      <sheetData sheetId="24159" refreshError="1"/>
      <sheetData sheetId="24160" refreshError="1"/>
      <sheetData sheetId="24161" refreshError="1"/>
      <sheetData sheetId="24162" refreshError="1"/>
      <sheetData sheetId="24163" refreshError="1"/>
      <sheetData sheetId="24164" refreshError="1"/>
      <sheetData sheetId="24165" refreshError="1"/>
      <sheetData sheetId="24166" refreshError="1"/>
      <sheetData sheetId="24167" refreshError="1"/>
      <sheetData sheetId="24168" refreshError="1"/>
      <sheetData sheetId="24169" refreshError="1"/>
      <sheetData sheetId="24170" refreshError="1"/>
      <sheetData sheetId="24171" refreshError="1"/>
      <sheetData sheetId="24172" refreshError="1"/>
      <sheetData sheetId="24173" refreshError="1"/>
      <sheetData sheetId="24174" refreshError="1"/>
      <sheetData sheetId="24175" refreshError="1"/>
      <sheetData sheetId="24176" refreshError="1"/>
      <sheetData sheetId="24177" refreshError="1"/>
      <sheetData sheetId="24178" refreshError="1"/>
      <sheetData sheetId="24179" refreshError="1"/>
      <sheetData sheetId="24180" refreshError="1"/>
      <sheetData sheetId="24181" refreshError="1"/>
      <sheetData sheetId="24182" refreshError="1"/>
      <sheetData sheetId="24183" refreshError="1"/>
      <sheetData sheetId="24184" refreshError="1"/>
      <sheetData sheetId="24185" refreshError="1"/>
      <sheetData sheetId="24186" refreshError="1"/>
      <sheetData sheetId="24187" refreshError="1"/>
      <sheetData sheetId="24188" refreshError="1"/>
      <sheetData sheetId="24189" refreshError="1"/>
      <sheetData sheetId="24190" refreshError="1"/>
      <sheetData sheetId="24191" refreshError="1"/>
      <sheetData sheetId="24192" refreshError="1"/>
      <sheetData sheetId="24193" refreshError="1"/>
      <sheetData sheetId="24194" refreshError="1"/>
      <sheetData sheetId="24195" refreshError="1"/>
      <sheetData sheetId="24196" refreshError="1"/>
      <sheetData sheetId="24197" refreshError="1"/>
      <sheetData sheetId="24198" refreshError="1"/>
      <sheetData sheetId="24199" refreshError="1"/>
      <sheetData sheetId="24200" refreshError="1"/>
      <sheetData sheetId="24201" refreshError="1"/>
      <sheetData sheetId="24202" refreshError="1"/>
      <sheetData sheetId="24203" refreshError="1"/>
      <sheetData sheetId="24204" refreshError="1"/>
      <sheetData sheetId="24205" refreshError="1"/>
      <sheetData sheetId="24206" refreshError="1"/>
      <sheetData sheetId="24207" refreshError="1"/>
      <sheetData sheetId="24208" refreshError="1"/>
      <sheetData sheetId="24209" refreshError="1"/>
      <sheetData sheetId="24210" refreshError="1"/>
      <sheetData sheetId="24211" refreshError="1"/>
      <sheetData sheetId="24212" refreshError="1"/>
      <sheetData sheetId="24213" refreshError="1"/>
      <sheetData sheetId="24214" refreshError="1"/>
      <sheetData sheetId="24215" refreshError="1"/>
      <sheetData sheetId="24216" refreshError="1"/>
      <sheetData sheetId="24217" refreshError="1"/>
      <sheetData sheetId="24218" refreshError="1"/>
      <sheetData sheetId="24219" refreshError="1"/>
      <sheetData sheetId="24220" refreshError="1"/>
      <sheetData sheetId="24221" refreshError="1"/>
      <sheetData sheetId="24222" refreshError="1"/>
      <sheetData sheetId="24223" refreshError="1"/>
      <sheetData sheetId="24224" refreshError="1"/>
      <sheetData sheetId="24225" refreshError="1"/>
      <sheetData sheetId="24226" refreshError="1"/>
      <sheetData sheetId="24227" refreshError="1"/>
      <sheetData sheetId="24228" refreshError="1"/>
      <sheetData sheetId="24229" refreshError="1"/>
      <sheetData sheetId="24230" refreshError="1"/>
      <sheetData sheetId="24231" refreshError="1"/>
      <sheetData sheetId="24232" refreshError="1"/>
      <sheetData sheetId="24233" refreshError="1"/>
      <sheetData sheetId="24234" refreshError="1"/>
      <sheetData sheetId="24235" refreshError="1"/>
      <sheetData sheetId="24236" refreshError="1"/>
      <sheetData sheetId="24237" refreshError="1"/>
      <sheetData sheetId="24238" refreshError="1"/>
      <sheetData sheetId="24239" refreshError="1"/>
      <sheetData sheetId="24240" refreshError="1"/>
      <sheetData sheetId="24241" refreshError="1"/>
      <sheetData sheetId="24242" refreshError="1"/>
      <sheetData sheetId="24243" refreshError="1"/>
      <sheetData sheetId="24244" refreshError="1"/>
      <sheetData sheetId="24245" refreshError="1"/>
      <sheetData sheetId="24246" refreshError="1"/>
      <sheetData sheetId="24247" refreshError="1"/>
      <sheetData sheetId="24248" refreshError="1"/>
      <sheetData sheetId="24249" refreshError="1"/>
      <sheetData sheetId="24250" refreshError="1"/>
      <sheetData sheetId="24251" refreshError="1"/>
      <sheetData sheetId="24252" refreshError="1"/>
      <sheetData sheetId="24253" refreshError="1"/>
      <sheetData sheetId="24254" refreshError="1"/>
      <sheetData sheetId="24255" refreshError="1"/>
      <sheetData sheetId="24256" refreshError="1"/>
      <sheetData sheetId="24257" refreshError="1"/>
      <sheetData sheetId="24258" refreshError="1"/>
      <sheetData sheetId="24259" refreshError="1"/>
      <sheetData sheetId="24260" refreshError="1"/>
      <sheetData sheetId="24261" refreshError="1"/>
      <sheetData sheetId="24262" refreshError="1"/>
      <sheetData sheetId="24263" refreshError="1"/>
      <sheetData sheetId="24264" refreshError="1"/>
      <sheetData sheetId="24265" refreshError="1"/>
      <sheetData sheetId="24266" refreshError="1"/>
      <sheetData sheetId="24267" refreshError="1"/>
      <sheetData sheetId="24268" refreshError="1"/>
      <sheetData sheetId="24269" refreshError="1"/>
      <sheetData sheetId="24270" refreshError="1"/>
      <sheetData sheetId="24271" refreshError="1"/>
      <sheetData sheetId="24272" refreshError="1"/>
      <sheetData sheetId="24273" refreshError="1"/>
      <sheetData sheetId="24274" refreshError="1"/>
      <sheetData sheetId="24275" refreshError="1"/>
      <sheetData sheetId="24276" refreshError="1"/>
      <sheetData sheetId="24277" refreshError="1"/>
      <sheetData sheetId="24278" refreshError="1"/>
      <sheetData sheetId="24279" refreshError="1"/>
      <sheetData sheetId="24280" refreshError="1"/>
      <sheetData sheetId="24281" refreshError="1"/>
      <sheetData sheetId="24282" refreshError="1"/>
      <sheetData sheetId="24283" refreshError="1"/>
      <sheetData sheetId="24284" refreshError="1"/>
      <sheetData sheetId="24285" refreshError="1"/>
      <sheetData sheetId="24286" refreshError="1"/>
      <sheetData sheetId="24287" refreshError="1"/>
      <sheetData sheetId="24288" refreshError="1"/>
      <sheetData sheetId="24289" refreshError="1"/>
      <sheetData sheetId="24290" refreshError="1"/>
      <sheetData sheetId="24291" refreshError="1"/>
      <sheetData sheetId="24292" refreshError="1"/>
      <sheetData sheetId="24293" refreshError="1"/>
      <sheetData sheetId="24294" refreshError="1"/>
      <sheetData sheetId="24295" refreshError="1"/>
      <sheetData sheetId="24296" refreshError="1"/>
      <sheetData sheetId="24297" refreshError="1"/>
      <sheetData sheetId="24298" refreshError="1"/>
      <sheetData sheetId="24299" refreshError="1"/>
      <sheetData sheetId="24300" refreshError="1"/>
      <sheetData sheetId="24301" refreshError="1"/>
      <sheetData sheetId="24302" refreshError="1"/>
      <sheetData sheetId="24303" refreshError="1"/>
      <sheetData sheetId="24304" refreshError="1"/>
      <sheetData sheetId="24305" refreshError="1"/>
      <sheetData sheetId="24306" refreshError="1"/>
      <sheetData sheetId="24307" refreshError="1"/>
      <sheetData sheetId="24308" refreshError="1"/>
      <sheetData sheetId="24309" refreshError="1"/>
      <sheetData sheetId="24310" refreshError="1"/>
      <sheetData sheetId="24311" refreshError="1"/>
      <sheetData sheetId="24312" refreshError="1"/>
      <sheetData sheetId="24313" refreshError="1"/>
      <sheetData sheetId="24314" refreshError="1"/>
      <sheetData sheetId="24315" refreshError="1"/>
      <sheetData sheetId="24316" refreshError="1"/>
      <sheetData sheetId="24317" refreshError="1"/>
      <sheetData sheetId="24318" refreshError="1"/>
      <sheetData sheetId="24319" refreshError="1"/>
      <sheetData sheetId="24320" refreshError="1"/>
      <sheetData sheetId="24321" refreshError="1"/>
      <sheetData sheetId="24322" refreshError="1"/>
      <sheetData sheetId="24323" refreshError="1"/>
      <sheetData sheetId="24324" refreshError="1"/>
      <sheetData sheetId="24325" refreshError="1"/>
      <sheetData sheetId="24326" refreshError="1"/>
      <sheetData sheetId="24327" refreshError="1"/>
      <sheetData sheetId="24328" refreshError="1"/>
      <sheetData sheetId="24329" refreshError="1"/>
      <sheetData sheetId="24330" refreshError="1"/>
      <sheetData sheetId="24331" refreshError="1"/>
      <sheetData sheetId="24332" refreshError="1"/>
      <sheetData sheetId="24333" refreshError="1"/>
      <sheetData sheetId="24334" refreshError="1"/>
      <sheetData sheetId="24335" refreshError="1"/>
      <sheetData sheetId="24336" refreshError="1"/>
      <sheetData sheetId="24337" refreshError="1"/>
      <sheetData sheetId="24338" refreshError="1"/>
      <sheetData sheetId="24339" refreshError="1"/>
      <sheetData sheetId="24340" refreshError="1"/>
      <sheetData sheetId="24341" refreshError="1"/>
      <sheetData sheetId="24342" refreshError="1"/>
      <sheetData sheetId="24343" refreshError="1"/>
      <sheetData sheetId="24344" refreshError="1"/>
      <sheetData sheetId="24345" refreshError="1"/>
      <sheetData sheetId="24346" refreshError="1"/>
      <sheetData sheetId="24347" refreshError="1"/>
      <sheetData sheetId="24348" refreshError="1"/>
      <sheetData sheetId="24349" refreshError="1"/>
      <sheetData sheetId="24350" refreshError="1"/>
      <sheetData sheetId="24351" refreshError="1"/>
      <sheetData sheetId="24352" refreshError="1"/>
      <sheetData sheetId="24353" refreshError="1"/>
      <sheetData sheetId="24354" refreshError="1"/>
      <sheetData sheetId="24355" refreshError="1"/>
      <sheetData sheetId="24356" refreshError="1"/>
      <sheetData sheetId="24357" refreshError="1"/>
      <sheetData sheetId="24358" refreshError="1"/>
      <sheetData sheetId="24359" refreshError="1"/>
      <sheetData sheetId="24360" refreshError="1"/>
      <sheetData sheetId="24361" refreshError="1"/>
      <sheetData sheetId="24362" refreshError="1"/>
      <sheetData sheetId="24363" refreshError="1"/>
      <sheetData sheetId="24364" refreshError="1"/>
      <sheetData sheetId="24365" refreshError="1"/>
      <sheetData sheetId="24366" refreshError="1"/>
      <sheetData sheetId="24367" refreshError="1"/>
      <sheetData sheetId="24368" refreshError="1"/>
      <sheetData sheetId="24369" refreshError="1"/>
      <sheetData sheetId="24370" refreshError="1"/>
      <sheetData sheetId="24371" refreshError="1"/>
      <sheetData sheetId="24372" refreshError="1"/>
      <sheetData sheetId="24373" refreshError="1"/>
      <sheetData sheetId="24374" refreshError="1"/>
      <sheetData sheetId="24375" refreshError="1"/>
      <sheetData sheetId="24376" refreshError="1"/>
      <sheetData sheetId="24377" refreshError="1"/>
      <sheetData sheetId="24378" refreshError="1"/>
      <sheetData sheetId="24379" refreshError="1"/>
      <sheetData sheetId="24380" refreshError="1"/>
      <sheetData sheetId="24381" refreshError="1"/>
      <sheetData sheetId="24382" refreshError="1"/>
      <sheetData sheetId="24383" refreshError="1"/>
      <sheetData sheetId="24384" refreshError="1"/>
      <sheetData sheetId="24385" refreshError="1"/>
      <sheetData sheetId="24386" refreshError="1"/>
      <sheetData sheetId="24387" refreshError="1"/>
      <sheetData sheetId="24388" refreshError="1"/>
      <sheetData sheetId="24389" refreshError="1"/>
      <sheetData sheetId="24390" refreshError="1"/>
      <sheetData sheetId="24391" refreshError="1"/>
      <sheetData sheetId="24392" refreshError="1"/>
      <sheetData sheetId="24393" refreshError="1"/>
      <sheetData sheetId="24394" refreshError="1"/>
      <sheetData sheetId="24395" refreshError="1"/>
      <sheetData sheetId="24396" refreshError="1"/>
      <sheetData sheetId="24397" refreshError="1"/>
      <sheetData sheetId="24398" refreshError="1"/>
      <sheetData sheetId="24399" refreshError="1"/>
      <sheetData sheetId="24400" refreshError="1"/>
      <sheetData sheetId="24401" refreshError="1"/>
      <sheetData sheetId="24402" refreshError="1"/>
      <sheetData sheetId="24403" refreshError="1"/>
      <sheetData sheetId="24404" refreshError="1"/>
      <sheetData sheetId="24405" refreshError="1"/>
      <sheetData sheetId="24406" refreshError="1"/>
      <sheetData sheetId="24407" refreshError="1"/>
      <sheetData sheetId="24408" refreshError="1"/>
      <sheetData sheetId="24409" refreshError="1"/>
      <sheetData sheetId="24410" refreshError="1"/>
      <sheetData sheetId="24411" refreshError="1"/>
      <sheetData sheetId="24412" refreshError="1"/>
      <sheetData sheetId="24413" refreshError="1"/>
      <sheetData sheetId="24414" refreshError="1"/>
      <sheetData sheetId="24415" refreshError="1"/>
      <sheetData sheetId="24416" refreshError="1"/>
      <sheetData sheetId="24417" refreshError="1"/>
      <sheetData sheetId="24418" refreshError="1"/>
      <sheetData sheetId="24419" refreshError="1"/>
      <sheetData sheetId="24420" refreshError="1"/>
      <sheetData sheetId="24421" refreshError="1"/>
      <sheetData sheetId="24422" refreshError="1"/>
      <sheetData sheetId="24423" refreshError="1"/>
      <sheetData sheetId="24424" refreshError="1"/>
      <sheetData sheetId="24425" refreshError="1"/>
      <sheetData sheetId="24426" refreshError="1"/>
      <sheetData sheetId="24427" refreshError="1"/>
      <sheetData sheetId="24428" refreshError="1"/>
      <sheetData sheetId="24429" refreshError="1"/>
      <sheetData sheetId="24430" refreshError="1"/>
      <sheetData sheetId="24431" refreshError="1"/>
      <sheetData sheetId="24432" refreshError="1"/>
      <sheetData sheetId="24433" refreshError="1"/>
      <sheetData sheetId="24434" refreshError="1"/>
      <sheetData sheetId="24435" refreshError="1"/>
      <sheetData sheetId="24436" refreshError="1"/>
      <sheetData sheetId="24437" refreshError="1"/>
      <sheetData sheetId="24438" refreshError="1"/>
      <sheetData sheetId="24439" refreshError="1"/>
      <sheetData sheetId="24440" refreshError="1"/>
      <sheetData sheetId="24441" refreshError="1"/>
      <sheetData sheetId="24442" refreshError="1"/>
      <sheetData sheetId="24443" refreshError="1"/>
      <sheetData sheetId="24444" refreshError="1"/>
      <sheetData sheetId="24445" refreshError="1"/>
      <sheetData sheetId="24446" refreshError="1"/>
      <sheetData sheetId="24447" refreshError="1"/>
      <sheetData sheetId="24448" refreshError="1"/>
      <sheetData sheetId="24449" refreshError="1"/>
      <sheetData sheetId="24450" refreshError="1"/>
      <sheetData sheetId="24451" refreshError="1"/>
      <sheetData sheetId="24452" refreshError="1"/>
      <sheetData sheetId="24453" refreshError="1"/>
      <sheetData sheetId="24454" refreshError="1"/>
      <sheetData sheetId="24455" refreshError="1"/>
      <sheetData sheetId="24456" refreshError="1"/>
      <sheetData sheetId="24457" refreshError="1"/>
      <sheetData sheetId="24458" refreshError="1"/>
      <sheetData sheetId="24459" refreshError="1"/>
      <sheetData sheetId="24460" refreshError="1"/>
      <sheetData sheetId="24461" refreshError="1"/>
      <sheetData sheetId="24462" refreshError="1"/>
      <sheetData sheetId="24463" refreshError="1"/>
      <sheetData sheetId="24464" refreshError="1"/>
      <sheetData sheetId="24465" refreshError="1"/>
      <sheetData sheetId="24466" refreshError="1"/>
      <sheetData sheetId="24467" refreshError="1"/>
      <sheetData sheetId="24468" refreshError="1"/>
      <sheetData sheetId="24469" refreshError="1"/>
      <sheetData sheetId="24470" refreshError="1"/>
      <sheetData sheetId="24471" refreshError="1"/>
      <sheetData sheetId="24472" refreshError="1"/>
      <sheetData sheetId="24473" refreshError="1"/>
      <sheetData sheetId="24474" refreshError="1"/>
      <sheetData sheetId="24475" refreshError="1"/>
      <sheetData sheetId="24476" refreshError="1"/>
      <sheetData sheetId="24477" refreshError="1"/>
      <sheetData sheetId="24478" refreshError="1"/>
      <sheetData sheetId="24479" refreshError="1"/>
      <sheetData sheetId="24480" refreshError="1"/>
      <sheetData sheetId="24481" refreshError="1"/>
      <sheetData sheetId="24482" refreshError="1"/>
      <sheetData sheetId="24483" refreshError="1"/>
      <sheetData sheetId="24484" refreshError="1"/>
      <sheetData sheetId="24485" refreshError="1"/>
      <sheetData sheetId="24486" refreshError="1"/>
      <sheetData sheetId="24487" refreshError="1"/>
      <sheetData sheetId="24488" refreshError="1"/>
      <sheetData sheetId="24489" refreshError="1"/>
      <sheetData sheetId="24490" refreshError="1"/>
      <sheetData sheetId="24491" refreshError="1"/>
      <sheetData sheetId="24492" refreshError="1"/>
      <sheetData sheetId="24493" refreshError="1"/>
      <sheetData sheetId="24494" refreshError="1"/>
      <sheetData sheetId="24495" refreshError="1"/>
      <sheetData sheetId="24496" refreshError="1"/>
      <sheetData sheetId="24497" refreshError="1"/>
      <sheetData sheetId="24498" refreshError="1"/>
      <sheetData sheetId="24499" refreshError="1"/>
      <sheetData sheetId="24500" refreshError="1"/>
      <sheetData sheetId="24501" refreshError="1"/>
      <sheetData sheetId="24502" refreshError="1"/>
      <sheetData sheetId="24503" refreshError="1"/>
      <sheetData sheetId="24504" refreshError="1"/>
      <sheetData sheetId="24505" refreshError="1"/>
      <sheetData sheetId="24506" refreshError="1"/>
      <sheetData sheetId="24507" refreshError="1"/>
      <sheetData sheetId="24508" refreshError="1"/>
      <sheetData sheetId="24509" refreshError="1"/>
      <sheetData sheetId="24510" refreshError="1"/>
      <sheetData sheetId="24511" refreshError="1"/>
      <sheetData sheetId="24512" refreshError="1"/>
      <sheetData sheetId="24513" refreshError="1"/>
      <sheetData sheetId="24514" refreshError="1"/>
      <sheetData sheetId="24515" refreshError="1"/>
      <sheetData sheetId="24516" refreshError="1"/>
      <sheetData sheetId="24517" refreshError="1"/>
      <sheetData sheetId="24518" refreshError="1"/>
      <sheetData sheetId="24519" refreshError="1"/>
      <sheetData sheetId="24520" refreshError="1"/>
      <sheetData sheetId="24521" refreshError="1"/>
      <sheetData sheetId="24522" refreshError="1"/>
      <sheetData sheetId="24523" refreshError="1"/>
      <sheetData sheetId="24524" refreshError="1"/>
      <sheetData sheetId="24525" refreshError="1"/>
      <sheetData sheetId="24526" refreshError="1"/>
      <sheetData sheetId="24527" refreshError="1"/>
      <sheetData sheetId="24528" refreshError="1"/>
      <sheetData sheetId="24529" refreshError="1"/>
      <sheetData sheetId="24530" refreshError="1"/>
      <sheetData sheetId="24531" refreshError="1"/>
      <sheetData sheetId="24532" refreshError="1"/>
      <sheetData sheetId="24533" refreshError="1"/>
      <sheetData sheetId="24534" refreshError="1"/>
      <sheetData sheetId="24535" refreshError="1"/>
      <sheetData sheetId="24536" refreshError="1"/>
      <sheetData sheetId="24537" refreshError="1"/>
      <sheetData sheetId="24538" refreshError="1"/>
      <sheetData sheetId="24539" refreshError="1"/>
      <sheetData sheetId="24540" refreshError="1"/>
      <sheetData sheetId="24541" refreshError="1"/>
      <sheetData sheetId="24542" refreshError="1"/>
      <sheetData sheetId="24543" refreshError="1"/>
      <sheetData sheetId="24544" refreshError="1"/>
      <sheetData sheetId="24545" refreshError="1"/>
      <sheetData sheetId="24546" refreshError="1"/>
      <sheetData sheetId="24547" refreshError="1"/>
      <sheetData sheetId="24548" refreshError="1"/>
      <sheetData sheetId="24549" refreshError="1"/>
      <sheetData sheetId="24550" refreshError="1"/>
      <sheetData sheetId="24551" refreshError="1"/>
      <sheetData sheetId="24552" refreshError="1"/>
      <sheetData sheetId="24553" refreshError="1"/>
      <sheetData sheetId="24554" refreshError="1"/>
      <sheetData sheetId="24555" refreshError="1"/>
      <sheetData sheetId="24556" refreshError="1"/>
      <sheetData sheetId="24557" refreshError="1"/>
      <sheetData sheetId="24558" refreshError="1"/>
      <sheetData sheetId="24559" refreshError="1"/>
      <sheetData sheetId="24560" refreshError="1"/>
      <sheetData sheetId="24561" refreshError="1"/>
      <sheetData sheetId="24562" refreshError="1"/>
      <sheetData sheetId="24563" refreshError="1"/>
      <sheetData sheetId="24564" refreshError="1"/>
      <sheetData sheetId="24565" refreshError="1"/>
      <sheetData sheetId="24566" refreshError="1"/>
      <sheetData sheetId="24567" refreshError="1"/>
      <sheetData sheetId="24568" refreshError="1"/>
      <sheetData sheetId="24569" refreshError="1"/>
      <sheetData sheetId="24570" refreshError="1"/>
      <sheetData sheetId="24571" refreshError="1"/>
      <sheetData sheetId="24572" refreshError="1"/>
      <sheetData sheetId="24573" refreshError="1"/>
      <sheetData sheetId="24574" refreshError="1"/>
      <sheetData sheetId="24575" refreshError="1"/>
      <sheetData sheetId="24576" refreshError="1"/>
      <sheetData sheetId="24577" refreshError="1"/>
      <sheetData sheetId="24578" refreshError="1"/>
      <sheetData sheetId="24579" refreshError="1"/>
      <sheetData sheetId="24580" refreshError="1"/>
      <sheetData sheetId="24581" refreshError="1"/>
      <sheetData sheetId="24582" refreshError="1"/>
      <sheetData sheetId="24583" refreshError="1"/>
      <sheetData sheetId="24584" refreshError="1"/>
      <sheetData sheetId="24585" refreshError="1"/>
      <sheetData sheetId="24586" refreshError="1"/>
      <sheetData sheetId="24587" refreshError="1"/>
      <sheetData sheetId="24588" refreshError="1"/>
      <sheetData sheetId="24589" refreshError="1"/>
      <sheetData sheetId="24590" refreshError="1"/>
      <sheetData sheetId="24591" refreshError="1"/>
      <sheetData sheetId="24592" refreshError="1"/>
      <sheetData sheetId="24593" refreshError="1"/>
      <sheetData sheetId="24594" refreshError="1"/>
      <sheetData sheetId="24595" refreshError="1"/>
      <sheetData sheetId="24596" refreshError="1"/>
      <sheetData sheetId="24597" refreshError="1"/>
      <sheetData sheetId="24598" refreshError="1"/>
      <sheetData sheetId="24599" refreshError="1"/>
      <sheetData sheetId="24600" refreshError="1"/>
      <sheetData sheetId="24601" refreshError="1"/>
      <sheetData sheetId="24602" refreshError="1"/>
      <sheetData sheetId="24603" refreshError="1"/>
      <sheetData sheetId="24604" refreshError="1"/>
      <sheetData sheetId="24605" refreshError="1"/>
      <sheetData sheetId="24606" refreshError="1"/>
      <sheetData sheetId="24607" refreshError="1"/>
      <sheetData sheetId="24608" refreshError="1"/>
      <sheetData sheetId="24609" refreshError="1"/>
      <sheetData sheetId="24610" refreshError="1"/>
      <sheetData sheetId="24611" refreshError="1"/>
      <sheetData sheetId="24612" refreshError="1"/>
      <sheetData sheetId="24613" refreshError="1"/>
      <sheetData sheetId="24614" refreshError="1"/>
      <sheetData sheetId="24615" refreshError="1"/>
      <sheetData sheetId="24616" refreshError="1"/>
      <sheetData sheetId="24617" refreshError="1"/>
      <sheetData sheetId="24618" refreshError="1"/>
      <sheetData sheetId="24619" refreshError="1"/>
      <sheetData sheetId="24620" refreshError="1"/>
      <sheetData sheetId="24621" refreshError="1"/>
      <sheetData sheetId="24622" refreshError="1"/>
      <sheetData sheetId="24623" refreshError="1"/>
      <sheetData sheetId="24624" refreshError="1"/>
      <sheetData sheetId="24625" refreshError="1"/>
      <sheetData sheetId="24626" refreshError="1"/>
      <sheetData sheetId="24627" refreshError="1"/>
      <sheetData sheetId="24628" refreshError="1"/>
      <sheetData sheetId="24629" refreshError="1"/>
      <sheetData sheetId="24630" refreshError="1"/>
      <sheetData sheetId="24631" refreshError="1"/>
      <sheetData sheetId="24632" refreshError="1"/>
      <sheetData sheetId="24633" refreshError="1"/>
      <sheetData sheetId="24634" refreshError="1"/>
      <sheetData sheetId="24635" refreshError="1"/>
      <sheetData sheetId="24636" refreshError="1"/>
      <sheetData sheetId="24637" refreshError="1"/>
      <sheetData sheetId="24638" refreshError="1"/>
      <sheetData sheetId="24639" refreshError="1"/>
      <sheetData sheetId="24640" refreshError="1"/>
      <sheetData sheetId="24641" refreshError="1"/>
      <sheetData sheetId="24642" refreshError="1"/>
      <sheetData sheetId="24643" refreshError="1"/>
      <sheetData sheetId="24644" refreshError="1"/>
      <sheetData sheetId="24645" refreshError="1"/>
      <sheetData sheetId="24646" refreshError="1"/>
      <sheetData sheetId="24647" refreshError="1"/>
      <sheetData sheetId="24648" refreshError="1"/>
      <sheetData sheetId="24649" refreshError="1"/>
      <sheetData sheetId="24650" refreshError="1"/>
      <sheetData sheetId="24651" refreshError="1"/>
      <sheetData sheetId="24652" refreshError="1"/>
      <sheetData sheetId="24653" refreshError="1"/>
      <sheetData sheetId="24654" refreshError="1"/>
      <sheetData sheetId="24655" refreshError="1"/>
      <sheetData sheetId="24656" refreshError="1"/>
      <sheetData sheetId="24657" refreshError="1"/>
      <sheetData sheetId="24658" refreshError="1"/>
      <sheetData sheetId="24659" refreshError="1"/>
      <sheetData sheetId="24660" refreshError="1"/>
      <sheetData sheetId="24661" refreshError="1"/>
      <sheetData sheetId="24662" refreshError="1"/>
      <sheetData sheetId="24663" refreshError="1"/>
      <sheetData sheetId="24664" refreshError="1"/>
      <sheetData sheetId="24665" refreshError="1"/>
      <sheetData sheetId="24666" refreshError="1"/>
      <sheetData sheetId="24667" refreshError="1"/>
      <sheetData sheetId="24668" refreshError="1"/>
      <sheetData sheetId="24669" refreshError="1"/>
      <sheetData sheetId="24670" refreshError="1"/>
      <sheetData sheetId="24671" refreshError="1"/>
      <sheetData sheetId="24672" refreshError="1"/>
      <sheetData sheetId="24673" refreshError="1"/>
      <sheetData sheetId="24674" refreshError="1"/>
      <sheetData sheetId="24675" refreshError="1"/>
      <sheetData sheetId="24676" refreshError="1"/>
      <sheetData sheetId="24677" refreshError="1"/>
      <sheetData sheetId="24678" refreshError="1"/>
      <sheetData sheetId="24679" refreshError="1"/>
      <sheetData sheetId="24680" refreshError="1"/>
      <sheetData sheetId="24681" refreshError="1"/>
      <sheetData sheetId="24682" refreshError="1"/>
      <sheetData sheetId="24683" refreshError="1"/>
      <sheetData sheetId="24684" refreshError="1"/>
      <sheetData sheetId="24685" refreshError="1"/>
      <sheetData sheetId="24686" refreshError="1"/>
      <sheetData sheetId="24687" refreshError="1"/>
      <sheetData sheetId="24688" refreshError="1"/>
      <sheetData sheetId="24689" refreshError="1"/>
      <sheetData sheetId="24690" refreshError="1"/>
      <sheetData sheetId="24691" refreshError="1"/>
      <sheetData sheetId="24692" refreshError="1"/>
      <sheetData sheetId="24693" refreshError="1"/>
      <sheetData sheetId="24694" refreshError="1"/>
      <sheetData sheetId="24695" refreshError="1"/>
      <sheetData sheetId="24696" refreshError="1"/>
      <sheetData sheetId="24697" refreshError="1"/>
      <sheetData sheetId="24698" refreshError="1"/>
      <sheetData sheetId="24699" refreshError="1"/>
      <sheetData sheetId="24700" refreshError="1"/>
      <sheetData sheetId="24701" refreshError="1"/>
      <sheetData sheetId="24702" refreshError="1"/>
      <sheetData sheetId="24703" refreshError="1"/>
      <sheetData sheetId="24704" refreshError="1"/>
      <sheetData sheetId="24705" refreshError="1"/>
      <sheetData sheetId="24706" refreshError="1"/>
      <sheetData sheetId="24707" refreshError="1"/>
      <sheetData sheetId="24708" refreshError="1"/>
      <sheetData sheetId="24709" refreshError="1"/>
      <sheetData sheetId="24710" refreshError="1"/>
      <sheetData sheetId="24711" refreshError="1"/>
      <sheetData sheetId="24712" refreshError="1"/>
      <sheetData sheetId="24713" refreshError="1"/>
      <sheetData sheetId="24714" refreshError="1"/>
      <sheetData sheetId="24715" refreshError="1"/>
      <sheetData sheetId="24716" refreshError="1"/>
      <sheetData sheetId="24717" refreshError="1"/>
      <sheetData sheetId="24718" refreshError="1"/>
      <sheetData sheetId="24719" refreshError="1"/>
      <sheetData sheetId="24720" refreshError="1"/>
      <sheetData sheetId="24721" refreshError="1"/>
      <sheetData sheetId="24722" refreshError="1"/>
      <sheetData sheetId="24723" refreshError="1"/>
      <sheetData sheetId="24724" refreshError="1"/>
      <sheetData sheetId="24725" refreshError="1"/>
      <sheetData sheetId="24726" refreshError="1"/>
      <sheetData sheetId="24727" refreshError="1"/>
      <sheetData sheetId="24728" refreshError="1"/>
      <sheetData sheetId="24729" refreshError="1"/>
      <sheetData sheetId="24730" refreshError="1"/>
      <sheetData sheetId="24731" refreshError="1"/>
      <sheetData sheetId="24732" refreshError="1"/>
      <sheetData sheetId="24733" refreshError="1"/>
      <sheetData sheetId="24734" refreshError="1"/>
      <sheetData sheetId="24735" refreshError="1"/>
      <sheetData sheetId="24736" refreshError="1"/>
      <sheetData sheetId="24737" refreshError="1"/>
      <sheetData sheetId="24738" refreshError="1"/>
      <sheetData sheetId="24739" refreshError="1"/>
      <sheetData sheetId="24740" refreshError="1"/>
      <sheetData sheetId="24741" refreshError="1"/>
      <sheetData sheetId="24742" refreshError="1"/>
      <sheetData sheetId="24743" refreshError="1"/>
      <sheetData sheetId="24744" refreshError="1"/>
      <sheetData sheetId="24745" refreshError="1"/>
      <sheetData sheetId="24746" refreshError="1"/>
      <sheetData sheetId="24747" refreshError="1"/>
      <sheetData sheetId="24748" refreshError="1"/>
      <sheetData sheetId="24749" refreshError="1"/>
      <sheetData sheetId="24750" refreshError="1"/>
      <sheetData sheetId="24751" refreshError="1"/>
      <sheetData sheetId="24752" refreshError="1"/>
      <sheetData sheetId="24753" refreshError="1"/>
      <sheetData sheetId="24754" refreshError="1"/>
      <sheetData sheetId="24755" refreshError="1"/>
      <sheetData sheetId="24756" refreshError="1"/>
      <sheetData sheetId="24757" refreshError="1"/>
      <sheetData sheetId="24758" refreshError="1"/>
      <sheetData sheetId="24759" refreshError="1"/>
      <sheetData sheetId="24760" refreshError="1"/>
      <sheetData sheetId="24761" refreshError="1"/>
      <sheetData sheetId="24762" refreshError="1"/>
      <sheetData sheetId="24763" refreshError="1"/>
      <sheetData sheetId="24764" refreshError="1"/>
      <sheetData sheetId="24765" refreshError="1"/>
      <sheetData sheetId="24766" refreshError="1"/>
      <sheetData sheetId="24767" refreshError="1"/>
      <sheetData sheetId="24768" refreshError="1"/>
      <sheetData sheetId="24769" refreshError="1"/>
      <sheetData sheetId="24770" refreshError="1"/>
      <sheetData sheetId="24771" refreshError="1"/>
      <sheetData sheetId="24772" refreshError="1"/>
      <sheetData sheetId="24773" refreshError="1"/>
      <sheetData sheetId="24774" refreshError="1"/>
      <sheetData sheetId="24775" refreshError="1"/>
      <sheetData sheetId="24776" refreshError="1"/>
      <sheetData sheetId="24777" refreshError="1"/>
      <sheetData sheetId="24778" refreshError="1"/>
      <sheetData sheetId="24779" refreshError="1"/>
      <sheetData sheetId="24780" refreshError="1"/>
      <sheetData sheetId="24781" refreshError="1"/>
      <sheetData sheetId="24782" refreshError="1"/>
      <sheetData sheetId="24783" refreshError="1"/>
      <sheetData sheetId="24784" refreshError="1"/>
      <sheetData sheetId="24785" refreshError="1"/>
      <sheetData sheetId="24786"/>
      <sheetData sheetId="24787"/>
      <sheetData sheetId="24788"/>
      <sheetData sheetId="24789" refreshError="1"/>
      <sheetData sheetId="24790" refreshError="1"/>
      <sheetData sheetId="24791" refreshError="1"/>
      <sheetData sheetId="24792" refreshError="1"/>
      <sheetData sheetId="24793" refreshError="1"/>
      <sheetData sheetId="24794" refreshError="1"/>
      <sheetData sheetId="24795" refreshError="1"/>
      <sheetData sheetId="24796" refreshError="1"/>
      <sheetData sheetId="24797" refreshError="1"/>
      <sheetData sheetId="24798" refreshError="1"/>
      <sheetData sheetId="24799"/>
      <sheetData sheetId="24800" refreshError="1"/>
      <sheetData sheetId="24801" refreshError="1"/>
      <sheetData sheetId="24802" refreshError="1"/>
      <sheetData sheetId="24803" refreshError="1"/>
      <sheetData sheetId="24804" refreshError="1"/>
      <sheetData sheetId="24805" refreshError="1"/>
      <sheetData sheetId="24806" refreshError="1"/>
      <sheetData sheetId="24807" refreshError="1"/>
      <sheetData sheetId="24808"/>
      <sheetData sheetId="24809" refreshError="1"/>
      <sheetData sheetId="24810" refreshError="1"/>
      <sheetData sheetId="24811" refreshError="1"/>
      <sheetData sheetId="24812" refreshError="1"/>
      <sheetData sheetId="24813" refreshError="1"/>
      <sheetData sheetId="24814" refreshError="1"/>
      <sheetData sheetId="24815" refreshError="1"/>
      <sheetData sheetId="24816" refreshError="1"/>
      <sheetData sheetId="24817"/>
      <sheetData sheetId="24818" refreshError="1"/>
      <sheetData sheetId="24819" refreshError="1"/>
      <sheetData sheetId="24820" refreshError="1"/>
      <sheetData sheetId="24821" refreshError="1"/>
      <sheetData sheetId="24822" refreshError="1"/>
      <sheetData sheetId="24823" refreshError="1"/>
      <sheetData sheetId="24824" refreshError="1"/>
      <sheetData sheetId="24825" refreshError="1"/>
      <sheetData sheetId="24826" refreshError="1"/>
      <sheetData sheetId="24827" refreshError="1"/>
      <sheetData sheetId="24828" refreshError="1"/>
      <sheetData sheetId="24829" refreshError="1"/>
      <sheetData sheetId="24830" refreshError="1"/>
      <sheetData sheetId="24831" refreshError="1"/>
      <sheetData sheetId="24832" refreshError="1"/>
      <sheetData sheetId="24833" refreshError="1"/>
      <sheetData sheetId="24834" refreshError="1"/>
      <sheetData sheetId="24835" refreshError="1"/>
      <sheetData sheetId="24836" refreshError="1"/>
      <sheetData sheetId="24837" refreshError="1"/>
      <sheetData sheetId="24838" refreshError="1"/>
      <sheetData sheetId="24839" refreshError="1"/>
      <sheetData sheetId="24840" refreshError="1"/>
      <sheetData sheetId="24841" refreshError="1"/>
      <sheetData sheetId="24842" refreshError="1"/>
      <sheetData sheetId="24843" refreshError="1"/>
      <sheetData sheetId="24844" refreshError="1"/>
      <sheetData sheetId="24845" refreshError="1"/>
      <sheetData sheetId="24846" refreshError="1"/>
      <sheetData sheetId="24847" refreshError="1"/>
      <sheetData sheetId="24848" refreshError="1"/>
      <sheetData sheetId="24849" refreshError="1"/>
      <sheetData sheetId="24850" refreshError="1"/>
      <sheetData sheetId="24851" refreshError="1"/>
      <sheetData sheetId="24852" refreshError="1"/>
      <sheetData sheetId="24853"/>
      <sheetData sheetId="24854"/>
      <sheetData sheetId="24855" refreshError="1"/>
      <sheetData sheetId="24856" refreshError="1"/>
      <sheetData sheetId="24857"/>
      <sheetData sheetId="24858"/>
      <sheetData sheetId="24859"/>
      <sheetData sheetId="24860"/>
      <sheetData sheetId="24861"/>
      <sheetData sheetId="24862"/>
      <sheetData sheetId="24863"/>
      <sheetData sheetId="24864"/>
      <sheetData sheetId="24865"/>
      <sheetData sheetId="24866"/>
      <sheetData sheetId="24867"/>
      <sheetData sheetId="24868" refreshError="1"/>
      <sheetData sheetId="24869"/>
      <sheetData sheetId="24870"/>
      <sheetData sheetId="24871"/>
      <sheetData sheetId="24872"/>
      <sheetData sheetId="24873"/>
      <sheetData sheetId="24874"/>
      <sheetData sheetId="24875"/>
      <sheetData sheetId="24876"/>
      <sheetData sheetId="24877" refreshError="1"/>
      <sheetData sheetId="24878" refreshError="1"/>
      <sheetData sheetId="24879" refreshError="1"/>
      <sheetData sheetId="24880" refreshError="1"/>
      <sheetData sheetId="24881" refreshError="1"/>
      <sheetData sheetId="24882" refreshError="1"/>
      <sheetData sheetId="24883" refreshError="1"/>
      <sheetData sheetId="24884" refreshError="1"/>
      <sheetData sheetId="24885" refreshError="1"/>
      <sheetData sheetId="24886"/>
      <sheetData sheetId="24887"/>
      <sheetData sheetId="24888"/>
      <sheetData sheetId="24889"/>
      <sheetData sheetId="24890"/>
      <sheetData sheetId="24891"/>
      <sheetData sheetId="24892"/>
      <sheetData sheetId="24893"/>
      <sheetData sheetId="24894" refreshError="1"/>
      <sheetData sheetId="24895" refreshError="1"/>
      <sheetData sheetId="24896" refreshError="1"/>
      <sheetData sheetId="24897" refreshError="1"/>
      <sheetData sheetId="24898" refreshError="1"/>
      <sheetData sheetId="24899" refreshError="1"/>
      <sheetData sheetId="24900" refreshError="1"/>
      <sheetData sheetId="24901"/>
      <sheetData sheetId="24902" refreshError="1"/>
      <sheetData sheetId="24903"/>
      <sheetData sheetId="24904"/>
      <sheetData sheetId="24905"/>
      <sheetData sheetId="24906"/>
      <sheetData sheetId="24907" refreshError="1"/>
      <sheetData sheetId="24908" refreshError="1"/>
      <sheetData sheetId="24909"/>
      <sheetData sheetId="24910"/>
      <sheetData sheetId="24911" refreshError="1"/>
      <sheetData sheetId="24912"/>
      <sheetData sheetId="24913"/>
      <sheetData sheetId="24914" refreshError="1"/>
      <sheetData sheetId="24915" refreshError="1"/>
      <sheetData sheetId="24916" refreshError="1"/>
      <sheetData sheetId="24917"/>
      <sheetData sheetId="24918"/>
      <sheetData sheetId="24919" refreshError="1"/>
      <sheetData sheetId="24920" refreshError="1"/>
      <sheetData sheetId="24921" refreshError="1"/>
      <sheetData sheetId="24922" refreshError="1"/>
      <sheetData sheetId="24923" refreshError="1"/>
      <sheetData sheetId="24924" refreshError="1"/>
      <sheetData sheetId="24925" refreshError="1"/>
      <sheetData sheetId="24926" refreshError="1"/>
      <sheetData sheetId="24927" refreshError="1"/>
      <sheetData sheetId="24928" refreshError="1"/>
      <sheetData sheetId="24929"/>
      <sheetData sheetId="24930" refreshError="1"/>
      <sheetData sheetId="24931" refreshError="1"/>
      <sheetData sheetId="24932"/>
      <sheetData sheetId="24933"/>
      <sheetData sheetId="24934" refreshError="1"/>
      <sheetData sheetId="24935"/>
      <sheetData sheetId="24936" refreshError="1"/>
      <sheetData sheetId="24937" refreshError="1"/>
      <sheetData sheetId="24938" refreshError="1"/>
      <sheetData sheetId="24939" refreshError="1"/>
      <sheetData sheetId="24940" refreshError="1"/>
      <sheetData sheetId="24941" refreshError="1"/>
      <sheetData sheetId="24942" refreshError="1"/>
      <sheetData sheetId="24943" refreshError="1"/>
      <sheetData sheetId="24944" refreshError="1"/>
      <sheetData sheetId="24945" refreshError="1"/>
      <sheetData sheetId="24946" refreshError="1"/>
      <sheetData sheetId="24947" refreshError="1"/>
      <sheetData sheetId="24948"/>
      <sheetData sheetId="24949" refreshError="1"/>
      <sheetData sheetId="24950" refreshError="1"/>
      <sheetData sheetId="24951" refreshError="1"/>
      <sheetData sheetId="24952" refreshError="1"/>
      <sheetData sheetId="24953"/>
      <sheetData sheetId="24954"/>
      <sheetData sheetId="24955"/>
      <sheetData sheetId="24956"/>
      <sheetData sheetId="24957"/>
      <sheetData sheetId="24958"/>
      <sheetData sheetId="24959"/>
      <sheetData sheetId="24960"/>
      <sheetData sheetId="24961"/>
      <sheetData sheetId="24962"/>
      <sheetData sheetId="24963"/>
      <sheetData sheetId="24964"/>
      <sheetData sheetId="24965"/>
      <sheetData sheetId="24966"/>
      <sheetData sheetId="24967"/>
      <sheetData sheetId="24968"/>
      <sheetData sheetId="24969"/>
      <sheetData sheetId="24970"/>
      <sheetData sheetId="24971"/>
      <sheetData sheetId="24972"/>
      <sheetData sheetId="24973"/>
      <sheetData sheetId="24974"/>
      <sheetData sheetId="24975"/>
      <sheetData sheetId="24976"/>
      <sheetData sheetId="24977"/>
      <sheetData sheetId="24978"/>
      <sheetData sheetId="24979"/>
      <sheetData sheetId="24980"/>
      <sheetData sheetId="24981"/>
      <sheetData sheetId="24982"/>
      <sheetData sheetId="24983"/>
      <sheetData sheetId="24984"/>
      <sheetData sheetId="24985"/>
      <sheetData sheetId="24986"/>
      <sheetData sheetId="24987"/>
      <sheetData sheetId="24988"/>
      <sheetData sheetId="24989"/>
      <sheetData sheetId="24990"/>
      <sheetData sheetId="24991"/>
      <sheetData sheetId="24992"/>
      <sheetData sheetId="24993"/>
      <sheetData sheetId="24994"/>
      <sheetData sheetId="24995"/>
      <sheetData sheetId="24996"/>
      <sheetData sheetId="24997"/>
      <sheetData sheetId="24998"/>
      <sheetData sheetId="24999"/>
      <sheetData sheetId="25000"/>
      <sheetData sheetId="25001"/>
      <sheetData sheetId="25002" refreshError="1"/>
      <sheetData sheetId="25003"/>
      <sheetData sheetId="25004"/>
      <sheetData sheetId="25005"/>
      <sheetData sheetId="25006"/>
      <sheetData sheetId="25007"/>
      <sheetData sheetId="25008"/>
      <sheetData sheetId="25009"/>
      <sheetData sheetId="25010"/>
      <sheetData sheetId="25011"/>
      <sheetData sheetId="25012"/>
      <sheetData sheetId="25013"/>
      <sheetData sheetId="25014"/>
      <sheetData sheetId="25015"/>
      <sheetData sheetId="25016"/>
      <sheetData sheetId="25017"/>
      <sheetData sheetId="25018"/>
      <sheetData sheetId="25019"/>
      <sheetData sheetId="25020"/>
      <sheetData sheetId="25021"/>
      <sheetData sheetId="25022"/>
      <sheetData sheetId="25023"/>
      <sheetData sheetId="25024"/>
      <sheetData sheetId="25025"/>
      <sheetData sheetId="25026"/>
      <sheetData sheetId="25027"/>
      <sheetData sheetId="25028"/>
      <sheetData sheetId="25029"/>
      <sheetData sheetId="25030"/>
      <sheetData sheetId="25031"/>
      <sheetData sheetId="25032"/>
      <sheetData sheetId="25033"/>
      <sheetData sheetId="25034"/>
      <sheetData sheetId="25035"/>
      <sheetData sheetId="25036"/>
      <sheetData sheetId="25037"/>
      <sheetData sheetId="25038"/>
      <sheetData sheetId="25039"/>
      <sheetData sheetId="25040"/>
      <sheetData sheetId="25041"/>
      <sheetData sheetId="25042"/>
      <sheetData sheetId="25043"/>
      <sheetData sheetId="25044"/>
      <sheetData sheetId="25045"/>
      <sheetData sheetId="25046"/>
      <sheetData sheetId="25047"/>
      <sheetData sheetId="25048"/>
      <sheetData sheetId="25049"/>
      <sheetData sheetId="25050"/>
      <sheetData sheetId="25051"/>
      <sheetData sheetId="25052"/>
      <sheetData sheetId="25053"/>
      <sheetData sheetId="25054"/>
      <sheetData sheetId="25055"/>
      <sheetData sheetId="25056"/>
      <sheetData sheetId="25057"/>
      <sheetData sheetId="25058"/>
      <sheetData sheetId="25059"/>
      <sheetData sheetId="25060"/>
      <sheetData sheetId="25061"/>
      <sheetData sheetId="25062"/>
      <sheetData sheetId="25063"/>
      <sheetData sheetId="25064"/>
      <sheetData sheetId="25065"/>
      <sheetData sheetId="25066"/>
      <sheetData sheetId="25067"/>
      <sheetData sheetId="25068"/>
      <sheetData sheetId="25069"/>
      <sheetData sheetId="25070"/>
      <sheetData sheetId="25071"/>
      <sheetData sheetId="25072"/>
      <sheetData sheetId="25073"/>
      <sheetData sheetId="25074"/>
      <sheetData sheetId="25075"/>
      <sheetData sheetId="25076"/>
      <sheetData sheetId="25077"/>
      <sheetData sheetId="25078"/>
      <sheetData sheetId="25079"/>
      <sheetData sheetId="25080"/>
      <sheetData sheetId="25081"/>
      <sheetData sheetId="25082"/>
      <sheetData sheetId="25083"/>
      <sheetData sheetId="25084"/>
      <sheetData sheetId="25085"/>
      <sheetData sheetId="25086"/>
      <sheetData sheetId="25087"/>
      <sheetData sheetId="25088"/>
      <sheetData sheetId="25089"/>
      <sheetData sheetId="25090"/>
      <sheetData sheetId="25091"/>
      <sheetData sheetId="25092"/>
      <sheetData sheetId="25093"/>
      <sheetData sheetId="25094"/>
      <sheetData sheetId="25095"/>
      <sheetData sheetId="25096"/>
      <sheetData sheetId="25097"/>
      <sheetData sheetId="25098"/>
      <sheetData sheetId="25099"/>
      <sheetData sheetId="25100"/>
      <sheetData sheetId="25101"/>
      <sheetData sheetId="25102"/>
      <sheetData sheetId="25103"/>
      <sheetData sheetId="25104"/>
      <sheetData sheetId="25105"/>
      <sheetData sheetId="25106"/>
      <sheetData sheetId="25107"/>
      <sheetData sheetId="25108"/>
      <sheetData sheetId="25109"/>
      <sheetData sheetId="25110"/>
      <sheetData sheetId="25111"/>
      <sheetData sheetId="25112"/>
      <sheetData sheetId="25113"/>
      <sheetData sheetId="25114"/>
      <sheetData sheetId="25115"/>
      <sheetData sheetId="25116"/>
      <sheetData sheetId="25117"/>
      <sheetData sheetId="25118"/>
      <sheetData sheetId="25119"/>
      <sheetData sheetId="25120"/>
      <sheetData sheetId="25121"/>
      <sheetData sheetId="25122"/>
      <sheetData sheetId="25123"/>
      <sheetData sheetId="25124"/>
      <sheetData sheetId="25125"/>
      <sheetData sheetId="25126"/>
      <sheetData sheetId="25127"/>
      <sheetData sheetId="25128"/>
      <sheetData sheetId="25129"/>
      <sheetData sheetId="25130"/>
      <sheetData sheetId="25131"/>
      <sheetData sheetId="25132"/>
      <sheetData sheetId="25133"/>
      <sheetData sheetId="25134"/>
      <sheetData sheetId="25135"/>
      <sheetData sheetId="25136"/>
      <sheetData sheetId="25137"/>
      <sheetData sheetId="25138"/>
      <sheetData sheetId="25139"/>
      <sheetData sheetId="25140"/>
      <sheetData sheetId="25141"/>
      <sheetData sheetId="25142"/>
      <sheetData sheetId="25143"/>
      <sheetData sheetId="25144"/>
      <sheetData sheetId="25145"/>
      <sheetData sheetId="25146"/>
      <sheetData sheetId="25147"/>
      <sheetData sheetId="25148"/>
      <sheetData sheetId="25149"/>
      <sheetData sheetId="25150"/>
      <sheetData sheetId="25151"/>
      <sheetData sheetId="25152"/>
      <sheetData sheetId="25153"/>
      <sheetData sheetId="25154"/>
      <sheetData sheetId="25155"/>
      <sheetData sheetId="25156"/>
      <sheetData sheetId="25157"/>
      <sheetData sheetId="25158"/>
      <sheetData sheetId="25159"/>
      <sheetData sheetId="25160"/>
      <sheetData sheetId="25161"/>
      <sheetData sheetId="25162"/>
      <sheetData sheetId="25163"/>
      <sheetData sheetId="25164" refreshError="1"/>
      <sheetData sheetId="25165" refreshError="1"/>
      <sheetData sheetId="25166" refreshError="1"/>
      <sheetData sheetId="25167" refreshError="1"/>
      <sheetData sheetId="25168"/>
      <sheetData sheetId="25169"/>
      <sheetData sheetId="25170"/>
      <sheetData sheetId="25171"/>
      <sheetData sheetId="25172"/>
      <sheetData sheetId="25173" refreshError="1"/>
      <sheetData sheetId="25174" refreshError="1"/>
      <sheetData sheetId="25175" refreshError="1"/>
      <sheetData sheetId="25176" refreshError="1"/>
      <sheetData sheetId="25177" refreshError="1"/>
      <sheetData sheetId="25178" refreshError="1"/>
      <sheetData sheetId="25179" refreshError="1"/>
      <sheetData sheetId="25180" refreshError="1"/>
      <sheetData sheetId="25181" refreshError="1"/>
      <sheetData sheetId="25182" refreshError="1"/>
      <sheetData sheetId="25183" refreshError="1"/>
      <sheetData sheetId="25184" refreshError="1"/>
      <sheetData sheetId="25185" refreshError="1"/>
      <sheetData sheetId="25186" refreshError="1"/>
      <sheetData sheetId="25187" refreshError="1"/>
      <sheetData sheetId="25188"/>
      <sheetData sheetId="25189" refreshError="1"/>
      <sheetData sheetId="25190" refreshError="1"/>
      <sheetData sheetId="25191" refreshError="1"/>
      <sheetData sheetId="25192" refreshError="1"/>
      <sheetData sheetId="25193"/>
      <sheetData sheetId="25194"/>
      <sheetData sheetId="25195" refreshError="1"/>
      <sheetData sheetId="25196" refreshError="1"/>
      <sheetData sheetId="25197" refreshError="1"/>
      <sheetData sheetId="25198" refreshError="1"/>
      <sheetData sheetId="25199" refreshError="1"/>
      <sheetData sheetId="25200" refreshError="1"/>
      <sheetData sheetId="25201" refreshError="1"/>
      <sheetData sheetId="25202"/>
      <sheetData sheetId="25203" refreshError="1"/>
      <sheetData sheetId="25204" refreshError="1"/>
      <sheetData sheetId="25205" refreshError="1"/>
      <sheetData sheetId="25206" refreshError="1"/>
      <sheetData sheetId="25207" refreshError="1"/>
      <sheetData sheetId="25208" refreshError="1"/>
      <sheetData sheetId="25209" refreshError="1"/>
      <sheetData sheetId="25210" refreshError="1"/>
      <sheetData sheetId="25211" refreshError="1"/>
      <sheetData sheetId="25212" refreshError="1"/>
      <sheetData sheetId="25213" refreshError="1"/>
      <sheetData sheetId="25214"/>
      <sheetData sheetId="25215"/>
      <sheetData sheetId="25216" refreshError="1"/>
      <sheetData sheetId="25217" refreshError="1"/>
      <sheetData sheetId="25218" refreshError="1"/>
      <sheetData sheetId="25219" refreshError="1"/>
      <sheetData sheetId="25220" refreshError="1"/>
      <sheetData sheetId="25221" refreshError="1"/>
      <sheetData sheetId="25222" refreshError="1"/>
      <sheetData sheetId="25223" refreshError="1"/>
      <sheetData sheetId="25224" refreshError="1"/>
      <sheetData sheetId="25225" refreshError="1"/>
      <sheetData sheetId="25226" refreshError="1"/>
      <sheetData sheetId="25227" refreshError="1"/>
      <sheetData sheetId="25228" refreshError="1"/>
      <sheetData sheetId="25229" refreshError="1"/>
      <sheetData sheetId="25230" refreshError="1"/>
      <sheetData sheetId="25231" refreshError="1"/>
      <sheetData sheetId="25232"/>
      <sheetData sheetId="25233" refreshError="1"/>
      <sheetData sheetId="25234"/>
      <sheetData sheetId="25235"/>
      <sheetData sheetId="25236"/>
      <sheetData sheetId="25237"/>
      <sheetData sheetId="25238"/>
      <sheetData sheetId="25239"/>
      <sheetData sheetId="25240"/>
      <sheetData sheetId="25241"/>
      <sheetData sheetId="25242"/>
      <sheetData sheetId="25243"/>
      <sheetData sheetId="25244"/>
      <sheetData sheetId="25245"/>
      <sheetData sheetId="25246"/>
      <sheetData sheetId="25247"/>
      <sheetData sheetId="25248"/>
      <sheetData sheetId="25249"/>
      <sheetData sheetId="25250"/>
      <sheetData sheetId="25251"/>
      <sheetData sheetId="25252"/>
      <sheetData sheetId="25253"/>
      <sheetData sheetId="25254"/>
      <sheetData sheetId="25255"/>
      <sheetData sheetId="25256"/>
      <sheetData sheetId="25257"/>
      <sheetData sheetId="25258"/>
      <sheetData sheetId="25259"/>
      <sheetData sheetId="25260"/>
      <sheetData sheetId="25261"/>
      <sheetData sheetId="25262"/>
      <sheetData sheetId="25263"/>
      <sheetData sheetId="25264"/>
      <sheetData sheetId="25265"/>
      <sheetData sheetId="25266"/>
      <sheetData sheetId="25267"/>
      <sheetData sheetId="25268"/>
      <sheetData sheetId="25269"/>
      <sheetData sheetId="25270"/>
      <sheetData sheetId="25271"/>
      <sheetData sheetId="25272"/>
      <sheetData sheetId="25273"/>
      <sheetData sheetId="25274"/>
      <sheetData sheetId="25275"/>
      <sheetData sheetId="25276"/>
      <sheetData sheetId="25277"/>
      <sheetData sheetId="25278"/>
      <sheetData sheetId="25279"/>
      <sheetData sheetId="25280"/>
      <sheetData sheetId="25281"/>
      <sheetData sheetId="25282"/>
      <sheetData sheetId="25283"/>
      <sheetData sheetId="25284"/>
      <sheetData sheetId="25285"/>
      <sheetData sheetId="25286"/>
      <sheetData sheetId="25287"/>
      <sheetData sheetId="25288"/>
      <sheetData sheetId="25289"/>
      <sheetData sheetId="25290"/>
      <sheetData sheetId="25291"/>
      <sheetData sheetId="25292"/>
      <sheetData sheetId="25293"/>
      <sheetData sheetId="25294"/>
      <sheetData sheetId="25295"/>
      <sheetData sheetId="25296"/>
      <sheetData sheetId="25297"/>
      <sheetData sheetId="25298"/>
      <sheetData sheetId="25299"/>
      <sheetData sheetId="25300"/>
      <sheetData sheetId="25301"/>
      <sheetData sheetId="25302"/>
      <sheetData sheetId="25303"/>
      <sheetData sheetId="25304"/>
      <sheetData sheetId="25305"/>
      <sheetData sheetId="25306"/>
      <sheetData sheetId="25307"/>
      <sheetData sheetId="25308"/>
      <sheetData sheetId="25309"/>
      <sheetData sheetId="25310"/>
      <sheetData sheetId="25311"/>
      <sheetData sheetId="25312"/>
      <sheetData sheetId="25313"/>
      <sheetData sheetId="25314"/>
      <sheetData sheetId="25315"/>
      <sheetData sheetId="25316"/>
      <sheetData sheetId="25317"/>
      <sheetData sheetId="25318"/>
      <sheetData sheetId="25319"/>
      <sheetData sheetId="25320"/>
      <sheetData sheetId="25321"/>
      <sheetData sheetId="25322"/>
      <sheetData sheetId="25323"/>
      <sheetData sheetId="25324"/>
      <sheetData sheetId="25325"/>
      <sheetData sheetId="25326"/>
      <sheetData sheetId="25327"/>
      <sheetData sheetId="25328"/>
      <sheetData sheetId="25329" refreshError="1"/>
      <sheetData sheetId="25330" refreshError="1"/>
      <sheetData sheetId="25331" refreshError="1"/>
      <sheetData sheetId="25332" refreshError="1"/>
      <sheetData sheetId="25333" refreshError="1"/>
      <sheetData sheetId="25334" refreshError="1"/>
      <sheetData sheetId="25335" refreshError="1"/>
      <sheetData sheetId="25336" refreshError="1"/>
      <sheetData sheetId="25337" refreshError="1"/>
      <sheetData sheetId="25338" refreshError="1"/>
      <sheetData sheetId="25339" refreshError="1"/>
      <sheetData sheetId="25340" refreshError="1"/>
      <sheetData sheetId="25341" refreshError="1"/>
      <sheetData sheetId="25342" refreshError="1"/>
      <sheetData sheetId="25343" refreshError="1"/>
      <sheetData sheetId="25344" refreshError="1"/>
      <sheetData sheetId="25345" refreshError="1"/>
      <sheetData sheetId="25346" refreshError="1"/>
      <sheetData sheetId="25347" refreshError="1"/>
      <sheetData sheetId="25348" refreshError="1"/>
      <sheetData sheetId="25349" refreshError="1"/>
      <sheetData sheetId="25350" refreshError="1"/>
      <sheetData sheetId="25351" refreshError="1"/>
      <sheetData sheetId="25352" refreshError="1"/>
      <sheetData sheetId="25353" refreshError="1"/>
      <sheetData sheetId="25354" refreshError="1"/>
      <sheetData sheetId="25355" refreshError="1"/>
      <sheetData sheetId="25356" refreshError="1"/>
      <sheetData sheetId="25357" refreshError="1"/>
      <sheetData sheetId="25358" refreshError="1"/>
      <sheetData sheetId="25359" refreshError="1"/>
      <sheetData sheetId="25360" refreshError="1"/>
      <sheetData sheetId="25361" refreshError="1"/>
      <sheetData sheetId="25362" refreshError="1"/>
      <sheetData sheetId="25363" refreshError="1"/>
      <sheetData sheetId="25364" refreshError="1"/>
      <sheetData sheetId="25365" refreshError="1"/>
      <sheetData sheetId="25366" refreshError="1"/>
      <sheetData sheetId="25367" refreshError="1"/>
      <sheetData sheetId="25368" refreshError="1"/>
      <sheetData sheetId="25369" refreshError="1"/>
      <sheetData sheetId="25370" refreshError="1"/>
      <sheetData sheetId="25371" refreshError="1"/>
      <sheetData sheetId="25372" refreshError="1"/>
      <sheetData sheetId="25373" refreshError="1"/>
      <sheetData sheetId="25374" refreshError="1"/>
      <sheetData sheetId="25375" refreshError="1"/>
      <sheetData sheetId="25376" refreshError="1"/>
      <sheetData sheetId="25377" refreshError="1"/>
      <sheetData sheetId="25378" refreshError="1"/>
      <sheetData sheetId="25379" refreshError="1"/>
      <sheetData sheetId="25380" refreshError="1"/>
      <sheetData sheetId="25381" refreshError="1"/>
      <sheetData sheetId="25382" refreshError="1"/>
      <sheetData sheetId="25383" refreshError="1"/>
      <sheetData sheetId="25384" refreshError="1"/>
      <sheetData sheetId="25385" refreshError="1"/>
      <sheetData sheetId="25386" refreshError="1"/>
      <sheetData sheetId="25387" refreshError="1"/>
      <sheetData sheetId="25388" refreshError="1"/>
      <sheetData sheetId="25389" refreshError="1"/>
      <sheetData sheetId="25390" refreshError="1"/>
      <sheetData sheetId="25391" refreshError="1"/>
      <sheetData sheetId="25392" refreshError="1"/>
      <sheetData sheetId="25393" refreshError="1"/>
      <sheetData sheetId="25394" refreshError="1"/>
      <sheetData sheetId="25395" refreshError="1"/>
      <sheetData sheetId="25396" refreshError="1"/>
      <sheetData sheetId="25397" refreshError="1"/>
      <sheetData sheetId="25398" refreshError="1"/>
      <sheetData sheetId="25399" refreshError="1"/>
      <sheetData sheetId="25400" refreshError="1"/>
      <sheetData sheetId="25401" refreshError="1"/>
      <sheetData sheetId="25402" refreshError="1"/>
      <sheetData sheetId="25403" refreshError="1"/>
      <sheetData sheetId="25404" refreshError="1"/>
      <sheetData sheetId="25405" refreshError="1"/>
      <sheetData sheetId="25406" refreshError="1"/>
      <sheetData sheetId="25407" refreshError="1"/>
      <sheetData sheetId="25408" refreshError="1"/>
      <sheetData sheetId="25409" refreshError="1"/>
      <sheetData sheetId="25410" refreshError="1"/>
      <sheetData sheetId="25411" refreshError="1"/>
      <sheetData sheetId="25412" refreshError="1"/>
      <sheetData sheetId="25413" refreshError="1"/>
      <sheetData sheetId="25414" refreshError="1"/>
      <sheetData sheetId="25415" refreshError="1"/>
      <sheetData sheetId="25416" refreshError="1"/>
      <sheetData sheetId="25417" refreshError="1"/>
      <sheetData sheetId="25418" refreshError="1"/>
      <sheetData sheetId="25419" refreshError="1"/>
      <sheetData sheetId="25420" refreshError="1"/>
      <sheetData sheetId="25421" refreshError="1"/>
      <sheetData sheetId="25422" refreshError="1"/>
      <sheetData sheetId="25423" refreshError="1"/>
      <sheetData sheetId="25424" refreshError="1"/>
      <sheetData sheetId="25425" refreshError="1"/>
      <sheetData sheetId="25426" refreshError="1"/>
      <sheetData sheetId="25427" refreshError="1"/>
      <sheetData sheetId="25428" refreshError="1"/>
      <sheetData sheetId="25429" refreshError="1"/>
      <sheetData sheetId="25430" refreshError="1"/>
      <sheetData sheetId="25431" refreshError="1"/>
      <sheetData sheetId="25432" refreshError="1"/>
      <sheetData sheetId="25433" refreshError="1"/>
      <sheetData sheetId="25434" refreshError="1"/>
      <sheetData sheetId="25435" refreshError="1"/>
      <sheetData sheetId="25436" refreshError="1"/>
      <sheetData sheetId="25437" refreshError="1"/>
      <sheetData sheetId="25438" refreshError="1"/>
      <sheetData sheetId="25439" refreshError="1"/>
      <sheetData sheetId="25440" refreshError="1"/>
      <sheetData sheetId="25441" refreshError="1"/>
      <sheetData sheetId="25442" refreshError="1"/>
      <sheetData sheetId="25443" refreshError="1"/>
      <sheetData sheetId="25444" refreshError="1"/>
      <sheetData sheetId="25445" refreshError="1"/>
      <sheetData sheetId="25446" refreshError="1"/>
      <sheetData sheetId="25447" refreshError="1"/>
      <sheetData sheetId="25448" refreshError="1"/>
      <sheetData sheetId="25449" refreshError="1"/>
      <sheetData sheetId="25450" refreshError="1"/>
      <sheetData sheetId="25451" refreshError="1"/>
      <sheetData sheetId="25452" refreshError="1"/>
      <sheetData sheetId="25453" refreshError="1"/>
      <sheetData sheetId="25454" refreshError="1"/>
      <sheetData sheetId="25455" refreshError="1"/>
      <sheetData sheetId="25456" refreshError="1"/>
      <sheetData sheetId="25457" refreshError="1"/>
      <sheetData sheetId="25458" refreshError="1"/>
      <sheetData sheetId="25459" refreshError="1"/>
      <sheetData sheetId="25460" refreshError="1"/>
      <sheetData sheetId="25461" refreshError="1"/>
      <sheetData sheetId="25462" refreshError="1"/>
      <sheetData sheetId="25463" refreshError="1"/>
      <sheetData sheetId="25464" refreshError="1"/>
      <sheetData sheetId="25465" refreshError="1"/>
      <sheetData sheetId="25466" refreshError="1"/>
      <sheetData sheetId="25467" refreshError="1"/>
      <sheetData sheetId="25468" refreshError="1"/>
      <sheetData sheetId="25469" refreshError="1"/>
      <sheetData sheetId="25470" refreshError="1"/>
      <sheetData sheetId="25471" refreshError="1"/>
      <sheetData sheetId="25472" refreshError="1"/>
      <sheetData sheetId="25473" refreshError="1"/>
      <sheetData sheetId="25474" refreshError="1"/>
      <sheetData sheetId="25475" refreshError="1"/>
      <sheetData sheetId="25476" refreshError="1"/>
      <sheetData sheetId="25477" refreshError="1"/>
      <sheetData sheetId="25478" refreshError="1"/>
      <sheetData sheetId="25479" refreshError="1"/>
      <sheetData sheetId="25480" refreshError="1"/>
      <sheetData sheetId="25481" refreshError="1"/>
      <sheetData sheetId="25482" refreshError="1"/>
      <sheetData sheetId="25483" refreshError="1"/>
      <sheetData sheetId="25484" refreshError="1"/>
      <sheetData sheetId="25485" refreshError="1"/>
      <sheetData sheetId="25486" refreshError="1"/>
      <sheetData sheetId="25487" refreshError="1"/>
      <sheetData sheetId="25488" refreshError="1"/>
      <sheetData sheetId="25489" refreshError="1"/>
      <sheetData sheetId="25490" refreshError="1"/>
      <sheetData sheetId="25491" refreshError="1"/>
      <sheetData sheetId="25492" refreshError="1"/>
      <sheetData sheetId="25493" refreshError="1"/>
      <sheetData sheetId="25494" refreshError="1"/>
      <sheetData sheetId="25495" refreshError="1"/>
      <sheetData sheetId="25496" refreshError="1"/>
      <sheetData sheetId="25497" refreshError="1"/>
      <sheetData sheetId="25498" refreshError="1"/>
      <sheetData sheetId="25499" refreshError="1"/>
      <sheetData sheetId="25500" refreshError="1"/>
      <sheetData sheetId="25501" refreshError="1"/>
      <sheetData sheetId="25502" refreshError="1"/>
      <sheetData sheetId="25503" refreshError="1"/>
      <sheetData sheetId="25504" refreshError="1"/>
      <sheetData sheetId="25505" refreshError="1"/>
      <sheetData sheetId="25506" refreshError="1"/>
      <sheetData sheetId="25507" refreshError="1"/>
      <sheetData sheetId="25508" refreshError="1"/>
      <sheetData sheetId="25509" refreshError="1"/>
      <sheetData sheetId="25510" refreshError="1"/>
      <sheetData sheetId="25511" refreshError="1"/>
      <sheetData sheetId="25512" refreshError="1"/>
      <sheetData sheetId="25513" refreshError="1"/>
      <sheetData sheetId="25514" refreshError="1"/>
      <sheetData sheetId="25515" refreshError="1"/>
      <sheetData sheetId="25516" refreshError="1"/>
      <sheetData sheetId="25517" refreshError="1"/>
      <sheetData sheetId="25518" refreshError="1"/>
      <sheetData sheetId="25519" refreshError="1"/>
      <sheetData sheetId="25520" refreshError="1"/>
      <sheetData sheetId="25521" refreshError="1"/>
      <sheetData sheetId="25522" refreshError="1"/>
      <sheetData sheetId="25523" refreshError="1"/>
      <sheetData sheetId="25524" refreshError="1"/>
      <sheetData sheetId="25525" refreshError="1"/>
      <sheetData sheetId="25526" refreshError="1"/>
      <sheetData sheetId="25527" refreshError="1"/>
      <sheetData sheetId="25528" refreshError="1"/>
      <sheetData sheetId="25529" refreshError="1"/>
      <sheetData sheetId="25530" refreshError="1"/>
      <sheetData sheetId="25531" refreshError="1"/>
      <sheetData sheetId="25532" refreshError="1"/>
      <sheetData sheetId="25533" refreshError="1"/>
      <sheetData sheetId="25534" refreshError="1"/>
      <sheetData sheetId="25535" refreshError="1"/>
      <sheetData sheetId="25536" refreshError="1"/>
      <sheetData sheetId="25537" refreshError="1"/>
      <sheetData sheetId="25538" refreshError="1"/>
      <sheetData sheetId="25539" refreshError="1"/>
      <sheetData sheetId="25540" refreshError="1"/>
      <sheetData sheetId="25541" refreshError="1"/>
      <sheetData sheetId="25542" refreshError="1"/>
      <sheetData sheetId="25543" refreshError="1"/>
      <sheetData sheetId="25544" refreshError="1"/>
      <sheetData sheetId="25545" refreshError="1"/>
      <sheetData sheetId="25546" refreshError="1"/>
      <sheetData sheetId="25547"/>
      <sheetData sheetId="25548" refreshError="1"/>
      <sheetData sheetId="25549" refreshError="1"/>
      <sheetData sheetId="25550" refreshError="1"/>
      <sheetData sheetId="25551" refreshError="1"/>
      <sheetData sheetId="25552" refreshError="1"/>
      <sheetData sheetId="25553" refreshError="1"/>
      <sheetData sheetId="25554" refreshError="1"/>
      <sheetData sheetId="25555" refreshError="1"/>
      <sheetData sheetId="25556" refreshError="1"/>
      <sheetData sheetId="25557" refreshError="1"/>
      <sheetData sheetId="25558" refreshError="1"/>
      <sheetData sheetId="25559" refreshError="1"/>
      <sheetData sheetId="25560" refreshError="1"/>
      <sheetData sheetId="25561" refreshError="1"/>
      <sheetData sheetId="25562" refreshError="1"/>
      <sheetData sheetId="25563" refreshError="1"/>
      <sheetData sheetId="25564" refreshError="1"/>
      <sheetData sheetId="25565" refreshError="1"/>
      <sheetData sheetId="25566" refreshError="1"/>
      <sheetData sheetId="25567" refreshError="1"/>
      <sheetData sheetId="25568" refreshError="1"/>
      <sheetData sheetId="25569" refreshError="1"/>
      <sheetData sheetId="25570" refreshError="1"/>
      <sheetData sheetId="25571" refreshError="1"/>
      <sheetData sheetId="25572" refreshError="1"/>
      <sheetData sheetId="25573" refreshError="1"/>
      <sheetData sheetId="25574" refreshError="1"/>
      <sheetData sheetId="25575" refreshError="1"/>
      <sheetData sheetId="25576" refreshError="1"/>
      <sheetData sheetId="25577"/>
      <sheetData sheetId="25578"/>
      <sheetData sheetId="25579"/>
      <sheetData sheetId="25580"/>
      <sheetData sheetId="25581"/>
      <sheetData sheetId="25582"/>
      <sheetData sheetId="25583"/>
      <sheetData sheetId="25584"/>
      <sheetData sheetId="25585"/>
      <sheetData sheetId="25586"/>
      <sheetData sheetId="25587"/>
      <sheetData sheetId="25588"/>
      <sheetData sheetId="25589"/>
      <sheetData sheetId="25590"/>
      <sheetData sheetId="25591"/>
      <sheetData sheetId="25592"/>
      <sheetData sheetId="25593"/>
      <sheetData sheetId="25594"/>
      <sheetData sheetId="25595"/>
      <sheetData sheetId="25596"/>
      <sheetData sheetId="25597"/>
      <sheetData sheetId="25598"/>
      <sheetData sheetId="25599"/>
      <sheetData sheetId="25600"/>
      <sheetData sheetId="25601"/>
      <sheetData sheetId="25602"/>
      <sheetData sheetId="25603"/>
      <sheetData sheetId="25604"/>
      <sheetData sheetId="25605"/>
      <sheetData sheetId="25606"/>
      <sheetData sheetId="25607"/>
      <sheetData sheetId="25608"/>
      <sheetData sheetId="25609"/>
      <sheetData sheetId="25610"/>
      <sheetData sheetId="25611"/>
      <sheetData sheetId="25612"/>
      <sheetData sheetId="25613"/>
      <sheetData sheetId="25614"/>
      <sheetData sheetId="25615"/>
      <sheetData sheetId="25616"/>
      <sheetData sheetId="25617"/>
      <sheetData sheetId="25618"/>
      <sheetData sheetId="25619"/>
      <sheetData sheetId="25620"/>
      <sheetData sheetId="25621"/>
      <sheetData sheetId="25622"/>
      <sheetData sheetId="25623"/>
      <sheetData sheetId="25624"/>
      <sheetData sheetId="25625" refreshError="1"/>
      <sheetData sheetId="25626" refreshError="1"/>
      <sheetData sheetId="25627" refreshError="1"/>
      <sheetData sheetId="25628" refreshError="1"/>
      <sheetData sheetId="25629" refreshError="1"/>
      <sheetData sheetId="25630" refreshError="1"/>
      <sheetData sheetId="25631" refreshError="1"/>
      <sheetData sheetId="25632"/>
      <sheetData sheetId="25633"/>
      <sheetData sheetId="25634"/>
      <sheetData sheetId="25635"/>
      <sheetData sheetId="25636"/>
      <sheetData sheetId="25637"/>
      <sheetData sheetId="25638"/>
      <sheetData sheetId="25639"/>
      <sheetData sheetId="25640"/>
      <sheetData sheetId="25641"/>
      <sheetData sheetId="25642"/>
      <sheetData sheetId="25643"/>
      <sheetData sheetId="25644"/>
      <sheetData sheetId="25645"/>
      <sheetData sheetId="25646"/>
      <sheetData sheetId="25647"/>
      <sheetData sheetId="25648"/>
      <sheetData sheetId="25649"/>
      <sheetData sheetId="25650"/>
      <sheetData sheetId="25651"/>
      <sheetData sheetId="25652"/>
      <sheetData sheetId="25653"/>
      <sheetData sheetId="25654"/>
      <sheetData sheetId="25655"/>
      <sheetData sheetId="25656"/>
      <sheetData sheetId="25657" refreshError="1"/>
      <sheetData sheetId="25658" refreshError="1"/>
      <sheetData sheetId="25659" refreshError="1"/>
      <sheetData sheetId="25660" refreshError="1"/>
      <sheetData sheetId="25661" refreshError="1"/>
      <sheetData sheetId="25662" refreshError="1"/>
      <sheetData sheetId="25663" refreshError="1"/>
      <sheetData sheetId="25664" refreshError="1"/>
      <sheetData sheetId="25665" refreshError="1"/>
      <sheetData sheetId="25666" refreshError="1"/>
      <sheetData sheetId="25667" refreshError="1"/>
      <sheetData sheetId="25668" refreshError="1"/>
      <sheetData sheetId="25669" refreshError="1"/>
      <sheetData sheetId="25670" refreshError="1"/>
      <sheetData sheetId="25671" refreshError="1"/>
      <sheetData sheetId="25672" refreshError="1"/>
      <sheetData sheetId="25673" refreshError="1"/>
      <sheetData sheetId="25674" refreshError="1"/>
      <sheetData sheetId="25675" refreshError="1"/>
      <sheetData sheetId="25676" refreshError="1"/>
      <sheetData sheetId="25677" refreshError="1"/>
      <sheetData sheetId="25678"/>
      <sheetData sheetId="25679"/>
      <sheetData sheetId="25680"/>
      <sheetData sheetId="25681"/>
      <sheetData sheetId="25682"/>
      <sheetData sheetId="25683"/>
      <sheetData sheetId="25684"/>
      <sheetData sheetId="25685"/>
      <sheetData sheetId="25686"/>
      <sheetData sheetId="25687" refreshError="1"/>
      <sheetData sheetId="25688" refreshError="1"/>
      <sheetData sheetId="25689" refreshError="1"/>
      <sheetData sheetId="25690" refreshError="1"/>
      <sheetData sheetId="25691" refreshError="1"/>
      <sheetData sheetId="25692" refreshError="1"/>
      <sheetData sheetId="25693" refreshError="1"/>
      <sheetData sheetId="25694" refreshError="1"/>
      <sheetData sheetId="25695" refreshError="1"/>
      <sheetData sheetId="25696" refreshError="1"/>
      <sheetData sheetId="25697" refreshError="1"/>
      <sheetData sheetId="25698" refreshError="1"/>
      <sheetData sheetId="25699" refreshError="1"/>
      <sheetData sheetId="25700" refreshError="1"/>
      <sheetData sheetId="25701" refreshError="1"/>
      <sheetData sheetId="25702" refreshError="1"/>
      <sheetData sheetId="25703" refreshError="1"/>
      <sheetData sheetId="25704" refreshError="1"/>
      <sheetData sheetId="25705" refreshError="1"/>
      <sheetData sheetId="25706" refreshError="1"/>
      <sheetData sheetId="25707" refreshError="1"/>
      <sheetData sheetId="25708" refreshError="1"/>
      <sheetData sheetId="25709" refreshError="1"/>
      <sheetData sheetId="25710" refreshError="1"/>
      <sheetData sheetId="25711" refreshError="1"/>
      <sheetData sheetId="25712" refreshError="1"/>
      <sheetData sheetId="25713" refreshError="1"/>
      <sheetData sheetId="25714" refreshError="1"/>
      <sheetData sheetId="25715" refreshError="1"/>
      <sheetData sheetId="25716" refreshError="1"/>
      <sheetData sheetId="25717" refreshError="1"/>
      <sheetData sheetId="25718" refreshError="1"/>
      <sheetData sheetId="25719" refreshError="1"/>
      <sheetData sheetId="25720" refreshError="1"/>
      <sheetData sheetId="25721" refreshError="1"/>
      <sheetData sheetId="25722" refreshError="1"/>
      <sheetData sheetId="25723" refreshError="1"/>
      <sheetData sheetId="25724" refreshError="1"/>
      <sheetData sheetId="25725" refreshError="1"/>
      <sheetData sheetId="25726" refreshError="1"/>
      <sheetData sheetId="25727" refreshError="1"/>
      <sheetData sheetId="25728" refreshError="1"/>
      <sheetData sheetId="25729" refreshError="1"/>
      <sheetData sheetId="25730" refreshError="1"/>
      <sheetData sheetId="25731" refreshError="1"/>
      <sheetData sheetId="25732" refreshError="1"/>
      <sheetData sheetId="25733" refreshError="1"/>
      <sheetData sheetId="25734" refreshError="1"/>
      <sheetData sheetId="25735" refreshError="1"/>
      <sheetData sheetId="25736" refreshError="1"/>
      <sheetData sheetId="25737" refreshError="1"/>
      <sheetData sheetId="25738" refreshError="1"/>
      <sheetData sheetId="25739" refreshError="1"/>
      <sheetData sheetId="25740" refreshError="1"/>
      <sheetData sheetId="25741" refreshError="1"/>
      <sheetData sheetId="25742" refreshError="1"/>
      <sheetData sheetId="25743" refreshError="1"/>
      <sheetData sheetId="25744" refreshError="1"/>
      <sheetData sheetId="25745" refreshError="1"/>
      <sheetData sheetId="25746" refreshError="1"/>
      <sheetData sheetId="25747" refreshError="1"/>
      <sheetData sheetId="25748" refreshError="1"/>
      <sheetData sheetId="25749"/>
      <sheetData sheetId="25750"/>
      <sheetData sheetId="25751"/>
      <sheetData sheetId="25752" refreshError="1"/>
      <sheetData sheetId="25753" refreshError="1"/>
      <sheetData sheetId="25754" refreshError="1"/>
      <sheetData sheetId="25755" refreshError="1"/>
      <sheetData sheetId="25756"/>
      <sheetData sheetId="25757" refreshError="1"/>
      <sheetData sheetId="25758" refreshError="1"/>
      <sheetData sheetId="25759" refreshError="1"/>
      <sheetData sheetId="25760" refreshError="1"/>
      <sheetData sheetId="25761" refreshError="1"/>
      <sheetData sheetId="25762" refreshError="1"/>
      <sheetData sheetId="25763"/>
      <sheetData sheetId="25764"/>
      <sheetData sheetId="25765" refreshError="1"/>
      <sheetData sheetId="25766" refreshError="1"/>
      <sheetData sheetId="25767" refreshError="1"/>
      <sheetData sheetId="25768" refreshError="1"/>
      <sheetData sheetId="25769" refreshError="1"/>
      <sheetData sheetId="25770" refreshError="1"/>
      <sheetData sheetId="25771" refreshError="1"/>
      <sheetData sheetId="25772" refreshError="1"/>
      <sheetData sheetId="25773" refreshError="1"/>
      <sheetData sheetId="25774" refreshError="1"/>
      <sheetData sheetId="25775" refreshError="1"/>
      <sheetData sheetId="25776" refreshError="1"/>
      <sheetData sheetId="25777" refreshError="1"/>
      <sheetData sheetId="25778" refreshError="1"/>
      <sheetData sheetId="25779" refreshError="1"/>
      <sheetData sheetId="25780" refreshError="1"/>
      <sheetData sheetId="25781" refreshError="1"/>
      <sheetData sheetId="25782" refreshError="1"/>
      <sheetData sheetId="25783" refreshError="1"/>
      <sheetData sheetId="25784" refreshError="1"/>
      <sheetData sheetId="25785" refreshError="1"/>
      <sheetData sheetId="25786"/>
      <sheetData sheetId="25787" refreshError="1"/>
      <sheetData sheetId="25788" refreshError="1"/>
      <sheetData sheetId="25789" refreshError="1"/>
      <sheetData sheetId="25790" refreshError="1"/>
      <sheetData sheetId="25791" refreshError="1"/>
      <sheetData sheetId="25792"/>
      <sheetData sheetId="25793" refreshError="1"/>
      <sheetData sheetId="25794"/>
      <sheetData sheetId="25795"/>
      <sheetData sheetId="2579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n_Electo_Tanks"/>
      <sheetName val="Summary_Criteria"/>
      <sheetName val="Electrolytic Tank Emission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Ingredients w MeOH"/>
      <sheetName val="Wax Process - Template w MeOH"/>
      <sheetName val="Sheet1"/>
      <sheetName val="Wax Process - ChemData w MeOH"/>
      <sheetName val="Wax Process -Assumptions w MeOH"/>
      <sheetName val="MW and VP w MeOH"/>
      <sheetName val="Loading EW w MeOH"/>
      <sheetName val="PTE-Loading- EW w MeOH"/>
      <sheetName val="Do Not Print --&gt;"/>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ives"/>
      <sheetName val="Assumptions"/>
      <sheetName val="TANK Issues"/>
      <sheetName val="Action Items"/>
      <sheetName val="Action Items 2"/>
      <sheetName val="App. A - Table 1(a) Emissions"/>
      <sheetName val="App. A - Chem Hourly"/>
      <sheetName val="App. A - Chem Annual"/>
      <sheetName val="App. A-MAERT Emis. Chg. "/>
      <sheetName val="App. C-E09A032"/>
      <sheetName val="App. C-E10C060"/>
      <sheetName val="App. C-F10B001 Summary"/>
      <sheetName val="App. C-F10B001"/>
      <sheetName val="App. C-Storage Tank Service Sum"/>
      <sheetName val="App. C-Tank Material Summary"/>
      <sheetName val="App. C- Storage Tank Summary"/>
      <sheetName val="App. D-Table 2 Material Balance"/>
      <sheetName val="App. D-Table 1(a) Emissions"/>
      <sheetName val="App. D-Table 1(a) EPN"/>
      <sheetName val="App. D-PSD-NNSR Analysis"/>
      <sheetName val="App. E- Table 1N VOC"/>
      <sheetName val="App. E-Table 2N VOC"/>
      <sheetName val="App. E-Table 3N VOC"/>
      <sheetName val="App. E-Table 9N"/>
      <sheetName val="Previous Table 1(a) Emissions"/>
      <sheetName val="Source List"/>
      <sheetName val="FIN_EPN List"/>
      <sheetName val="Fugitive Speciation"/>
      <sheetName val="Storage Tank Speciation"/>
      <sheetName val="#3 VPH PROH Run"/>
      <sheetName val="#3 VPH PAOH Run"/>
      <sheetName val="#3 VPH 2MBUOH Run"/>
      <sheetName val="#3 VPH NPEOH Run"/>
      <sheetName val="#5 VPH PROH"/>
      <sheetName val="#6 VPH PAOH Run"/>
      <sheetName val="#6 VPH 2MBUOH Run"/>
      <sheetName val="#6 OLD VPH NPEOH Run"/>
      <sheetName val="#6 VPH NPEOH Run"/>
      <sheetName val="B79 - IC - C3OH"/>
      <sheetName val="B79 - IC - C5"/>
      <sheetName val="B79 - pc"/>
      <sheetName val="#1 &amp; 2 Batch Stills"/>
      <sheetName val="#1 BS TMN Run"/>
      <sheetName val="#1 BS DIBC Run"/>
      <sheetName val="No 2 Stills FC"/>
      <sheetName val="No 2 Still FC Comp"/>
      <sheetName val="No 2 Stills OH"/>
      <sheetName val="No 2 Stills OH Comp"/>
      <sheetName val="No 8-9 LPH"/>
      <sheetName val="OISM #5 VPH"/>
      <sheetName val="OISM PRC #2 FC"/>
      <sheetName val="OISM PRC #2 OH"/>
      <sheetName val="OISM PCC"/>
      <sheetName val="OISM PAARC"/>
      <sheetName val="jet p's"/>
      <sheetName val="#3 VPH Rec Calc"/>
      <sheetName val="#5 VPH Recycle Calc"/>
      <sheetName val="6 Rec Calc"/>
      <sheetName val="6&amp;7 Rec Calc"/>
      <sheetName val="6&amp;7 VPH Blowoff flow"/>
      <sheetName val="Table 2N Detail (not subm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sheetData sheetId="43"/>
      <sheetData sheetId="44"/>
      <sheetData sheetId="45" refreshError="1"/>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RBLRDEHY1"/>
      <sheetName val="Apr "/>
      <sheetName val="Aug "/>
      <sheetName val="Dec "/>
      <sheetName val="Feb "/>
      <sheetName val="Jan "/>
      <sheetName val="Jul "/>
      <sheetName val="Jun "/>
      <sheetName val="Mar "/>
      <sheetName val="May "/>
      <sheetName val="Nov "/>
      <sheetName val="Oct "/>
      <sheetName val="Sep "/>
      <sheetName val="C-1"/>
      <sheetName val="Loading"/>
      <sheetName val="NIST"/>
      <sheetName val="chemdat"/>
      <sheetName val="Turbine Comb Calcs"/>
      <sheetName val="AmineScen"/>
      <sheetName val="Sheet2"/>
      <sheetName val="Conductive Paint"/>
      <sheetName val="FORMULAS"/>
      <sheetName val="Labor"/>
      <sheetName val="BRE Amine-Gas Treater"/>
      <sheetName val="BRE Amine-Product Treater"/>
      <sheetName val="Data"/>
      <sheetName val="CS"/>
      <sheetName val="Ref_Process Units and Streams"/>
      <sheetName val="Ref Only --&gt;"/>
      <sheetName val="Frac Tank Profiles"/>
      <sheetName val="Vac Truck Profiles"/>
      <sheetName val="Storage Tank Speciation"/>
      <sheetName val="causes - actions"/>
      <sheetName val="Unit"/>
      <sheetName val="HTR_FACT"/>
      <sheetName val="Table_1a_1"/>
      <sheetName val="Table_1a_2"/>
      <sheetName val="Emissions_Bubble_Summary"/>
      <sheetName val="Turnaround_Emissions_Summary"/>
      <sheetName val="Vessel_Properties"/>
      <sheetName val="T-A_Compositions"/>
      <sheetName val="Deinventory_Sample_Calc"/>
      <sheetName val="Bypassing_Sample_Calc"/>
      <sheetName val="Alky_SD"/>
      <sheetName val="Alky_SD_ATM"/>
      <sheetName val="Condensate_Spltr"/>
      <sheetName val="FCCU_SD"/>
      <sheetName val="FCCU_SD_ATM"/>
      <sheetName val="FCCU_SD_Bypass"/>
      <sheetName val="FCCU_SU"/>
      <sheetName val="Ref-NHT_SD"/>
      <sheetName val="Ref-NHT_SD_Bypass"/>
      <sheetName val="Ref-NHT_SU"/>
      <sheetName val="Sat__Liq__SD"/>
      <sheetName val="SWS-1_SD"/>
      <sheetName val="SWS-1_SU"/>
      <sheetName val="Unibon_SD"/>
      <sheetName val="Unibon_SD_Bypass"/>
      <sheetName val="Unibon_SU"/>
      <sheetName val="Disulfide_Gas"/>
      <sheetName val="Routine_MSS_Emissions_Summary"/>
      <sheetName val="FXR-hr_"/>
      <sheetName val="Tank_Combustion"/>
      <sheetName val="Vacuum_Truck-loading"/>
      <sheetName val="Vacuum_Truck-unloadin"/>
      <sheetName val="Vac_Truck_Data"/>
      <sheetName val="Input_Tank"/>
      <sheetName val="TankESP_Results"/>
      <sheetName val="SDA_Sizing"/>
      <sheetName val="Effluent_Components"/>
      <sheetName val="Apr_"/>
      <sheetName val="Aug_"/>
      <sheetName val="Dec_"/>
      <sheetName val="Feb_"/>
      <sheetName val="Jan_"/>
      <sheetName val="Jul_"/>
      <sheetName val="Jun_"/>
      <sheetName val="Mar_"/>
      <sheetName val="May_"/>
      <sheetName val="Nov_"/>
      <sheetName val="Oct_"/>
      <sheetName val="Sep_"/>
      <sheetName val="Conductive_Paint"/>
      <sheetName val="Ref_Process_Units_and_Streams"/>
      <sheetName val="Ref_Only_--&gt;"/>
      <sheetName val="Frac_Tank_Profiles"/>
      <sheetName val="Vac_Truck_Profiles"/>
      <sheetName val="Storage_Tank_Speciation"/>
      <sheetName val="causes_-_actions"/>
      <sheetName val="BRE_Amine-Gas_Treater"/>
      <sheetName val="BRE_Amine-Product_Treater"/>
      <sheetName val="Antoine_coefficient_table"/>
      <sheetName val="AP-42 Flt Roof Tbls"/>
      <sheetName val="Reference - Tanks"/>
      <sheetName val="CALC-Floating Roof Annual"/>
      <sheetName val="Phys Prop"/>
      <sheetName val="Avg"/>
      <sheetName val="heater data"/>
      <sheetName val="INCIN"/>
      <sheetName val="Totals"/>
      <sheetName val="Vacuum Tru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 sheetId="87"/>
      <sheetData sheetId="88"/>
      <sheetData sheetId="8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 val="Operational Basis"/>
      <sheetName val="EL Calcs"/>
      <sheetName val="Combustion Norm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ir Compressors"/>
      <sheetName val="Cyane Drum Loading"/>
      <sheetName val="KA Trailer Loading"/>
      <sheetName val="KA Barge Loading"/>
      <sheetName val="PD-25"/>
      <sheetName val="PD50"/>
      <sheetName val="Dust Scrubbers"/>
      <sheetName val="Dust Collector"/>
      <sheetName val="PD-43"/>
      <sheetName val="NOx Tanks"/>
      <sheetName val="Cone Burners"/>
      <sheetName val="Cooling Tower"/>
      <sheetName val="Nitric Acid Absorber Vent"/>
      <sheetName val="Batch Stripper"/>
      <sheetName val="MSS"/>
      <sheetName val="Controls"/>
      <sheetName val="Collect_CO_ppm"/>
      <sheetName val="Calc_Timekeys"/>
      <sheetName val="Collect_NOx_ppm"/>
      <sheetName val="Collect_Kiln_O2"/>
      <sheetName val="Collect_SOx_ppm"/>
      <sheetName val="Collect_StackFlow"/>
      <sheetName val="Collect_Kiln_TPH"/>
      <sheetName val="Operational Basis"/>
      <sheetName val="Combustion Normal"/>
      <sheetName val="EL Calcs"/>
      <sheetName val="Unit_Conversion"/>
      <sheetName val="Performance_Calcs"/>
      <sheetName val="Emissions_Cal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9 NOx Emissions"/>
      <sheetName val="PC-9 N2O Emissions"/>
      <sheetName val="PC-9 NH3 Emissions"/>
      <sheetName val="PC-14 Batch Stripping"/>
      <sheetName val="NH3 Fugitives"/>
      <sheetName val="NOx-N2O Fugitives"/>
      <sheetName val="HNO3 Fugitives"/>
      <sheetName val="Scratch Pad"/>
      <sheetName val="Batch Stripper"/>
      <sheetName val="Controls"/>
      <sheetName val="Collect_CO_ppm"/>
      <sheetName val="Calc_Timekeys"/>
      <sheetName val="Collect_NOx_ppm"/>
      <sheetName val="Collect_Kiln_O2"/>
      <sheetName val="Collect_SOx_ppm"/>
      <sheetName val="Collect_StackFlow"/>
      <sheetName val="Collect_Kiln_TPH"/>
      <sheetName val="Operational Basi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Economic Inputs"/>
      <sheetName val="3.2 Summary"/>
      <sheetName val="OPTCHART"/>
      <sheetName val="FINALSUM"/>
      <sheetName val="Templete (3)"/>
      <sheetName val="Templete (2)"/>
      <sheetName val="OPTPASS1"/>
      <sheetName val="Duluth"/>
      <sheetName val="Cond Off Design"/>
      <sheetName val="Tower Off Design"/>
      <sheetName val="Tower Design"/>
      <sheetName val="Cond Design"/>
      <sheetName val="Piping &amp; Friction Loss"/>
      <sheetName val="Pump Design"/>
      <sheetName val="Pump Structure"/>
      <sheetName val="Steam Turbine"/>
      <sheetName val="Calc Check"/>
      <sheetName val="Custom Calcs"/>
      <sheetName val="PumpStructure Drawing"/>
      <sheetName val="Capital Costs"/>
      <sheetName val="Templete"/>
      <sheetName val="PumpSample"/>
      <sheetName val="NDTower"/>
      <sheetName val="CFs"/>
      <sheetName val="Tower Validation"/>
      <sheetName val="Gen_Data"/>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Flare"/>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Table 3 for NOD Response"/>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3-5 Fabric Filter Emissions"/>
      <sheetName val="DEP7007V (II)"/>
      <sheetName val="DEP7007V (III)"/>
      <sheetName val="DEP7007V (IV)"/>
      <sheetName val="DEP7007V (V)"/>
      <sheetName val="Data"/>
      <sheetName val="PC-14 Batch Stripping"/>
      <sheetName val="Benzene "/>
      <sheetName val="Fixed Roof"/>
      <sheetName val="JAN"/>
      <sheetName val="Batch Stripp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ic Data"/>
      <sheetName val="Submittal start"/>
      <sheetName val="Table 1 Emission Limits"/>
      <sheetName val="Table 2 PBR Comp"/>
      <sheetName val="PSD_NNSR"/>
      <sheetName val="B3826FU01"/>
      <sheetName val="B3826FU01 Pellets"/>
      <sheetName val="B3836FU01 Freon"/>
      <sheetName val="B3826FU01 Maintenance"/>
      <sheetName val="B3808F1"/>
      <sheetName val="B3826ST411-413"/>
      <sheetName val="B3826V3"/>
      <sheetName val="Submital End"/>
      <sheetName val="Tank Sparging to B3808F1"/>
      <sheetName val="Adsorption Bed Regen"/>
      <sheetName val="Maint F610 Changeout"/>
      <sheetName val="Maint Rx Clearing for Shutdown"/>
      <sheetName val="Maint Gen Equipment Clearing"/>
      <sheetName val="Maint Pellet Water Draining"/>
      <sheetName val="Historical Flare Flows"/>
      <sheetName val="EAI 2001"/>
      <sheetName val="AEI-2"/>
      <sheetName val="AEI-1"/>
      <sheetName val="AEI"/>
      <sheetName val="K calc."/>
      <sheetName val="ESI Data"/>
      <sheetName val="Flare Factors"/>
      <sheetName val="Fug F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refreshError="1"/>
      <sheetData sheetId="1" refreshError="1"/>
      <sheetData sheetId="2" refreshError="1"/>
      <sheetData sheetId="3"/>
      <sheetData sheetId="4"/>
      <sheetData sheetId="5"/>
      <sheetData sheetId="6"/>
      <sheetData sheetId="7"/>
      <sheetData sheetId="8"/>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 val="Hexion Springfield - 2020 ATEI "/>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mical Data"/>
      <sheetName val="PTE F1-HCHO"/>
      <sheetName val="PTE F1-MeOH"/>
      <sheetName val="2005 F1-HCHO"/>
      <sheetName val="2005 F1-MeOH"/>
      <sheetName val="2006 F1-HCHO"/>
      <sheetName val="2006 F1-MeO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Ap-42 Ref Tables"/>
      <sheetName val="DATA"/>
      <sheetName val="SIEVE PLOT"/>
      <sheetName val="LHC 7 Boiler"/>
      <sheetName val="POP"/>
      <sheetName val="CapPress"/>
      <sheetName val="#REF"/>
      <sheetName val="fuel"/>
      <sheetName val="Drop Down Lists"/>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Vacuum Trucks"/>
      <sheetName val="A-1"/>
      <sheetName val="Table 3-1"/>
      <sheetName val="Drop Down List"/>
      <sheetName val="Tank speciations"/>
      <sheetName val="INDEX"/>
      <sheetName val="Sheet2 "/>
      <sheetName val="Commo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Compositions-rmt"/>
      <sheetName val="chem data"/>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HAP Analysis"/>
      <sheetName val="Chronic"/>
      <sheetName val="Acute"/>
      <sheetName val="TCI - HAP"/>
      <sheetName val="TCI - Volume"/>
      <sheetName val="TCI - FAC"/>
      <sheetName val="ST;WE;FAC"/>
      <sheetName val="TCI - PA"/>
      <sheetName val="PA"/>
      <sheetName val="TCI - PO"/>
      <sheetName val="PO"/>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Met Database"/>
      <sheetName val="Comp"/>
      <sheetName val="Rim-Seal Loss Factors"/>
      <sheetName val="FIXED INPUT"/>
      <sheetName val="Materials Database"/>
      <sheetName val="Materials"/>
      <sheetName val="Key"/>
      <sheetName val="Chemicals"/>
      <sheetName val="Merge"/>
      <sheetName val="Summary PA"/>
      <sheetName val="Auto"/>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Kiln"/>
      <sheetName val="4.0"/>
      <sheetName val="Form4"/>
      <sheetName val="Met Database"/>
      <sheetName val="Comp"/>
      <sheetName val="Rim-Seal Loss Factors"/>
      <sheetName val="FIXED INPUT"/>
      <sheetName val="Materials Database"/>
      <sheetName val="Materials"/>
      <sheetName val="Chemicals"/>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eanup Data"/>
      <sheetName val="MEK Cleanup"/>
      <sheetName val="MeCl2 Cleanup"/>
      <sheetName val="MEK Drumming"/>
      <sheetName val="MeCl2 Drumming"/>
    </sheetNames>
    <sheetDataSet>
      <sheetData sheetId="0"/>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
      <sheetName val="CalculationsPerSickOptic"/>
      <sheetName val="CO_SummaryReport"/>
      <sheetName val="NOx_SummaryReport"/>
      <sheetName val="SOx_1Hour_SummaryReport"/>
      <sheetName val="SOx_3Hour_SummaryReport"/>
      <sheetName val="SOx_24Hour_SummaryReport"/>
      <sheetName val="CO_1Hour_Rpt"/>
      <sheetName val="NOx_1Hour_Rpt"/>
      <sheetName val="SOx_1Hour_Rpt"/>
      <sheetName val="SOx_3Hour_Rpt"/>
      <sheetName val="SOx_24Hour_Rpt"/>
      <sheetName val="Clinker_US_Tons"/>
      <sheetName val="CO_ExceedanceDetect"/>
      <sheetName val="NOx_ExceedanceDetect"/>
      <sheetName val="SOx_1Hour_ExceedanceDetect"/>
      <sheetName val="SOx_3Hour_ExceedanceDetect"/>
      <sheetName val="SOx_24Hour_ExceedanceDetect"/>
      <sheetName val="SOx_3and24Hour_Avgs"/>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Mar-May Comb ALs"/>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ixed Roof Tanks - Sulfur"/>
      <sheetName val="Tank MAERT Comparison"/>
      <sheetName val="Fugitive Speciation"/>
      <sheetName val="Fugitive Speciation Summary"/>
      <sheetName val="Historical Fugitive Summary"/>
      <sheetName val="Historical Fugitives"/>
      <sheetName val="ERM_QryEmission"/>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oating (ESL) OLD"/>
      <sheetName val="Coating (ESL) New "/>
      <sheetName val="SRC Parameters"/>
      <sheetName val="Emiss Summary (new)"/>
      <sheetName val="EPN C-4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tching Process"/>
      <sheetName val="Process Heaters"/>
      <sheetName val="Makeup Heaters"/>
      <sheetName val="Operational Basis"/>
      <sheetName val="A1 VOC coating"/>
      <sheetName val="Coating (ESL) OLD"/>
      <sheetName val="Coating (ESL) New "/>
      <sheetName val="SRC Parameters"/>
      <sheetName val="Emiss Summary (new)"/>
      <sheetName val="EPN C-4 summary"/>
      <sheetName val="Longview RFI"/>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File"/>
      <sheetName val="L-File (2)"/>
      <sheetName val="HAP List"/>
      <sheetName val="HAP emissions"/>
      <sheetName val="Comtam Codes"/>
      <sheetName val="Ethanol"/>
      <sheetName val="Etoh_VOC"/>
      <sheetName val="Etoh_Others"/>
      <sheetName val="Isopropanol"/>
      <sheetName val="Isop_VOC"/>
      <sheetName val="Isop_Others"/>
      <sheetName val="Oxo"/>
      <sheetName val="Oxo_VOC"/>
      <sheetName val="Oxo_Oth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GN11 Physical Properties"/>
      <sheetName val="GN11"/>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 Template w MeOH"/>
      <sheetName val="Sheet1"/>
      <sheetName val="Do Not Print --&gt;"/>
      <sheetName val="Wax Process -Ingredients w MeOH"/>
      <sheetName val="Wax Process - ChemData w MeOH"/>
      <sheetName val="Wax Process -Assumptions w MeOH"/>
      <sheetName val="MW and VP w MeOH"/>
      <sheetName val="Loading EW w MeOH"/>
      <sheetName val="PTE-Loading- EW w MeOH"/>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er Info"/>
      <sheetName val="PM Emission Calc's"/>
      <sheetName val="ClrHouse"/>
      <sheetName val="Calculations"/>
      <sheetName val="Capacities"/>
    </sheetNames>
    <sheetDataSet>
      <sheetData sheetId="0"/>
      <sheetData sheetId="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2005 Data"/>
      <sheetName val="2006 Data"/>
      <sheetName val="Documentation"/>
      <sheetName val="Resources"/>
      <sheetName val="A-11 Truck Rack"/>
      <sheetName val="A-12 Tank Car"/>
      <sheetName val="MAIN2"/>
      <sheetName val="Blowdown-EP"/>
      <sheetName val="E.1"/>
      <sheetName val="CEIS Database"/>
      <sheetName val="chemical data"/>
      <sheetName val="Newproduction"/>
      <sheetName val="tank data"/>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st Actual Emissions"/>
      <sheetName val="%BAperUnit"/>
      <sheetName val="Requested Allowables"/>
      <sheetName val="Current Allowable"/>
      <sheetName val="Emiss Summ (tpy)"/>
      <sheetName val="Index"/>
      <sheetName val="IEU P177"/>
      <sheetName val="IEU P178"/>
      <sheetName val="Inputs"/>
      <sheetName val="PWR"/>
      <sheetName val="Aeroflex"/>
      <sheetName val="Binder"/>
      <sheetName val="BinderCalc"/>
      <sheetName val="Misc"/>
      <sheetName val="Pipe"/>
      <sheetName val="TankFarm"/>
      <sheetName val="TankCalc"/>
      <sheetName val="Wool"/>
      <sheetName val="Emissions Factors"/>
      <sheetName val="Forming+"/>
      <sheetName val="Update History"/>
      <sheetName val="Method"/>
      <sheetName val="Assumption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Activity Use - Manufacture"/>
      <sheetName val="TRI Activity Use - Process"/>
      <sheetName val="TRI Activity Use -Otherwise Use"/>
      <sheetName val="Multiple Spec"/>
      <sheetName val="Spec and SAP Match"/>
      <sheetName val="No Composition"/>
      <sheetName val="TRI SAP NOs"/>
      <sheetName val="Threshold Calcs -----&gt;"/>
      <sheetName val="MvT Table Markings (1)"/>
      <sheetName val="MB51 Updated Units (2)"/>
      <sheetName val="Material Densities (3)"/>
      <sheetName val="PivotTable of Updated Units (4)"/>
      <sheetName val="MvT Quantities (5)"/>
      <sheetName val="Master Worksheet (6)"/>
      <sheetName val="Material -&gt; Spec (7)"/>
      <sheetName val="TRI Comp (8)"/>
      <sheetName val="TRI CAS No."/>
      <sheetName val="TRI COMP after Dimin (9)"/>
      <sheetName val="TRI Chemicals Sum (10)"/>
      <sheetName val="Ammonia Threshold"/>
      <sheetName val="Section 3 Output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S"/>
      <sheetName val="Annual Data Input"/>
      <sheetName val="Summary"/>
      <sheetName val="Baghouses"/>
      <sheetName val="CFL_ESP"/>
      <sheetName val="Combustion"/>
      <sheetName val="Tanks Not Routed to TO"/>
      <sheetName val="Cooling Sections"/>
      <sheetName val="TO ratio"/>
      <sheetName val="Blowstills"/>
      <sheetName val="GRPTNKTO"/>
      <sheetName val="TO (DO NOT USE)"/>
      <sheetName val="All Tanks Copy"/>
      <sheetName val="WHBLR1"/>
      <sheetName val="Facility Totals_Proposed Rates"/>
      <sheetName val="EPN Degreasers"/>
      <sheetName val="Stack Parameters"/>
      <sheetName val="Stack Parameters_Test Report"/>
      <sheetName val="Emission Rates_Test Report"/>
      <sheetName val="Original- With Max Values "/>
      <sheetName val="Original-Max-071408 Request Val"/>
      <sheetName val="Stack Parameters-Audit 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Table 1(a) (1)"/>
      <sheetName val="Table 1(a) (2)"/>
      <sheetName val="Summary"/>
      <sheetName val="Glycol Vent Speciation"/>
      <sheetName val="Reboiler"/>
      <sheetName val="ENG-1"/>
      <sheetName val="ENG-2 "/>
      <sheetName val="ENG-3"/>
      <sheetName val="Tanks Speciation"/>
      <sheetName val="Flare Speciation"/>
      <sheetName val="Flash Speciation"/>
      <sheetName val="Loading Speciation"/>
      <sheetName val="Flash"/>
      <sheetName val="Fugitive Summary"/>
      <sheetName val="Condensate Fugitives"/>
      <sheetName val="Glycol  Fugitives"/>
      <sheetName val="Inlet and Fuel Gas Fugitives"/>
      <sheetName val="Inlet Gas Weight %"/>
      <sheetName val="LOADING"/>
      <sheetName val="Air Toxics Emissions"/>
      <sheetName val="Annual Data Input"/>
      <sheetName val="Months_x"/>
      <sheetName val="Engine-01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sheetData sheetId="1"/>
      <sheetData sheetId="2"/>
      <sheetData sheetId="3"/>
      <sheetData sheetId="4"/>
      <sheetData sheetId="5"/>
      <sheetData sheetId="6"/>
      <sheetData sheetId="7"/>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 val="Tanks Emit"/>
      <sheetName val="Tanks Spec Old"/>
      <sheetName val="Tanks Spec"/>
      <sheetName val="Blend"/>
      <sheetName val="R2"/>
      <sheetName val="R4"/>
      <sheetName val="R2Hotwell"/>
      <sheetName val="R4Hotwell"/>
      <sheetName val="HWV"/>
      <sheetName val="R3"/>
      <sheetName val="R6"/>
      <sheetName val="WFE "/>
      <sheetName val="WW "/>
      <sheetName val="Biotreater"/>
      <sheetName val="Cooling Tower"/>
      <sheetName val="Boilers"/>
      <sheetName val="EmittedChemicals"/>
      <sheetName val="Model-EmittedChemicals"/>
      <sheetName val="GenericISCResult"/>
      <sheetName val="ESL2000+"/>
      <sheetName val="Classif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1"/>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 313"/>
      <sheetName val="ASILtst"/>
      <sheetName val="188 HAPs"/>
      <sheetName val="Title III Compounds"/>
      <sheetName val="By Chem"/>
      <sheetName val="By CAS"/>
    </sheetNames>
    <sheetDataSet>
      <sheetData sheetId="0"/>
      <sheetData sheetId="1"/>
      <sheetData sheetId="2" refreshError="1"/>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 313"/>
      <sheetName val="ASILtst"/>
      <sheetName val="188 HAPs"/>
      <sheetName val="Title III Compounds"/>
      <sheetName val="By Chem"/>
      <sheetName val="By CAS"/>
    </sheetNames>
    <sheetDataSet>
      <sheetData sheetId="0"/>
      <sheetData sheetId="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5 Fabric Filter Emissions"/>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DEP7007V (II)"/>
      <sheetName val="DEP7007V (III)"/>
      <sheetName val="DEP7007V (IV)"/>
      <sheetName val="DEP7007V (V)"/>
      <sheetName val="R6"/>
      <sheetName val="Create Report Page"/>
      <sheetName val="Equipment"/>
      <sheetName val="Intermediates Properties"/>
      <sheetName val="Legend"/>
      <sheetName val="Months_x"/>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yl 3040"/>
      <sheetName val="L1 CO CEM (LB-HR)"/>
      <sheetName val="L1 NOx CEM (LB-HR)"/>
      <sheetName val="L1 SOx CEM (LB-HR)"/>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reBckup"/>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Data"/>
      <sheetName val="spare"/>
      <sheetName val="Factors"/>
      <sheetName val="Math Functions"/>
      <sheetName val="Flare1"/>
      <sheetName val="Flare2"/>
      <sheetName val="Flare3"/>
      <sheetName val="Flare4"/>
      <sheetName val="Feature List"/>
      <sheetName val="FlareType"/>
      <sheetName val="Feed"/>
      <sheetName val="Feed Code"/>
      <sheetName val="AddChem"/>
      <sheetName val="Add-Del Code"/>
      <sheetName val="Type Code"/>
      <sheetName val="ChemData"/>
      <sheetName val="xl4Macros"/>
      <sheetName val="User"/>
      <sheetName val="Sheet9"/>
      <sheetName val="FLARE"/>
      <sheetName val="Potentials"/>
      <sheetName val="Sheet1"/>
      <sheetName val="Main Flare"/>
      <sheetName val="Actuals-2001"/>
      <sheetName val="Actuals-2000"/>
      <sheetName val="Actuals-99"/>
      <sheetName val="Actuals-98"/>
      <sheetName val=" (Hourly)"/>
      <sheetName val="FLARE.XLS"/>
      <sheetName val="C6 Flare"/>
      <sheetName val="EUIndexMaster"/>
      <sheetName val="Input Tank"/>
      <sheetName val="TankESP Results"/>
      <sheetName val="FlareBckup"/>
      <sheetName val="Fix Tk Calc"/>
      <sheetName val="ENGINE.XLM"/>
      <sheetName val="Summary"/>
      <sheetName val="Vent Gas Data"/>
      <sheetName val="Calendar"/>
      <sheetName val="Reference"/>
    </sheetNames>
    <definedNames>
      <definedName name="fndSigFig"/>
      <definedName name="fnsSigFi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1 B11-01"/>
      <sheetName val="ANNUAL EMISSIONS BY SOURCE"/>
      <sheetName val="ANNUAL EMISS TOT ('98-02)"/>
      <sheetName val="HOURLY EMISSION RATE BY SOURCE"/>
      <sheetName val="FUEL USE &amp; HOURS CY"/>
      <sheetName val="BLDG 2600 POINT 0016 DONE 02"/>
      <sheetName val="BLDG 3400 POINT 0019 EF DONE 02"/>
      <sheetName val="BLDG 0154 POINT 0025 DONE 02"/>
      <sheetName val="BLDG 0325 POINT 0029 DONE 02"/>
      <sheetName val="BLDG 0325 POINT 0030 DONE 02"/>
      <sheetName val="BLDG 0325 POINT 0031 DONE 02"/>
      <sheetName val="BLDG 0326 POINT 0034 DONE 02"/>
      <sheetName val="BLDG 0238  MODE 1 POINT 0049x"/>
      <sheetName val="BLDG 0238  MODE 2 POINT 0049x"/>
      <sheetName val=" 0325 M1P0050 EFK16-24 DONE 02 "/>
      <sheetName val="0325  M2 P0050 30 KN ef DONE 02"/>
      <sheetName val=" 0325  M1 P0051 EF DONE 02"/>
      <sheetName val="0325  M2 P0051 EF DONE 02"/>
      <sheetName val="0325  M1 P0052 EF DONE 2002"/>
      <sheetName val="0325  M2 P0052 DONE 02"/>
      <sheetName val="BLDG 0238 POINT 0055"/>
      <sheetName val="BLDG 0220 POINT 0053 DONE02"/>
      <sheetName val="BLDG 0180 POINT 0058 ef DONE 02"/>
      <sheetName val="BLDG 3400 POINT 0059 DONE 02"/>
      <sheetName val="BLDG 3213 POINT 0060x"/>
      <sheetName val=" 3511 P0063 DONE 02"/>
      <sheetName val="BLDG 3511 POINT 0064 DONE 02"/>
      <sheetName val="BLDG 0011 POINT 0065 DONE 02"/>
      <sheetName val="BLDG 3211 POINT 0066 DONE02"/>
      <sheetName val=" 0011 M1 P0067 ef DONE 02"/>
      <sheetName val=" 0011 M3 P0067 ef DONE 02"/>
      <sheetName val="0011 M1 P0068 ef DONE 02"/>
      <sheetName val="0011 M3 P0068 ef DONE 02"/>
      <sheetName val=" 0011 M1 P 0069 ef DONE O2"/>
      <sheetName val="0011 M3 P 0069 ef DONE 02"/>
      <sheetName val=" 0011 M1 P0070 ef DONE 02"/>
      <sheetName val=" 0011 M3 P0070 ef DONE 02 "/>
      <sheetName val="0011 M1 P0071 efDONE O2"/>
      <sheetName val="0011 M3 P0071 ef DONE 02"/>
      <sheetName val="0011 M1 P0072 ef DONE 02"/>
      <sheetName val="0011M3 P0072 EF DONE 02"/>
      <sheetName val="BLDG 0104 POINT 0074 DONE 02"/>
      <sheetName val="BLDG 0011 POINT 0075 DONE 02"/>
      <sheetName val="BLDG 0011 POINT 0076 DONE 02"/>
      <sheetName val="BLDG 3000 POINT 0080 DONE 02"/>
      <sheetName val="BLDG 3217 POINT 0081 DONE 02"/>
      <sheetName val="BLDG 3211 POINT 0083 DONE 02"/>
      <sheetName val="BLDG 0912 POINT 0084 DONE 02"/>
      <sheetName val="BLDG 0523 POINT 0085 DONE 02"/>
      <sheetName val="2710 M1 P0086 DONE 02"/>
      <sheetName val="2710 M2 P0086 DONE 02"/>
      <sheetName val="2710 M3 P0086 DONE 02"/>
      <sheetName val="2710 M1 P0087 DONE 02"/>
      <sheetName val="2710 MODE 2 P0087 DONE 02"/>
      <sheetName val="BLDG 2710 M3 P0087 DONE 02"/>
      <sheetName val="BLDG 0523 POINT 0088 DONE 02"/>
      <sheetName val="BLDG 0523 POINT 0089 DONE 02"/>
      <sheetName val="BLDG 0523 POINT 0090  DONE 02"/>
      <sheetName val="BLDG 0523 POINT 0091 DONE 02"/>
      <sheetName val="BLDG 0523 POINT 0092 DONE 02"/>
      <sheetName val="BLDG 0523 POINT 0093 DONE 02"/>
      <sheetName val="BLDG 0523 POINT 0094 DONE 02"/>
      <sheetName val="BLDG 0011 POINT 0095 GREG CHCK"/>
      <sheetName val="0325  M1 P0097EF16-24KN DONE 02"/>
      <sheetName val="0325  M2 P0097 30 KNOTS DONE 02"/>
      <sheetName val="0325  M1 P0098 EF16-24KN DONE02"/>
      <sheetName val="0325  M2 P0098 30KN DONE02"/>
      <sheetName val="0325  M1 P0099 EF DONE02"/>
      <sheetName val="BLDG 0325  MODE 2 P0099 DONE O2"/>
      <sheetName val="2710 M1 P0100 DONE 02"/>
      <sheetName val="2710 M2 P0100 DONE 02"/>
      <sheetName val="2710 M3  P0100 DONE 02 "/>
      <sheetName val="13 BOILERS POINT 0101 EF DONE02"/>
      <sheetName val="0190 P0102 EF DONE 02"/>
      <sheetName val="1507 M1 P103 DONE 02"/>
      <sheetName val="1507 M2 P103 DONE O2"/>
      <sheetName val="1507 M3 P103 EF DONE02 "/>
      <sheetName val="BLDG 0013 M1 P104 DONE 02"/>
      <sheetName val="BLDG 0013 M2 P104 DONE 02"/>
      <sheetName val="BLDG 0013 M3 P104 DONE 02"/>
      <sheetName val="1507 M1 P105 DONE 02"/>
      <sheetName val="1507 M2 P105 EF DONE 02"/>
      <sheetName val="1507 M3 P105 DONE 02"/>
      <sheetName val="1507 M1 P106 DONE 02"/>
      <sheetName val="1507 M2 P106 DONE 02"/>
      <sheetName val="1507 M3 P106 DONE 02"/>
      <sheetName val="400 M1 P107 DONE 02"/>
      <sheetName val="400 M 2 P107 DONE 02 "/>
      <sheetName val="0400 M3 P107 DONE 02"/>
      <sheetName val=" 3511 M1 P108 DONE 02"/>
      <sheetName val="6224 M1 P109 EF DONE 02"/>
      <sheetName val="6224 M1 P110 EF DONE 02 "/>
      <sheetName val="Modeling Sources - A"/>
      <sheetName val="titlev monthly emissions"/>
      <sheetName val="Fix Tk Calc"/>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Table 1a"/>
      <sheetName val="Table Index"/>
      <sheetName val="Fees"/>
      <sheetName val="Source List"/>
      <sheetName val="Emissions Summary"/>
      <sheetName val="New Source Emissions"/>
      <sheetName val="Source Emission Reductions"/>
      <sheetName val="Tank Dome"/>
      <sheetName val="Combustion EFs"/>
      <sheetName val="Combustion Normal"/>
      <sheetName val="Combustion MSS"/>
      <sheetName val="Compressors"/>
      <sheetName val="FCCU"/>
      <sheetName val="FCCU PM"/>
      <sheetName val="Flares"/>
      <sheetName val="WWCTS"/>
      <sheetName val="SVE Units"/>
      <sheetName val="Rheniformer"/>
      <sheetName val="South SRU"/>
      <sheetName val="North SRU"/>
      <sheetName val="OWS"/>
      <sheetName val="Load Rack Summary"/>
      <sheetName val="Liquid Loading"/>
      <sheetName val="LPG Loading"/>
      <sheetName val="Sulfur Loading"/>
      <sheetName val="Gondola Loading"/>
      <sheetName val="Tank Data"/>
      <sheetName val="Tank Normal"/>
      <sheetName val="Cooling Towers PM"/>
      <sheetName val="Cooling Towers VOC"/>
      <sheetName val="Cooling Towers MSS"/>
      <sheetName val="Fugitive Calcs"/>
      <sheetName val="Fugitive Summary"/>
      <sheetName val="MSS - Vessel Blowdown"/>
      <sheetName val="MSS - Vessel Cleaning"/>
      <sheetName val="MSS - Tank Landing Refill"/>
      <sheetName val="MSS - Tank Degas Clean"/>
      <sheetName val="Fugitive Counts"/>
      <sheetName val="Fug Emission Factors"/>
      <sheetName val="CGHT Fugitives"/>
      <sheetName val="Refinery Stream Composition"/>
      <sheetName val="CGHT Vessel Data"/>
      <sheetName val="LSR HT Vessel Data"/>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AEI"/>
      <sheetName val="Sheet1"/>
      <sheetName val="EPN 1 Fugitives"/>
      <sheetName val="EPN 1 Loading"/>
      <sheetName val="FIN_Loading Type_EPN"/>
      <sheetName val="Fug Fact"/>
      <sheetName val="K cal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re Data - 1998"/>
      <sheetName val="DATA"/>
      <sheetName val="HEAT VALUE"/>
      <sheetName val="LBS/DAY"/>
      <sheetName val="Sheet1"/>
      <sheetName val="1-1"/>
      <sheetName val="Texas County Ref"/>
      <sheetName val="[Flare Data - 1998.xls]LBS/DAY"/>
      <sheetName val="Ap-42 Ref Tables"/>
      <sheetName val="A.Load Speciation Input"/>
      <sheetName val="LBS_DAY"/>
      <sheetName val="_Flare Data - 1998.xls_LBS_DAY"/>
      <sheetName val="VP Calc"/>
      <sheetName val="Lists"/>
      <sheetName val="[Flare Data - 1998.xls]_Flar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R"/>
      <sheetName val="Heaters-Boilers"/>
      <sheetName val="MSS FLR Tank Landing Loss"/>
    </sheetNames>
    <sheetDataSet>
      <sheetData sheetId="0" refreshError="1"/>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MRU Fugitives"/>
      <sheetName val="EPN 1 Fugitives"/>
      <sheetName val="AEI"/>
      <sheetName val="K calc."/>
    </sheetNames>
    <sheetDataSet>
      <sheetData sheetId="0" refreshError="1"/>
      <sheetData sheetId="1"/>
      <sheetData sheetId="2" refreshError="1"/>
      <sheetData sheetId="3" refreshError="1"/>
      <sheetData sheetId="4"/>
      <sheetData sheetId="5" refreshError="1"/>
      <sheetData sheetId="6"/>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ceptors_AERMOD"/>
      <sheetName val="Site-Wide MeCl - Model Inputs"/>
      <sheetName val="Site-Wide MeCl Emissions"/>
      <sheetName val="Input Data"/>
      <sheetName val="SCREEN3 Analysis"/>
      <sheetName val="MERA Analysis"/>
      <sheetName val="Summary"/>
      <sheetName val="TMAC Storage Emissions"/>
      <sheetName val="TMAC Loading Emissions"/>
      <sheetName val="Table1(a)"/>
      <sheetName val="Table1(a)pg2"/>
      <sheetName val="Summary_Old"/>
      <sheetName val=""/>
      <sheetName val="Alpha Materials then by Month"/>
      <sheetName val="InputData"/>
    </sheetNames>
    <sheetDataSet>
      <sheetData sheetId="0" refreshError="1"/>
      <sheetData sheetId="1" refreshError="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MAER-"/>
      <sheetName val="Input"/>
      <sheetName val="Feed_Prod"/>
      <sheetName val="Fuel-Storage"/>
      <sheetName val="AirValidation-"/>
      <sheetName val="EPN-B22FU1"/>
      <sheetName val="EPN-B22FU2"/>
      <sheetName val="EPN-B22FU3"/>
      <sheetName val="EPN-B22FU4"/>
      <sheetName val="H2Stacks"/>
      <sheetName val="EPN-B22V24"/>
      <sheetName val="EPN-B22SV31"/>
      <sheetName val="EPN-B22SV32"/>
      <sheetName val="EPN-B22SV6andB22SV7"/>
      <sheetName val="EPN-B22SV8"/>
      <sheetName val="EPN -B22V18andB22V21"/>
      <sheetName val="EPN-B47F1"/>
      <sheetName val="EPN-B47FU1"/>
      <sheetName val="Output-"/>
      <sheetName val="EPN-B22FU3 (2)"/>
      <sheetName val="EPN-B47F1 (2)"/>
      <sheetName val="Outpu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Values"/>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ubber Report"/>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Brick-Sum"/>
      <sheetName val="compare"/>
      <sheetName val="Production"/>
      <sheetName val="1ST QRT 98 (3)"/>
      <sheetName val="heater data"/>
      <sheetName val="RESULTS"/>
      <sheetName val="Alpha Materials then by Month"/>
      <sheetName val="Main"/>
      <sheetName val="Back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Input Sheet"/>
      <sheetName val="Calculations--&gt;"/>
      <sheetName val="Input 2"/>
      <sheetName val="Conversion"/>
      <sheetName val="Emission Factors"/>
      <sheetName val="GWP"/>
      <sheetName val="CO2"/>
      <sheetName val="CH4 &amp; N2O"/>
      <sheetName val="Internal Review--&gt;"/>
      <sheetName val="Copy of Input"/>
      <sheetName val="SC Sources"/>
      <sheetName val="Input"/>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s>
    <sheetDataSet>
      <sheetData sheetId="0" refreshError="1"/>
      <sheetData sheetId="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T Data"/>
      <sheetName val="Data Inputs"/>
      <sheetName val="BACT Analysis"/>
      <sheetName val="C U-L NOX"/>
      <sheetName val="V U-L NOX"/>
      <sheetName val="C L NOX"/>
      <sheetName val="V L NOX"/>
      <sheetName val="C std"/>
      <sheetName val="V st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Material Database"/>
      <sheetName val="1994 Production"/>
      <sheetName val="Product Compositions"/>
      <sheetName val="Product Inventory '94"/>
      <sheetName val="MeCl2 Usage '94"/>
      <sheetName val="Raw Material Inventory"/>
    </sheetNames>
    <sheetDataSet>
      <sheetData sheetId="0"/>
      <sheetData sheetId="1"/>
      <sheetData sheetId="2"/>
      <sheetData sheetId="3"/>
      <sheetData sheetId="4"/>
      <sheetData sheetId="5"/>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1 (2)"/>
      <sheetName val="Table 2"/>
      <sheetName val="Emissions"/>
      <sheetName val="Email"/>
      <sheetName val="TANKS 4.09b Report"/>
      <sheetName val="Scrubber Report"/>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duction Calculations"/>
      <sheetName val="Current Combustion"/>
      <sheetName val="Hot Water Heaters"/>
      <sheetName val="Welding "/>
      <sheetName val="Cooling Towers"/>
      <sheetName val="Current Dust Collectors"/>
      <sheetName val="Downwash Structures"/>
      <sheetName val="Parameters &amp; Emissions_2009NSR"/>
      <sheetName val="Sheet1"/>
      <sheetName val="Parameters_2009EIQ"/>
      <sheetName val="Parameters_COMPARE"/>
      <sheetName val="Parameters RFI"/>
      <sheetName val="Parameters Site Visit"/>
      <sheetName val="NAAQS Modeling Results"/>
      <sheetName val="Significance Modeling Results"/>
      <sheetName val="PM2.5 Full NAAQS"/>
      <sheetName val="ProposedAllowables_JulStackTest"/>
      <sheetName val="ProposedAllowables_REVISED"/>
      <sheetName val="ProposedAllowables_OctStackTest"/>
      <sheetName val="Table 1(a) Page 1"/>
      <sheetName val="Table 1(a) Page 2"/>
      <sheetName val="Proposed Allowables"/>
      <sheetName val="Proposed Allowables (3)"/>
      <sheetName val="Allowables Comparison"/>
      <sheetName val="Emissions Summary"/>
      <sheetName val="Operating Parameters Comparison"/>
      <sheetName val="Stack Test Comparison"/>
      <sheetName val="Oct 2010 PM Results"/>
      <sheetName val="Oct 2010 CO and TNMHC Results"/>
      <sheetName val="Oct 2010 CEMS"/>
      <sheetName val="July 2010 THC Grab Sample"/>
      <sheetName val="Jul 2010 HIDC Summary_Avg"/>
      <sheetName val="HIDC Summary_MAX"/>
      <sheetName val="HIDC Summary_AVG_EI"/>
      <sheetName val="HIDC Summary_AVG_NSR"/>
      <sheetName val="HIDC1EXH"/>
      <sheetName val="HIDC2EXH"/>
      <sheetName val="HIDC3EXH"/>
      <sheetName val="HIDC4EXH"/>
      <sheetName val="Tank 8 Operational Data"/>
      <sheetName val="Paris Stack Testing Results"/>
      <sheetName val="#8 Furnace"/>
      <sheetName val="#2 Sputnik"/>
      <sheetName val="Emissions RFI"/>
      <sheetName val="Speciation RFI"/>
      <sheetName val="Comb Calcs for Speciation ONLY"/>
      <sheetName val="MOD Parameters &amp; Emissions"/>
      <sheetName val="Speciation Tab RFI"/>
      <sheetName val="calcs"/>
      <sheetName val="Full Impact 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Composition"/>
      <sheetName val="Emissions"/>
      <sheetName val="VP"/>
      <sheetName val="LD"/>
      <sheetName val="MW"/>
      <sheetName val="Notes"/>
      <sheetName val="Tanks 4.0"/>
      <sheetName val="Solar Absorptance"/>
      <sheetName val="MOD Parameters &amp; Emissions"/>
      <sheetName val="LABQuery"/>
      <sheetName val="LOAD"/>
      <sheetName val="Input 2"/>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nput"/>
      <sheetName val="Summary by Source Type"/>
      <sheetName val="Summary by EPN"/>
      <sheetName val="Sand"/>
      <sheetName val="Cement"/>
      <sheetName val="Stockpile"/>
      <sheetName val="Additives"/>
      <sheetName val="Mixers"/>
      <sheetName val="Combustion"/>
      <sheetName val="Finishing Line"/>
      <sheetName val="Control - Dust Collectors"/>
      <sheetName val="Sealer, Primer, Ink &amp; Paint"/>
      <sheetName val="Tanks"/>
      <sheetName val="Parts Washer"/>
      <sheetName val="Emergency Generator - Diesel"/>
      <sheetName val="LD"/>
      <sheetName val="MW"/>
      <sheetName val="VP"/>
      <sheetName val="MOD Parameters &amp; Emi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ing"/>
      <sheetName val="tanks"/>
      <sheetName val="vents"/>
      <sheetName val="fugitive"/>
      <sheetName val="flare"/>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s>
    <sheetDataSet>
      <sheetData sheetId="0"/>
      <sheetData sheetId="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MISSION FACTORS"/>
      <sheetName val="Specific Gravity Data"/>
      <sheetName val="Tbl1a pg1"/>
      <sheetName val="2007 Input"/>
      <sheetName val="MattRoss1"/>
      <sheetName val="Material_data"/>
      <sheetName val="operational properties"/>
      <sheetName val="MOD Parameters &amp; Emi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IL4F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TGAS"/>
      <sheetName val="MetData"/>
      <sheetName val="ProductData"/>
      <sheetName val="TankData"/>
      <sheetName val="chemical data"/>
      <sheetName val="Newproduction"/>
      <sheetName val="tank data"/>
      <sheetName val="Operational Basis"/>
      <sheetName val="EMISSION FACTORS"/>
      <sheetName val="Limestone Screen"/>
      <sheetName val="Lists"/>
      <sheetName val="30% Transfer"/>
      <sheetName val="DWA Tables"/>
      <sheetName val="SUMMARY"/>
      <sheetName val="SARALISTrevised_by_name"/>
      <sheetName val="Storage Piles - Cu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 AEI | Allowables"/>
      <sheetName val="New Allowables"/>
      <sheetName val="Comparisons"/>
      <sheetName val="Comparisons (NOD)"/>
      <sheetName val="Data.Chart"/>
      <sheetName val="Chart.ShortTerm"/>
      <sheetName val="Chart.Annual"/>
      <sheetName val="Chart.Speciated"/>
      <sheetName val="tanks"/>
      <sheetName val="Macro1"/>
      <sheetName val="TANKS 4.09b Report"/>
      <sheetName val="PAOH Ru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s --&gt;"/>
      <sheetName val="Summary Table"/>
      <sheetName val="RTO Summary"/>
      <sheetName val="Emissions Calcs --&gt;"/>
      <sheetName val="TEG"/>
      <sheetName val="Amine"/>
      <sheetName val="Combustion"/>
      <sheetName val="Fugitives"/>
      <sheetName val="Cooling Tower"/>
      <sheetName val="Maintenance"/>
      <sheetName val="Startup RTO"/>
      <sheetName val="Shutdown RTO"/>
      <sheetName val="Shutdown Atm"/>
      <sheetName val="State and Federal App--&gt;"/>
      <sheetName val="106.261 Applicability"/>
      <sheetName val="NNSR and PSD Summary"/>
      <sheetName val="1a-pg2"/>
      <sheetName val="1a-pg1"/>
      <sheetName val="VOC Netting"/>
      <sheetName val="NOx Netting"/>
      <sheetName val="Reference--&gt;"/>
      <sheetName val="TLV97"/>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IO"/>
      <sheetName val="MultiComponent"/>
      <sheetName val="Physprops"/>
      <sheetName val="Feed Slate"/>
    </sheetNames>
    <sheetDataSet>
      <sheetData sheetId="0" refreshError="1"/>
      <sheetData sheetId="1" refreshError="1"/>
      <sheetData sheetId="2"/>
      <sheetData sheetId="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nk Data"/>
      <sheetName val="TANKS"/>
      <sheetName val="Loading"/>
      <sheetName val="Fug_Chevron"/>
      <sheetName val="Equip"/>
      <sheetName val="Summary"/>
      <sheetName val="Vapor Phase-Diesel"/>
    </sheetNames>
    <sheetDataSet>
      <sheetData sheetId="0"/>
      <sheetData sheetId="1"/>
      <sheetData sheetId="2"/>
      <sheetData sheetId="3"/>
      <sheetData sheetId="4"/>
      <sheetData sheetId="5"/>
      <sheetData sheetId="6"/>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C"/>
    </sheetNames>
    <sheetDataSet>
      <sheetData sheetId="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rce Emission Calcs (031404"/>
      <sheetName val="#REF"/>
      <sheetName val="Table 4-1. Rfl Act"/>
      <sheetName val="Table 4-2. Rfl PTE"/>
      <sheetName val="Tank Inputs"/>
      <sheetName val="Table 5-2. Tank Act"/>
      <sheetName val="Table 5-3.  Tank PTE"/>
      <sheetName val="Table 6-1.  WWTS"/>
      <sheetName val="Table 8-1. Parts W ACT"/>
      <sheetName val="Table 8-2. Parts W PTE"/>
      <sheetName val="Table 11-1. Sand T Act"/>
      <sheetName val="Table 11-2. Sand T PTE"/>
      <sheetName val="Table 13-1. Gen Act"/>
      <sheetName val="Table 14-1 Steam C ACT"/>
      <sheetName val="Table 14-2 Steam C PTE"/>
      <sheetName val="Table 15-1. Misc Comb ACT"/>
      <sheetName val="Table 15-2. Misc Comb PTE"/>
      <sheetName val="Table 16-1. Welders ACT"/>
      <sheetName val="Table 16-2. Welders PTE"/>
      <sheetName val="Table 17-1.  Acetylene ACT"/>
      <sheetName val="Table 17-2.  Acetylene PTE"/>
      <sheetName val="Table 18-1.  Electrode ACT"/>
      <sheetName val="Table 18-2.  Electrode 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V11 Prod."/>
      <sheetName val="RV12 Prod."/>
      <sheetName val="RV13 Prod."/>
      <sheetName val="BWING (inputs)"/>
      <sheetName val="RV11 Batch Calcs"/>
      <sheetName val="RV12 Batch Calcs"/>
      <sheetName val="RV13 Batch Calcs"/>
      <sheetName val="Leaks"/>
      <sheetName val="WW Samples"/>
      <sheetName val="R13 Vacuum Effluent"/>
      <sheetName val="Maintenance WW"/>
      <sheetName val="Storage Tanks"/>
      <sheetName val="VAM Unloading"/>
      <sheetName val="Product Loading"/>
      <sheetName val="Fittings"/>
      <sheetName val="Affected Units"/>
      <sheetName val="New Units"/>
      <sheetName val="REF Lookups"/>
      <sheetName val="#REF"/>
      <sheetName val="Combustion(old)"/>
      <sheetName val="product codes (jg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_rels/sheet7.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aqmd.gov/docs/default-source/planning/annual-emission-reporting/guidelines-for-calculating-and-reporting-emissions-from-laser-or-plasma-cutting-of-metal-materials-operations---fixed.pdf?sfvrsn=6" TargetMode="External"/><Relationship Id="rId7" Type="http://schemas.openxmlformats.org/officeDocument/2006/relationships/vmlDrawing" Target="../drawings/vmlDrawing2.vml"/><Relationship Id="rId2" Type="http://schemas.openxmlformats.org/officeDocument/2006/relationships/hyperlink" Target="https://www.aqmd.gov/docs/default-source/planning/annual-emission-reporting/guidelines-for-calculating-and-reporting-emissions-from-laser-or-plasma-cutting-of-metal-materials-operations---fixed.pdf?sfvrsn=6" TargetMode="External"/><Relationship Id="rId1" Type="http://schemas.openxmlformats.org/officeDocument/2006/relationships/hyperlink" Target="https://www.aqmd.gov/docs/default-source/planning/annual-emission-reporting/guidelines-for-calculating-and-reporting-emissions-from-laser-or-plasma-cutting-of-metal-materials-operations---fixed.pdf?sfvrsn=6"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www.nsrp.org/wp-content/uploads/2015/09/Deliverable-2006-317-Residual_Risk_Abrasive_Blasting_Final_Report-Bhaskar_Kura.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workbookViewId="0"/>
    <sheetView workbookViewId="1">
      <selection activeCell="B6" sqref="B6"/>
    </sheetView>
  </sheetViews>
  <sheetFormatPr defaultColWidth="9.140625" defaultRowHeight="14.25"/>
  <cols>
    <col min="1" max="1" width="30.5703125" style="4" customWidth="1"/>
    <col min="2" max="2" width="80.7109375" style="4" customWidth="1"/>
    <col min="3" max="16384" width="9.140625" style="4"/>
  </cols>
  <sheetData>
    <row r="1" spans="1:2" ht="20.25">
      <c r="B1" s="2" t="s">
        <v>0</v>
      </c>
    </row>
    <row r="2" spans="1:2" s="86" customFormat="1" ht="20.100000000000001" customHeight="1">
      <c r="B2" s="85" t="s">
        <v>1</v>
      </c>
    </row>
    <row r="3" spans="1:2" s="86" customFormat="1" ht="20.100000000000001" customHeight="1">
      <c r="B3" s="171" t="s">
        <v>2</v>
      </c>
    </row>
    <row r="4" spans="1:2" ht="15" customHeight="1"/>
    <row r="5" spans="1:2" ht="20.100000000000001" customHeight="1">
      <c r="A5" s="559" t="s">
        <v>3</v>
      </c>
      <c r="B5" s="559"/>
    </row>
    <row r="6" spans="1:2" ht="20.100000000000001" customHeight="1">
      <c r="A6" s="87" t="s">
        <v>4</v>
      </c>
      <c r="B6" s="16" t="s">
        <v>5</v>
      </c>
    </row>
    <row r="7" spans="1:2" ht="20.100000000000001" customHeight="1">
      <c r="A7" s="87" t="s">
        <v>6</v>
      </c>
      <c r="B7" s="16" t="s">
        <v>7</v>
      </c>
    </row>
    <row r="8" spans="1:2" ht="20.100000000000001" customHeight="1">
      <c r="A8" s="87" t="s">
        <v>8</v>
      </c>
      <c r="B8" s="16" t="s">
        <v>9</v>
      </c>
    </row>
    <row r="9" spans="1:2" ht="20.100000000000001" customHeight="1">
      <c r="A9" s="87" t="s">
        <v>10</v>
      </c>
      <c r="B9" s="16">
        <v>97321</v>
      </c>
    </row>
    <row r="10" spans="1:2" ht="20.100000000000001" customHeight="1">
      <c r="A10" s="87" t="s">
        <v>11</v>
      </c>
      <c r="B10" s="16" t="s">
        <v>12</v>
      </c>
    </row>
    <row r="11" spans="1:2" ht="20.100000000000001" customHeight="1">
      <c r="A11" s="87" t="s">
        <v>13</v>
      </c>
      <c r="B11" s="16" t="s">
        <v>14</v>
      </c>
    </row>
    <row r="12" spans="1:2" ht="20.100000000000001" customHeight="1">
      <c r="A12" s="87" t="s">
        <v>15</v>
      </c>
      <c r="B12" s="16" t="s">
        <v>16</v>
      </c>
    </row>
    <row r="13" spans="1:2" ht="20.100000000000001" customHeight="1">
      <c r="A13" s="87" t="s">
        <v>17</v>
      </c>
      <c r="B13" s="16" t="s">
        <v>18</v>
      </c>
    </row>
    <row r="14" spans="1:2" ht="20.100000000000001" customHeight="1">
      <c r="A14" s="87" t="s">
        <v>19</v>
      </c>
      <c r="B14" s="15">
        <v>45995</v>
      </c>
    </row>
    <row r="15" spans="1:2" ht="200.1" customHeight="1">
      <c r="A15" s="88" t="s">
        <v>20</v>
      </c>
      <c r="B15" s="90" t="s">
        <v>21</v>
      </c>
    </row>
    <row r="16" spans="1:2">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1628-D279-4E75-BCD2-8144C79C20D9}">
  <dimension ref="A1:X99"/>
  <sheetViews>
    <sheetView topLeftCell="A66" workbookViewId="0">
      <selection activeCell="B96" sqref="B96"/>
    </sheetView>
    <sheetView topLeftCell="A80" workbookViewId="1">
      <selection activeCell="G102" sqref="G102"/>
    </sheetView>
  </sheetViews>
  <sheetFormatPr defaultColWidth="12.5703125" defaultRowHeight="15.75"/>
  <cols>
    <col min="1" max="2" width="12.5703125" style="173"/>
    <col min="3" max="3" width="26.7109375" style="173" customWidth="1"/>
    <col min="4" max="4" width="17.5703125" style="173" customWidth="1"/>
    <col min="5" max="5" width="20.42578125" style="173" customWidth="1"/>
    <col min="6" max="9" width="12.42578125" style="173" customWidth="1"/>
    <col min="10" max="23" width="12.5703125" style="173"/>
    <col min="24" max="24" width="12.5703125" style="441"/>
    <col min="25" max="25" width="13.7109375" style="173" customWidth="1"/>
    <col min="26" max="16384" width="12.5703125" style="173"/>
  </cols>
  <sheetData>
    <row r="1" spans="1:24">
      <c r="B1" s="172" t="s">
        <v>1635</v>
      </c>
    </row>
    <row r="2" spans="1:24">
      <c r="B2" s="172"/>
    </row>
    <row r="3" spans="1:24">
      <c r="B3" s="172"/>
    </row>
    <row r="4" spans="1:24">
      <c r="B4" s="172"/>
    </row>
    <row r="5" spans="1:24">
      <c r="B5" s="172"/>
    </row>
    <row r="6" spans="1:24">
      <c r="B6" s="172"/>
    </row>
    <row r="7" spans="1:24">
      <c r="B7" s="172"/>
    </row>
    <row r="8" spans="1:24">
      <c r="B8" s="172"/>
    </row>
    <row r="9" spans="1:24">
      <c r="B9" s="172"/>
    </row>
    <row r="10" spans="1:24">
      <c r="A10" s="514"/>
      <c r="B10" s="460"/>
      <c r="C10" s="515"/>
      <c r="D10" s="460"/>
      <c r="E10" s="460"/>
      <c r="F10" s="460"/>
      <c r="G10" s="516"/>
      <c r="H10" s="516"/>
      <c r="I10" s="516"/>
      <c r="J10" s="516"/>
      <c r="K10" s="516"/>
      <c r="L10" s="517"/>
      <c r="M10" s="517"/>
      <c r="N10" s="517"/>
      <c r="O10" s="517"/>
      <c r="P10" s="517"/>
      <c r="Q10" s="517"/>
      <c r="R10" s="517"/>
      <c r="S10" s="517"/>
      <c r="T10" s="517"/>
      <c r="U10" s="517"/>
      <c r="V10" s="517"/>
      <c r="W10" s="517"/>
      <c r="X10" s="173"/>
    </row>
    <row r="13" spans="1:24">
      <c r="A13" s="518" t="s">
        <v>1636</v>
      </c>
    </row>
    <row r="15" spans="1:24" ht="47.25">
      <c r="A15" s="467" t="s">
        <v>1637</v>
      </c>
      <c r="B15" s="468" t="s">
        <v>1638</v>
      </c>
      <c r="C15" s="468" t="s">
        <v>1639</v>
      </c>
      <c r="D15" s="468" t="s">
        <v>1640</v>
      </c>
      <c r="E15" s="468" t="s">
        <v>1641</v>
      </c>
      <c r="F15" s="468" t="s">
        <v>1642</v>
      </c>
      <c r="G15" s="468" t="s">
        <v>1643</v>
      </c>
      <c r="H15" s="468" t="s">
        <v>1644</v>
      </c>
      <c r="I15" s="468" t="s">
        <v>1645</v>
      </c>
      <c r="J15" s="468" t="s">
        <v>1646</v>
      </c>
      <c r="K15" s="468" t="s">
        <v>1647</v>
      </c>
      <c r="L15" s="468" t="s">
        <v>1648</v>
      </c>
      <c r="M15" s="468" t="s">
        <v>1649</v>
      </c>
      <c r="N15" s="468" t="s">
        <v>1650</v>
      </c>
      <c r="O15" s="468" t="s">
        <v>1651</v>
      </c>
    </row>
    <row r="16" spans="1:24">
      <c r="A16" s="180">
        <v>1</v>
      </c>
      <c r="B16" s="180">
        <v>45</v>
      </c>
      <c r="C16" s="180">
        <v>1.1599999999999999</v>
      </c>
      <c r="D16" s="519">
        <f>C16*8.34*B16</f>
        <v>435.34799999999996</v>
      </c>
      <c r="E16" s="180">
        <v>169</v>
      </c>
      <c r="F16" s="180">
        <v>1.3449</v>
      </c>
      <c r="G16" s="519">
        <f>F16*8.34*E16</f>
        <v>1895.582754</v>
      </c>
      <c r="H16" s="180">
        <v>490</v>
      </c>
      <c r="I16" s="180">
        <v>1</v>
      </c>
      <c r="J16" s="519">
        <f>I16*8.34*H16</f>
        <v>4086.6</v>
      </c>
      <c r="K16" s="519">
        <f>J16+G16+D16</f>
        <v>6417.5307539999994</v>
      </c>
      <c r="L16" s="520">
        <f>E16*0.56*F16*8.34</f>
        <v>1061.5263422400001</v>
      </c>
      <c r="M16" s="521">
        <f>L16/K16</f>
        <v>0.16541040205819948</v>
      </c>
      <c r="N16" s="520">
        <f>B16*C16*8.34*0.48</f>
        <v>208.96703999999997</v>
      </c>
      <c r="O16" s="521">
        <f>N16/K16</f>
        <v>3.2561907065229469E-2</v>
      </c>
    </row>
    <row r="17" spans="1:15">
      <c r="A17" s="180">
        <v>2</v>
      </c>
      <c r="B17" s="180">
        <v>93</v>
      </c>
      <c r="C17" s="180">
        <v>1.1599999999999999</v>
      </c>
      <c r="D17" s="519">
        <f>C17*8.34*B17</f>
        <v>899.71919999999989</v>
      </c>
      <c r="E17" s="180">
        <v>350</v>
      </c>
      <c r="F17" s="180">
        <v>1.3449</v>
      </c>
      <c r="G17" s="519">
        <f>F17*8.34*E17</f>
        <v>3925.7631000000001</v>
      </c>
      <c r="H17" s="180">
        <v>1017</v>
      </c>
      <c r="I17" s="180">
        <v>1</v>
      </c>
      <c r="J17" s="519">
        <f>I17*8.34*H17</f>
        <v>8481.7800000000007</v>
      </c>
      <c r="K17" s="519">
        <f>J17+G17+D17</f>
        <v>13307.2623</v>
      </c>
      <c r="L17" s="520">
        <f>E17*0.56*F17*8.34</f>
        <v>2198.4273360000002</v>
      </c>
      <c r="M17" s="521">
        <f>L17/K17</f>
        <v>0.16520508023652619</v>
      </c>
      <c r="N17" s="520">
        <f>B17*C17*8.34*0.48</f>
        <v>431.86521599999998</v>
      </c>
      <c r="O17" s="521">
        <f>N17/K17</f>
        <v>3.2453348124054031E-2</v>
      </c>
    </row>
    <row r="18" spans="1:15">
      <c r="A18" s="522" t="s">
        <v>1652</v>
      </c>
      <c r="B18" s="180">
        <v>216</v>
      </c>
      <c r="C18" s="180">
        <v>1.1599999999999999</v>
      </c>
      <c r="D18" s="519">
        <f>C18*8.34*B18</f>
        <v>2089.6703999999995</v>
      </c>
      <c r="E18" s="180">
        <v>216</v>
      </c>
      <c r="F18" s="180">
        <v>1.3449</v>
      </c>
      <c r="G18" s="519">
        <f>F18*8.34*E18</f>
        <v>2422.756656</v>
      </c>
      <c r="H18" s="180">
        <v>243</v>
      </c>
      <c r="I18" s="180">
        <v>1</v>
      </c>
      <c r="J18" s="519">
        <f>I18*8.34*H18</f>
        <v>2026.62</v>
      </c>
      <c r="K18" s="519">
        <f>J18+G18+D18</f>
        <v>6539.0470559999994</v>
      </c>
      <c r="L18" s="520">
        <f>E18*0.56*F18*8.34</f>
        <v>1356.7437273599999</v>
      </c>
      <c r="M18" s="521">
        <f>L18/K18</f>
        <v>0.2074834017466046</v>
      </c>
      <c r="N18" s="520">
        <f>B18*C18*8.34*0.48</f>
        <v>1003.041792</v>
      </c>
      <c r="O18" s="521">
        <f>N18/K18</f>
        <v>0.15339265544505359</v>
      </c>
    </row>
    <row r="19" spans="1:15">
      <c r="A19" s="180">
        <v>4</v>
      </c>
      <c r="B19" s="180">
        <v>297</v>
      </c>
      <c r="C19" s="180">
        <v>1.1599999999999999</v>
      </c>
      <c r="D19" s="519">
        <f>C19*8.34*B19</f>
        <v>2873.2967999999996</v>
      </c>
      <c r="E19" s="180">
        <v>297</v>
      </c>
      <c r="F19" s="180">
        <v>1.3449</v>
      </c>
      <c r="G19" s="519">
        <f>F19*8.34*E19</f>
        <v>3331.2904020000001</v>
      </c>
      <c r="H19" s="180">
        <v>406</v>
      </c>
      <c r="I19" s="180">
        <v>1</v>
      </c>
      <c r="J19" s="519">
        <f>I19*8.34*H19</f>
        <v>3386.04</v>
      </c>
      <c r="K19" s="519">
        <f>J19+G19+D19</f>
        <v>9590.6272019999997</v>
      </c>
      <c r="L19" s="520">
        <f>E19*0.56*F19*8.34</f>
        <v>1865.5226251200002</v>
      </c>
      <c r="M19" s="521">
        <f>L19/K19</f>
        <v>0.19451518506849791</v>
      </c>
      <c r="N19" s="520">
        <f>B19*C19*8.34*0.48</f>
        <v>1379.1824639999998</v>
      </c>
      <c r="O19" s="521">
        <f>N19/K19</f>
        <v>0.1438052418211386</v>
      </c>
    </row>
    <row r="20" spans="1:15">
      <c r="L20" s="180" t="s">
        <v>1653</v>
      </c>
      <c r="M20" s="523">
        <f>AVERAGE(M16:M19)</f>
        <v>0.18315351727745705</v>
      </c>
      <c r="O20" s="524"/>
    </row>
    <row r="22" spans="1:15">
      <c r="A22" s="518" t="s">
        <v>1654</v>
      </c>
      <c r="C22" s="173" t="s">
        <v>1655</v>
      </c>
    </row>
    <row r="44" spans="1:3">
      <c r="A44" s="518" t="s">
        <v>1656</v>
      </c>
    </row>
    <row r="46" spans="1:3">
      <c r="A46" s="173" t="s">
        <v>1657</v>
      </c>
      <c r="B46" s="173">
        <v>80</v>
      </c>
      <c r="C46" s="173" t="s">
        <v>1658</v>
      </c>
    </row>
    <row r="47" spans="1:3">
      <c r="A47" s="173" t="s">
        <v>1659</v>
      </c>
      <c r="B47" s="173">
        <v>70</v>
      </c>
      <c r="C47" s="173" t="s">
        <v>1658</v>
      </c>
    </row>
    <row r="48" spans="1:3">
      <c r="B48" s="173">
        <v>529.66999999999996</v>
      </c>
      <c r="C48" s="173" t="s">
        <v>1660</v>
      </c>
    </row>
    <row r="49" spans="1:4">
      <c r="A49" s="173" t="s">
        <v>1661</v>
      </c>
      <c r="B49" s="173">
        <v>63.01</v>
      </c>
      <c r="C49" s="173" t="s">
        <v>1662</v>
      </c>
    </row>
    <row r="50" spans="1:4">
      <c r="A50" s="173" t="s">
        <v>1663</v>
      </c>
      <c r="B50" s="173">
        <v>0.09</v>
      </c>
      <c r="C50" s="173" t="s">
        <v>1664</v>
      </c>
      <c r="D50" s="173" t="s">
        <v>1665</v>
      </c>
    </row>
    <row r="51" spans="1:4">
      <c r="B51" s="173">
        <v>1.74E-3</v>
      </c>
      <c r="C51" s="173" t="s">
        <v>1666</v>
      </c>
    </row>
    <row r="52" spans="1:4">
      <c r="A52" s="173" t="s">
        <v>1667</v>
      </c>
      <c r="B52" s="173">
        <v>20.010000000000002</v>
      </c>
      <c r="C52" s="173" t="s">
        <v>1662</v>
      </c>
    </row>
    <row r="53" spans="1:4">
      <c r="A53" s="173" t="s">
        <v>1668</v>
      </c>
      <c r="B53" s="173">
        <v>6.8500000000000005E-2</v>
      </c>
      <c r="C53" s="173" t="s">
        <v>1664</v>
      </c>
      <c r="D53" s="173" t="s">
        <v>1669</v>
      </c>
    </row>
    <row r="54" spans="1:4">
      <c r="B54" s="173">
        <v>1.32E-3</v>
      </c>
      <c r="C54" s="173" t="s">
        <v>1666</v>
      </c>
    </row>
    <row r="55" spans="1:4">
      <c r="A55" s="173" t="s">
        <v>1660</v>
      </c>
      <c r="B55" s="173">
        <v>10.73</v>
      </c>
      <c r="C55" s="173" t="s">
        <v>1670</v>
      </c>
    </row>
    <row r="56" spans="1:4">
      <c r="A56" s="173" t="s">
        <v>1671</v>
      </c>
      <c r="B56" s="173">
        <v>1.7</v>
      </c>
      <c r="C56" s="173" t="s">
        <v>1672</v>
      </c>
    </row>
    <row r="57" spans="1:4">
      <c r="A57" s="173" t="s">
        <v>1673</v>
      </c>
      <c r="B57" s="173">
        <v>8760</v>
      </c>
      <c r="C57" s="173" t="s">
        <v>1674</v>
      </c>
    </row>
    <row r="59" spans="1:4">
      <c r="A59" s="518" t="s">
        <v>1675</v>
      </c>
    </row>
    <row r="61" spans="1:4">
      <c r="A61" s="173" t="s">
        <v>1676</v>
      </c>
      <c r="B61" s="512">
        <f>0.00438*$B$56^0.78*(18/B49)^(1/3)</f>
        <v>4.3636034623264841E-3</v>
      </c>
      <c r="C61" s="173" t="s">
        <v>1677</v>
      </c>
    </row>
    <row r="62" spans="1:4">
      <c r="A62" s="173" t="s">
        <v>1678</v>
      </c>
      <c r="B62" s="512">
        <f>0.00438*$B$56^0.78*(18/B52)^(1/3)</f>
        <v>6.3958667621244166E-3</v>
      </c>
      <c r="C62" s="173" t="s">
        <v>1677</v>
      </c>
    </row>
    <row r="64" spans="1:4">
      <c r="A64" s="173" t="s">
        <v>1679</v>
      </c>
      <c r="B64" s="525">
        <f>(B49*B61*1*B51)/(B55*B48)</f>
        <v>8.4178059106008916E-8</v>
      </c>
      <c r="C64" s="173" t="s">
        <v>1680</v>
      </c>
    </row>
    <row r="65" spans="1:5">
      <c r="B65" s="526">
        <f>B64*60*60*B57</f>
        <v>2.6546392719670973</v>
      </c>
      <c r="C65" s="172" t="s">
        <v>1681</v>
      </c>
    </row>
    <row r="66" spans="1:5">
      <c r="A66" s="173" t="s">
        <v>1682</v>
      </c>
      <c r="B66" s="525">
        <f>(B52*B62*1*B54)/(B55*B48)</f>
        <v>2.9724552854903127E-8</v>
      </c>
      <c r="C66" s="173" t="s">
        <v>1680</v>
      </c>
    </row>
    <row r="67" spans="1:5">
      <c r="B67" s="527">
        <f>B66*60*60*B57</f>
        <v>0.937393498832225</v>
      </c>
      <c r="C67" s="172" t="s">
        <v>1681</v>
      </c>
    </row>
    <row r="69" spans="1:5">
      <c r="A69" s="518" t="s">
        <v>1683</v>
      </c>
    </row>
    <row r="70" spans="1:5">
      <c r="A70" s="528" t="s">
        <v>1637</v>
      </c>
      <c r="B70" s="529" t="s">
        <v>1684</v>
      </c>
      <c r="C70" s="529" t="s">
        <v>1685</v>
      </c>
      <c r="D70" s="529" t="s">
        <v>1686</v>
      </c>
      <c r="E70" s="529" t="s">
        <v>1687</v>
      </c>
    </row>
    <row r="71" spans="1:5">
      <c r="A71" s="173">
        <v>1</v>
      </c>
      <c r="B71" s="173">
        <v>18</v>
      </c>
      <c r="C71" s="530">
        <f>25/12</f>
        <v>2.0833333333333335</v>
      </c>
      <c r="D71" s="531">
        <f>C71*B71</f>
        <v>37.5</v>
      </c>
      <c r="E71" s="173" t="s">
        <v>1688</v>
      </c>
    </row>
    <row r="72" spans="1:5">
      <c r="A72" s="173">
        <v>2</v>
      </c>
      <c r="B72" s="173">
        <v>19</v>
      </c>
      <c r="C72" s="530">
        <f>35/12</f>
        <v>2.9166666666666665</v>
      </c>
      <c r="D72" s="531">
        <f>C72*B72</f>
        <v>55.416666666666664</v>
      </c>
      <c r="E72" s="173" t="s">
        <v>1688</v>
      </c>
    </row>
    <row r="73" spans="1:5">
      <c r="A73" s="501" t="s">
        <v>1652</v>
      </c>
      <c r="B73" s="173">
        <v>19</v>
      </c>
      <c r="C73" s="530">
        <f>25/12</f>
        <v>2.0833333333333335</v>
      </c>
      <c r="D73" s="531">
        <f>C73*B73</f>
        <v>39.583333333333336</v>
      </c>
      <c r="E73" s="173" t="s">
        <v>1688</v>
      </c>
    </row>
    <row r="74" spans="1:5">
      <c r="A74" s="173">
        <v>4</v>
      </c>
      <c r="B74" s="173">
        <v>19</v>
      </c>
      <c r="C74" s="530">
        <f>27/12</f>
        <v>2.25</v>
      </c>
      <c r="D74" s="531">
        <f>C74*B74</f>
        <v>42.75</v>
      </c>
      <c r="E74" s="173" t="s">
        <v>1688</v>
      </c>
    </row>
    <row r="75" spans="1:5">
      <c r="A75" s="501" t="s">
        <v>1689</v>
      </c>
      <c r="B75" s="173">
        <v>19</v>
      </c>
      <c r="C75" s="530">
        <f>25/12</f>
        <v>2.0833333333333335</v>
      </c>
      <c r="D75" s="531">
        <f>C75*B75</f>
        <v>39.583333333333336</v>
      </c>
      <c r="E75" s="173" t="s">
        <v>1690</v>
      </c>
    </row>
    <row r="76" spans="1:5">
      <c r="C76" s="173" t="s">
        <v>1483</v>
      </c>
      <c r="D76" s="532">
        <f>SUM(D71:D74)</f>
        <v>175.25</v>
      </c>
      <c r="E76" s="173" t="s">
        <v>1691</v>
      </c>
    </row>
    <row r="77" spans="1:5">
      <c r="D77" s="532">
        <f>D76+D75</f>
        <v>214.83333333333334</v>
      </c>
      <c r="E77" s="173" t="s">
        <v>1690</v>
      </c>
    </row>
    <row r="79" spans="1:5">
      <c r="A79" s="518" t="s">
        <v>1692</v>
      </c>
    </row>
    <row r="80" spans="1:5">
      <c r="A80" s="528" t="s">
        <v>1637</v>
      </c>
      <c r="B80" s="529" t="s">
        <v>1684</v>
      </c>
      <c r="C80" s="529" t="s">
        <v>1685</v>
      </c>
      <c r="D80" s="529" t="s">
        <v>1686</v>
      </c>
      <c r="E80" s="529" t="s">
        <v>1687</v>
      </c>
    </row>
    <row r="81" spans="1:24">
      <c r="A81" s="173">
        <v>1</v>
      </c>
      <c r="B81" s="173">
        <v>38</v>
      </c>
      <c r="C81" s="530">
        <v>3</v>
      </c>
      <c r="D81" s="531">
        <f>C81*B81</f>
        <v>114</v>
      </c>
      <c r="E81" s="173" t="s">
        <v>1688</v>
      </c>
    </row>
    <row r="82" spans="1:24">
      <c r="A82" s="173">
        <v>2</v>
      </c>
      <c r="B82" s="173">
        <v>26</v>
      </c>
      <c r="C82" s="530">
        <v>3</v>
      </c>
      <c r="D82" s="531">
        <f>C82*B82</f>
        <v>78</v>
      </c>
      <c r="E82" s="173" t="s">
        <v>1688</v>
      </c>
    </row>
    <row r="83" spans="1:24">
      <c r="A83" s="501">
        <v>3</v>
      </c>
      <c r="B83" s="173">
        <v>26</v>
      </c>
      <c r="C83" s="530">
        <v>3</v>
      </c>
      <c r="D83" s="531">
        <f>C83*B83</f>
        <v>78</v>
      </c>
      <c r="E83" s="173" t="s">
        <v>1688</v>
      </c>
    </row>
    <row r="84" spans="1:24">
      <c r="A84" s="173">
        <v>4</v>
      </c>
      <c r="B84" s="173">
        <v>20</v>
      </c>
      <c r="C84" s="530">
        <v>3</v>
      </c>
      <c r="D84" s="531">
        <f>C84*B84</f>
        <v>60</v>
      </c>
      <c r="E84" s="173" t="s">
        <v>1688</v>
      </c>
    </row>
    <row r="85" spans="1:24">
      <c r="A85" s="173">
        <v>5</v>
      </c>
      <c r="B85" s="173">
        <v>20</v>
      </c>
      <c r="C85" s="530">
        <v>3</v>
      </c>
      <c r="D85" s="531">
        <f>C85*B85</f>
        <v>60</v>
      </c>
      <c r="E85" s="173" t="s">
        <v>1688</v>
      </c>
    </row>
    <row r="86" spans="1:24">
      <c r="C86" s="173" t="s">
        <v>1483</v>
      </c>
      <c r="D86" s="532">
        <f>SUM(D81:D85)</f>
        <v>390</v>
      </c>
      <c r="E86" s="173" t="s">
        <v>1693</v>
      </c>
    </row>
    <row r="87" spans="1:24">
      <c r="D87" s="532"/>
    </row>
    <row r="88" spans="1:24">
      <c r="A88" s="518" t="s">
        <v>1694</v>
      </c>
      <c r="D88" s="531"/>
    </row>
    <row r="89" spans="1:24">
      <c r="A89" s="460"/>
      <c r="B89" s="533"/>
      <c r="C89" s="534"/>
      <c r="D89" s="535"/>
      <c r="E89" s="535"/>
      <c r="F89" s="633" t="s">
        <v>1695</v>
      </c>
      <c r="G89" s="634"/>
      <c r="H89" s="634"/>
      <c r="I89" s="634"/>
      <c r="J89" s="634"/>
      <c r="K89" s="634"/>
      <c r="L89" s="634"/>
      <c r="M89" s="633" t="s">
        <v>1691</v>
      </c>
      <c r="N89" s="634"/>
      <c r="O89" s="634"/>
      <c r="P89" s="634"/>
      <c r="Q89" s="634"/>
      <c r="R89" s="634"/>
      <c r="S89" s="635"/>
      <c r="T89" s="517"/>
      <c r="U89" s="517"/>
      <c r="X89" s="173"/>
    </row>
    <row r="90" spans="1:24" s="200" customFormat="1" ht="39">
      <c r="A90" s="443" t="s">
        <v>1344</v>
      </c>
      <c r="B90" s="536" t="s">
        <v>1696</v>
      </c>
      <c r="C90" s="536" t="s">
        <v>1697</v>
      </c>
      <c r="D90" s="536" t="s">
        <v>1698</v>
      </c>
      <c r="E90" s="537" t="s">
        <v>1699</v>
      </c>
      <c r="F90" s="538" t="s">
        <v>1419</v>
      </c>
      <c r="G90" s="539" t="s">
        <v>1354</v>
      </c>
      <c r="H90" s="539" t="s">
        <v>1423</v>
      </c>
      <c r="I90" s="539" t="s">
        <v>1354</v>
      </c>
      <c r="J90" s="540" t="s">
        <v>1700</v>
      </c>
      <c r="K90" s="540" t="s">
        <v>1701</v>
      </c>
      <c r="L90" s="540" t="s">
        <v>1702</v>
      </c>
      <c r="M90" s="538" t="s">
        <v>1419</v>
      </c>
      <c r="N90" s="539" t="s">
        <v>1354</v>
      </c>
      <c r="O90" s="539" t="s">
        <v>1423</v>
      </c>
      <c r="P90" s="539" t="s">
        <v>1354</v>
      </c>
      <c r="Q90" s="540" t="s">
        <v>1700</v>
      </c>
      <c r="R90" s="540" t="s">
        <v>1701</v>
      </c>
      <c r="S90" s="540" t="s">
        <v>1702</v>
      </c>
    </row>
    <row r="91" spans="1:24" s="200" customFormat="1" ht="26.1" customHeight="1">
      <c r="A91" s="541" t="s">
        <v>238</v>
      </c>
      <c r="B91" s="454" t="s">
        <v>74</v>
      </c>
      <c r="C91" s="542" t="s">
        <v>1703</v>
      </c>
      <c r="D91" s="454" t="s">
        <v>1704</v>
      </c>
      <c r="E91" s="543">
        <f>1-E92</f>
        <v>0.25</v>
      </c>
      <c r="F91" s="544">
        <f>B67*E91</f>
        <v>0.23434837470805625</v>
      </c>
      <c r="G91" s="448" t="s">
        <v>1705</v>
      </c>
      <c r="H91" s="545">
        <f>$D$77</f>
        <v>214.83333333333334</v>
      </c>
      <c r="I91" s="448" t="s">
        <v>1706</v>
      </c>
      <c r="J91" s="546">
        <f>F91*H91</f>
        <v>50.345842499780751</v>
      </c>
      <c r="K91" s="546">
        <f>J91/365</f>
        <v>0.13793381506789246</v>
      </c>
      <c r="L91" s="430">
        <f>K91/24</f>
        <v>5.7472422944955187E-3</v>
      </c>
      <c r="M91" s="430">
        <f>$B$65*E91</f>
        <v>0.66365981799177431</v>
      </c>
      <c r="N91" s="448" t="s">
        <v>1705</v>
      </c>
      <c r="O91" s="546">
        <f>D76</f>
        <v>175.25</v>
      </c>
      <c r="P91" s="448" t="s">
        <v>1706</v>
      </c>
      <c r="Q91" s="546">
        <f>M91*O91</f>
        <v>116.30638310305845</v>
      </c>
      <c r="R91" s="546">
        <f>Q91/365</f>
        <v>0.31864762493988619</v>
      </c>
      <c r="S91" s="430">
        <f>R91/24</f>
        <v>1.3276984372495257E-2</v>
      </c>
    </row>
    <row r="92" spans="1:24" s="200" customFormat="1" ht="26.1" customHeight="1">
      <c r="A92" s="541" t="s">
        <v>244</v>
      </c>
      <c r="B92" s="454" t="s">
        <v>74</v>
      </c>
      <c r="C92" s="542" t="s">
        <v>1707</v>
      </c>
      <c r="D92" s="454" t="s">
        <v>1708</v>
      </c>
      <c r="E92" s="543">
        <v>0.75</v>
      </c>
      <c r="F92" s="544">
        <f>B67*E92</f>
        <v>0.70304512412416875</v>
      </c>
      <c r="G92" s="448" t="s">
        <v>1705</v>
      </c>
      <c r="H92" s="545">
        <f>D77</f>
        <v>214.83333333333334</v>
      </c>
      <c r="I92" s="448" t="s">
        <v>1706</v>
      </c>
      <c r="J92" s="546">
        <f>F92*H92</f>
        <v>151.03752749934225</v>
      </c>
      <c r="K92" s="546">
        <f t="shared" ref="K92:K94" si="0">J92/365</f>
        <v>0.4138014452036774</v>
      </c>
      <c r="L92" s="430">
        <f t="shared" ref="L92:L94" si="1">K92/24</f>
        <v>1.7241726883486557E-2</v>
      </c>
      <c r="M92" s="430">
        <f>$B$65*E92</f>
        <v>1.9909794539753229</v>
      </c>
      <c r="N92" s="448" t="s">
        <v>1705</v>
      </c>
      <c r="O92" s="546">
        <f>D76</f>
        <v>175.25</v>
      </c>
      <c r="P92" s="448" t="s">
        <v>1706</v>
      </c>
      <c r="Q92" s="546">
        <f>M92*O92</f>
        <v>348.91914930917534</v>
      </c>
      <c r="R92" s="546">
        <f t="shared" ref="R92:R94" si="2">Q92/365</f>
        <v>0.95594287481965845</v>
      </c>
      <c r="S92" s="430">
        <f t="shared" ref="S92:S94" si="3">R92/24</f>
        <v>3.9830953117485766E-2</v>
      </c>
    </row>
    <row r="93" spans="1:24" s="200" customFormat="1" ht="26.1" customHeight="1">
      <c r="A93" s="541" t="s">
        <v>245</v>
      </c>
      <c r="B93" s="454" t="s">
        <v>74</v>
      </c>
      <c r="C93" s="542" t="s">
        <v>1709</v>
      </c>
      <c r="D93" s="454" t="s">
        <v>1710</v>
      </c>
      <c r="E93" s="543">
        <f>1-E94</f>
        <v>0.25</v>
      </c>
      <c r="F93" s="544">
        <f>$B$67*E93</f>
        <v>0.23434837470805625</v>
      </c>
      <c r="G93" s="448" t="s">
        <v>1705</v>
      </c>
      <c r="H93" s="545">
        <f>D86</f>
        <v>390</v>
      </c>
      <c r="I93" s="448" t="s">
        <v>1706</v>
      </c>
      <c r="J93" s="546">
        <f>F93*H93</f>
        <v>91.395866136141933</v>
      </c>
      <c r="K93" s="546">
        <f t="shared" si="0"/>
        <v>0.25039963324970393</v>
      </c>
      <c r="L93" s="430">
        <f t="shared" si="1"/>
        <v>1.0433318052070997E-2</v>
      </c>
      <c r="M93" s="430">
        <f>$B$65*E93</f>
        <v>0.66365981799177431</v>
      </c>
      <c r="N93" s="448" t="s">
        <v>1705</v>
      </c>
      <c r="O93" s="546">
        <f>D86</f>
        <v>390</v>
      </c>
      <c r="P93" s="448" t="s">
        <v>1706</v>
      </c>
      <c r="Q93" s="546">
        <f>M93*O93</f>
        <v>258.82732901679196</v>
      </c>
      <c r="R93" s="546">
        <f t="shared" si="2"/>
        <v>0.70911596990901904</v>
      </c>
      <c r="S93" s="430">
        <f t="shared" si="3"/>
        <v>2.9546498746209127E-2</v>
      </c>
    </row>
    <row r="94" spans="1:24" s="200" customFormat="1" ht="26.1" customHeight="1">
      <c r="A94" s="541" t="s">
        <v>246</v>
      </c>
      <c r="B94" s="454" t="s">
        <v>1711</v>
      </c>
      <c r="C94" s="542" t="s">
        <v>1712</v>
      </c>
      <c r="D94" s="454" t="s">
        <v>1713</v>
      </c>
      <c r="E94" s="543">
        <v>0.75</v>
      </c>
      <c r="F94" s="544">
        <f>$B$67*E94</f>
        <v>0.70304512412416875</v>
      </c>
      <c r="G94" s="448" t="s">
        <v>1705</v>
      </c>
      <c r="H94" s="545">
        <f>D86</f>
        <v>390</v>
      </c>
      <c r="I94" s="448" t="s">
        <v>1706</v>
      </c>
      <c r="J94" s="546">
        <f>F94*H94</f>
        <v>274.1875984084258</v>
      </c>
      <c r="K94" s="546">
        <f t="shared" si="0"/>
        <v>0.7511988997491118</v>
      </c>
      <c r="L94" s="430">
        <f t="shared" si="1"/>
        <v>3.1299954156212992E-2</v>
      </c>
      <c r="M94" s="430">
        <f>$B$65*E94</f>
        <v>1.9909794539753229</v>
      </c>
      <c r="N94" s="448" t="s">
        <v>1705</v>
      </c>
      <c r="O94" s="546">
        <f>D86</f>
        <v>390</v>
      </c>
      <c r="P94" s="448" t="s">
        <v>1706</v>
      </c>
      <c r="Q94" s="546">
        <f>M94*O94</f>
        <v>776.48198705037589</v>
      </c>
      <c r="R94" s="546">
        <f t="shared" si="2"/>
        <v>2.1273479097270571</v>
      </c>
      <c r="S94" s="430">
        <f t="shared" si="3"/>
        <v>8.863949623862738E-2</v>
      </c>
    </row>
    <row r="95" spans="1:24">
      <c r="A95" s="173">
        <v>1</v>
      </c>
      <c r="B95" s="547" t="s">
        <v>1714</v>
      </c>
    </row>
    <row r="96" spans="1:24">
      <c r="A96" s="548">
        <v>2</v>
      </c>
      <c r="B96" s="557" t="s">
        <v>1715</v>
      </c>
      <c r="C96" s="558"/>
      <c r="D96" s="558"/>
      <c r="E96" s="558"/>
      <c r="F96" s="558"/>
      <c r="G96" s="558"/>
      <c r="H96" s="558"/>
      <c r="I96" s="558"/>
      <c r="J96" s="558"/>
      <c r="K96" s="558"/>
    </row>
    <row r="97" spans="1:14" s="550" customFormat="1">
      <c r="A97" s="229">
        <v>3</v>
      </c>
      <c r="B97" s="229" t="s">
        <v>1716</v>
      </c>
      <c r="N97" s="549"/>
    </row>
    <row r="98" spans="1:14" s="550" customFormat="1">
      <c r="N98" s="549"/>
    </row>
    <row r="99" spans="1:14" s="550" customFormat="1">
      <c r="N99" s="549"/>
    </row>
  </sheetData>
  <mergeCells count="2">
    <mergeCell ref="M89:S89"/>
    <mergeCell ref="F89:L89"/>
  </mergeCells>
  <pageMargins left="0.75" right="0.75" top="1" bottom="1" header="0.5" footer="0.5"/>
  <pageSetup orientation="portrait" horizontalDpi="4294967292" vertic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52EBF-0DCA-4E52-B808-234DCE091043}">
  <sheetPr>
    <tabColor theme="1"/>
  </sheetPr>
  <dimension ref="A1"/>
  <sheetViews>
    <sheetView workbookViewId="0">
      <selection activeCell="N36" sqref="N36"/>
    </sheetView>
    <sheetView workbookViewId="1"/>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C5E2-2FA6-4E9E-A1C8-4ED1E9048277}">
  <dimension ref="A1:I97"/>
  <sheetViews>
    <sheetView topLeftCell="A31" workbookViewId="0">
      <selection activeCell="C48" sqref="C48"/>
    </sheetView>
    <sheetView workbookViewId="1">
      <selection sqref="A1:H1"/>
    </sheetView>
  </sheetViews>
  <sheetFormatPr defaultColWidth="9.140625" defaultRowHeight="15" customHeight="1"/>
  <cols>
    <col min="1" max="1" width="6.28515625" style="322" customWidth="1"/>
    <col min="2" max="2" width="15.85546875" style="322" bestFit="1" customWidth="1"/>
    <col min="3" max="3" width="22.28515625" style="322" customWidth="1"/>
    <col min="4" max="4" width="11.85546875" style="322" customWidth="1"/>
    <col min="5" max="5" width="9.140625" style="322"/>
    <col min="6" max="6" width="14.28515625" style="322" customWidth="1"/>
    <col min="7" max="7" width="10.42578125" style="322" customWidth="1"/>
    <col min="8" max="8" width="32.5703125" style="322" customWidth="1"/>
    <col min="9" max="16384" width="9.140625" style="322"/>
  </cols>
  <sheetData>
    <row r="1" spans="1:9" ht="30" customHeight="1">
      <c r="A1" s="637" t="s">
        <v>1717</v>
      </c>
      <c r="B1" s="637"/>
      <c r="C1" s="637"/>
      <c r="D1" s="637"/>
      <c r="E1" s="637"/>
      <c r="F1" s="637"/>
      <c r="G1" s="637"/>
      <c r="H1" s="637"/>
      <c r="I1" s="321"/>
    </row>
    <row r="2" spans="1:9" ht="90" customHeight="1">
      <c r="A2" s="638" t="s">
        <v>1718</v>
      </c>
      <c r="B2" s="638"/>
      <c r="C2" s="638"/>
      <c r="D2" s="638"/>
      <c r="E2" s="638"/>
      <c r="F2" s="638"/>
      <c r="G2" s="638"/>
      <c r="H2" s="638"/>
    </row>
    <row r="3" spans="1:9" ht="15" customHeight="1">
      <c r="A3" s="323"/>
    </row>
    <row r="4" spans="1:9" ht="45" customHeight="1">
      <c r="A4" s="639" t="s">
        <v>1719</v>
      </c>
      <c r="B4" s="639"/>
      <c r="C4" s="639"/>
      <c r="D4" s="639"/>
      <c r="E4" s="639"/>
      <c r="F4" s="639"/>
      <c r="G4" s="639"/>
      <c r="H4" s="639"/>
    </row>
    <row r="5" spans="1:9" ht="15" customHeight="1">
      <c r="A5" s="323"/>
    </row>
    <row r="6" spans="1:9" ht="15" customHeight="1">
      <c r="A6" s="640" t="s">
        <v>1720</v>
      </c>
      <c r="B6" s="640"/>
      <c r="C6" s="640"/>
      <c r="D6" s="640"/>
      <c r="E6" s="640"/>
      <c r="F6" s="640"/>
      <c r="G6" s="640"/>
      <c r="H6" s="640"/>
    </row>
    <row r="7" spans="1:9" ht="15" customHeight="1">
      <c r="A7" s="323"/>
    </row>
    <row r="8" spans="1:9" ht="50.1" customHeight="1" thickBot="1">
      <c r="A8" s="641" t="s">
        <v>1721</v>
      </c>
      <c r="B8" s="641"/>
      <c r="C8" s="641"/>
      <c r="D8" s="641"/>
      <c r="E8" s="641"/>
      <c r="F8" s="641"/>
      <c r="G8" s="641"/>
      <c r="H8" s="641"/>
    </row>
    <row r="9" spans="1:9" ht="30" customHeight="1" thickBot="1">
      <c r="B9" s="324" t="s">
        <v>1722</v>
      </c>
      <c r="C9" s="325" t="s">
        <v>1723</v>
      </c>
      <c r="D9" s="326" t="s">
        <v>1724</v>
      </c>
      <c r="E9" s="326" t="s">
        <v>1725</v>
      </c>
      <c r="F9" s="326" t="s">
        <v>1726</v>
      </c>
      <c r="G9" s="326" t="s">
        <v>94</v>
      </c>
      <c r="H9" s="327" t="s">
        <v>1727</v>
      </c>
      <c r="I9" s="328"/>
    </row>
    <row r="10" spans="1:9" ht="15" customHeight="1">
      <c r="B10" s="329" t="s">
        <v>158</v>
      </c>
      <c r="C10" s="330" t="s">
        <v>178</v>
      </c>
      <c r="D10" s="331" t="s">
        <v>1728</v>
      </c>
      <c r="E10" s="332">
        <v>0</v>
      </c>
      <c r="F10" s="333">
        <v>0.21740000000000001</v>
      </c>
      <c r="G10" s="331" t="s">
        <v>1729</v>
      </c>
      <c r="H10" s="334" t="s">
        <v>170</v>
      </c>
    </row>
    <row r="11" spans="1:9" ht="15" customHeight="1">
      <c r="B11" s="335" t="s">
        <v>96</v>
      </c>
      <c r="C11" s="242" t="s">
        <v>124</v>
      </c>
      <c r="D11" s="336" t="s">
        <v>1728</v>
      </c>
      <c r="E11" s="337">
        <v>0</v>
      </c>
      <c r="F11" s="338">
        <v>0.7833</v>
      </c>
      <c r="G11" s="336" t="s">
        <v>1729</v>
      </c>
      <c r="H11" s="339" t="s">
        <v>170</v>
      </c>
    </row>
    <row r="12" spans="1:9" ht="15" customHeight="1">
      <c r="B12" s="335" t="s">
        <v>99</v>
      </c>
      <c r="C12" s="242" t="s">
        <v>125</v>
      </c>
      <c r="D12" s="336" t="s">
        <v>1728</v>
      </c>
      <c r="E12" s="337">
        <v>0</v>
      </c>
      <c r="F12" s="340">
        <v>3.39E-2</v>
      </c>
      <c r="G12" s="336" t="s">
        <v>1729</v>
      </c>
      <c r="H12" s="341" t="s">
        <v>170</v>
      </c>
    </row>
    <row r="13" spans="1:9" ht="15" customHeight="1">
      <c r="B13" s="335" t="s">
        <v>100</v>
      </c>
      <c r="C13" s="242" t="s">
        <v>179</v>
      </c>
      <c r="D13" s="336" t="s">
        <v>1728</v>
      </c>
      <c r="E13" s="337">
        <v>0</v>
      </c>
      <c r="F13" s="342">
        <v>0.8</v>
      </c>
      <c r="G13" s="336" t="s">
        <v>1729</v>
      </c>
      <c r="H13" s="339" t="s">
        <v>170</v>
      </c>
    </row>
    <row r="14" spans="1:9" ht="15" customHeight="1">
      <c r="B14" s="335" t="s">
        <v>172</v>
      </c>
      <c r="C14" s="242" t="s">
        <v>180</v>
      </c>
      <c r="D14" s="336" t="s">
        <v>1728</v>
      </c>
      <c r="E14" s="337">
        <v>0</v>
      </c>
      <c r="F14" s="343">
        <v>3.1818727304855452E-4</v>
      </c>
      <c r="G14" s="336" t="s">
        <v>1729</v>
      </c>
      <c r="H14" s="339" t="s">
        <v>170</v>
      </c>
    </row>
    <row r="15" spans="1:9" ht="15" customHeight="1">
      <c r="B15" s="335" t="s">
        <v>102</v>
      </c>
      <c r="C15" s="242" t="s">
        <v>127</v>
      </c>
      <c r="D15" s="336" t="s">
        <v>1728</v>
      </c>
      <c r="E15" s="337">
        <v>0</v>
      </c>
      <c r="F15" s="343">
        <v>1.6000000000000001E-3</v>
      </c>
      <c r="G15" s="336" t="s">
        <v>1729</v>
      </c>
      <c r="H15" s="339" t="s">
        <v>170</v>
      </c>
    </row>
    <row r="16" spans="1:9" ht="15" customHeight="1">
      <c r="B16" s="335" t="s">
        <v>103</v>
      </c>
      <c r="C16" s="242" t="s">
        <v>128</v>
      </c>
      <c r="D16" s="336" t="s">
        <v>1728</v>
      </c>
      <c r="E16" s="337">
        <v>0</v>
      </c>
      <c r="F16" s="344">
        <v>3.7389334939055331E-4</v>
      </c>
      <c r="G16" s="336" t="s">
        <v>1729</v>
      </c>
      <c r="H16" s="341" t="s">
        <v>170</v>
      </c>
    </row>
    <row r="17" spans="2:8" ht="15" customHeight="1">
      <c r="B17" s="335" t="s">
        <v>104</v>
      </c>
      <c r="C17" s="345" t="s">
        <v>129</v>
      </c>
      <c r="D17" s="336" t="s">
        <v>1728</v>
      </c>
      <c r="E17" s="337">
        <v>0</v>
      </c>
      <c r="F17" s="338">
        <v>0.18629999999999999</v>
      </c>
      <c r="G17" s="336" t="s">
        <v>1729</v>
      </c>
      <c r="H17" s="341" t="s">
        <v>170</v>
      </c>
    </row>
    <row r="18" spans="2:8" ht="15" customHeight="1">
      <c r="B18" s="335" t="s">
        <v>105</v>
      </c>
      <c r="C18" s="242" t="s">
        <v>130</v>
      </c>
      <c r="D18" s="336" t="s">
        <v>1728</v>
      </c>
      <c r="E18" s="337">
        <v>0</v>
      </c>
      <c r="F18" s="343">
        <v>3.5200000000000002E-5</v>
      </c>
      <c r="G18" s="336" t="s">
        <v>1729</v>
      </c>
      <c r="H18" s="339" t="s">
        <v>170</v>
      </c>
    </row>
    <row r="19" spans="2:8" ht="15" customHeight="1">
      <c r="B19" s="335" t="s">
        <v>106</v>
      </c>
      <c r="C19" s="242" t="s">
        <v>131</v>
      </c>
      <c r="D19" s="336" t="s">
        <v>1728</v>
      </c>
      <c r="E19" s="337">
        <v>0</v>
      </c>
      <c r="F19" s="343">
        <v>4.7708462766464961E-6</v>
      </c>
      <c r="G19" s="336" t="s">
        <v>1729</v>
      </c>
      <c r="H19" s="339" t="s">
        <v>170</v>
      </c>
    </row>
    <row r="20" spans="2:8" ht="15" customHeight="1">
      <c r="B20" s="335" t="s">
        <v>107</v>
      </c>
      <c r="C20" s="242" t="s">
        <v>132</v>
      </c>
      <c r="D20" s="336" t="s">
        <v>1728</v>
      </c>
      <c r="E20" s="337">
        <v>0</v>
      </c>
      <c r="F20" s="343">
        <v>1.5E-3</v>
      </c>
      <c r="G20" s="336" t="s">
        <v>1729</v>
      </c>
      <c r="H20" s="341" t="s">
        <v>170</v>
      </c>
    </row>
    <row r="21" spans="2:8" ht="15" customHeight="1">
      <c r="B21" s="335" t="s">
        <v>108</v>
      </c>
      <c r="C21" s="242" t="s">
        <v>133</v>
      </c>
      <c r="D21" s="336" t="s">
        <v>1728</v>
      </c>
      <c r="E21" s="337">
        <v>0</v>
      </c>
      <c r="F21" s="343">
        <v>1E-4</v>
      </c>
      <c r="G21" s="336" t="s">
        <v>1729</v>
      </c>
      <c r="H21" s="339" t="s">
        <v>170</v>
      </c>
    </row>
    <row r="22" spans="2:8" ht="15" customHeight="1">
      <c r="B22" s="335" t="s">
        <v>173</v>
      </c>
      <c r="C22" s="242" t="s">
        <v>181</v>
      </c>
      <c r="D22" s="336" t="s">
        <v>1728</v>
      </c>
      <c r="E22" s="337">
        <v>0</v>
      </c>
      <c r="F22" s="344">
        <v>2.0000000000000001E-4</v>
      </c>
      <c r="G22" s="336" t="s">
        <v>1729</v>
      </c>
      <c r="H22" s="341" t="s">
        <v>170</v>
      </c>
    </row>
    <row r="23" spans="2:8" ht="15" customHeight="1">
      <c r="B23" s="335" t="s">
        <v>109</v>
      </c>
      <c r="C23" s="242" t="s">
        <v>134</v>
      </c>
      <c r="D23" s="336" t="s">
        <v>1728</v>
      </c>
      <c r="E23" s="337">
        <v>0</v>
      </c>
      <c r="F23" s="344">
        <v>1.5751137782235815E-5</v>
      </c>
      <c r="G23" s="336" t="s">
        <v>1729</v>
      </c>
      <c r="H23" s="341" t="s">
        <v>170</v>
      </c>
    </row>
    <row r="24" spans="2:8" ht="15" customHeight="1">
      <c r="B24" s="335" t="s">
        <v>110</v>
      </c>
      <c r="C24" s="242" t="s">
        <v>135</v>
      </c>
      <c r="D24" s="336" t="s">
        <v>1728</v>
      </c>
      <c r="E24" s="337">
        <v>0</v>
      </c>
      <c r="F24" s="343">
        <v>4.1000000000000003E-3</v>
      </c>
      <c r="G24" s="336" t="s">
        <v>1729</v>
      </c>
      <c r="H24" s="339" t="s">
        <v>170</v>
      </c>
    </row>
    <row r="25" spans="2:8" ht="15" customHeight="1">
      <c r="B25" s="335">
        <v>200</v>
      </c>
      <c r="C25" s="346" t="s">
        <v>182</v>
      </c>
      <c r="D25" s="336" t="s">
        <v>1728</v>
      </c>
      <c r="E25" s="337">
        <v>0</v>
      </c>
      <c r="F25" s="340">
        <v>33.5</v>
      </c>
      <c r="G25" s="336" t="s">
        <v>1729</v>
      </c>
      <c r="H25" s="339" t="s">
        <v>170</v>
      </c>
    </row>
    <row r="26" spans="2:8">
      <c r="B26" s="335" t="s">
        <v>111</v>
      </c>
      <c r="C26" s="242" t="s">
        <v>136</v>
      </c>
      <c r="D26" s="336" t="s">
        <v>1728</v>
      </c>
      <c r="E26" s="337">
        <v>0</v>
      </c>
      <c r="F26" s="340">
        <v>1.09E-2</v>
      </c>
      <c r="G26" s="336" t="s">
        <v>1729</v>
      </c>
      <c r="H26" s="339" t="s">
        <v>170</v>
      </c>
    </row>
    <row r="27" spans="2:8" ht="15" customHeight="1">
      <c r="B27" s="335" t="s">
        <v>112</v>
      </c>
      <c r="C27" s="242" t="s">
        <v>137</v>
      </c>
      <c r="D27" s="336" t="s">
        <v>1728</v>
      </c>
      <c r="E27" s="337">
        <v>0</v>
      </c>
      <c r="F27" s="347">
        <v>1.7261</v>
      </c>
      <c r="G27" s="336" t="s">
        <v>1729</v>
      </c>
      <c r="H27" s="341" t="s">
        <v>170</v>
      </c>
    </row>
    <row r="28" spans="2:8" ht="15" customHeight="1">
      <c r="B28" s="335" t="s">
        <v>113</v>
      </c>
      <c r="C28" s="242" t="s">
        <v>138</v>
      </c>
      <c r="D28" s="336" t="s">
        <v>1728</v>
      </c>
      <c r="E28" s="337">
        <v>0</v>
      </c>
      <c r="F28" s="338">
        <v>2.69E-2</v>
      </c>
      <c r="G28" s="336" t="s">
        <v>1729</v>
      </c>
      <c r="H28" s="339" t="s">
        <v>170</v>
      </c>
    </row>
    <row r="29" spans="2:8" ht="15" customHeight="1">
      <c r="B29" s="335" t="s">
        <v>174</v>
      </c>
      <c r="C29" s="242" t="s">
        <v>183</v>
      </c>
      <c r="D29" s="336" t="s">
        <v>1728</v>
      </c>
      <c r="E29" s="337">
        <v>0</v>
      </c>
      <c r="F29" s="348">
        <v>0.18629999999999999</v>
      </c>
      <c r="G29" s="336" t="s">
        <v>1729</v>
      </c>
      <c r="H29" s="341" t="s">
        <v>170</v>
      </c>
    </row>
    <row r="30" spans="2:8" ht="15" customHeight="1">
      <c r="B30" s="335" t="s">
        <v>114</v>
      </c>
      <c r="C30" s="242" t="s">
        <v>139</v>
      </c>
      <c r="D30" s="336" t="s">
        <v>1728</v>
      </c>
      <c r="E30" s="337">
        <v>0</v>
      </c>
      <c r="F30" s="343">
        <v>8.3000000000000001E-3</v>
      </c>
      <c r="G30" s="336" t="s">
        <v>1729</v>
      </c>
      <c r="H30" s="341" t="s">
        <v>170</v>
      </c>
    </row>
    <row r="31" spans="2:8" ht="15" customHeight="1">
      <c r="B31" s="335" t="s">
        <v>115</v>
      </c>
      <c r="C31" s="242" t="s">
        <v>140</v>
      </c>
      <c r="D31" s="336" t="s">
        <v>1728</v>
      </c>
      <c r="E31" s="337">
        <v>0</v>
      </c>
      <c r="F31" s="343">
        <v>3.0999999999999999E-3</v>
      </c>
      <c r="G31" s="336" t="s">
        <v>1729</v>
      </c>
      <c r="H31" s="339" t="s">
        <v>170</v>
      </c>
    </row>
    <row r="32" spans="2:8" ht="15" customHeight="1">
      <c r="B32" s="335" t="s">
        <v>116</v>
      </c>
      <c r="C32" s="242" t="s">
        <v>141</v>
      </c>
      <c r="D32" s="336" t="s">
        <v>1728</v>
      </c>
      <c r="E32" s="337">
        <v>0</v>
      </c>
      <c r="F32" s="343">
        <v>2E-3</v>
      </c>
      <c r="G32" s="336" t="s">
        <v>1729</v>
      </c>
      <c r="H32" s="341" t="s">
        <v>170</v>
      </c>
    </row>
    <row r="33" spans="1:8" ht="15" customHeight="1">
      <c r="B33" s="335" t="s">
        <v>118</v>
      </c>
      <c r="C33" s="242" t="s">
        <v>143</v>
      </c>
      <c r="D33" s="336" t="s">
        <v>1728</v>
      </c>
      <c r="E33" s="337">
        <v>0</v>
      </c>
      <c r="F33" s="343">
        <v>1.9699999999999999E-2</v>
      </c>
      <c r="G33" s="336" t="s">
        <v>1729</v>
      </c>
      <c r="H33" s="341" t="s">
        <v>170</v>
      </c>
    </row>
    <row r="34" spans="1:8" ht="15" customHeight="1">
      <c r="B34" s="335">
        <v>365</v>
      </c>
      <c r="C34" s="346" t="s">
        <v>218</v>
      </c>
      <c r="D34" s="336" t="s">
        <v>1728</v>
      </c>
      <c r="E34" s="337">
        <v>0</v>
      </c>
      <c r="F34" s="343">
        <v>3.8999999999999998E-3</v>
      </c>
      <c r="G34" s="336" t="s">
        <v>1729</v>
      </c>
      <c r="H34" s="339" t="s">
        <v>170</v>
      </c>
    </row>
    <row r="35" spans="1:8" ht="15" customHeight="1">
      <c r="B35" s="335">
        <v>401</v>
      </c>
      <c r="C35" s="242" t="s">
        <v>145</v>
      </c>
      <c r="D35" s="336" t="s">
        <v>1728</v>
      </c>
      <c r="E35" s="337">
        <v>0</v>
      </c>
      <c r="F35" s="343">
        <v>3.6200000000000003E-2</v>
      </c>
      <c r="G35" s="336" t="s">
        <v>1729</v>
      </c>
      <c r="H35" s="339" t="s">
        <v>170</v>
      </c>
    </row>
    <row r="36" spans="1:8">
      <c r="B36" s="335">
        <v>504</v>
      </c>
      <c r="C36" s="242" t="s">
        <v>184</v>
      </c>
      <c r="D36" s="336" t="s">
        <v>1728</v>
      </c>
      <c r="E36" s="337">
        <v>0</v>
      </c>
      <c r="F36" s="343">
        <v>8.4039857312420349E-3</v>
      </c>
      <c r="G36" s="336" t="s">
        <v>1729</v>
      </c>
      <c r="H36" s="341" t="s">
        <v>170</v>
      </c>
    </row>
    <row r="37" spans="1:8">
      <c r="B37" s="335" t="s">
        <v>175</v>
      </c>
      <c r="C37" s="242" t="s">
        <v>185</v>
      </c>
      <c r="D37" s="336" t="s">
        <v>1728</v>
      </c>
      <c r="E37" s="337">
        <v>0</v>
      </c>
      <c r="F37" s="343">
        <v>0.47</v>
      </c>
      <c r="G37" s="336" t="s">
        <v>1729</v>
      </c>
      <c r="H37" s="341" t="s">
        <v>170</v>
      </c>
    </row>
    <row r="38" spans="1:8" ht="15" customHeight="1">
      <c r="B38" s="335" t="s">
        <v>119</v>
      </c>
      <c r="C38" s="242" t="s">
        <v>146</v>
      </c>
      <c r="D38" s="336" t="s">
        <v>1728</v>
      </c>
      <c r="E38" s="337">
        <v>0</v>
      </c>
      <c r="F38" s="343">
        <v>2.2000000000000001E-3</v>
      </c>
      <c r="G38" s="336" t="s">
        <v>1729</v>
      </c>
      <c r="H38" s="339" t="s">
        <v>170</v>
      </c>
    </row>
    <row r="39" spans="1:8">
      <c r="B39" s="335" t="s">
        <v>176</v>
      </c>
      <c r="C39" s="242" t="s">
        <v>186</v>
      </c>
      <c r="D39" s="336" t="s">
        <v>1728</v>
      </c>
      <c r="E39" s="337">
        <v>0</v>
      </c>
      <c r="F39" s="343">
        <v>4.8013014217323475E-5</v>
      </c>
      <c r="G39" s="336" t="s">
        <v>1729</v>
      </c>
      <c r="H39" s="341" t="s">
        <v>170</v>
      </c>
    </row>
    <row r="40" spans="1:8" ht="15" customHeight="1">
      <c r="B40" s="335" t="s">
        <v>177</v>
      </c>
      <c r="C40" s="242" t="s">
        <v>187</v>
      </c>
      <c r="D40" s="336" t="s">
        <v>1728</v>
      </c>
      <c r="E40" s="337">
        <v>0</v>
      </c>
      <c r="F40" s="343">
        <v>2.4009368143584827E-4</v>
      </c>
      <c r="G40" s="336" t="s">
        <v>1729</v>
      </c>
      <c r="H40" s="339" t="s">
        <v>170</v>
      </c>
    </row>
    <row r="41" spans="1:8" ht="15" customHeight="1">
      <c r="B41" s="335" t="s">
        <v>120</v>
      </c>
      <c r="C41" s="242" t="s">
        <v>147</v>
      </c>
      <c r="D41" s="336" t="s">
        <v>1728</v>
      </c>
      <c r="E41" s="337">
        <v>0</v>
      </c>
      <c r="F41" s="348">
        <v>0.10539999999999999</v>
      </c>
      <c r="G41" s="336" t="s">
        <v>1729</v>
      </c>
      <c r="H41" s="339" t="s">
        <v>170</v>
      </c>
    </row>
    <row r="42" spans="1:8" ht="15" customHeight="1">
      <c r="B42" s="349" t="s">
        <v>122</v>
      </c>
      <c r="C42" s="233" t="s">
        <v>149</v>
      </c>
      <c r="D42" s="336" t="s">
        <v>1728</v>
      </c>
      <c r="E42" s="337">
        <v>0</v>
      </c>
      <c r="F42" s="350">
        <v>4.24E-2</v>
      </c>
      <c r="G42" s="336" t="s">
        <v>1729</v>
      </c>
      <c r="H42" s="341" t="s">
        <v>170</v>
      </c>
    </row>
    <row r="43" spans="1:8" ht="15" customHeight="1" thickBot="1">
      <c r="B43" s="351" t="s">
        <v>123</v>
      </c>
      <c r="C43" s="245" t="s">
        <v>150</v>
      </c>
      <c r="D43" s="352" t="s">
        <v>1728</v>
      </c>
      <c r="E43" s="353">
        <v>0</v>
      </c>
      <c r="F43" s="354">
        <v>5.2261769021193245E-3</v>
      </c>
      <c r="G43" s="352" t="s">
        <v>1729</v>
      </c>
      <c r="H43" s="355" t="s">
        <v>170</v>
      </c>
    </row>
    <row r="44" spans="1:8" ht="15" customHeight="1">
      <c r="B44" s="356"/>
      <c r="C44" s="328"/>
      <c r="D44" s="357"/>
      <c r="E44" s="358"/>
      <c r="F44" s="356"/>
      <c r="G44" s="357"/>
    </row>
    <row r="46" spans="1:8" ht="20.100000000000001" customHeight="1" thickBot="1">
      <c r="A46" s="636" t="s">
        <v>1730</v>
      </c>
      <c r="B46" s="636"/>
      <c r="C46" s="636"/>
      <c r="D46" s="636"/>
      <c r="E46" s="636"/>
      <c r="F46" s="636"/>
      <c r="G46" s="636"/>
      <c r="H46" s="636"/>
    </row>
    <row r="47" spans="1:8" ht="30" customHeight="1" thickBot="1">
      <c r="B47" s="324" t="s">
        <v>1722</v>
      </c>
      <c r="C47" s="325" t="s">
        <v>1723</v>
      </c>
      <c r="D47" s="326" t="s">
        <v>1724</v>
      </c>
      <c r="E47" s="326" t="s">
        <v>1725</v>
      </c>
      <c r="F47" s="326" t="s">
        <v>1726</v>
      </c>
      <c r="G47" s="326" t="s">
        <v>94</v>
      </c>
      <c r="H47" s="327" t="s">
        <v>1727</v>
      </c>
    </row>
    <row r="48" spans="1:8" ht="15" customHeight="1">
      <c r="B48" s="329" t="s">
        <v>158</v>
      </c>
      <c r="C48" s="359" t="s">
        <v>178</v>
      </c>
      <c r="D48" s="331" t="s">
        <v>1728</v>
      </c>
      <c r="E48" s="332">
        <v>0</v>
      </c>
      <c r="F48" s="333">
        <v>0.21740000000000001</v>
      </c>
      <c r="G48" s="331" t="s">
        <v>1729</v>
      </c>
      <c r="H48" s="334" t="s">
        <v>188</v>
      </c>
    </row>
    <row r="49" spans="2:8" ht="15" customHeight="1">
      <c r="B49" s="335" t="s">
        <v>189</v>
      </c>
      <c r="C49" s="346" t="s">
        <v>190</v>
      </c>
      <c r="D49" s="336" t="s">
        <v>1728</v>
      </c>
      <c r="E49" s="337">
        <v>0</v>
      </c>
      <c r="F49" s="344">
        <v>1.2297907414592798E-2</v>
      </c>
      <c r="G49" s="336" t="s">
        <v>1729</v>
      </c>
      <c r="H49" s="341" t="s">
        <v>188</v>
      </c>
    </row>
    <row r="50" spans="2:8" ht="15" customHeight="1">
      <c r="B50" s="335" t="s">
        <v>191</v>
      </c>
      <c r="C50" s="346" t="s">
        <v>192</v>
      </c>
      <c r="D50" s="336" t="s">
        <v>1728</v>
      </c>
      <c r="E50" s="337">
        <v>0</v>
      </c>
      <c r="F50" s="344">
        <v>7.3461430796324472E-4</v>
      </c>
      <c r="G50" s="336" t="s">
        <v>1729</v>
      </c>
      <c r="H50" s="341" t="s">
        <v>188</v>
      </c>
    </row>
    <row r="51" spans="2:8" ht="15" customHeight="1">
      <c r="B51" s="335" t="s">
        <v>193</v>
      </c>
      <c r="C51" s="346" t="s">
        <v>194</v>
      </c>
      <c r="D51" s="336" t="s">
        <v>1728</v>
      </c>
      <c r="E51" s="337">
        <v>0</v>
      </c>
      <c r="F51" s="344">
        <v>8.0981637303101373E-4</v>
      </c>
      <c r="G51" s="336" t="s">
        <v>1729</v>
      </c>
      <c r="H51" s="341" t="s">
        <v>188</v>
      </c>
    </row>
    <row r="52" spans="2:8" ht="15" customHeight="1">
      <c r="B52" s="335" t="s">
        <v>96</v>
      </c>
      <c r="C52" s="346" t="s">
        <v>124</v>
      </c>
      <c r="D52" s="336" t="s">
        <v>1728</v>
      </c>
      <c r="E52" s="337">
        <v>0</v>
      </c>
      <c r="F52" s="340">
        <v>0.7833</v>
      </c>
      <c r="G52" s="336" t="s">
        <v>1729</v>
      </c>
      <c r="H52" s="341" t="s">
        <v>188</v>
      </c>
    </row>
    <row r="53" spans="2:8" ht="15" customHeight="1">
      <c r="B53" s="335" t="s">
        <v>99</v>
      </c>
      <c r="C53" s="346" t="s">
        <v>125</v>
      </c>
      <c r="D53" s="336" t="s">
        <v>1728</v>
      </c>
      <c r="E53" s="337">
        <v>0</v>
      </c>
      <c r="F53" s="340">
        <v>3.39E-2</v>
      </c>
      <c r="G53" s="336" t="s">
        <v>1729</v>
      </c>
      <c r="H53" s="341" t="s">
        <v>188</v>
      </c>
    </row>
    <row r="54" spans="2:8" ht="15" customHeight="1">
      <c r="B54" s="335" t="s">
        <v>100</v>
      </c>
      <c r="C54" s="346" t="s">
        <v>179</v>
      </c>
      <c r="D54" s="336" t="s">
        <v>1728</v>
      </c>
      <c r="E54" s="337">
        <v>0</v>
      </c>
      <c r="F54" s="342">
        <v>0.8</v>
      </c>
      <c r="G54" s="336" t="s">
        <v>1729</v>
      </c>
      <c r="H54" s="341" t="s">
        <v>188</v>
      </c>
    </row>
    <row r="55" spans="2:8" ht="15" customHeight="1">
      <c r="B55" s="335" t="s">
        <v>196</v>
      </c>
      <c r="C55" s="346" t="s">
        <v>197</v>
      </c>
      <c r="D55" s="336" t="s">
        <v>1728</v>
      </c>
      <c r="E55" s="337">
        <v>0</v>
      </c>
      <c r="F55" s="344">
        <v>4.5209000937094504E-4</v>
      </c>
      <c r="G55" s="336" t="s">
        <v>1729</v>
      </c>
      <c r="H55" s="341" t="s">
        <v>188</v>
      </c>
    </row>
    <row r="56" spans="2:8" ht="15" customHeight="1">
      <c r="B56" s="335" t="s">
        <v>172</v>
      </c>
      <c r="C56" s="346" t="s">
        <v>180</v>
      </c>
      <c r="D56" s="336" t="s">
        <v>1728</v>
      </c>
      <c r="E56" s="337">
        <v>0</v>
      </c>
      <c r="F56" s="344">
        <v>3.1818727304855452E-4</v>
      </c>
      <c r="G56" s="336" t="s">
        <v>1729</v>
      </c>
      <c r="H56" s="341" t="s">
        <v>188</v>
      </c>
    </row>
    <row r="57" spans="2:8" ht="15" customHeight="1">
      <c r="B57" s="335" t="s">
        <v>102</v>
      </c>
      <c r="C57" s="346" t="s">
        <v>127</v>
      </c>
      <c r="D57" s="336" t="s">
        <v>1728</v>
      </c>
      <c r="E57" s="337">
        <v>0</v>
      </c>
      <c r="F57" s="344">
        <v>2.7685267838269253E-4</v>
      </c>
      <c r="G57" s="336" t="s">
        <v>1729</v>
      </c>
      <c r="H57" s="341" t="s">
        <v>188</v>
      </c>
    </row>
    <row r="58" spans="2:8" ht="15" customHeight="1">
      <c r="B58" s="335" t="s">
        <v>103</v>
      </c>
      <c r="C58" s="346" t="s">
        <v>128</v>
      </c>
      <c r="D58" s="336" t="s">
        <v>1728</v>
      </c>
      <c r="E58" s="337">
        <v>0</v>
      </c>
      <c r="F58" s="344">
        <v>3.7389334939055331E-4</v>
      </c>
      <c r="G58" s="336" t="s">
        <v>1729</v>
      </c>
      <c r="H58" s="341" t="s">
        <v>188</v>
      </c>
    </row>
    <row r="59" spans="2:8" ht="15" customHeight="1">
      <c r="B59" s="335" t="s">
        <v>198</v>
      </c>
      <c r="C59" s="346" t="s">
        <v>199</v>
      </c>
      <c r="D59" s="336" t="s">
        <v>1728</v>
      </c>
      <c r="E59" s="337">
        <v>0</v>
      </c>
      <c r="F59" s="344">
        <v>4.8541323701614526E-5</v>
      </c>
      <c r="G59" s="336" t="s">
        <v>1729</v>
      </c>
      <c r="H59" s="341" t="s">
        <v>188</v>
      </c>
    </row>
    <row r="60" spans="2:8" ht="15" customHeight="1">
      <c r="B60" s="335" t="s">
        <v>104</v>
      </c>
      <c r="C60" s="360" t="s">
        <v>129</v>
      </c>
      <c r="D60" s="336" t="s">
        <v>1728</v>
      </c>
      <c r="E60" s="337">
        <v>0</v>
      </c>
      <c r="F60" s="340">
        <v>0.18629999999999999</v>
      </c>
      <c r="G60" s="336" t="s">
        <v>1729</v>
      </c>
      <c r="H60" s="341" t="s">
        <v>188</v>
      </c>
    </row>
    <row r="61" spans="2:8" ht="15" customHeight="1">
      <c r="B61" s="335" t="s">
        <v>105</v>
      </c>
      <c r="C61" s="346" t="s">
        <v>130</v>
      </c>
      <c r="D61" s="336" t="s">
        <v>1728</v>
      </c>
      <c r="E61" s="337">
        <v>0</v>
      </c>
      <c r="F61" s="344">
        <v>1.4385237354722992E-5</v>
      </c>
      <c r="G61" s="336" t="s">
        <v>1729</v>
      </c>
      <c r="H61" s="341" t="s">
        <v>188</v>
      </c>
    </row>
    <row r="62" spans="2:8" ht="15" customHeight="1">
      <c r="B62" s="335" t="s">
        <v>200</v>
      </c>
      <c r="C62" s="346" t="s">
        <v>201</v>
      </c>
      <c r="D62" s="336" t="s">
        <v>1728</v>
      </c>
      <c r="E62" s="337">
        <v>0</v>
      </c>
      <c r="F62" s="344">
        <v>4.4353578135943152E-5</v>
      </c>
      <c r="G62" s="336" t="s">
        <v>1729</v>
      </c>
      <c r="H62" s="341" t="s">
        <v>188</v>
      </c>
    </row>
    <row r="63" spans="2:8" ht="15" customHeight="1">
      <c r="B63" s="335" t="s">
        <v>202</v>
      </c>
      <c r="C63" s="346" t="s">
        <v>203</v>
      </c>
      <c r="D63" s="336" t="s">
        <v>1728</v>
      </c>
      <c r="E63" s="337">
        <v>0</v>
      </c>
      <c r="F63" s="344">
        <v>3.2868294417433586E-5</v>
      </c>
      <c r="G63" s="336" t="s">
        <v>1729</v>
      </c>
      <c r="H63" s="341" t="s">
        <v>188</v>
      </c>
    </row>
    <row r="64" spans="2:8" ht="15" customHeight="1">
      <c r="B64" s="335" t="s">
        <v>204</v>
      </c>
      <c r="C64" s="346" t="s">
        <v>205</v>
      </c>
      <c r="D64" s="336" t="s">
        <v>1728</v>
      </c>
      <c r="E64" s="337">
        <v>0</v>
      </c>
      <c r="F64" s="344">
        <v>2.187429870630113E-5</v>
      </c>
      <c r="G64" s="336" t="s">
        <v>1729</v>
      </c>
      <c r="H64" s="341" t="s">
        <v>188</v>
      </c>
    </row>
    <row r="65" spans="2:8" ht="15" customHeight="1">
      <c r="B65" s="335" t="s">
        <v>206</v>
      </c>
      <c r="C65" s="346" t="s">
        <v>207</v>
      </c>
      <c r="D65" s="336" t="s">
        <v>1728</v>
      </c>
      <c r="E65" s="337">
        <v>0</v>
      </c>
      <c r="F65" s="344">
        <v>1.3054358967800315E-5</v>
      </c>
      <c r="G65" s="336" t="s">
        <v>1729</v>
      </c>
      <c r="H65" s="341" t="s">
        <v>188</v>
      </c>
    </row>
    <row r="66" spans="2:8" ht="15" customHeight="1">
      <c r="B66" s="335" t="s">
        <v>106</v>
      </c>
      <c r="C66" s="346" t="s">
        <v>131</v>
      </c>
      <c r="D66" s="336" t="s">
        <v>1728</v>
      </c>
      <c r="E66" s="337">
        <v>0</v>
      </c>
      <c r="F66" s="344">
        <v>4.7708462766464961E-6</v>
      </c>
      <c r="G66" s="336" t="s">
        <v>1729</v>
      </c>
      <c r="H66" s="341" t="s">
        <v>188</v>
      </c>
    </row>
    <row r="67" spans="2:8" ht="15" customHeight="1">
      <c r="B67" s="335" t="s">
        <v>107</v>
      </c>
      <c r="C67" s="346" t="s">
        <v>132</v>
      </c>
      <c r="D67" s="336" t="s">
        <v>1728</v>
      </c>
      <c r="E67" s="337">
        <v>0</v>
      </c>
      <c r="F67" s="344">
        <v>8.0778295781549296E-5</v>
      </c>
      <c r="G67" s="336" t="s">
        <v>1729</v>
      </c>
      <c r="H67" s="341" t="s">
        <v>188</v>
      </c>
    </row>
    <row r="68" spans="2:8" ht="15" customHeight="1">
      <c r="B68" s="335" t="s">
        <v>173</v>
      </c>
      <c r="C68" s="346" t="s">
        <v>181</v>
      </c>
      <c r="D68" s="336" t="s">
        <v>1728</v>
      </c>
      <c r="E68" s="337">
        <v>0</v>
      </c>
      <c r="F68" s="344">
        <v>2.0000000000000001E-4</v>
      </c>
      <c r="G68" s="336" t="s">
        <v>1729</v>
      </c>
      <c r="H68" s="341" t="s">
        <v>188</v>
      </c>
    </row>
    <row r="69" spans="2:8" ht="15" customHeight="1">
      <c r="B69" s="335" t="s">
        <v>108</v>
      </c>
      <c r="C69" s="346" t="s">
        <v>133</v>
      </c>
      <c r="D69" s="336" t="s">
        <v>1728</v>
      </c>
      <c r="E69" s="337">
        <v>0</v>
      </c>
      <c r="F69" s="344">
        <f>0.000350802553491895*0.18</f>
        <v>6.3144459628541096E-5</v>
      </c>
      <c r="G69" s="336" t="s">
        <v>1729</v>
      </c>
      <c r="H69" s="341" t="s">
        <v>188</v>
      </c>
    </row>
    <row r="70" spans="2:8" ht="15" customHeight="1">
      <c r="B70" s="335" t="s">
        <v>208</v>
      </c>
      <c r="C70" s="346" t="s">
        <v>209</v>
      </c>
      <c r="D70" s="336" t="s">
        <v>1728</v>
      </c>
      <c r="E70" s="337">
        <v>0</v>
      </c>
      <c r="F70" s="344">
        <v>6.6999913157770699E-5</v>
      </c>
      <c r="G70" s="336" t="s">
        <v>1729</v>
      </c>
      <c r="H70" s="341" t="s">
        <v>188</v>
      </c>
    </row>
    <row r="71" spans="2:8" ht="15" customHeight="1">
      <c r="B71" s="335" t="s">
        <v>109</v>
      </c>
      <c r="C71" s="346" t="s">
        <v>134</v>
      </c>
      <c r="D71" s="336" t="s">
        <v>1728</v>
      </c>
      <c r="E71" s="337">
        <v>0</v>
      </c>
      <c r="F71" s="344">
        <v>1.5751137782235815E-5</v>
      </c>
      <c r="G71" s="336" t="s">
        <v>1729</v>
      </c>
      <c r="H71" s="341" t="s">
        <v>188</v>
      </c>
    </row>
    <row r="72" spans="2:8" ht="15" customHeight="1">
      <c r="B72" s="335" t="s">
        <v>110</v>
      </c>
      <c r="C72" s="346" t="s">
        <v>135</v>
      </c>
      <c r="D72" s="336" t="s">
        <v>1728</v>
      </c>
      <c r="E72" s="337">
        <v>0</v>
      </c>
      <c r="F72" s="344">
        <v>5.0213520825554141E-4</v>
      </c>
      <c r="G72" s="336" t="s">
        <v>1729</v>
      </c>
      <c r="H72" s="341" t="s">
        <v>188</v>
      </c>
    </row>
    <row r="73" spans="2:8" ht="15" customHeight="1">
      <c r="B73" s="335" t="s">
        <v>210</v>
      </c>
      <c r="C73" s="346" t="s">
        <v>211</v>
      </c>
      <c r="D73" s="336" t="s">
        <v>1728</v>
      </c>
      <c r="E73" s="337">
        <v>0</v>
      </c>
      <c r="F73" s="344">
        <v>1.0369866679621714E-6</v>
      </c>
      <c r="G73" s="336" t="s">
        <v>1729</v>
      </c>
      <c r="H73" s="341" t="s">
        <v>188</v>
      </c>
    </row>
    <row r="74" spans="2:8" ht="15" customHeight="1">
      <c r="B74" s="335">
        <v>200</v>
      </c>
      <c r="C74" s="346" t="s">
        <v>182</v>
      </c>
      <c r="D74" s="336" t="s">
        <v>1728</v>
      </c>
      <c r="E74" s="337">
        <v>0</v>
      </c>
      <c r="F74" s="347">
        <v>16.9752457004105</v>
      </c>
      <c r="G74" s="336" t="s">
        <v>1729</v>
      </c>
      <c r="H74" s="341" t="s">
        <v>188</v>
      </c>
    </row>
    <row r="75" spans="2:8" ht="15" customHeight="1">
      <c r="B75" s="335" t="s">
        <v>111</v>
      </c>
      <c r="C75" s="346" t="s">
        <v>136</v>
      </c>
      <c r="D75" s="336" t="s">
        <v>1728</v>
      </c>
      <c r="E75" s="337">
        <v>0</v>
      </c>
      <c r="F75" s="340">
        <v>1.09E-2</v>
      </c>
      <c r="G75" s="336" t="s">
        <v>1729</v>
      </c>
      <c r="H75" s="341" t="s">
        <v>188</v>
      </c>
    </row>
    <row r="76" spans="2:8" ht="15" customHeight="1">
      <c r="B76" s="335" t="s">
        <v>212</v>
      </c>
      <c r="C76" s="346" t="s">
        <v>213</v>
      </c>
      <c r="D76" s="336" t="s">
        <v>1728</v>
      </c>
      <c r="E76" s="337">
        <v>0</v>
      </c>
      <c r="F76" s="344">
        <v>3.6995325890908364E-4</v>
      </c>
      <c r="G76" s="336" t="s">
        <v>1729</v>
      </c>
      <c r="H76" s="341" t="s">
        <v>188</v>
      </c>
    </row>
    <row r="77" spans="2:8" ht="15" customHeight="1">
      <c r="B77" s="335" t="s">
        <v>214</v>
      </c>
      <c r="C77" s="346" t="s">
        <v>215</v>
      </c>
      <c r="D77" s="336" t="s">
        <v>1728</v>
      </c>
      <c r="E77" s="337">
        <v>0</v>
      </c>
      <c r="F77" s="344">
        <v>2.1843972782305239E-3</v>
      </c>
      <c r="G77" s="336" t="s">
        <v>1729</v>
      </c>
      <c r="H77" s="341" t="s">
        <v>188</v>
      </c>
    </row>
    <row r="78" spans="2:8" ht="15" customHeight="1">
      <c r="B78" s="335" t="s">
        <v>112</v>
      </c>
      <c r="C78" s="346" t="s">
        <v>137</v>
      </c>
      <c r="D78" s="336" t="s">
        <v>1728</v>
      </c>
      <c r="E78" s="337">
        <v>0</v>
      </c>
      <c r="F78" s="347">
        <v>2.7130627655139485</v>
      </c>
      <c r="G78" s="336" t="s">
        <v>1729</v>
      </c>
      <c r="H78" s="341" t="s">
        <v>188</v>
      </c>
    </row>
    <row r="79" spans="2:8" ht="15" customHeight="1">
      <c r="B79" s="335" t="s">
        <v>113</v>
      </c>
      <c r="C79" s="346" t="s">
        <v>138</v>
      </c>
      <c r="D79" s="336" t="s">
        <v>1728</v>
      </c>
      <c r="E79" s="337">
        <v>0</v>
      </c>
      <c r="F79" s="340">
        <v>2.69E-2</v>
      </c>
      <c r="G79" s="336" t="s">
        <v>1729</v>
      </c>
      <c r="H79" s="341" t="s">
        <v>188</v>
      </c>
    </row>
    <row r="80" spans="2:8" ht="15" customHeight="1">
      <c r="B80" s="335" t="s">
        <v>174</v>
      </c>
      <c r="C80" s="346" t="s">
        <v>183</v>
      </c>
      <c r="D80" s="336" t="s">
        <v>1728</v>
      </c>
      <c r="E80" s="337">
        <v>0</v>
      </c>
      <c r="F80" s="347">
        <v>0.18629999999999999</v>
      </c>
      <c r="G80" s="336" t="s">
        <v>1729</v>
      </c>
      <c r="H80" s="341" t="s">
        <v>188</v>
      </c>
    </row>
    <row r="81" spans="2:8" ht="15" customHeight="1">
      <c r="B81" s="335" t="s">
        <v>216</v>
      </c>
      <c r="C81" s="346" t="s">
        <v>217</v>
      </c>
      <c r="D81" s="336" t="s">
        <v>1728</v>
      </c>
      <c r="E81" s="337">
        <v>0</v>
      </c>
      <c r="F81" s="344">
        <v>1.0710973550430282E-5</v>
      </c>
      <c r="G81" s="336" t="s">
        <v>1729</v>
      </c>
      <c r="H81" s="341" t="s">
        <v>188</v>
      </c>
    </row>
    <row r="82" spans="2:8" ht="15" customHeight="1">
      <c r="B82" s="335" t="s">
        <v>114</v>
      </c>
      <c r="C82" s="346" t="s">
        <v>139</v>
      </c>
      <c r="D82" s="336" t="s">
        <v>1728</v>
      </c>
      <c r="E82" s="337">
        <v>0</v>
      </c>
      <c r="F82" s="344">
        <v>3.636715317945822E-4</v>
      </c>
      <c r="G82" s="336" t="s">
        <v>1729</v>
      </c>
      <c r="H82" s="341" t="s">
        <v>188</v>
      </c>
    </row>
    <row r="83" spans="2:8" ht="15" customHeight="1">
      <c r="B83" s="335" t="s">
        <v>115</v>
      </c>
      <c r="C83" s="346" t="s">
        <v>140</v>
      </c>
      <c r="D83" s="336" t="s">
        <v>1728</v>
      </c>
      <c r="E83" s="337">
        <v>0</v>
      </c>
      <c r="F83" s="344">
        <v>4.1991264918956304E-4</v>
      </c>
      <c r="G83" s="336" t="s">
        <v>1729</v>
      </c>
      <c r="H83" s="341" t="s">
        <v>188</v>
      </c>
    </row>
    <row r="84" spans="2:8" ht="15" customHeight="1">
      <c r="B84" s="335" t="s">
        <v>116</v>
      </c>
      <c r="C84" s="346" t="s">
        <v>141</v>
      </c>
      <c r="D84" s="336" t="s">
        <v>1728</v>
      </c>
      <c r="E84" s="337">
        <v>0</v>
      </c>
      <c r="F84" s="343">
        <v>1.5107336534301277E-5</v>
      </c>
      <c r="G84" s="336" t="s">
        <v>1729</v>
      </c>
      <c r="H84" s="341" t="s">
        <v>188</v>
      </c>
    </row>
    <row r="85" spans="2:8" ht="15" customHeight="1">
      <c r="B85" s="335" t="s">
        <v>118</v>
      </c>
      <c r="C85" s="346" t="s">
        <v>143</v>
      </c>
      <c r="D85" s="336" t="s">
        <v>1728</v>
      </c>
      <c r="E85" s="337">
        <v>0</v>
      </c>
      <c r="F85" s="343">
        <v>2.6352391113998751E-2</v>
      </c>
      <c r="G85" s="336" t="s">
        <v>1729</v>
      </c>
      <c r="H85" s="341" t="s">
        <v>188</v>
      </c>
    </row>
    <row r="86" spans="2:8" ht="15" customHeight="1">
      <c r="B86" s="335">
        <v>365</v>
      </c>
      <c r="C86" s="346" t="s">
        <v>218</v>
      </c>
      <c r="D86" s="336" t="s">
        <v>1728</v>
      </c>
      <c r="E86" s="337">
        <v>0</v>
      </c>
      <c r="F86" s="343">
        <v>1.8222934133210207E-4</v>
      </c>
      <c r="G86" s="336" t="s">
        <v>1729</v>
      </c>
      <c r="H86" s="341" t="s">
        <v>188</v>
      </c>
    </row>
    <row r="87" spans="2:8" ht="15" customHeight="1">
      <c r="B87" s="335" t="s">
        <v>219</v>
      </c>
      <c r="C87" s="346" t="s">
        <v>220</v>
      </c>
      <c r="D87" s="336" t="s">
        <v>1728</v>
      </c>
      <c r="E87" s="337">
        <v>0</v>
      </c>
      <c r="F87" s="343">
        <v>1.1782465534251089E-6</v>
      </c>
      <c r="G87" s="336" t="s">
        <v>1729</v>
      </c>
      <c r="H87" s="341" t="s">
        <v>188</v>
      </c>
    </row>
    <row r="88" spans="2:8" ht="15" customHeight="1">
      <c r="B88" s="335" t="s">
        <v>221</v>
      </c>
      <c r="C88" s="346" t="s">
        <v>222</v>
      </c>
      <c r="D88" s="336" t="s">
        <v>1728</v>
      </c>
      <c r="E88" s="337">
        <v>0</v>
      </c>
      <c r="F88" s="343">
        <v>4.5419465326501894E-3</v>
      </c>
      <c r="G88" s="336" t="s">
        <v>1729</v>
      </c>
      <c r="H88" s="341" t="s">
        <v>188</v>
      </c>
    </row>
    <row r="89" spans="2:8" ht="15" customHeight="1">
      <c r="B89" s="335">
        <v>504</v>
      </c>
      <c r="C89" s="346" t="s">
        <v>184</v>
      </c>
      <c r="D89" s="336" t="s">
        <v>1728</v>
      </c>
      <c r="E89" s="337">
        <v>0</v>
      </c>
      <c r="F89" s="343">
        <v>8.4039857312420349E-3</v>
      </c>
      <c r="G89" s="336" t="s">
        <v>1729</v>
      </c>
      <c r="H89" s="341" t="s">
        <v>188</v>
      </c>
    </row>
    <row r="90" spans="2:8" ht="15" customHeight="1">
      <c r="B90" s="335" t="s">
        <v>175</v>
      </c>
      <c r="C90" s="346" t="s">
        <v>185</v>
      </c>
      <c r="D90" s="336" t="s">
        <v>1728</v>
      </c>
      <c r="E90" s="337">
        <v>0</v>
      </c>
      <c r="F90" s="344">
        <v>0.47</v>
      </c>
      <c r="G90" s="336" t="s">
        <v>1729</v>
      </c>
      <c r="H90" s="341" t="s">
        <v>188</v>
      </c>
    </row>
    <row r="91" spans="2:8" ht="15" customHeight="1">
      <c r="B91" s="335" t="s">
        <v>223</v>
      </c>
      <c r="C91" s="346" t="s">
        <v>224</v>
      </c>
      <c r="D91" s="336" t="s">
        <v>1728</v>
      </c>
      <c r="E91" s="337">
        <v>0</v>
      </c>
      <c r="F91" s="344">
        <v>1.25E-3</v>
      </c>
      <c r="G91" s="336" t="s">
        <v>1729</v>
      </c>
      <c r="H91" s="341" t="s">
        <v>188</v>
      </c>
    </row>
    <row r="92" spans="2:8" ht="15" customHeight="1">
      <c r="B92" s="335" t="s">
        <v>119</v>
      </c>
      <c r="C92" s="346" t="s">
        <v>146</v>
      </c>
      <c r="D92" s="336" t="s">
        <v>1728</v>
      </c>
      <c r="E92" s="337">
        <v>0</v>
      </c>
      <c r="F92" s="344">
        <v>3.7638267956703413E-4</v>
      </c>
      <c r="G92" s="336" t="s">
        <v>1729</v>
      </c>
      <c r="H92" s="341" t="s">
        <v>188</v>
      </c>
    </row>
    <row r="93" spans="2:8" ht="15" customHeight="1">
      <c r="B93" s="335" t="s">
        <v>176</v>
      </c>
      <c r="C93" s="346" t="s">
        <v>186</v>
      </c>
      <c r="D93" s="336" t="s">
        <v>1728</v>
      </c>
      <c r="E93" s="337">
        <v>0</v>
      </c>
      <c r="F93" s="343">
        <v>4.8013014217323475E-5</v>
      </c>
      <c r="G93" s="336" t="s">
        <v>1729</v>
      </c>
      <c r="H93" s="341" t="s">
        <v>188</v>
      </c>
    </row>
    <row r="94" spans="2:8" ht="15" customHeight="1">
      <c r="B94" s="335" t="s">
        <v>177</v>
      </c>
      <c r="C94" s="346" t="s">
        <v>187</v>
      </c>
      <c r="D94" s="336" t="s">
        <v>1728</v>
      </c>
      <c r="E94" s="337">
        <v>0</v>
      </c>
      <c r="F94" s="343">
        <v>2.4009368143584827E-4</v>
      </c>
      <c r="G94" s="336" t="s">
        <v>1729</v>
      </c>
      <c r="H94" s="341" t="s">
        <v>188</v>
      </c>
    </row>
    <row r="95" spans="2:8" ht="15" customHeight="1">
      <c r="B95" s="335" t="s">
        <v>120</v>
      </c>
      <c r="C95" s="346" t="s">
        <v>147</v>
      </c>
      <c r="D95" s="336" t="s">
        <v>1728</v>
      </c>
      <c r="E95" s="337">
        <v>0</v>
      </c>
      <c r="F95" s="348">
        <v>0.10539999999999999</v>
      </c>
      <c r="G95" s="336" t="s">
        <v>1729</v>
      </c>
      <c r="H95" s="341" t="s">
        <v>188</v>
      </c>
    </row>
    <row r="96" spans="2:8" ht="15" customHeight="1">
      <c r="B96" s="349" t="s">
        <v>122</v>
      </c>
      <c r="C96" s="361" t="s">
        <v>149</v>
      </c>
      <c r="D96" s="336" t="s">
        <v>1728</v>
      </c>
      <c r="E96" s="337">
        <v>0</v>
      </c>
      <c r="F96" s="350">
        <v>4.24E-2</v>
      </c>
      <c r="G96" s="336" t="s">
        <v>1729</v>
      </c>
      <c r="H96" s="341" t="s">
        <v>188</v>
      </c>
    </row>
    <row r="97" spans="2:8" ht="15" customHeight="1" thickBot="1">
      <c r="B97" s="246" t="s">
        <v>123</v>
      </c>
      <c r="C97" s="362" t="s">
        <v>150</v>
      </c>
      <c r="D97" s="352" t="s">
        <v>1728</v>
      </c>
      <c r="E97" s="353">
        <v>0</v>
      </c>
      <c r="F97" s="363">
        <v>5.2261769021193245E-3</v>
      </c>
      <c r="G97" s="352" t="s">
        <v>1729</v>
      </c>
      <c r="H97" s="355" t="s">
        <v>188</v>
      </c>
    </row>
  </sheetData>
  <mergeCells count="6">
    <mergeCell ref="A46:H46"/>
    <mergeCell ref="A1:H1"/>
    <mergeCell ref="A2:H2"/>
    <mergeCell ref="A4:H4"/>
    <mergeCell ref="A6:H6"/>
    <mergeCell ref="A8:H8"/>
  </mergeCells>
  <pageMargins left="0.7" right="0.7" top="0.75" bottom="0.75" header="0.3" footer="0.3"/>
  <pageSetup scale="69" orientation="portrait" r:id="rId1"/>
  <rowBreaks count="1" manualBreakCount="1">
    <brk id="45"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90006-86AC-478F-B3B8-3D750C5BB8FB}">
  <dimension ref="A1:I115"/>
  <sheetViews>
    <sheetView topLeftCell="A46" workbookViewId="0">
      <selection activeCell="E40" sqref="E40"/>
    </sheetView>
    <sheetView workbookViewId="1">
      <selection sqref="A1:H1"/>
    </sheetView>
  </sheetViews>
  <sheetFormatPr defaultColWidth="9.140625" defaultRowHeight="15"/>
  <cols>
    <col min="1" max="1" width="2.7109375" style="322" customWidth="1"/>
    <col min="2" max="2" width="14.7109375" style="322" customWidth="1"/>
    <col min="3" max="3" width="28.7109375" style="322" customWidth="1"/>
    <col min="4" max="5" width="12.7109375" style="357" customWidth="1"/>
    <col min="6" max="6" width="12.7109375" style="322" customWidth="1"/>
    <col min="7" max="7" width="12.7109375" style="357" customWidth="1"/>
    <col min="8" max="8" width="30.5703125" style="322" customWidth="1"/>
    <col min="9" max="9" width="10.5703125" style="322" bestFit="1" customWidth="1"/>
    <col min="10" max="16384" width="9.140625" style="322"/>
  </cols>
  <sheetData>
    <row r="1" spans="1:8" ht="20.25" customHeight="1">
      <c r="A1" s="643" t="s">
        <v>1731</v>
      </c>
      <c r="B1" s="643"/>
      <c r="C1" s="643"/>
      <c r="D1" s="643"/>
      <c r="E1" s="643"/>
      <c r="F1" s="643"/>
      <c r="G1" s="643"/>
      <c r="H1" s="643"/>
    </row>
    <row r="2" spans="1:8" ht="75" customHeight="1">
      <c r="A2" s="638" t="s">
        <v>1732</v>
      </c>
      <c r="B2" s="644"/>
      <c r="C2" s="644"/>
      <c r="D2" s="644"/>
      <c r="E2" s="644"/>
      <c r="F2" s="644"/>
      <c r="G2" s="644"/>
      <c r="H2" s="644"/>
    </row>
    <row r="3" spans="1:8" ht="15" customHeight="1">
      <c r="B3" s="364"/>
      <c r="F3" s="357"/>
    </row>
    <row r="4" spans="1:8" ht="45" customHeight="1">
      <c r="A4" s="645" t="s">
        <v>1733</v>
      </c>
      <c r="B4" s="645"/>
      <c r="C4" s="645"/>
      <c r="D4" s="645"/>
      <c r="E4" s="645"/>
      <c r="F4" s="645"/>
      <c r="G4" s="645"/>
      <c r="H4" s="645"/>
    </row>
    <row r="5" spans="1:8" ht="15" customHeight="1">
      <c r="B5" s="364"/>
      <c r="F5" s="357"/>
    </row>
    <row r="6" spans="1:8" ht="15" customHeight="1">
      <c r="A6" s="640" t="s">
        <v>1734</v>
      </c>
      <c r="B6" s="640"/>
      <c r="C6" s="640"/>
      <c r="D6" s="640"/>
      <c r="E6" s="640"/>
      <c r="F6" s="640"/>
      <c r="G6" s="640"/>
      <c r="H6" s="640"/>
    </row>
    <row r="7" spans="1:8" ht="15" customHeight="1">
      <c r="B7" s="364"/>
      <c r="F7" s="357"/>
    </row>
    <row r="8" spans="1:8" ht="20.25" customHeight="1" thickBot="1">
      <c r="A8" s="642" t="s">
        <v>1735</v>
      </c>
      <c r="B8" s="642"/>
      <c r="C8" s="642"/>
      <c r="D8" s="642"/>
      <c r="E8" s="642"/>
      <c r="F8" s="642"/>
      <c r="G8" s="642"/>
      <c r="H8" s="642"/>
    </row>
    <row r="9" spans="1:8" ht="40.15" customHeight="1" thickBot="1">
      <c r="A9" s="276"/>
      <c r="B9" s="324" t="s">
        <v>1722</v>
      </c>
      <c r="C9" s="325" t="s">
        <v>1723</v>
      </c>
      <c r="D9" s="326" t="s">
        <v>1724</v>
      </c>
      <c r="E9" s="326" t="s">
        <v>1725</v>
      </c>
      <c r="F9" s="326" t="s">
        <v>1726</v>
      </c>
      <c r="G9" s="326" t="s">
        <v>94</v>
      </c>
      <c r="H9" s="327" t="s">
        <v>1727</v>
      </c>
    </row>
    <row r="10" spans="1:8">
      <c r="B10" s="329" t="s">
        <v>154</v>
      </c>
      <c r="C10" s="365" t="s">
        <v>278</v>
      </c>
      <c r="D10" s="331" t="s">
        <v>1728</v>
      </c>
      <c r="E10" s="366">
        <v>0</v>
      </c>
      <c r="F10" s="331">
        <v>6.7599999999999993E-2</v>
      </c>
      <c r="G10" s="331" t="s">
        <v>97</v>
      </c>
      <c r="H10" s="365" t="s">
        <v>1736</v>
      </c>
    </row>
    <row r="11" spans="1:8">
      <c r="B11" s="335" t="s">
        <v>156</v>
      </c>
      <c r="C11" s="367" t="s">
        <v>279</v>
      </c>
      <c r="D11" s="336" t="s">
        <v>1728</v>
      </c>
      <c r="E11" s="368">
        <v>0</v>
      </c>
      <c r="F11" s="336">
        <v>5.3800000000000001E-2</v>
      </c>
      <c r="G11" s="336" t="s">
        <v>97</v>
      </c>
      <c r="H11" s="367" t="s">
        <v>1736</v>
      </c>
    </row>
    <row r="12" spans="1:8">
      <c r="B12" s="335" t="s">
        <v>314</v>
      </c>
      <c r="C12" s="367" t="s">
        <v>315</v>
      </c>
      <c r="D12" s="336" t="s">
        <v>1728</v>
      </c>
      <c r="E12" s="368">
        <v>0</v>
      </c>
      <c r="F12" s="336">
        <v>0.113</v>
      </c>
      <c r="G12" s="336" t="s">
        <v>97</v>
      </c>
      <c r="H12" s="367" t="s">
        <v>1736</v>
      </c>
    </row>
    <row r="13" spans="1:8">
      <c r="B13" s="335" t="s">
        <v>157</v>
      </c>
      <c r="C13" s="367" t="s">
        <v>320</v>
      </c>
      <c r="D13" s="336" t="s">
        <v>1728</v>
      </c>
      <c r="E13" s="368">
        <v>0</v>
      </c>
      <c r="F13" s="336">
        <v>4.5499999999999999E-2</v>
      </c>
      <c r="G13" s="336" t="s">
        <v>97</v>
      </c>
      <c r="H13" s="367" t="s">
        <v>1736</v>
      </c>
    </row>
    <row r="14" spans="1:8" ht="15" customHeight="1">
      <c r="B14" s="335" t="s">
        <v>158</v>
      </c>
      <c r="C14" s="367" t="s">
        <v>178</v>
      </c>
      <c r="D14" s="336" t="s">
        <v>1728</v>
      </c>
      <c r="E14" s="337">
        <v>0</v>
      </c>
      <c r="F14" s="336">
        <v>0.83599999999999997</v>
      </c>
      <c r="G14" s="336" t="s">
        <v>97</v>
      </c>
      <c r="H14" s="367" t="s">
        <v>1736</v>
      </c>
    </row>
    <row r="15" spans="1:8">
      <c r="B15" s="335" t="s">
        <v>159</v>
      </c>
      <c r="C15" s="367" t="s">
        <v>333</v>
      </c>
      <c r="D15" s="336" t="s">
        <v>1728</v>
      </c>
      <c r="E15" s="368">
        <v>0</v>
      </c>
      <c r="F15" s="336">
        <v>4.4699999999999997E-2</v>
      </c>
      <c r="G15" s="336" t="s">
        <v>97</v>
      </c>
      <c r="H15" s="367" t="s">
        <v>1736</v>
      </c>
    </row>
    <row r="16" spans="1:8">
      <c r="B16" s="335" t="s">
        <v>189</v>
      </c>
      <c r="C16" s="367" t="s">
        <v>190</v>
      </c>
      <c r="D16" s="336" t="s">
        <v>1728</v>
      </c>
      <c r="E16" s="368">
        <v>0</v>
      </c>
      <c r="F16" s="336">
        <v>2.18E-2</v>
      </c>
      <c r="G16" s="336" t="s">
        <v>97</v>
      </c>
      <c r="H16" s="367" t="s">
        <v>1736</v>
      </c>
    </row>
    <row r="17" spans="2:8">
      <c r="B17" s="335" t="s">
        <v>191</v>
      </c>
      <c r="C17" s="367" t="s">
        <v>192</v>
      </c>
      <c r="D17" s="336" t="s">
        <v>1728</v>
      </c>
      <c r="E17" s="368">
        <v>0</v>
      </c>
      <c r="F17" s="336">
        <v>1.3600000000000001E-3</v>
      </c>
      <c r="G17" s="336" t="s">
        <v>97</v>
      </c>
      <c r="H17" s="367" t="s">
        <v>1736</v>
      </c>
    </row>
    <row r="18" spans="2:8">
      <c r="B18" s="335" t="s">
        <v>193</v>
      </c>
      <c r="C18" s="367" t="s">
        <v>194</v>
      </c>
      <c r="D18" s="336" t="s">
        <v>1728</v>
      </c>
      <c r="E18" s="368">
        <v>0</v>
      </c>
      <c r="F18" s="336">
        <v>3.2299999999999998E-3</v>
      </c>
      <c r="G18" s="336" t="s">
        <v>97</v>
      </c>
      <c r="H18" s="367" t="s">
        <v>1736</v>
      </c>
    </row>
    <row r="19" spans="2:8">
      <c r="B19" s="335" t="s">
        <v>96</v>
      </c>
      <c r="C19" s="367" t="s">
        <v>124</v>
      </c>
      <c r="D19" s="336" t="s">
        <v>1728</v>
      </c>
      <c r="E19" s="368">
        <v>0</v>
      </c>
      <c r="F19" s="336">
        <v>7.92</v>
      </c>
      <c r="G19" s="336" t="s">
        <v>97</v>
      </c>
      <c r="H19" s="367" t="s">
        <v>1736</v>
      </c>
    </row>
    <row r="20" spans="2:8">
      <c r="B20" s="335" t="s">
        <v>99</v>
      </c>
      <c r="C20" s="367" t="s">
        <v>125</v>
      </c>
      <c r="D20" s="336" t="s">
        <v>1728</v>
      </c>
      <c r="E20" s="368">
        <v>0</v>
      </c>
      <c r="F20" s="336">
        <v>7.94</v>
      </c>
      <c r="G20" s="336" t="s">
        <v>97</v>
      </c>
      <c r="H20" s="367" t="s">
        <v>1736</v>
      </c>
    </row>
    <row r="21" spans="2:8">
      <c r="B21" s="335" t="s">
        <v>100</v>
      </c>
      <c r="C21" s="367" t="s">
        <v>179</v>
      </c>
      <c r="D21" s="336" t="s">
        <v>1728</v>
      </c>
      <c r="E21" s="368">
        <v>0</v>
      </c>
      <c r="F21" s="369">
        <v>3.2</v>
      </c>
      <c r="G21" s="336" t="s">
        <v>97</v>
      </c>
      <c r="H21" s="367" t="s">
        <v>1736</v>
      </c>
    </row>
    <row r="22" spans="2:8">
      <c r="B22" s="335" t="s">
        <v>196</v>
      </c>
      <c r="C22" s="367" t="s">
        <v>197</v>
      </c>
      <c r="D22" s="336" t="s">
        <v>1728</v>
      </c>
      <c r="E22" s="368">
        <v>0</v>
      </c>
      <c r="F22" s="336">
        <v>7.3200000000000001E-4</v>
      </c>
      <c r="G22" s="336" t="s">
        <v>97</v>
      </c>
      <c r="H22" s="367" t="s">
        <v>1736</v>
      </c>
    </row>
    <row r="23" spans="2:8">
      <c r="B23" s="335" t="s">
        <v>198</v>
      </c>
      <c r="C23" s="367" t="s">
        <v>199</v>
      </c>
      <c r="D23" s="336" t="s">
        <v>1728</v>
      </c>
      <c r="E23" s="368">
        <v>0</v>
      </c>
      <c r="F23" s="336">
        <v>3.4299999999999999E-4</v>
      </c>
      <c r="G23" s="336" t="s">
        <v>97</v>
      </c>
      <c r="H23" s="367" t="s">
        <v>1736</v>
      </c>
    </row>
    <row r="24" spans="2:8">
      <c r="B24" s="335" t="s">
        <v>104</v>
      </c>
      <c r="C24" s="367" t="s">
        <v>129</v>
      </c>
      <c r="D24" s="336" t="s">
        <v>1728</v>
      </c>
      <c r="E24" s="337">
        <v>0</v>
      </c>
      <c r="F24" s="336">
        <v>1.98</v>
      </c>
      <c r="G24" s="336" t="s">
        <v>97</v>
      </c>
      <c r="H24" s="367" t="s">
        <v>1736</v>
      </c>
    </row>
    <row r="25" spans="2:8">
      <c r="B25" s="335" t="s">
        <v>105</v>
      </c>
      <c r="C25" s="367" t="s">
        <v>130</v>
      </c>
      <c r="D25" s="336" t="s">
        <v>1728</v>
      </c>
      <c r="E25" s="368">
        <v>0</v>
      </c>
      <c r="F25" s="336">
        <v>5.7899999999999996E-6</v>
      </c>
      <c r="G25" s="336" t="s">
        <v>97</v>
      </c>
      <c r="H25" s="367" t="s">
        <v>1736</v>
      </c>
    </row>
    <row r="26" spans="2:8">
      <c r="B26" s="335" t="s">
        <v>200</v>
      </c>
      <c r="C26" s="367" t="s">
        <v>201</v>
      </c>
      <c r="D26" s="336" t="s">
        <v>1728</v>
      </c>
      <c r="E26" s="368">
        <v>0</v>
      </c>
      <c r="F26" s="336">
        <v>8.6799999999999999E-6</v>
      </c>
      <c r="G26" s="336" t="s">
        <v>97</v>
      </c>
      <c r="H26" s="367" t="s">
        <v>1736</v>
      </c>
    </row>
    <row r="27" spans="2:8">
      <c r="B27" s="335" t="s">
        <v>202</v>
      </c>
      <c r="C27" s="367" t="s">
        <v>203</v>
      </c>
      <c r="D27" s="336" t="s">
        <v>1728</v>
      </c>
      <c r="E27" s="368">
        <v>0</v>
      </c>
      <c r="F27" s="336">
        <v>2.3900000000000002E-5</v>
      </c>
      <c r="G27" s="336" t="s">
        <v>97</v>
      </c>
      <c r="H27" s="367" t="s">
        <v>1736</v>
      </c>
    </row>
    <row r="28" spans="2:8">
      <c r="B28" s="335" t="s">
        <v>204</v>
      </c>
      <c r="C28" s="367" t="s">
        <v>205</v>
      </c>
      <c r="D28" s="336" t="s">
        <v>1728</v>
      </c>
      <c r="E28" s="368">
        <v>0</v>
      </c>
      <c r="F28" s="336">
        <v>2.5299999999999998E-5</v>
      </c>
      <c r="G28" s="336" t="s">
        <v>97</v>
      </c>
      <c r="H28" s="367" t="s">
        <v>1736</v>
      </c>
    </row>
    <row r="29" spans="2:8">
      <c r="B29" s="335" t="s">
        <v>206</v>
      </c>
      <c r="C29" s="367" t="s">
        <v>207</v>
      </c>
      <c r="D29" s="336" t="s">
        <v>1728</v>
      </c>
      <c r="E29" s="368">
        <v>0</v>
      </c>
      <c r="F29" s="336">
        <v>4.3499999999999999E-6</v>
      </c>
      <c r="G29" s="336" t="s">
        <v>97</v>
      </c>
      <c r="H29" s="367" t="s">
        <v>1736</v>
      </c>
    </row>
    <row r="30" spans="2:8">
      <c r="B30" s="335" t="s">
        <v>161</v>
      </c>
      <c r="C30" s="367" t="s">
        <v>615</v>
      </c>
      <c r="D30" s="336" t="s">
        <v>1728</v>
      </c>
      <c r="E30" s="337">
        <v>0</v>
      </c>
      <c r="F30" s="336">
        <v>6.1899999999999997E-2</v>
      </c>
      <c r="G30" s="336" t="s">
        <v>97</v>
      </c>
      <c r="H30" s="367" t="s">
        <v>1736</v>
      </c>
    </row>
    <row r="31" spans="2:8">
      <c r="B31" s="335" t="s">
        <v>162</v>
      </c>
      <c r="C31" s="367" t="s">
        <v>651</v>
      </c>
      <c r="D31" s="336" t="s">
        <v>1728</v>
      </c>
      <c r="E31" s="368">
        <v>0</v>
      </c>
      <c r="F31" s="336">
        <v>4.8000000000000001E-2</v>
      </c>
      <c r="G31" s="336" t="s">
        <v>97</v>
      </c>
      <c r="H31" s="367" t="s">
        <v>1736</v>
      </c>
    </row>
    <row r="32" spans="2:8">
      <c r="B32" s="335" t="s">
        <v>208</v>
      </c>
      <c r="C32" s="367" t="s">
        <v>209</v>
      </c>
      <c r="D32" s="336" t="s">
        <v>1728</v>
      </c>
      <c r="E32" s="368">
        <v>0</v>
      </c>
      <c r="F32" s="336">
        <v>6.8499999999999995E-4</v>
      </c>
      <c r="G32" s="336" t="s">
        <v>97</v>
      </c>
      <c r="H32" s="367" t="s">
        <v>1736</v>
      </c>
    </row>
    <row r="33" spans="2:9">
      <c r="B33" s="335" t="s">
        <v>163</v>
      </c>
      <c r="C33" s="367" t="s">
        <v>730</v>
      </c>
      <c r="D33" s="336" t="s">
        <v>1728</v>
      </c>
      <c r="E33" s="368">
        <v>0</v>
      </c>
      <c r="F33" s="336">
        <v>0.15</v>
      </c>
      <c r="G33" s="336" t="s">
        <v>97</v>
      </c>
      <c r="H33" s="367" t="s">
        <v>1736</v>
      </c>
    </row>
    <row r="34" spans="2:9">
      <c r="B34" s="335" t="s">
        <v>111</v>
      </c>
      <c r="C34" s="367" t="s">
        <v>136</v>
      </c>
      <c r="D34" s="336" t="s">
        <v>1728</v>
      </c>
      <c r="E34" s="368">
        <v>0</v>
      </c>
      <c r="F34" s="336">
        <v>0.11</v>
      </c>
      <c r="G34" s="336" t="s">
        <v>97</v>
      </c>
      <c r="H34" s="367" t="s">
        <v>1736</v>
      </c>
    </row>
    <row r="35" spans="2:9">
      <c r="B35" s="335" t="s">
        <v>164</v>
      </c>
      <c r="C35" s="367" t="s">
        <v>800</v>
      </c>
      <c r="D35" s="336" t="s">
        <v>1728</v>
      </c>
      <c r="E35" s="368">
        <v>0</v>
      </c>
      <c r="F35" s="336">
        <v>7.4899999999999994E-2</v>
      </c>
      <c r="G35" s="336" t="s">
        <v>97</v>
      </c>
      <c r="H35" s="367" t="s">
        <v>1736</v>
      </c>
    </row>
    <row r="36" spans="2:9">
      <c r="B36" s="335" t="s">
        <v>165</v>
      </c>
      <c r="C36" s="367" t="s">
        <v>801</v>
      </c>
      <c r="D36" s="336" t="s">
        <v>1728</v>
      </c>
      <c r="E36" s="368">
        <v>0</v>
      </c>
      <c r="F36" s="336">
        <v>4.2999999999999997E-2</v>
      </c>
      <c r="G36" s="336" t="s">
        <v>97</v>
      </c>
      <c r="H36" s="367" t="s">
        <v>1736</v>
      </c>
      <c r="I36" s="370"/>
    </row>
    <row r="37" spans="2:9">
      <c r="B37" s="335" t="s">
        <v>212</v>
      </c>
      <c r="C37" s="367" t="s">
        <v>213</v>
      </c>
      <c r="D37" s="336" t="s">
        <v>1728</v>
      </c>
      <c r="E37" s="368">
        <v>0</v>
      </c>
      <c r="F37" s="336">
        <v>3.68E-4</v>
      </c>
      <c r="G37" s="336" t="s">
        <v>97</v>
      </c>
      <c r="H37" s="367" t="s">
        <v>1736</v>
      </c>
    </row>
    <row r="38" spans="2:9">
      <c r="B38" s="335" t="s">
        <v>214</v>
      </c>
      <c r="C38" s="367" t="s">
        <v>215</v>
      </c>
      <c r="D38" s="336" t="s">
        <v>1728</v>
      </c>
      <c r="E38" s="368">
        <v>0</v>
      </c>
      <c r="F38" s="336">
        <v>1.72E-3</v>
      </c>
      <c r="G38" s="336" t="s">
        <v>97</v>
      </c>
      <c r="H38" s="367" t="s">
        <v>1736</v>
      </c>
    </row>
    <row r="39" spans="2:9">
      <c r="B39" s="335" t="s">
        <v>112</v>
      </c>
      <c r="C39" s="367" t="s">
        <v>137</v>
      </c>
      <c r="D39" s="336" t="s">
        <v>1728</v>
      </c>
      <c r="E39" s="368">
        <v>0</v>
      </c>
      <c r="F39" s="336">
        <v>56.3</v>
      </c>
      <c r="G39" s="336" t="s">
        <v>97</v>
      </c>
      <c r="H39" s="367" t="s">
        <v>1736</v>
      </c>
    </row>
    <row r="40" spans="2:9">
      <c r="B40" s="335" t="s">
        <v>113</v>
      </c>
      <c r="C40" s="367" t="s">
        <v>138</v>
      </c>
      <c r="D40" s="336" t="s">
        <v>1728</v>
      </c>
      <c r="E40" s="368">
        <v>0</v>
      </c>
      <c r="F40" s="336">
        <v>0.45400000000000001</v>
      </c>
      <c r="G40" s="336" t="s">
        <v>97</v>
      </c>
      <c r="H40" s="367" t="s">
        <v>1736</v>
      </c>
    </row>
    <row r="41" spans="2:9">
      <c r="B41" s="335" t="s">
        <v>216</v>
      </c>
      <c r="C41" s="367" t="s">
        <v>217</v>
      </c>
      <c r="D41" s="336" t="s">
        <v>1728</v>
      </c>
      <c r="E41" s="368">
        <v>0</v>
      </c>
      <c r="F41" s="336">
        <v>1.01E-5</v>
      </c>
      <c r="G41" s="336" t="s">
        <v>97</v>
      </c>
      <c r="H41" s="367" t="s">
        <v>1736</v>
      </c>
    </row>
    <row r="42" spans="2:9">
      <c r="B42" s="335" t="s">
        <v>166</v>
      </c>
      <c r="C42" s="367" t="s">
        <v>902</v>
      </c>
      <c r="D42" s="336" t="s">
        <v>1728</v>
      </c>
      <c r="E42" s="368">
        <v>0</v>
      </c>
      <c r="F42" s="336">
        <v>2.5299999999999998</v>
      </c>
      <c r="G42" s="336" t="s">
        <v>97</v>
      </c>
      <c r="H42" s="367" t="s">
        <v>1736</v>
      </c>
    </row>
    <row r="43" spans="2:9">
      <c r="B43" s="335" t="s">
        <v>118</v>
      </c>
      <c r="C43" s="367" t="s">
        <v>143</v>
      </c>
      <c r="D43" s="336" t="s">
        <v>1728</v>
      </c>
      <c r="E43" s="368">
        <v>0</v>
      </c>
      <c r="F43" s="336">
        <v>9.8229999999999998E-2</v>
      </c>
      <c r="G43" s="336" t="s">
        <v>97</v>
      </c>
      <c r="H43" s="367" t="s">
        <v>1736</v>
      </c>
    </row>
    <row r="44" spans="2:9">
      <c r="B44" s="335" t="s">
        <v>219</v>
      </c>
      <c r="C44" s="367" t="s">
        <v>220</v>
      </c>
      <c r="D44" s="336" t="s">
        <v>1728</v>
      </c>
      <c r="E44" s="368">
        <v>0</v>
      </c>
      <c r="F44" s="336">
        <v>5.0699999999999997E-6</v>
      </c>
      <c r="G44" s="336" t="s">
        <v>97</v>
      </c>
      <c r="H44" s="367" t="s">
        <v>1736</v>
      </c>
    </row>
    <row r="45" spans="2:9">
      <c r="B45" s="335" t="s">
        <v>221</v>
      </c>
      <c r="C45" s="367" t="s">
        <v>222</v>
      </c>
      <c r="D45" s="336" t="s">
        <v>1728</v>
      </c>
      <c r="E45" s="368">
        <v>0</v>
      </c>
      <c r="F45" s="336">
        <v>3.5999999999999999E-3</v>
      </c>
      <c r="G45" s="336" t="s">
        <v>97</v>
      </c>
      <c r="H45" s="367" t="s">
        <v>1736</v>
      </c>
    </row>
    <row r="46" spans="2:9">
      <c r="B46" s="335" t="s">
        <v>223</v>
      </c>
      <c r="C46" s="367" t="s">
        <v>224</v>
      </c>
      <c r="D46" s="336" t="s">
        <v>1728</v>
      </c>
      <c r="E46" s="368">
        <v>0</v>
      </c>
      <c r="F46" s="336">
        <v>5.9599999999999996E-4</v>
      </c>
      <c r="G46" s="336" t="s">
        <v>97</v>
      </c>
      <c r="H46" s="367" t="s">
        <v>1736</v>
      </c>
    </row>
    <row r="47" spans="2:9">
      <c r="B47" s="335" t="s">
        <v>167</v>
      </c>
      <c r="C47" s="367" t="s">
        <v>1235</v>
      </c>
      <c r="D47" s="336" t="s">
        <v>1728</v>
      </c>
      <c r="E47" s="368">
        <v>0</v>
      </c>
      <c r="F47" s="336">
        <v>5.5899999999999998E-2</v>
      </c>
      <c r="G47" s="336" t="s">
        <v>97</v>
      </c>
      <c r="H47" s="367" t="s">
        <v>1736</v>
      </c>
    </row>
    <row r="48" spans="2:9">
      <c r="B48" s="335" t="s">
        <v>120</v>
      </c>
      <c r="C48" s="367" t="s">
        <v>147</v>
      </c>
      <c r="D48" s="336" t="s">
        <v>1728</v>
      </c>
      <c r="E48" s="368">
        <v>0</v>
      </c>
      <c r="F48" s="336">
        <v>0.98199999999999998</v>
      </c>
      <c r="G48" s="336" t="s">
        <v>97</v>
      </c>
      <c r="H48" s="367" t="s">
        <v>1736</v>
      </c>
    </row>
    <row r="49" spans="1:8">
      <c r="B49" s="335" t="s">
        <v>168</v>
      </c>
      <c r="C49" s="367" t="s">
        <v>1331</v>
      </c>
      <c r="D49" s="336" t="s">
        <v>1728</v>
      </c>
      <c r="E49" s="368">
        <v>0</v>
      </c>
      <c r="F49" s="336">
        <v>2.52E-2</v>
      </c>
      <c r="G49" s="336" t="s">
        <v>97</v>
      </c>
      <c r="H49" s="367" t="s">
        <v>1736</v>
      </c>
    </row>
    <row r="50" spans="1:8" ht="15.75" thickBot="1">
      <c r="B50" s="351" t="s">
        <v>122</v>
      </c>
      <c r="C50" s="371" t="s">
        <v>149</v>
      </c>
      <c r="D50" s="352" t="s">
        <v>1728</v>
      </c>
      <c r="E50" s="372">
        <v>0</v>
      </c>
      <c r="F50" s="352">
        <v>0.27300000000000002</v>
      </c>
      <c r="G50" s="352" t="s">
        <v>97</v>
      </c>
      <c r="H50" s="371" t="s">
        <v>1736</v>
      </c>
    </row>
    <row r="53" spans="1:8" ht="20.25" customHeight="1" thickBot="1">
      <c r="A53" s="646" t="s">
        <v>1737</v>
      </c>
      <c r="B53" s="646"/>
      <c r="C53" s="646"/>
      <c r="D53" s="646"/>
      <c r="E53" s="646"/>
      <c r="F53" s="646"/>
      <c r="G53" s="646"/>
      <c r="H53" s="646"/>
    </row>
    <row r="54" spans="1:8" ht="40.15" customHeight="1" thickBot="1">
      <c r="A54" s="276"/>
      <c r="B54" s="324" t="s">
        <v>1722</v>
      </c>
      <c r="C54" s="325" t="s">
        <v>1723</v>
      </c>
      <c r="D54" s="326" t="s">
        <v>1724</v>
      </c>
      <c r="E54" s="326" t="s">
        <v>1725</v>
      </c>
      <c r="F54" s="325" t="s">
        <v>1726</v>
      </c>
      <c r="G54" s="325" t="s">
        <v>94</v>
      </c>
      <c r="H54" s="373" t="s">
        <v>1727</v>
      </c>
    </row>
    <row r="55" spans="1:8">
      <c r="B55" s="329" t="s">
        <v>154</v>
      </c>
      <c r="C55" s="365" t="s">
        <v>278</v>
      </c>
      <c r="D55" s="331" t="s">
        <v>1728</v>
      </c>
      <c r="E55" s="366">
        <v>0</v>
      </c>
      <c r="F55" s="331">
        <v>4.0800000000000003E-2</v>
      </c>
      <c r="G55" s="331" t="s">
        <v>97</v>
      </c>
      <c r="H55" s="365" t="s">
        <v>1738</v>
      </c>
    </row>
    <row r="56" spans="1:8">
      <c r="B56" s="335" t="s">
        <v>156</v>
      </c>
      <c r="C56" s="367" t="s">
        <v>279</v>
      </c>
      <c r="D56" s="336" t="s">
        <v>1728</v>
      </c>
      <c r="E56" s="368">
        <v>0</v>
      </c>
      <c r="F56" s="336">
        <v>3.2399999999999998E-2</v>
      </c>
      <c r="G56" s="336" t="s">
        <v>97</v>
      </c>
      <c r="H56" s="367" t="s">
        <v>1738</v>
      </c>
    </row>
    <row r="57" spans="1:8">
      <c r="B57" s="335" t="s">
        <v>314</v>
      </c>
      <c r="C57" s="367" t="s">
        <v>315</v>
      </c>
      <c r="D57" s="336" t="s">
        <v>1728</v>
      </c>
      <c r="E57" s="368">
        <v>0</v>
      </c>
      <c r="F57" s="336">
        <v>1.46E-2</v>
      </c>
      <c r="G57" s="336" t="s">
        <v>97</v>
      </c>
      <c r="H57" s="367" t="s">
        <v>1738</v>
      </c>
    </row>
    <row r="58" spans="1:8">
      <c r="B58" s="335" t="s">
        <v>157</v>
      </c>
      <c r="C58" s="367" t="s">
        <v>320</v>
      </c>
      <c r="D58" s="336" t="s">
        <v>1728</v>
      </c>
      <c r="E58" s="368">
        <v>0</v>
      </c>
      <c r="F58" s="336">
        <v>2.7400000000000001E-2</v>
      </c>
      <c r="G58" s="336" t="s">
        <v>97</v>
      </c>
      <c r="H58" s="367" t="s">
        <v>1738</v>
      </c>
    </row>
    <row r="59" spans="1:8">
      <c r="B59" s="335" t="s">
        <v>158</v>
      </c>
      <c r="C59" s="367" t="s">
        <v>178</v>
      </c>
      <c r="D59" s="336" t="s">
        <v>1728</v>
      </c>
      <c r="E59" s="337">
        <v>0</v>
      </c>
      <c r="F59" s="336">
        <v>0.27200000000000002</v>
      </c>
      <c r="G59" s="336" t="s">
        <v>97</v>
      </c>
      <c r="H59" s="367" t="s">
        <v>1738</v>
      </c>
    </row>
    <row r="60" spans="1:8">
      <c r="B60" s="335" t="s">
        <v>159</v>
      </c>
      <c r="C60" s="367" t="s">
        <v>333</v>
      </c>
      <c r="D60" s="336" t="s">
        <v>1728</v>
      </c>
      <c r="E60" s="368">
        <v>0</v>
      </c>
      <c r="F60" s="336">
        <v>2.69E-2</v>
      </c>
      <c r="G60" s="336" t="s">
        <v>97</v>
      </c>
      <c r="H60" s="367" t="s">
        <v>1738</v>
      </c>
    </row>
    <row r="61" spans="1:8">
      <c r="B61" s="335" t="s">
        <v>189</v>
      </c>
      <c r="C61" s="367" t="s">
        <v>190</v>
      </c>
      <c r="D61" s="336" t="s">
        <v>1728</v>
      </c>
      <c r="E61" s="368">
        <v>0</v>
      </c>
      <c r="F61" s="336">
        <v>3.39E-2</v>
      </c>
      <c r="G61" s="336" t="s">
        <v>97</v>
      </c>
      <c r="H61" s="367" t="s">
        <v>1738</v>
      </c>
    </row>
    <row r="62" spans="1:8">
      <c r="B62" s="335" t="s">
        <v>191</v>
      </c>
      <c r="C62" s="367" t="s">
        <v>192</v>
      </c>
      <c r="D62" s="336" t="s">
        <v>1728</v>
      </c>
      <c r="E62" s="368">
        <v>0</v>
      </c>
      <c r="F62" s="336">
        <v>1.2800000000000001E-3</v>
      </c>
      <c r="G62" s="336" t="s">
        <v>97</v>
      </c>
      <c r="H62" s="367" t="s">
        <v>1738</v>
      </c>
    </row>
    <row r="63" spans="1:8">
      <c r="B63" s="335" t="s">
        <v>193</v>
      </c>
      <c r="C63" s="367" t="s">
        <v>194</v>
      </c>
      <c r="D63" s="336" t="s">
        <v>1728</v>
      </c>
      <c r="E63" s="368">
        <v>0</v>
      </c>
      <c r="F63" s="336">
        <v>5.64E-3</v>
      </c>
      <c r="G63" s="336" t="s">
        <v>97</v>
      </c>
      <c r="H63" s="367" t="s">
        <v>1738</v>
      </c>
    </row>
    <row r="64" spans="1:8">
      <c r="B64" s="335" t="s">
        <v>96</v>
      </c>
      <c r="C64" s="367" t="s">
        <v>124</v>
      </c>
      <c r="D64" s="336" t="s">
        <v>1728</v>
      </c>
      <c r="E64" s="368">
        <v>0</v>
      </c>
      <c r="F64" s="336">
        <v>8.5299999999999994</v>
      </c>
      <c r="G64" s="336" t="s">
        <v>97</v>
      </c>
      <c r="H64" s="367" t="s">
        <v>1738</v>
      </c>
    </row>
    <row r="65" spans="2:8">
      <c r="B65" s="335" t="s">
        <v>99</v>
      </c>
      <c r="C65" s="367" t="s">
        <v>125</v>
      </c>
      <c r="D65" s="336" t="s">
        <v>1728</v>
      </c>
      <c r="E65" s="368">
        <v>0</v>
      </c>
      <c r="F65" s="336">
        <v>5.24</v>
      </c>
      <c r="G65" s="336" t="s">
        <v>97</v>
      </c>
      <c r="H65" s="367" t="s">
        <v>1738</v>
      </c>
    </row>
    <row r="66" spans="2:8">
      <c r="B66" s="335" t="s">
        <v>100</v>
      </c>
      <c r="C66" s="367" t="s">
        <v>179</v>
      </c>
      <c r="D66" s="336" t="s">
        <v>1728</v>
      </c>
      <c r="E66" s="368">
        <v>0</v>
      </c>
      <c r="F66" s="369">
        <v>3.2</v>
      </c>
      <c r="G66" s="336" t="s">
        <v>97</v>
      </c>
      <c r="H66" s="367" t="s">
        <v>1738</v>
      </c>
    </row>
    <row r="67" spans="2:8">
      <c r="B67" s="335" t="s">
        <v>104</v>
      </c>
      <c r="C67" s="367" t="s">
        <v>129</v>
      </c>
      <c r="D67" s="336" t="s">
        <v>1728</v>
      </c>
      <c r="E67" s="337">
        <v>0</v>
      </c>
      <c r="F67" s="336">
        <v>0.44900000000000001</v>
      </c>
      <c r="G67" s="336" t="s">
        <v>97</v>
      </c>
      <c r="H67" s="367" t="s">
        <v>1738</v>
      </c>
    </row>
    <row r="68" spans="2:8">
      <c r="B68" s="335" t="s">
        <v>200</v>
      </c>
      <c r="C68" s="367" t="s">
        <v>201</v>
      </c>
      <c r="D68" s="336" t="s">
        <v>1728</v>
      </c>
      <c r="E68" s="368">
        <v>0</v>
      </c>
      <c r="F68" s="336">
        <v>1.6899999999999999E-4</v>
      </c>
      <c r="G68" s="336" t="s">
        <v>97</v>
      </c>
      <c r="H68" s="367" t="s">
        <v>1738</v>
      </c>
    </row>
    <row r="69" spans="2:8">
      <c r="B69" s="335" t="s">
        <v>202</v>
      </c>
      <c r="C69" s="367" t="s">
        <v>203</v>
      </c>
      <c r="D69" s="336" t="s">
        <v>1728</v>
      </c>
      <c r="E69" s="368">
        <v>0</v>
      </c>
      <c r="F69" s="336">
        <v>4.2299999999999998E-4</v>
      </c>
      <c r="G69" s="336" t="s">
        <v>97</v>
      </c>
      <c r="H69" s="367" t="s">
        <v>1738</v>
      </c>
    </row>
    <row r="70" spans="2:8">
      <c r="B70" s="335" t="s">
        <v>204</v>
      </c>
      <c r="C70" s="367" t="s">
        <v>205</v>
      </c>
      <c r="D70" s="336" t="s">
        <v>1728</v>
      </c>
      <c r="E70" s="368">
        <v>0</v>
      </c>
      <c r="F70" s="336">
        <v>4.2200000000000001E-4</v>
      </c>
      <c r="G70" s="336" t="s">
        <v>97</v>
      </c>
      <c r="H70" s="367" t="s">
        <v>1738</v>
      </c>
    </row>
    <row r="71" spans="2:8">
      <c r="B71" s="335" t="s">
        <v>161</v>
      </c>
      <c r="C71" s="367" t="s">
        <v>615</v>
      </c>
      <c r="D71" s="336" t="s">
        <v>1728</v>
      </c>
      <c r="E71" s="337">
        <v>0</v>
      </c>
      <c r="F71" s="336">
        <v>3.7400000000000003E-2</v>
      </c>
      <c r="G71" s="336" t="s">
        <v>97</v>
      </c>
      <c r="H71" s="367" t="s">
        <v>1738</v>
      </c>
    </row>
    <row r="72" spans="2:8">
      <c r="B72" s="335" t="s">
        <v>162</v>
      </c>
      <c r="C72" s="367" t="s">
        <v>651</v>
      </c>
      <c r="D72" s="336" t="s">
        <v>1728</v>
      </c>
      <c r="E72" s="368">
        <v>0</v>
      </c>
      <c r="F72" s="336">
        <v>2.9100000000000001E-2</v>
      </c>
      <c r="G72" s="336" t="s">
        <v>97</v>
      </c>
      <c r="H72" s="367" t="s">
        <v>1738</v>
      </c>
    </row>
    <row r="73" spans="2:8">
      <c r="B73" s="335" t="s">
        <v>208</v>
      </c>
      <c r="C73" s="367" t="s">
        <v>209</v>
      </c>
      <c r="D73" s="336" t="s">
        <v>1728</v>
      </c>
      <c r="E73" s="368">
        <v>0</v>
      </c>
      <c r="F73" s="336">
        <v>7.0699999999999995E-4</v>
      </c>
      <c r="G73" s="336" t="s">
        <v>97</v>
      </c>
      <c r="H73" s="367" t="s">
        <v>1738</v>
      </c>
    </row>
    <row r="74" spans="2:8">
      <c r="B74" s="335" t="s">
        <v>163</v>
      </c>
      <c r="C74" s="367" t="s">
        <v>730</v>
      </c>
      <c r="D74" s="336" t="s">
        <v>1728</v>
      </c>
      <c r="E74" s="368">
        <v>0</v>
      </c>
      <c r="F74" s="336">
        <v>2.0400000000000001E-2</v>
      </c>
      <c r="G74" s="336" t="s">
        <v>97</v>
      </c>
      <c r="H74" s="367" t="s">
        <v>1738</v>
      </c>
    </row>
    <row r="75" spans="2:8">
      <c r="B75" s="335" t="s">
        <v>111</v>
      </c>
      <c r="C75" s="367" t="s">
        <v>136</v>
      </c>
      <c r="D75" s="336" t="s">
        <v>1728</v>
      </c>
      <c r="E75" s="368">
        <v>0</v>
      </c>
      <c r="F75" s="336">
        <v>4.0500000000000001E-2</v>
      </c>
      <c r="G75" s="336" t="s">
        <v>97</v>
      </c>
      <c r="H75" s="367" t="s">
        <v>1738</v>
      </c>
    </row>
    <row r="76" spans="2:8">
      <c r="B76" s="335" t="s">
        <v>164</v>
      </c>
      <c r="C76" s="367" t="s">
        <v>800</v>
      </c>
      <c r="D76" s="336" t="s">
        <v>1728</v>
      </c>
      <c r="E76" s="368">
        <v>0</v>
      </c>
      <c r="F76" s="336">
        <v>4.5199999999999997E-2</v>
      </c>
      <c r="G76" s="336" t="s">
        <v>97</v>
      </c>
      <c r="H76" s="367" t="s">
        <v>1738</v>
      </c>
    </row>
    <row r="77" spans="2:8">
      <c r="B77" s="335" t="s">
        <v>165</v>
      </c>
      <c r="C77" s="367" t="s">
        <v>801</v>
      </c>
      <c r="D77" s="336" t="s">
        <v>1728</v>
      </c>
      <c r="E77" s="368">
        <v>0</v>
      </c>
      <c r="F77" s="336">
        <v>2.41E-2</v>
      </c>
      <c r="G77" s="336" t="s">
        <v>97</v>
      </c>
      <c r="H77" s="367" t="s">
        <v>1738</v>
      </c>
    </row>
    <row r="78" spans="2:8">
      <c r="B78" s="335" t="s">
        <v>212</v>
      </c>
      <c r="C78" s="367" t="s">
        <v>213</v>
      </c>
      <c r="D78" s="336" t="s">
        <v>1728</v>
      </c>
      <c r="E78" s="368">
        <v>0</v>
      </c>
      <c r="F78" s="336">
        <v>1.1299999999999999E-3</v>
      </c>
      <c r="G78" s="336" t="s">
        <v>97</v>
      </c>
      <c r="H78" s="367" t="s">
        <v>1738</v>
      </c>
    </row>
    <row r="79" spans="2:8">
      <c r="B79" s="335" t="s">
        <v>214</v>
      </c>
      <c r="C79" s="367" t="s">
        <v>215</v>
      </c>
      <c r="D79" s="336" t="s">
        <v>1728</v>
      </c>
      <c r="E79" s="368">
        <v>0</v>
      </c>
      <c r="F79" s="336">
        <v>5.7800000000000004E-3</v>
      </c>
      <c r="G79" s="336" t="s">
        <v>97</v>
      </c>
      <c r="H79" s="367" t="s">
        <v>1738</v>
      </c>
    </row>
    <row r="80" spans="2:8">
      <c r="B80" s="335" t="s">
        <v>112</v>
      </c>
      <c r="C80" s="367" t="s">
        <v>137</v>
      </c>
      <c r="D80" s="336" t="s">
        <v>1728</v>
      </c>
      <c r="E80" s="368">
        <v>0</v>
      </c>
      <c r="F80" s="336">
        <v>53.9</v>
      </c>
      <c r="G80" s="336" t="s">
        <v>97</v>
      </c>
      <c r="H80" s="367" t="s">
        <v>1738</v>
      </c>
    </row>
    <row r="81" spans="1:8">
      <c r="B81" s="335" t="s">
        <v>113</v>
      </c>
      <c r="C81" s="367" t="s">
        <v>138</v>
      </c>
      <c r="D81" s="336" t="s">
        <v>1728</v>
      </c>
      <c r="E81" s="368">
        <v>0</v>
      </c>
      <c r="F81" s="336">
        <v>1.1299999999999999</v>
      </c>
      <c r="G81" s="336" t="s">
        <v>97</v>
      </c>
      <c r="H81" s="367" t="s">
        <v>1738</v>
      </c>
    </row>
    <row r="82" spans="1:8">
      <c r="B82" s="335" t="s">
        <v>166</v>
      </c>
      <c r="C82" s="367" t="s">
        <v>902</v>
      </c>
      <c r="D82" s="336" t="s">
        <v>1728</v>
      </c>
      <c r="E82" s="368">
        <v>0</v>
      </c>
      <c r="F82" s="336">
        <v>2.5499999999999998</v>
      </c>
      <c r="G82" s="336" t="s">
        <v>97</v>
      </c>
      <c r="H82" s="367" t="s">
        <v>1738</v>
      </c>
    </row>
    <row r="83" spans="1:8">
      <c r="B83" s="335" t="s">
        <v>118</v>
      </c>
      <c r="C83" s="367" t="s">
        <v>143</v>
      </c>
      <c r="D83" s="336" t="s">
        <v>1728</v>
      </c>
      <c r="E83" s="368">
        <v>0</v>
      </c>
      <c r="F83" s="336">
        <v>7.5899999999999995E-2</v>
      </c>
      <c r="G83" s="336" t="s">
        <v>97</v>
      </c>
      <c r="H83" s="367" t="s">
        <v>1738</v>
      </c>
    </row>
    <row r="84" spans="1:8">
      <c r="B84" s="335" t="s">
        <v>221</v>
      </c>
      <c r="C84" s="367" t="s">
        <v>222</v>
      </c>
      <c r="D84" s="336" t="s">
        <v>1728</v>
      </c>
      <c r="E84" s="368">
        <v>0</v>
      </c>
      <c r="F84" s="336">
        <v>1.06E-2</v>
      </c>
      <c r="G84" s="336" t="s">
        <v>97</v>
      </c>
      <c r="H84" s="367" t="s">
        <v>1738</v>
      </c>
    </row>
    <row r="85" spans="1:8">
      <c r="B85" s="335" t="s">
        <v>223</v>
      </c>
      <c r="C85" s="367" t="s">
        <v>224</v>
      </c>
      <c r="D85" s="336" t="s">
        <v>1728</v>
      </c>
      <c r="E85" s="368">
        <v>0</v>
      </c>
      <c r="F85" s="336">
        <v>1.39E-3</v>
      </c>
      <c r="G85" s="336" t="s">
        <v>97</v>
      </c>
      <c r="H85" s="367" t="s">
        <v>1738</v>
      </c>
    </row>
    <row r="86" spans="1:8">
      <c r="B86" s="335" t="s">
        <v>167</v>
      </c>
      <c r="C86" s="367" t="s">
        <v>1235</v>
      </c>
      <c r="D86" s="336" t="s">
        <v>1728</v>
      </c>
      <c r="E86" s="368">
        <v>0</v>
      </c>
      <c r="F86" s="336">
        <v>2.41E-2</v>
      </c>
      <c r="G86" s="336" t="s">
        <v>97</v>
      </c>
      <c r="H86" s="367" t="s">
        <v>1738</v>
      </c>
    </row>
    <row r="87" spans="1:8">
      <c r="B87" s="335" t="s">
        <v>120</v>
      </c>
      <c r="C87" s="367" t="s">
        <v>147</v>
      </c>
      <c r="D87" s="336" t="s">
        <v>1728</v>
      </c>
      <c r="E87" s="368">
        <v>0</v>
      </c>
      <c r="F87" s="336">
        <v>0.41599999999999998</v>
      </c>
      <c r="G87" s="336" t="s">
        <v>97</v>
      </c>
      <c r="H87" s="367" t="s">
        <v>1738</v>
      </c>
    </row>
    <row r="88" spans="1:8">
      <c r="B88" s="335" t="s">
        <v>168</v>
      </c>
      <c r="C88" s="367" t="s">
        <v>1331</v>
      </c>
      <c r="D88" s="336" t="s">
        <v>1728</v>
      </c>
      <c r="E88" s="368">
        <v>0</v>
      </c>
      <c r="F88" s="336">
        <v>1.52E-2</v>
      </c>
      <c r="G88" s="336" t="s">
        <v>97</v>
      </c>
      <c r="H88" s="367" t="s">
        <v>1738</v>
      </c>
    </row>
    <row r="89" spans="1:8" ht="15.75" thickBot="1">
      <c r="B89" s="351" t="s">
        <v>122</v>
      </c>
      <c r="C89" s="371" t="s">
        <v>149</v>
      </c>
      <c r="D89" s="352" t="s">
        <v>1728</v>
      </c>
      <c r="E89" s="372">
        <v>0</v>
      </c>
      <c r="F89" s="352">
        <v>0.188</v>
      </c>
      <c r="G89" s="352" t="s">
        <v>97</v>
      </c>
      <c r="H89" s="371" t="s">
        <v>1738</v>
      </c>
    </row>
    <row r="92" spans="1:8" ht="20.25" customHeight="1" thickBot="1">
      <c r="A92" s="642" t="s">
        <v>1739</v>
      </c>
      <c r="B92" s="642"/>
      <c r="C92" s="642"/>
      <c r="D92" s="642"/>
      <c r="E92" s="642"/>
      <c r="F92" s="642"/>
      <c r="G92" s="642"/>
      <c r="H92" s="642"/>
    </row>
    <row r="93" spans="1:8" ht="40.15" customHeight="1" thickBot="1">
      <c r="A93" s="276"/>
      <c r="B93" s="324" t="s">
        <v>1722</v>
      </c>
      <c r="C93" s="325" t="s">
        <v>1723</v>
      </c>
      <c r="D93" s="326" t="s">
        <v>1724</v>
      </c>
      <c r="E93" s="326" t="s">
        <v>1725</v>
      </c>
      <c r="F93" s="325" t="s">
        <v>1726</v>
      </c>
      <c r="G93" s="325" t="s">
        <v>94</v>
      </c>
      <c r="H93" s="373" t="s">
        <v>1727</v>
      </c>
    </row>
    <row r="94" spans="1:8">
      <c r="B94" s="224" t="s">
        <v>154</v>
      </c>
      <c r="C94" s="374" t="s">
        <v>278</v>
      </c>
      <c r="D94" s="375" t="s">
        <v>1728</v>
      </c>
      <c r="E94" s="376">
        <v>0</v>
      </c>
      <c r="F94" s="375">
        <v>2.58E-2</v>
      </c>
      <c r="G94" s="375" t="s">
        <v>97</v>
      </c>
      <c r="H94" s="365" t="s">
        <v>155</v>
      </c>
    </row>
    <row r="95" spans="1:8">
      <c r="B95" s="234" t="s">
        <v>156</v>
      </c>
      <c r="C95" s="322" t="s">
        <v>279</v>
      </c>
      <c r="D95" s="357" t="s">
        <v>1728</v>
      </c>
      <c r="E95" s="377">
        <v>0</v>
      </c>
      <c r="F95" s="357">
        <v>1.5599999999999999E-2</v>
      </c>
      <c r="G95" s="357" t="s">
        <v>97</v>
      </c>
      <c r="H95" s="367" t="s">
        <v>155</v>
      </c>
    </row>
    <row r="96" spans="1:8">
      <c r="B96" s="234" t="s">
        <v>157</v>
      </c>
      <c r="C96" s="322" t="s">
        <v>320</v>
      </c>
      <c r="D96" s="357" t="s">
        <v>1728</v>
      </c>
      <c r="E96" s="377">
        <v>0</v>
      </c>
      <c r="F96" s="357">
        <v>1.3299999999999999E-2</v>
      </c>
      <c r="G96" s="357" t="s">
        <v>97</v>
      </c>
      <c r="H96" s="367" t="s">
        <v>155</v>
      </c>
    </row>
    <row r="97" spans="2:8">
      <c r="B97" s="234" t="s">
        <v>158</v>
      </c>
      <c r="C97" s="322" t="s">
        <v>178</v>
      </c>
      <c r="D97" s="357" t="s">
        <v>1728</v>
      </c>
      <c r="E97" s="358">
        <v>0</v>
      </c>
      <c r="F97" s="357">
        <v>0.67600000000000005</v>
      </c>
      <c r="G97" s="357" t="s">
        <v>97</v>
      </c>
      <c r="H97" s="367" t="s">
        <v>155</v>
      </c>
    </row>
    <row r="98" spans="2:8">
      <c r="B98" s="234" t="s">
        <v>159</v>
      </c>
      <c r="C98" s="322" t="s">
        <v>333</v>
      </c>
      <c r="D98" s="357" t="s">
        <v>1728</v>
      </c>
      <c r="E98" s="377">
        <v>0</v>
      </c>
      <c r="F98" s="357">
        <v>1.2999999999999999E-2</v>
      </c>
      <c r="G98" s="357" t="s">
        <v>97</v>
      </c>
      <c r="H98" s="367" t="s">
        <v>155</v>
      </c>
    </row>
    <row r="99" spans="2:8">
      <c r="B99" s="234" t="s">
        <v>96</v>
      </c>
      <c r="C99" s="322" t="s">
        <v>124</v>
      </c>
      <c r="D99" s="357" t="s">
        <v>1728</v>
      </c>
      <c r="E99" s="377">
        <v>0</v>
      </c>
      <c r="F99" s="357">
        <v>2.85</v>
      </c>
      <c r="G99" s="357" t="s">
        <v>97</v>
      </c>
      <c r="H99" s="367" t="s">
        <v>155</v>
      </c>
    </row>
    <row r="100" spans="2:8">
      <c r="B100" s="234" t="s">
        <v>99</v>
      </c>
      <c r="C100" s="322" t="s">
        <v>125</v>
      </c>
      <c r="D100" s="357" t="s">
        <v>1728</v>
      </c>
      <c r="E100" s="377">
        <v>0</v>
      </c>
      <c r="F100" s="357">
        <v>2.68</v>
      </c>
      <c r="G100" s="357" t="s">
        <v>97</v>
      </c>
      <c r="H100" s="367" t="s">
        <v>155</v>
      </c>
    </row>
    <row r="101" spans="2:8">
      <c r="B101" s="234" t="s">
        <v>100</v>
      </c>
      <c r="C101" s="322" t="s">
        <v>179</v>
      </c>
      <c r="D101" s="357" t="s">
        <v>1728</v>
      </c>
      <c r="E101" s="377">
        <v>0</v>
      </c>
      <c r="F101" s="378">
        <v>3.2</v>
      </c>
      <c r="G101" s="357" t="s">
        <v>97</v>
      </c>
      <c r="H101" s="367" t="s">
        <v>155</v>
      </c>
    </row>
    <row r="102" spans="2:8">
      <c r="B102" s="234" t="s">
        <v>104</v>
      </c>
      <c r="C102" s="322" t="s">
        <v>129</v>
      </c>
      <c r="D102" s="357" t="s">
        <v>1728</v>
      </c>
      <c r="E102" s="358">
        <v>0</v>
      </c>
      <c r="F102" s="357">
        <v>1.61</v>
      </c>
      <c r="G102" s="357" t="s">
        <v>97</v>
      </c>
      <c r="H102" s="367" t="s">
        <v>155</v>
      </c>
    </row>
    <row r="103" spans="2:8">
      <c r="B103" s="234" t="s">
        <v>161</v>
      </c>
      <c r="C103" s="322" t="s">
        <v>615</v>
      </c>
      <c r="D103" s="357" t="s">
        <v>1728</v>
      </c>
      <c r="E103" s="358">
        <v>0</v>
      </c>
      <c r="F103" s="357">
        <v>1.8100000000000002E-2</v>
      </c>
      <c r="G103" s="357" t="s">
        <v>97</v>
      </c>
      <c r="H103" s="367" t="s">
        <v>155</v>
      </c>
    </row>
    <row r="104" spans="2:8">
      <c r="B104" s="234" t="s">
        <v>162</v>
      </c>
      <c r="C104" s="322" t="s">
        <v>651</v>
      </c>
      <c r="D104" s="357" t="s">
        <v>1728</v>
      </c>
      <c r="E104" s="377">
        <v>0</v>
      </c>
      <c r="F104" s="357">
        <v>1.4E-2</v>
      </c>
      <c r="G104" s="357" t="s">
        <v>97</v>
      </c>
      <c r="H104" s="367" t="s">
        <v>155</v>
      </c>
    </row>
    <row r="105" spans="2:8">
      <c r="B105" s="234" t="s">
        <v>163</v>
      </c>
      <c r="C105" s="322" t="s">
        <v>730</v>
      </c>
      <c r="D105" s="357" t="s">
        <v>1728</v>
      </c>
      <c r="E105" s="377">
        <v>0</v>
      </c>
      <c r="F105" s="357">
        <v>4.2000000000000003E-2</v>
      </c>
      <c r="G105" s="357" t="s">
        <v>97</v>
      </c>
      <c r="H105" s="367" t="s">
        <v>155</v>
      </c>
    </row>
    <row r="106" spans="2:8">
      <c r="B106" s="234" t="s">
        <v>111</v>
      </c>
      <c r="C106" s="322" t="s">
        <v>136</v>
      </c>
      <c r="D106" s="357" t="s">
        <v>1728</v>
      </c>
      <c r="E106" s="377">
        <v>0</v>
      </c>
      <c r="F106" s="357">
        <v>2.53E-2</v>
      </c>
      <c r="G106" s="357" t="s">
        <v>97</v>
      </c>
      <c r="H106" s="367" t="s">
        <v>155</v>
      </c>
    </row>
    <row r="107" spans="2:8">
      <c r="B107" s="234" t="s">
        <v>164</v>
      </c>
      <c r="C107" s="322" t="s">
        <v>800</v>
      </c>
      <c r="D107" s="357" t="s">
        <v>1728</v>
      </c>
      <c r="E107" s="377">
        <v>0</v>
      </c>
      <c r="F107" s="357">
        <v>2.1700000000000001E-2</v>
      </c>
      <c r="G107" s="357" t="s">
        <v>97</v>
      </c>
      <c r="H107" s="367" t="s">
        <v>155</v>
      </c>
    </row>
    <row r="108" spans="2:8">
      <c r="B108" s="234" t="s">
        <v>165</v>
      </c>
      <c r="C108" s="322" t="s">
        <v>801</v>
      </c>
      <c r="D108" s="357" t="s">
        <v>1728</v>
      </c>
      <c r="E108" s="377">
        <v>0</v>
      </c>
      <c r="F108" s="357">
        <v>1.15E-2</v>
      </c>
      <c r="G108" s="357" t="s">
        <v>97</v>
      </c>
      <c r="H108" s="367" t="s">
        <v>155</v>
      </c>
    </row>
    <row r="109" spans="2:8">
      <c r="B109" s="234" t="s">
        <v>112</v>
      </c>
      <c r="C109" s="322" t="s">
        <v>137</v>
      </c>
      <c r="D109" s="357" t="s">
        <v>1728</v>
      </c>
      <c r="E109" s="377">
        <v>0</v>
      </c>
      <c r="F109" s="357">
        <v>20.9</v>
      </c>
      <c r="G109" s="357" t="s">
        <v>97</v>
      </c>
      <c r="H109" s="367" t="s">
        <v>155</v>
      </c>
    </row>
    <row r="110" spans="2:8">
      <c r="B110" s="234" t="s">
        <v>166</v>
      </c>
      <c r="C110" s="322" t="s">
        <v>902</v>
      </c>
      <c r="D110" s="357" t="s">
        <v>1728</v>
      </c>
      <c r="E110" s="377">
        <v>0</v>
      </c>
      <c r="F110" s="357">
        <v>3.12</v>
      </c>
      <c r="G110" s="357" t="s">
        <v>97</v>
      </c>
      <c r="H110" s="367" t="s">
        <v>155</v>
      </c>
    </row>
    <row r="111" spans="2:8">
      <c r="B111" s="234" t="s">
        <v>118</v>
      </c>
      <c r="C111" s="322" t="s">
        <v>143</v>
      </c>
      <c r="D111" s="357" t="s">
        <v>1728</v>
      </c>
      <c r="E111" s="377">
        <v>0</v>
      </c>
      <c r="F111" s="357">
        <v>9.9000000000000005E-2</v>
      </c>
      <c r="G111" s="357" t="s">
        <v>97</v>
      </c>
      <c r="H111" s="367" t="s">
        <v>155</v>
      </c>
    </row>
    <row r="112" spans="2:8">
      <c r="B112" s="234" t="s">
        <v>167</v>
      </c>
      <c r="C112" s="322" t="s">
        <v>1235</v>
      </c>
      <c r="D112" s="357" t="s">
        <v>1728</v>
      </c>
      <c r="E112" s="377">
        <v>0</v>
      </c>
      <c r="F112" s="357">
        <v>1.21E-2</v>
      </c>
      <c r="G112" s="357" t="s">
        <v>97</v>
      </c>
      <c r="H112" s="367" t="s">
        <v>155</v>
      </c>
    </row>
    <row r="113" spans="2:8">
      <c r="B113" s="234" t="s">
        <v>120</v>
      </c>
      <c r="C113" s="322" t="s">
        <v>147</v>
      </c>
      <c r="D113" s="357" t="s">
        <v>1728</v>
      </c>
      <c r="E113" s="377">
        <v>0</v>
      </c>
      <c r="F113" s="357">
        <v>0.56899999999999995</v>
      </c>
      <c r="G113" s="357" t="s">
        <v>97</v>
      </c>
      <c r="H113" s="367" t="s">
        <v>155</v>
      </c>
    </row>
    <row r="114" spans="2:8">
      <c r="B114" s="234" t="s">
        <v>168</v>
      </c>
      <c r="C114" s="322" t="s">
        <v>1331</v>
      </c>
      <c r="D114" s="357" t="s">
        <v>1728</v>
      </c>
      <c r="E114" s="377">
        <v>0</v>
      </c>
      <c r="F114" s="357">
        <v>7.3200000000000001E-3</v>
      </c>
      <c r="G114" s="357" t="s">
        <v>97</v>
      </c>
      <c r="H114" s="367" t="s">
        <v>155</v>
      </c>
    </row>
    <row r="115" spans="2:8" ht="15.75" thickBot="1">
      <c r="B115" s="246" t="s">
        <v>122</v>
      </c>
      <c r="C115" s="379" t="s">
        <v>149</v>
      </c>
      <c r="D115" s="380" t="s">
        <v>1728</v>
      </c>
      <c r="E115" s="381">
        <v>0</v>
      </c>
      <c r="F115" s="380">
        <v>0.19900000000000001</v>
      </c>
      <c r="G115" s="380" t="s">
        <v>97</v>
      </c>
      <c r="H115" s="371" t="s">
        <v>155</v>
      </c>
    </row>
  </sheetData>
  <mergeCells count="7">
    <mergeCell ref="A92:H92"/>
    <mergeCell ref="A1:H1"/>
    <mergeCell ref="A2:H2"/>
    <mergeCell ref="A4:H4"/>
    <mergeCell ref="A6:H6"/>
    <mergeCell ref="A8:H8"/>
    <mergeCell ref="A53:H53"/>
  </mergeCells>
  <pageMargins left="0.7" right="0.7" top="0.75" bottom="0.75" header="0.3" footer="0.3"/>
  <pageSetup scale="65" orientation="portrait" horizontalDpi="360" verticalDpi="360" r:id="rId1"/>
  <rowBreaks count="1" manualBreakCount="1">
    <brk id="5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821D-539E-4142-B786-83D335A4D35F}">
  <dimension ref="A1:J99"/>
  <sheetViews>
    <sheetView topLeftCell="A10" workbookViewId="0">
      <selection activeCell="L29" sqref="L29"/>
    </sheetView>
    <sheetView workbookViewId="1">
      <selection sqref="A1:H1"/>
    </sheetView>
  </sheetViews>
  <sheetFormatPr defaultColWidth="9.140625" defaultRowHeight="15"/>
  <cols>
    <col min="1" max="1" width="2.7109375" style="382" customWidth="1"/>
    <col min="2" max="2" width="14.7109375" style="385" customWidth="1"/>
    <col min="3" max="3" width="28.7109375" style="382" customWidth="1"/>
    <col min="4" max="7" width="12.7109375" style="386" customWidth="1"/>
    <col min="8" max="8" width="30.5703125" style="382" customWidth="1"/>
    <col min="9" max="9" width="7.85546875" style="382" customWidth="1"/>
    <col min="10" max="16384" width="9.140625" style="382"/>
  </cols>
  <sheetData>
    <row r="1" spans="1:10" ht="20.25" customHeight="1">
      <c r="A1" s="648" t="s">
        <v>1740</v>
      </c>
      <c r="B1" s="648"/>
      <c r="C1" s="648"/>
      <c r="D1" s="648"/>
      <c r="E1" s="648"/>
      <c r="F1" s="648"/>
      <c r="G1" s="648"/>
      <c r="H1" s="648"/>
    </row>
    <row r="2" spans="1:10" s="383" customFormat="1" ht="75" customHeight="1">
      <c r="A2" s="649" t="s">
        <v>1741</v>
      </c>
      <c r="B2" s="650"/>
      <c r="C2" s="650"/>
      <c r="D2" s="650"/>
      <c r="E2" s="650"/>
      <c r="F2" s="650"/>
      <c r="G2" s="650"/>
      <c r="H2" s="650"/>
      <c r="J2" s="384"/>
    </row>
    <row r="3" spans="1:10" ht="15" customHeight="1">
      <c r="J3" s="387"/>
    </row>
    <row r="4" spans="1:10" s="389" customFormat="1" ht="45" customHeight="1">
      <c r="A4" s="651" t="s">
        <v>1742</v>
      </c>
      <c r="B4" s="651"/>
      <c r="C4" s="651"/>
      <c r="D4" s="651"/>
      <c r="E4" s="651"/>
      <c r="F4" s="651"/>
      <c r="G4" s="651"/>
      <c r="H4" s="651"/>
      <c r="J4" s="390"/>
    </row>
    <row r="5" spans="1:10" s="389" customFormat="1" ht="15" customHeight="1">
      <c r="A5" s="388"/>
      <c r="B5" s="388"/>
      <c r="C5" s="388"/>
      <c r="D5" s="388"/>
      <c r="E5" s="388"/>
      <c r="F5" s="388"/>
      <c r="G5" s="388"/>
      <c r="H5" s="388"/>
      <c r="J5" s="390"/>
    </row>
    <row r="6" spans="1:10" ht="15" customHeight="1">
      <c r="A6" s="652" t="s">
        <v>1734</v>
      </c>
      <c r="B6" s="652"/>
      <c r="C6" s="652"/>
      <c r="D6" s="652"/>
      <c r="E6" s="652"/>
      <c r="F6" s="652"/>
      <c r="G6" s="652"/>
      <c r="H6" s="652"/>
      <c r="J6" s="387"/>
    </row>
    <row r="7" spans="1:10" ht="15" customHeight="1">
      <c r="J7" s="387"/>
    </row>
    <row r="8" spans="1:10" s="391" customFormat="1" ht="20.100000000000001" customHeight="1" thickBot="1">
      <c r="A8" s="653" t="s">
        <v>1512</v>
      </c>
      <c r="B8" s="653"/>
      <c r="C8" s="653"/>
      <c r="D8" s="653"/>
      <c r="E8" s="653"/>
      <c r="F8" s="653"/>
      <c r="G8" s="653"/>
      <c r="H8" s="653"/>
      <c r="J8" s="387"/>
    </row>
    <row r="9" spans="1:10" s="389" customFormat="1" ht="40.15" customHeight="1" thickBot="1">
      <c r="A9" s="392"/>
      <c r="B9" s="393" t="s">
        <v>1722</v>
      </c>
      <c r="C9" s="394" t="s">
        <v>1723</v>
      </c>
      <c r="D9" s="395" t="s">
        <v>1724</v>
      </c>
      <c r="E9" s="395" t="s">
        <v>1725</v>
      </c>
      <c r="F9" s="395" t="s">
        <v>84</v>
      </c>
      <c r="G9" s="395" t="s">
        <v>94</v>
      </c>
      <c r="H9" s="396" t="s">
        <v>1727</v>
      </c>
    </row>
    <row r="10" spans="1:10" ht="15" customHeight="1">
      <c r="B10" s="397" t="s">
        <v>96</v>
      </c>
      <c r="C10" s="398" t="s">
        <v>124</v>
      </c>
      <c r="D10" s="397" t="s">
        <v>1728</v>
      </c>
      <c r="E10" s="399">
        <v>0</v>
      </c>
      <c r="F10" s="400">
        <v>4.3E-3</v>
      </c>
      <c r="G10" s="400" t="s">
        <v>97</v>
      </c>
      <c r="H10" s="398" t="s">
        <v>1743</v>
      </c>
    </row>
    <row r="11" spans="1:10" ht="15" customHeight="1">
      <c r="B11" s="401" t="s">
        <v>99</v>
      </c>
      <c r="C11" s="402" t="s">
        <v>125</v>
      </c>
      <c r="D11" s="401" t="s">
        <v>1728</v>
      </c>
      <c r="E11" s="403">
        <v>0</v>
      </c>
      <c r="F11" s="404">
        <v>2.7000000000000001E-3</v>
      </c>
      <c r="G11" s="404" t="s">
        <v>97</v>
      </c>
      <c r="H11" s="402" t="s">
        <v>1743</v>
      </c>
    </row>
    <row r="12" spans="1:10" ht="15" customHeight="1">
      <c r="B12" s="401" t="s">
        <v>100</v>
      </c>
      <c r="C12" s="402" t="s">
        <v>179</v>
      </c>
      <c r="D12" s="401" t="s">
        <v>1728</v>
      </c>
      <c r="E12" s="403">
        <v>0</v>
      </c>
      <c r="F12" s="405">
        <v>3.2</v>
      </c>
      <c r="G12" s="404" t="s">
        <v>97</v>
      </c>
      <c r="H12" s="402" t="s">
        <v>1743</v>
      </c>
    </row>
    <row r="13" spans="1:10" ht="15" customHeight="1">
      <c r="B13" s="401" t="s">
        <v>102</v>
      </c>
      <c r="C13" s="402" t="s">
        <v>127</v>
      </c>
      <c r="D13" s="401" t="s">
        <v>1728</v>
      </c>
      <c r="E13" s="403">
        <v>0</v>
      </c>
      <c r="F13" s="404">
        <v>2.0000000000000001E-4</v>
      </c>
      <c r="G13" s="404" t="s">
        <v>97</v>
      </c>
      <c r="H13" s="402" t="s">
        <v>1743</v>
      </c>
      <c r="J13" s="389"/>
    </row>
    <row r="14" spans="1:10" ht="15" customHeight="1">
      <c r="B14" s="401" t="s">
        <v>103</v>
      </c>
      <c r="C14" s="402" t="s">
        <v>128</v>
      </c>
      <c r="D14" s="401" t="s">
        <v>1728</v>
      </c>
      <c r="E14" s="403">
        <v>0</v>
      </c>
      <c r="F14" s="404">
        <v>4.4000000000000003E-3</v>
      </c>
      <c r="G14" s="404" t="s">
        <v>97</v>
      </c>
      <c r="H14" s="402" t="s">
        <v>1743</v>
      </c>
    </row>
    <row r="15" spans="1:10" ht="15" customHeight="1">
      <c r="B15" s="401" t="s">
        <v>104</v>
      </c>
      <c r="C15" s="402" t="s">
        <v>129</v>
      </c>
      <c r="D15" s="401" t="s">
        <v>1728</v>
      </c>
      <c r="E15" s="403">
        <v>0</v>
      </c>
      <c r="F15" s="404">
        <v>8.0000000000000002E-3</v>
      </c>
      <c r="G15" s="404" t="s">
        <v>97</v>
      </c>
      <c r="H15" s="402" t="s">
        <v>1743</v>
      </c>
    </row>
    <row r="16" spans="1:10" ht="15" customHeight="1">
      <c r="B16" s="401" t="s">
        <v>106</v>
      </c>
      <c r="C16" s="402" t="s">
        <v>131</v>
      </c>
      <c r="D16" s="401" t="s">
        <v>1728</v>
      </c>
      <c r="E16" s="403">
        <v>0</v>
      </c>
      <c r="F16" s="404">
        <v>1.2E-5</v>
      </c>
      <c r="G16" s="404" t="s">
        <v>97</v>
      </c>
      <c r="H16" s="402" t="s">
        <v>1743</v>
      </c>
    </row>
    <row r="17" spans="2:8" ht="15" customHeight="1">
      <c r="B17" s="401" t="s">
        <v>107</v>
      </c>
      <c r="C17" s="402" t="s">
        <v>132</v>
      </c>
      <c r="D17" s="401" t="s">
        <v>1728</v>
      </c>
      <c r="E17" s="403">
        <v>0</v>
      </c>
      <c r="F17" s="404">
        <v>1.1000000000000001E-3</v>
      </c>
      <c r="G17" s="404" t="s">
        <v>97</v>
      </c>
      <c r="H17" s="402" t="s">
        <v>1743</v>
      </c>
    </row>
    <row r="18" spans="2:8" ht="15" customHeight="1">
      <c r="B18" s="401" t="s">
        <v>108</v>
      </c>
      <c r="C18" s="402" t="s">
        <v>133</v>
      </c>
      <c r="D18" s="401" t="s">
        <v>1728</v>
      </c>
      <c r="E18" s="403">
        <v>0</v>
      </c>
      <c r="F18" s="404">
        <v>1.4E-3</v>
      </c>
      <c r="G18" s="404" t="s">
        <v>97</v>
      </c>
      <c r="H18" s="402" t="s">
        <v>1743</v>
      </c>
    </row>
    <row r="19" spans="2:8" ht="15" customHeight="1">
      <c r="B19" s="401" t="s">
        <v>109</v>
      </c>
      <c r="C19" s="402" t="s">
        <v>134</v>
      </c>
      <c r="D19" s="401" t="s">
        <v>1728</v>
      </c>
      <c r="E19" s="403">
        <v>0</v>
      </c>
      <c r="F19" s="404">
        <v>8.3999999999999995E-5</v>
      </c>
      <c r="G19" s="404" t="s">
        <v>97</v>
      </c>
      <c r="H19" s="402" t="s">
        <v>1743</v>
      </c>
    </row>
    <row r="20" spans="2:8" ht="15" customHeight="1">
      <c r="B20" s="401" t="s">
        <v>110</v>
      </c>
      <c r="C20" s="402" t="s">
        <v>135</v>
      </c>
      <c r="D20" s="401" t="s">
        <v>1728</v>
      </c>
      <c r="E20" s="403">
        <v>0</v>
      </c>
      <c r="F20" s="404">
        <v>8.4999999999999995E-4</v>
      </c>
      <c r="G20" s="404" t="s">
        <v>97</v>
      </c>
      <c r="H20" s="402" t="s">
        <v>1743</v>
      </c>
    </row>
    <row r="21" spans="2:8" ht="15" customHeight="1">
      <c r="B21" s="401" t="s">
        <v>111</v>
      </c>
      <c r="C21" s="402" t="s">
        <v>136</v>
      </c>
      <c r="D21" s="401" t="s">
        <v>1728</v>
      </c>
      <c r="E21" s="403">
        <v>0</v>
      </c>
      <c r="F21" s="404">
        <v>9.4999999999999998E-3</v>
      </c>
      <c r="G21" s="404" t="s">
        <v>97</v>
      </c>
      <c r="H21" s="402" t="s">
        <v>1743</v>
      </c>
    </row>
    <row r="22" spans="2:8" ht="15" customHeight="1">
      <c r="B22" s="401" t="s">
        <v>112</v>
      </c>
      <c r="C22" s="402" t="s">
        <v>137</v>
      </c>
      <c r="D22" s="401" t="s">
        <v>1728</v>
      </c>
      <c r="E22" s="403">
        <v>0</v>
      </c>
      <c r="F22" s="404">
        <v>1.7000000000000001E-2</v>
      </c>
      <c r="G22" s="404" t="s">
        <v>97</v>
      </c>
      <c r="H22" s="402" t="s">
        <v>1743</v>
      </c>
    </row>
    <row r="23" spans="2:8" ht="15" customHeight="1">
      <c r="B23" s="401" t="s">
        <v>113</v>
      </c>
      <c r="C23" s="402" t="s">
        <v>138</v>
      </c>
      <c r="D23" s="401" t="s">
        <v>1728</v>
      </c>
      <c r="E23" s="403">
        <v>0</v>
      </c>
      <c r="F23" s="404">
        <v>6.3E-3</v>
      </c>
      <c r="G23" s="404" t="s">
        <v>97</v>
      </c>
      <c r="H23" s="402" t="s">
        <v>1743</v>
      </c>
    </row>
    <row r="24" spans="2:8" ht="15" customHeight="1">
      <c r="B24" s="401" t="s">
        <v>114</v>
      </c>
      <c r="C24" s="402" t="s">
        <v>139</v>
      </c>
      <c r="D24" s="401" t="s">
        <v>1728</v>
      </c>
      <c r="E24" s="403">
        <v>0</v>
      </c>
      <c r="F24" s="404">
        <v>5.0000000000000001E-4</v>
      </c>
      <c r="G24" s="404" t="s">
        <v>97</v>
      </c>
      <c r="H24" s="402" t="s">
        <v>1743</v>
      </c>
    </row>
    <row r="25" spans="2:8" ht="15" customHeight="1">
      <c r="B25" s="401" t="s">
        <v>115</v>
      </c>
      <c r="C25" s="402" t="s">
        <v>140</v>
      </c>
      <c r="D25" s="401" t="s">
        <v>1728</v>
      </c>
      <c r="E25" s="403">
        <v>0</v>
      </c>
      <c r="F25" s="404">
        <v>3.8000000000000002E-4</v>
      </c>
      <c r="G25" s="404" t="s">
        <v>97</v>
      </c>
      <c r="H25" s="402" t="s">
        <v>1743</v>
      </c>
    </row>
    <row r="26" spans="2:8" ht="15" customHeight="1">
      <c r="B26" s="401" t="s">
        <v>116</v>
      </c>
      <c r="C26" s="402" t="s">
        <v>141</v>
      </c>
      <c r="D26" s="401" t="s">
        <v>1728</v>
      </c>
      <c r="E26" s="403">
        <v>0</v>
      </c>
      <c r="F26" s="404">
        <v>2.5999999999999998E-4</v>
      </c>
      <c r="G26" s="404" t="s">
        <v>97</v>
      </c>
      <c r="H26" s="402" t="s">
        <v>1743</v>
      </c>
    </row>
    <row r="27" spans="2:8" ht="15" customHeight="1">
      <c r="B27" s="401" t="s">
        <v>117</v>
      </c>
      <c r="C27" s="402" t="s">
        <v>142</v>
      </c>
      <c r="D27" s="401" t="s">
        <v>1728</v>
      </c>
      <c r="E27" s="403">
        <v>0</v>
      </c>
      <c r="F27" s="404">
        <v>1.65E-3</v>
      </c>
      <c r="G27" s="404" t="s">
        <v>97</v>
      </c>
      <c r="H27" s="402" t="s">
        <v>1743</v>
      </c>
    </row>
    <row r="28" spans="2:8" ht="15" customHeight="1">
      <c r="B28" s="401" t="s">
        <v>118</v>
      </c>
      <c r="C28" s="402" t="s">
        <v>143</v>
      </c>
      <c r="D28" s="401" t="s">
        <v>1728</v>
      </c>
      <c r="E28" s="403">
        <v>0</v>
      </c>
      <c r="F28" s="404">
        <v>2.9999999999999997E-4</v>
      </c>
      <c r="G28" s="404" t="s">
        <v>97</v>
      </c>
      <c r="H28" s="402" t="s">
        <v>1743</v>
      </c>
    </row>
    <row r="29" spans="2:8" ht="15" customHeight="1">
      <c r="B29" s="401">
        <v>365</v>
      </c>
      <c r="C29" s="402" t="s">
        <v>144</v>
      </c>
      <c r="D29" s="401" t="s">
        <v>1728</v>
      </c>
      <c r="E29" s="403">
        <v>0</v>
      </c>
      <c r="F29" s="404">
        <v>2.0999999999999999E-3</v>
      </c>
      <c r="G29" s="404" t="s">
        <v>97</v>
      </c>
      <c r="H29" s="402" t="s">
        <v>1743</v>
      </c>
    </row>
    <row r="30" spans="2:8" ht="15" customHeight="1">
      <c r="B30" s="401">
        <v>401</v>
      </c>
      <c r="C30" s="402" t="s">
        <v>145</v>
      </c>
      <c r="D30" s="401" t="s">
        <v>1728</v>
      </c>
      <c r="E30" s="403">
        <v>0</v>
      </c>
      <c r="F30" s="404">
        <v>1E-4</v>
      </c>
      <c r="G30" s="404" t="s">
        <v>97</v>
      </c>
      <c r="H30" s="402" t="s">
        <v>1743</v>
      </c>
    </row>
    <row r="31" spans="2:8" ht="15" customHeight="1">
      <c r="B31" s="401" t="s">
        <v>119</v>
      </c>
      <c r="C31" s="402" t="s">
        <v>146</v>
      </c>
      <c r="D31" s="401" t="s">
        <v>1728</v>
      </c>
      <c r="E31" s="403">
        <v>0</v>
      </c>
      <c r="F31" s="404">
        <v>2.4000000000000001E-5</v>
      </c>
      <c r="G31" s="404" t="s">
        <v>97</v>
      </c>
      <c r="H31" s="402" t="s">
        <v>1743</v>
      </c>
    </row>
    <row r="32" spans="2:8" ht="15" customHeight="1">
      <c r="B32" s="401" t="s">
        <v>120</v>
      </c>
      <c r="C32" s="402" t="s">
        <v>147</v>
      </c>
      <c r="D32" s="401" t="s">
        <v>1728</v>
      </c>
      <c r="E32" s="403">
        <v>0</v>
      </c>
      <c r="F32" s="404">
        <v>3.6600000000000001E-2</v>
      </c>
      <c r="G32" s="404" t="s">
        <v>97</v>
      </c>
      <c r="H32" s="402" t="s">
        <v>1743</v>
      </c>
    </row>
    <row r="33" spans="1:8" ht="15" customHeight="1">
      <c r="B33" s="401" t="s">
        <v>121</v>
      </c>
      <c r="C33" s="402" t="s">
        <v>148</v>
      </c>
      <c r="D33" s="401" t="s">
        <v>1728</v>
      </c>
      <c r="E33" s="403">
        <v>0</v>
      </c>
      <c r="F33" s="404">
        <v>2.3E-3</v>
      </c>
      <c r="G33" s="404" t="s">
        <v>97</v>
      </c>
      <c r="H33" s="402" t="s">
        <v>1743</v>
      </c>
    </row>
    <row r="34" spans="1:8" ht="15" customHeight="1">
      <c r="B34" s="401" t="s">
        <v>122</v>
      </c>
      <c r="C34" s="402" t="s">
        <v>149</v>
      </c>
      <c r="D34" s="401" t="s">
        <v>1728</v>
      </c>
      <c r="E34" s="403">
        <v>0</v>
      </c>
      <c r="F34" s="404">
        <v>2.7199999999999998E-2</v>
      </c>
      <c r="G34" s="404" t="s">
        <v>97</v>
      </c>
      <c r="H34" s="402" t="s">
        <v>1743</v>
      </c>
    </row>
    <row r="35" spans="1:8" ht="15" customHeight="1" thickBot="1">
      <c r="B35" s="406" t="s">
        <v>123</v>
      </c>
      <c r="C35" s="407" t="s">
        <v>150</v>
      </c>
      <c r="D35" s="406" t="s">
        <v>1728</v>
      </c>
      <c r="E35" s="408">
        <v>0</v>
      </c>
      <c r="F35" s="409">
        <v>2.9000000000000001E-2</v>
      </c>
      <c r="G35" s="409" t="s">
        <v>97</v>
      </c>
      <c r="H35" s="407" t="s">
        <v>1743</v>
      </c>
    </row>
    <row r="36" spans="1:8" ht="15" customHeight="1"/>
    <row r="37" spans="1:8" ht="15" customHeight="1"/>
    <row r="38" spans="1:8" s="391" customFormat="1" ht="20.25" customHeight="1" thickBot="1">
      <c r="A38" s="653" t="s">
        <v>1513</v>
      </c>
      <c r="B38" s="653"/>
      <c r="C38" s="653"/>
      <c r="D38" s="653"/>
      <c r="E38" s="653"/>
      <c r="F38" s="653"/>
      <c r="G38" s="653"/>
      <c r="H38" s="653"/>
    </row>
    <row r="39" spans="1:8" s="389" customFormat="1" ht="40.15" customHeight="1" thickBot="1">
      <c r="A39" s="392"/>
      <c r="B39" s="393" t="s">
        <v>1722</v>
      </c>
      <c r="C39" s="394" t="s">
        <v>1723</v>
      </c>
      <c r="D39" s="395" t="s">
        <v>1724</v>
      </c>
      <c r="E39" s="395" t="s">
        <v>1725</v>
      </c>
      <c r="F39" s="395" t="s">
        <v>84</v>
      </c>
      <c r="G39" s="395" t="s">
        <v>94</v>
      </c>
      <c r="H39" s="410" t="s">
        <v>1727</v>
      </c>
    </row>
    <row r="40" spans="1:8" ht="15" customHeight="1">
      <c r="B40" s="397" t="s">
        <v>96</v>
      </c>
      <c r="C40" s="398" t="s">
        <v>124</v>
      </c>
      <c r="D40" s="400" t="s">
        <v>1728</v>
      </c>
      <c r="E40" s="411">
        <v>0</v>
      </c>
      <c r="F40" s="400">
        <v>3.0999999999999999E-3</v>
      </c>
      <c r="G40" s="400" t="s">
        <v>97</v>
      </c>
      <c r="H40" s="398" t="s">
        <v>1744</v>
      </c>
    </row>
    <row r="41" spans="1:8" ht="15" customHeight="1">
      <c r="B41" s="401" t="s">
        <v>99</v>
      </c>
      <c r="C41" s="402" t="s">
        <v>125</v>
      </c>
      <c r="D41" s="404" t="s">
        <v>1728</v>
      </c>
      <c r="E41" s="412">
        <v>0</v>
      </c>
      <c r="F41" s="404">
        <v>2.7000000000000001E-3</v>
      </c>
      <c r="G41" s="404" t="s">
        <v>97</v>
      </c>
      <c r="H41" s="402" t="s">
        <v>1744</v>
      </c>
    </row>
    <row r="42" spans="1:8" ht="15" customHeight="1">
      <c r="B42" s="401" t="s">
        <v>100</v>
      </c>
      <c r="C42" s="402" t="s">
        <v>1745</v>
      </c>
      <c r="D42" s="404" t="s">
        <v>1728</v>
      </c>
      <c r="E42" s="412">
        <v>0</v>
      </c>
      <c r="F42" s="405">
        <v>3.2</v>
      </c>
      <c r="G42" s="404" t="s">
        <v>97</v>
      </c>
      <c r="H42" s="402" t="s">
        <v>1744</v>
      </c>
    </row>
    <row r="43" spans="1:8" ht="15" customHeight="1">
      <c r="B43" s="401" t="s">
        <v>102</v>
      </c>
      <c r="C43" s="402" t="s">
        <v>127</v>
      </c>
      <c r="D43" s="404" t="s">
        <v>1728</v>
      </c>
      <c r="E43" s="412">
        <v>0</v>
      </c>
      <c r="F43" s="404">
        <v>2.0000000000000001E-4</v>
      </c>
      <c r="G43" s="404" t="s">
        <v>97</v>
      </c>
      <c r="H43" s="402" t="s">
        <v>1744</v>
      </c>
    </row>
    <row r="44" spans="1:8" ht="15" customHeight="1">
      <c r="B44" s="401" t="s">
        <v>103</v>
      </c>
      <c r="C44" s="402" t="s">
        <v>128</v>
      </c>
      <c r="D44" s="404" t="s">
        <v>1728</v>
      </c>
      <c r="E44" s="412">
        <v>0</v>
      </c>
      <c r="F44" s="404">
        <v>4.4000000000000003E-3</v>
      </c>
      <c r="G44" s="404" t="s">
        <v>97</v>
      </c>
      <c r="H44" s="402" t="s">
        <v>1744</v>
      </c>
    </row>
    <row r="45" spans="1:8" ht="15" customHeight="1">
      <c r="B45" s="401" t="s">
        <v>104</v>
      </c>
      <c r="C45" s="402" t="s">
        <v>129</v>
      </c>
      <c r="D45" s="404" t="s">
        <v>1728</v>
      </c>
      <c r="E45" s="412">
        <v>0</v>
      </c>
      <c r="F45" s="404">
        <v>5.7999999999999996E-3</v>
      </c>
      <c r="G45" s="404" t="s">
        <v>97</v>
      </c>
      <c r="H45" s="402" t="s">
        <v>1744</v>
      </c>
    </row>
    <row r="46" spans="1:8" ht="15" customHeight="1">
      <c r="B46" s="401" t="s">
        <v>105</v>
      </c>
      <c r="C46" s="402" t="s">
        <v>130</v>
      </c>
      <c r="D46" s="404" t="s">
        <v>1728</v>
      </c>
      <c r="E46" s="412">
        <v>0</v>
      </c>
      <c r="F46" s="404">
        <v>1.1999999999999999E-6</v>
      </c>
      <c r="G46" s="404" t="s">
        <v>97</v>
      </c>
      <c r="H46" s="402" t="s">
        <v>1744</v>
      </c>
    </row>
    <row r="47" spans="1:8" ht="15" customHeight="1">
      <c r="B47" s="401" t="s">
        <v>106</v>
      </c>
      <c r="C47" s="402" t="s">
        <v>131</v>
      </c>
      <c r="D47" s="404" t="s">
        <v>1728</v>
      </c>
      <c r="E47" s="412">
        <v>0</v>
      </c>
      <c r="F47" s="404">
        <v>1.2E-5</v>
      </c>
      <c r="G47" s="404" t="s">
        <v>97</v>
      </c>
      <c r="H47" s="402" t="s">
        <v>1744</v>
      </c>
    </row>
    <row r="48" spans="1:8" ht="15" customHeight="1">
      <c r="B48" s="401" t="s">
        <v>107</v>
      </c>
      <c r="C48" s="402" t="s">
        <v>132</v>
      </c>
      <c r="D48" s="404" t="s">
        <v>1728</v>
      </c>
      <c r="E48" s="412">
        <v>0</v>
      </c>
      <c r="F48" s="404">
        <v>1.1000000000000001E-3</v>
      </c>
      <c r="G48" s="404" t="s">
        <v>97</v>
      </c>
      <c r="H48" s="402" t="s">
        <v>1744</v>
      </c>
    </row>
    <row r="49" spans="2:8" ht="15" customHeight="1">
      <c r="B49" s="401" t="s">
        <v>108</v>
      </c>
      <c r="C49" s="402" t="s">
        <v>133</v>
      </c>
      <c r="D49" s="404" t="s">
        <v>1728</v>
      </c>
      <c r="E49" s="412">
        <v>0</v>
      </c>
      <c r="F49" s="404">
        <v>1.4E-3</v>
      </c>
      <c r="G49" s="404" t="s">
        <v>97</v>
      </c>
      <c r="H49" s="402" t="s">
        <v>1744</v>
      </c>
    </row>
    <row r="50" spans="2:8" ht="15" customHeight="1">
      <c r="B50" s="401" t="s">
        <v>109</v>
      </c>
      <c r="C50" s="402" t="s">
        <v>134</v>
      </c>
      <c r="D50" s="404" t="s">
        <v>1728</v>
      </c>
      <c r="E50" s="412">
        <v>0</v>
      </c>
      <c r="F50" s="404">
        <v>8.3999999999999995E-5</v>
      </c>
      <c r="G50" s="404" t="s">
        <v>97</v>
      </c>
      <c r="H50" s="402" t="s">
        <v>1744</v>
      </c>
    </row>
    <row r="51" spans="2:8" ht="15" customHeight="1">
      <c r="B51" s="401" t="s">
        <v>110</v>
      </c>
      <c r="C51" s="402" t="s">
        <v>135</v>
      </c>
      <c r="D51" s="404" t="s">
        <v>1728</v>
      </c>
      <c r="E51" s="412">
        <v>0</v>
      </c>
      <c r="F51" s="404">
        <v>8.4999999999999995E-4</v>
      </c>
      <c r="G51" s="404" t="s">
        <v>97</v>
      </c>
      <c r="H51" s="402" t="s">
        <v>1744</v>
      </c>
    </row>
    <row r="52" spans="2:8" ht="15" customHeight="1">
      <c r="B52" s="401" t="s">
        <v>111</v>
      </c>
      <c r="C52" s="402" t="s">
        <v>136</v>
      </c>
      <c r="D52" s="404" t="s">
        <v>1728</v>
      </c>
      <c r="E52" s="412">
        <v>0</v>
      </c>
      <c r="F52" s="404">
        <v>6.8999999999999999E-3</v>
      </c>
      <c r="G52" s="404" t="s">
        <v>97</v>
      </c>
      <c r="H52" s="402" t="s">
        <v>1744</v>
      </c>
    </row>
    <row r="53" spans="2:8" ht="15" customHeight="1">
      <c r="B53" s="401" t="s">
        <v>112</v>
      </c>
      <c r="C53" s="402" t="s">
        <v>137</v>
      </c>
      <c r="D53" s="404" t="s">
        <v>1728</v>
      </c>
      <c r="E53" s="412">
        <v>0</v>
      </c>
      <c r="F53" s="404">
        <v>1.23E-2</v>
      </c>
      <c r="G53" s="404" t="s">
        <v>97</v>
      </c>
      <c r="H53" s="402" t="s">
        <v>1744</v>
      </c>
    </row>
    <row r="54" spans="2:8" ht="15" customHeight="1">
      <c r="B54" s="401" t="s">
        <v>113</v>
      </c>
      <c r="C54" s="402" t="s">
        <v>138</v>
      </c>
      <c r="D54" s="404" t="s">
        <v>1728</v>
      </c>
      <c r="E54" s="412">
        <v>0</v>
      </c>
      <c r="F54" s="404">
        <v>4.5999999999999999E-3</v>
      </c>
      <c r="G54" s="404" t="s">
        <v>97</v>
      </c>
      <c r="H54" s="402" t="s">
        <v>1744</v>
      </c>
    </row>
    <row r="55" spans="2:8" ht="15" customHeight="1">
      <c r="B55" s="401" t="s">
        <v>114</v>
      </c>
      <c r="C55" s="402" t="s">
        <v>139</v>
      </c>
      <c r="D55" s="404" t="s">
        <v>1728</v>
      </c>
      <c r="E55" s="412">
        <v>0</v>
      </c>
      <c r="F55" s="404">
        <v>5.0000000000000001E-4</v>
      </c>
      <c r="G55" s="404" t="s">
        <v>97</v>
      </c>
      <c r="H55" s="402" t="s">
        <v>1744</v>
      </c>
    </row>
    <row r="56" spans="2:8" ht="15" customHeight="1">
      <c r="B56" s="401" t="s">
        <v>115</v>
      </c>
      <c r="C56" s="402" t="s">
        <v>140</v>
      </c>
      <c r="D56" s="404" t="s">
        <v>1728</v>
      </c>
      <c r="E56" s="412">
        <v>0</v>
      </c>
      <c r="F56" s="404">
        <v>3.8000000000000002E-4</v>
      </c>
      <c r="G56" s="404" t="s">
        <v>97</v>
      </c>
      <c r="H56" s="402" t="s">
        <v>1744</v>
      </c>
    </row>
    <row r="57" spans="2:8" ht="15" customHeight="1">
      <c r="B57" s="401" t="s">
        <v>116</v>
      </c>
      <c r="C57" s="402" t="s">
        <v>141</v>
      </c>
      <c r="D57" s="404" t="s">
        <v>1728</v>
      </c>
      <c r="E57" s="412">
        <v>0</v>
      </c>
      <c r="F57" s="404">
        <v>2.5999999999999998E-4</v>
      </c>
      <c r="G57" s="404" t="s">
        <v>97</v>
      </c>
      <c r="H57" s="402" t="s">
        <v>1744</v>
      </c>
    </row>
    <row r="58" spans="2:8" ht="15" customHeight="1">
      <c r="B58" s="401" t="s">
        <v>117</v>
      </c>
      <c r="C58" s="402" t="s">
        <v>142</v>
      </c>
      <c r="D58" s="404" t="s">
        <v>1728</v>
      </c>
      <c r="E58" s="412">
        <v>0</v>
      </c>
      <c r="F58" s="404">
        <v>1.65E-3</v>
      </c>
      <c r="G58" s="404" t="s">
        <v>97</v>
      </c>
      <c r="H58" s="402" t="s">
        <v>1744</v>
      </c>
    </row>
    <row r="59" spans="2:8" ht="15" customHeight="1">
      <c r="B59" s="401" t="s">
        <v>118</v>
      </c>
      <c r="C59" s="402" t="s">
        <v>143</v>
      </c>
      <c r="D59" s="404" t="s">
        <v>1728</v>
      </c>
      <c r="E59" s="412">
        <v>0</v>
      </c>
      <c r="F59" s="404">
        <v>2.9999999999999997E-4</v>
      </c>
      <c r="G59" s="404" t="s">
        <v>97</v>
      </c>
      <c r="H59" s="402" t="s">
        <v>1744</v>
      </c>
    </row>
    <row r="60" spans="2:8" ht="15" customHeight="1">
      <c r="B60" s="401">
        <v>365</v>
      </c>
      <c r="C60" s="402" t="s">
        <v>144</v>
      </c>
      <c r="D60" s="404" t="s">
        <v>1728</v>
      </c>
      <c r="E60" s="412">
        <v>0</v>
      </c>
      <c r="F60" s="404">
        <v>2.0999999999999999E-3</v>
      </c>
      <c r="G60" s="404" t="s">
        <v>97</v>
      </c>
      <c r="H60" s="402" t="s">
        <v>1744</v>
      </c>
    </row>
    <row r="61" spans="2:8" ht="15" customHeight="1">
      <c r="B61" s="401">
        <v>401</v>
      </c>
      <c r="C61" s="402" t="s">
        <v>145</v>
      </c>
      <c r="D61" s="404" t="s">
        <v>1728</v>
      </c>
      <c r="E61" s="412">
        <v>0</v>
      </c>
      <c r="F61" s="404">
        <v>1E-4</v>
      </c>
      <c r="G61" s="404" t="s">
        <v>97</v>
      </c>
      <c r="H61" s="402" t="s">
        <v>1744</v>
      </c>
    </row>
    <row r="62" spans="2:8" ht="15" customHeight="1">
      <c r="B62" s="401" t="s">
        <v>119</v>
      </c>
      <c r="C62" s="402" t="s">
        <v>146</v>
      </c>
      <c r="D62" s="404" t="s">
        <v>1728</v>
      </c>
      <c r="E62" s="412">
        <v>0</v>
      </c>
      <c r="F62" s="404">
        <v>2.4000000000000001E-5</v>
      </c>
      <c r="G62" s="404" t="s">
        <v>97</v>
      </c>
      <c r="H62" s="402" t="s">
        <v>1744</v>
      </c>
    </row>
    <row r="63" spans="2:8" ht="15" customHeight="1">
      <c r="B63" s="401" t="s">
        <v>120</v>
      </c>
      <c r="C63" s="402" t="s">
        <v>147</v>
      </c>
      <c r="D63" s="404" t="s">
        <v>1728</v>
      </c>
      <c r="E63" s="412">
        <v>0</v>
      </c>
      <c r="F63" s="404">
        <v>2.6499999999999999E-2</v>
      </c>
      <c r="G63" s="404" t="s">
        <v>97</v>
      </c>
      <c r="H63" s="402" t="s">
        <v>1744</v>
      </c>
    </row>
    <row r="64" spans="2:8" ht="15" customHeight="1">
      <c r="B64" s="401" t="s">
        <v>121</v>
      </c>
      <c r="C64" s="402" t="s">
        <v>148</v>
      </c>
      <c r="D64" s="404" t="s">
        <v>1728</v>
      </c>
      <c r="E64" s="412">
        <v>0</v>
      </c>
      <c r="F64" s="404">
        <v>2.3E-3</v>
      </c>
      <c r="G64" s="404" t="s">
        <v>97</v>
      </c>
      <c r="H64" s="402" t="s">
        <v>1744</v>
      </c>
    </row>
    <row r="65" spans="1:8" ht="15" customHeight="1">
      <c r="B65" s="401" t="s">
        <v>122</v>
      </c>
      <c r="C65" s="402" t="s">
        <v>149</v>
      </c>
      <c r="D65" s="404" t="s">
        <v>1728</v>
      </c>
      <c r="E65" s="412">
        <v>0</v>
      </c>
      <c r="F65" s="404">
        <v>1.9699999999999999E-2</v>
      </c>
      <c r="G65" s="404" t="s">
        <v>97</v>
      </c>
      <c r="H65" s="402" t="s">
        <v>1744</v>
      </c>
    </row>
    <row r="66" spans="1:8" ht="15" customHeight="1" thickBot="1">
      <c r="B66" s="406" t="s">
        <v>123</v>
      </c>
      <c r="C66" s="407" t="s">
        <v>150</v>
      </c>
      <c r="D66" s="409" t="s">
        <v>1728</v>
      </c>
      <c r="E66" s="413">
        <v>0</v>
      </c>
      <c r="F66" s="409">
        <v>2.9000000000000001E-2</v>
      </c>
      <c r="G66" s="409" t="s">
        <v>97</v>
      </c>
      <c r="H66" s="407" t="s">
        <v>1744</v>
      </c>
    </row>
    <row r="67" spans="1:8" ht="15" customHeight="1"/>
    <row r="68" spans="1:8" ht="15" customHeight="1"/>
    <row r="69" spans="1:8" s="391" customFormat="1" ht="20.25" customHeight="1" thickBot="1">
      <c r="A69" s="647" t="s">
        <v>1746</v>
      </c>
      <c r="B69" s="647"/>
      <c r="C69" s="647"/>
      <c r="D69" s="647"/>
      <c r="E69" s="647"/>
      <c r="F69" s="647"/>
      <c r="G69" s="647"/>
      <c r="H69" s="647"/>
    </row>
    <row r="70" spans="1:8" s="389" customFormat="1" ht="40.15" customHeight="1" thickBot="1">
      <c r="A70" s="392"/>
      <c r="B70" s="393" t="s">
        <v>1722</v>
      </c>
      <c r="C70" s="394" t="s">
        <v>1723</v>
      </c>
      <c r="D70" s="395" t="s">
        <v>1724</v>
      </c>
      <c r="E70" s="395" t="s">
        <v>1725</v>
      </c>
      <c r="F70" s="395" t="s">
        <v>84</v>
      </c>
      <c r="G70" s="395" t="s">
        <v>94</v>
      </c>
      <c r="H70" s="410" t="s">
        <v>1727</v>
      </c>
    </row>
    <row r="71" spans="1:8" ht="15" customHeight="1">
      <c r="B71" s="397" t="s">
        <v>96</v>
      </c>
      <c r="C71" s="398" t="s">
        <v>124</v>
      </c>
      <c r="D71" s="400" t="s">
        <v>1728</v>
      </c>
      <c r="E71" s="411">
        <v>0</v>
      </c>
      <c r="F71" s="400">
        <v>8.9999999999999998E-4</v>
      </c>
      <c r="G71" s="400" t="s">
        <v>97</v>
      </c>
      <c r="H71" s="398" t="s">
        <v>1747</v>
      </c>
    </row>
    <row r="72" spans="1:8" ht="15" customHeight="1">
      <c r="B72" s="401" t="s">
        <v>99</v>
      </c>
      <c r="C72" s="402" t="s">
        <v>125</v>
      </c>
      <c r="D72" s="404" t="s">
        <v>1728</v>
      </c>
      <c r="E72" s="412">
        <v>0</v>
      </c>
      <c r="F72" s="404">
        <v>8.0000000000000004E-4</v>
      </c>
      <c r="G72" s="404" t="s">
        <v>97</v>
      </c>
      <c r="H72" s="402" t="s">
        <v>1747</v>
      </c>
    </row>
    <row r="73" spans="1:8" ht="15" customHeight="1">
      <c r="B73" s="401" t="s">
        <v>100</v>
      </c>
      <c r="C73" s="402" t="s">
        <v>179</v>
      </c>
      <c r="D73" s="404" t="s">
        <v>1728</v>
      </c>
      <c r="E73" s="412">
        <v>0</v>
      </c>
      <c r="F73" s="405">
        <v>3.2</v>
      </c>
      <c r="G73" s="404" t="s">
        <v>97</v>
      </c>
      <c r="H73" s="402" t="s">
        <v>1747</v>
      </c>
    </row>
    <row r="74" spans="1:8" ht="15" customHeight="1">
      <c r="B74" s="401" t="s">
        <v>102</v>
      </c>
      <c r="C74" s="402" t="s">
        <v>127</v>
      </c>
      <c r="D74" s="404" t="s">
        <v>1728</v>
      </c>
      <c r="E74" s="412">
        <v>0</v>
      </c>
      <c r="F74" s="404">
        <v>2.0000000000000001E-4</v>
      </c>
      <c r="G74" s="404" t="s">
        <v>97</v>
      </c>
      <c r="H74" s="402" t="s">
        <v>1747</v>
      </c>
    </row>
    <row r="75" spans="1:8" ht="15" customHeight="1">
      <c r="B75" s="401" t="s">
        <v>103</v>
      </c>
      <c r="C75" s="402" t="s">
        <v>128</v>
      </c>
      <c r="D75" s="404" t="s">
        <v>1728</v>
      </c>
      <c r="E75" s="412">
        <v>0</v>
      </c>
      <c r="F75" s="404">
        <v>4.4000000000000003E-3</v>
      </c>
      <c r="G75" s="404" t="s">
        <v>97</v>
      </c>
      <c r="H75" s="402" t="s">
        <v>1747</v>
      </c>
    </row>
    <row r="76" spans="1:8" ht="15" customHeight="1">
      <c r="B76" s="401" t="s">
        <v>104</v>
      </c>
      <c r="C76" s="402" t="s">
        <v>129</v>
      </c>
      <c r="D76" s="404" t="s">
        <v>1728</v>
      </c>
      <c r="E76" s="412">
        <v>0</v>
      </c>
      <c r="F76" s="404">
        <v>1.6999999999999999E-3</v>
      </c>
      <c r="G76" s="404" t="s">
        <v>97</v>
      </c>
      <c r="H76" s="402" t="s">
        <v>1747</v>
      </c>
    </row>
    <row r="77" spans="1:8" ht="15" customHeight="1">
      <c r="B77" s="401" t="s">
        <v>105</v>
      </c>
      <c r="C77" s="402" t="s">
        <v>130</v>
      </c>
      <c r="D77" s="404" t="s">
        <v>1728</v>
      </c>
      <c r="E77" s="412">
        <v>0</v>
      </c>
      <c r="F77" s="404">
        <v>1.1999999999999999E-6</v>
      </c>
      <c r="G77" s="404" t="s">
        <v>97</v>
      </c>
      <c r="H77" s="402" t="s">
        <v>1747</v>
      </c>
    </row>
    <row r="78" spans="1:8" ht="15" customHeight="1">
      <c r="B78" s="401" t="s">
        <v>106</v>
      </c>
      <c r="C78" s="402" t="s">
        <v>131</v>
      </c>
      <c r="D78" s="404" t="s">
        <v>1728</v>
      </c>
      <c r="E78" s="412">
        <v>0</v>
      </c>
      <c r="F78" s="404">
        <v>1.2E-5</v>
      </c>
      <c r="G78" s="404" t="s">
        <v>97</v>
      </c>
      <c r="H78" s="402" t="s">
        <v>1747</v>
      </c>
    </row>
    <row r="79" spans="1:8" ht="15" customHeight="1">
      <c r="B79" s="401" t="s">
        <v>107</v>
      </c>
      <c r="C79" s="402" t="s">
        <v>132</v>
      </c>
      <c r="D79" s="404" t="s">
        <v>1728</v>
      </c>
      <c r="E79" s="412">
        <v>0</v>
      </c>
      <c r="F79" s="404">
        <v>1.1000000000000001E-3</v>
      </c>
      <c r="G79" s="404" t="s">
        <v>97</v>
      </c>
      <c r="H79" s="402" t="s">
        <v>1747</v>
      </c>
    </row>
    <row r="80" spans="1:8" ht="15" customHeight="1">
      <c r="B80" s="401" t="s">
        <v>108</v>
      </c>
      <c r="C80" s="402" t="s">
        <v>133</v>
      </c>
      <c r="D80" s="404" t="s">
        <v>1728</v>
      </c>
      <c r="E80" s="412">
        <v>0</v>
      </c>
      <c r="F80" s="404">
        <v>1.4E-3</v>
      </c>
      <c r="G80" s="404" t="s">
        <v>97</v>
      </c>
      <c r="H80" s="402" t="s">
        <v>1747</v>
      </c>
    </row>
    <row r="81" spans="2:8" ht="15" customHeight="1">
      <c r="B81" s="401" t="s">
        <v>109</v>
      </c>
      <c r="C81" s="402" t="s">
        <v>134</v>
      </c>
      <c r="D81" s="404" t="s">
        <v>1728</v>
      </c>
      <c r="E81" s="412">
        <v>0</v>
      </c>
      <c r="F81" s="404">
        <v>8.3999999999999995E-5</v>
      </c>
      <c r="G81" s="404" t="s">
        <v>97</v>
      </c>
      <c r="H81" s="402" t="s">
        <v>1747</v>
      </c>
    </row>
    <row r="82" spans="2:8" ht="15" customHeight="1">
      <c r="B82" s="401" t="s">
        <v>110</v>
      </c>
      <c r="C82" s="402" t="s">
        <v>135</v>
      </c>
      <c r="D82" s="404" t="s">
        <v>1728</v>
      </c>
      <c r="E82" s="412">
        <v>0</v>
      </c>
      <c r="F82" s="404">
        <v>8.4999999999999995E-4</v>
      </c>
      <c r="G82" s="404" t="s">
        <v>97</v>
      </c>
      <c r="H82" s="402" t="s">
        <v>1747</v>
      </c>
    </row>
    <row r="83" spans="2:8" ht="15" customHeight="1">
      <c r="B83" s="401" t="s">
        <v>111</v>
      </c>
      <c r="C83" s="402" t="s">
        <v>136</v>
      </c>
      <c r="D83" s="404" t="s">
        <v>1728</v>
      </c>
      <c r="E83" s="412">
        <v>0</v>
      </c>
      <c r="F83" s="404">
        <v>2E-3</v>
      </c>
      <c r="G83" s="404" t="s">
        <v>97</v>
      </c>
      <c r="H83" s="402" t="s">
        <v>1747</v>
      </c>
    </row>
    <row r="84" spans="2:8" ht="15" customHeight="1">
      <c r="B84" s="401" t="s">
        <v>112</v>
      </c>
      <c r="C84" s="402" t="s">
        <v>137</v>
      </c>
      <c r="D84" s="404" t="s">
        <v>1728</v>
      </c>
      <c r="E84" s="412">
        <v>0</v>
      </c>
      <c r="F84" s="404">
        <v>3.5999999999999999E-3</v>
      </c>
      <c r="G84" s="404" t="s">
        <v>97</v>
      </c>
      <c r="H84" s="402" t="s">
        <v>1747</v>
      </c>
    </row>
    <row r="85" spans="2:8" ht="15" customHeight="1">
      <c r="B85" s="401" t="s">
        <v>113</v>
      </c>
      <c r="C85" s="402" t="s">
        <v>138</v>
      </c>
      <c r="D85" s="404" t="s">
        <v>1728</v>
      </c>
      <c r="E85" s="412">
        <v>0</v>
      </c>
      <c r="F85" s="404">
        <v>1.2999999999999999E-3</v>
      </c>
      <c r="G85" s="404" t="s">
        <v>97</v>
      </c>
      <c r="H85" s="402" t="s">
        <v>1747</v>
      </c>
    </row>
    <row r="86" spans="2:8" ht="15" customHeight="1">
      <c r="B86" s="401" t="s">
        <v>114</v>
      </c>
      <c r="C86" s="402" t="s">
        <v>139</v>
      </c>
      <c r="D86" s="404" t="s">
        <v>1728</v>
      </c>
      <c r="E86" s="412">
        <v>0</v>
      </c>
      <c r="F86" s="404">
        <v>5.0000000000000001E-4</v>
      </c>
      <c r="G86" s="404" t="s">
        <v>97</v>
      </c>
      <c r="H86" s="402" t="s">
        <v>1747</v>
      </c>
    </row>
    <row r="87" spans="2:8" ht="15" customHeight="1">
      <c r="B87" s="401" t="s">
        <v>115</v>
      </c>
      <c r="C87" s="402" t="s">
        <v>140</v>
      </c>
      <c r="D87" s="404" t="s">
        <v>1728</v>
      </c>
      <c r="E87" s="412">
        <v>0</v>
      </c>
      <c r="F87" s="404">
        <v>3.8000000000000002E-4</v>
      </c>
      <c r="G87" s="404" t="s">
        <v>97</v>
      </c>
      <c r="H87" s="402" t="s">
        <v>1747</v>
      </c>
    </row>
    <row r="88" spans="2:8" ht="15" customHeight="1">
      <c r="B88" s="401" t="s">
        <v>116</v>
      </c>
      <c r="C88" s="402" t="s">
        <v>141</v>
      </c>
      <c r="D88" s="404" t="s">
        <v>1728</v>
      </c>
      <c r="E88" s="412">
        <v>0</v>
      </c>
      <c r="F88" s="404">
        <v>2.5999999999999998E-4</v>
      </c>
      <c r="G88" s="404" t="s">
        <v>97</v>
      </c>
      <c r="H88" s="402" t="s">
        <v>1747</v>
      </c>
    </row>
    <row r="89" spans="2:8" ht="15" customHeight="1">
      <c r="B89" s="401" t="s">
        <v>117</v>
      </c>
      <c r="C89" s="402" t="s">
        <v>142</v>
      </c>
      <c r="D89" s="404" t="s">
        <v>1728</v>
      </c>
      <c r="E89" s="412">
        <v>0</v>
      </c>
      <c r="F89" s="404">
        <v>1.65E-3</v>
      </c>
      <c r="G89" s="404" t="s">
        <v>97</v>
      </c>
      <c r="H89" s="402" t="s">
        <v>1747</v>
      </c>
    </row>
    <row r="90" spans="2:8" ht="15" customHeight="1">
      <c r="B90" s="401" t="s">
        <v>118</v>
      </c>
      <c r="C90" s="402" t="s">
        <v>143</v>
      </c>
      <c r="D90" s="404" t="s">
        <v>1728</v>
      </c>
      <c r="E90" s="412">
        <v>0</v>
      </c>
      <c r="F90" s="404">
        <v>2.9999999999999997E-4</v>
      </c>
      <c r="G90" s="404" t="s">
        <v>97</v>
      </c>
      <c r="H90" s="402" t="s">
        <v>1747</v>
      </c>
    </row>
    <row r="91" spans="2:8" ht="15" customHeight="1">
      <c r="B91" s="401">
        <v>365</v>
      </c>
      <c r="C91" s="402" t="s">
        <v>144</v>
      </c>
      <c r="D91" s="404" t="s">
        <v>1728</v>
      </c>
      <c r="E91" s="412">
        <v>0</v>
      </c>
      <c r="F91" s="404">
        <v>2.0999999999999999E-3</v>
      </c>
      <c r="G91" s="404" t="s">
        <v>97</v>
      </c>
      <c r="H91" s="402" t="s">
        <v>1747</v>
      </c>
    </row>
    <row r="92" spans="2:8" ht="15" customHeight="1">
      <c r="B92" s="401">
        <v>401</v>
      </c>
      <c r="C92" s="402" t="s">
        <v>145</v>
      </c>
      <c r="D92" s="404" t="s">
        <v>1728</v>
      </c>
      <c r="E92" s="412">
        <v>0</v>
      </c>
      <c r="F92" s="404">
        <v>1E-4</v>
      </c>
      <c r="G92" s="404" t="s">
        <v>97</v>
      </c>
      <c r="H92" s="402" t="s">
        <v>1747</v>
      </c>
    </row>
    <row r="93" spans="2:8" ht="15" customHeight="1">
      <c r="B93" s="401" t="s">
        <v>119</v>
      </c>
      <c r="C93" s="402" t="s">
        <v>146</v>
      </c>
      <c r="D93" s="404" t="s">
        <v>1728</v>
      </c>
      <c r="E93" s="412">
        <v>0</v>
      </c>
      <c r="F93" s="404">
        <v>2.4000000000000001E-5</v>
      </c>
      <c r="G93" s="404" t="s">
        <v>97</v>
      </c>
      <c r="H93" s="402" t="s">
        <v>1747</v>
      </c>
    </row>
    <row r="94" spans="2:8" ht="15" customHeight="1">
      <c r="B94" s="401" t="s">
        <v>120</v>
      </c>
      <c r="C94" s="402" t="s">
        <v>147</v>
      </c>
      <c r="D94" s="404" t="s">
        <v>1728</v>
      </c>
      <c r="E94" s="412">
        <v>0</v>
      </c>
      <c r="F94" s="404">
        <v>7.7999999999999996E-3</v>
      </c>
      <c r="G94" s="404" t="s">
        <v>97</v>
      </c>
      <c r="H94" s="402" t="s">
        <v>1747</v>
      </c>
    </row>
    <row r="95" spans="2:8" ht="15" customHeight="1">
      <c r="B95" s="401" t="s">
        <v>121</v>
      </c>
      <c r="C95" s="402" t="s">
        <v>148</v>
      </c>
      <c r="D95" s="404" t="s">
        <v>1728</v>
      </c>
      <c r="E95" s="412">
        <v>0</v>
      </c>
      <c r="F95" s="404">
        <v>2.3E-3</v>
      </c>
      <c r="G95" s="404" t="s">
        <v>97</v>
      </c>
      <c r="H95" s="402" t="s">
        <v>1747</v>
      </c>
    </row>
    <row r="96" spans="2:8" ht="15" customHeight="1">
      <c r="B96" s="401" t="s">
        <v>122</v>
      </c>
      <c r="C96" s="402" t="s">
        <v>149</v>
      </c>
      <c r="D96" s="404" t="s">
        <v>1728</v>
      </c>
      <c r="E96" s="412">
        <v>0</v>
      </c>
      <c r="F96" s="404">
        <v>5.7999999999999996E-3</v>
      </c>
      <c r="G96" s="404" t="s">
        <v>97</v>
      </c>
      <c r="H96" s="402" t="s">
        <v>1747</v>
      </c>
    </row>
    <row r="97" spans="2:8" ht="15" customHeight="1" thickBot="1">
      <c r="B97" s="406" t="s">
        <v>123</v>
      </c>
      <c r="C97" s="407" t="s">
        <v>150</v>
      </c>
      <c r="D97" s="409" t="s">
        <v>1728</v>
      </c>
      <c r="E97" s="413">
        <v>0</v>
      </c>
      <c r="F97" s="409">
        <v>2.9000000000000001E-2</v>
      </c>
      <c r="G97" s="409" t="s">
        <v>97</v>
      </c>
      <c r="H97" s="407" t="s">
        <v>1747</v>
      </c>
    </row>
    <row r="98" spans="2:8" ht="15" customHeight="1"/>
    <row r="99" spans="2:8" ht="15.75">
      <c r="B99" s="198" t="s">
        <v>1526</v>
      </c>
    </row>
  </sheetData>
  <mergeCells count="7">
    <mergeCell ref="A69:H69"/>
    <mergeCell ref="A1:H1"/>
    <mergeCell ref="A2:H2"/>
    <mergeCell ref="A4:H4"/>
    <mergeCell ref="A6:H6"/>
    <mergeCell ref="A8:H8"/>
    <mergeCell ref="A38:H38"/>
  </mergeCells>
  <pageMargins left="0.7" right="0.7" top="0.75" bottom="0.75" header="0.3" footer="0.3"/>
  <pageSetup scale="66" orientation="landscape" horizontalDpi="300" verticalDpi="300" r:id="rId1"/>
  <rowBreaks count="2" manualBreakCount="2">
    <brk id="36" max="16383" man="1"/>
    <brk id="67"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workbookViewId="0"/>
    <sheetView workbookViewId="1"/>
  </sheetViews>
  <sheetFormatPr defaultColWidth="9.140625" defaultRowHeight="15"/>
  <cols>
    <col min="1" max="1" width="9.140625" style="56"/>
    <col min="2" max="2" width="13.7109375" style="46" customWidth="1"/>
    <col min="3" max="3" width="24" style="3" customWidth="1"/>
    <col min="4" max="4" width="108.140625" style="3" customWidth="1"/>
    <col min="5" max="16384" width="9.140625" style="3"/>
  </cols>
  <sheetData>
    <row r="1" spans="1:4" ht="18.75">
      <c r="A1" s="57" t="s">
        <v>1748</v>
      </c>
    </row>
    <row r="3" spans="1:4" s="9" customFormat="1">
      <c r="A3" s="58" t="s">
        <v>1749</v>
      </c>
      <c r="B3" s="68" t="s">
        <v>1750</v>
      </c>
      <c r="C3" s="59" t="s">
        <v>1751</v>
      </c>
      <c r="D3" s="59" t="s">
        <v>1752</v>
      </c>
    </row>
    <row r="4" spans="1:4">
      <c r="A4" s="69">
        <v>0</v>
      </c>
      <c r="B4" s="61" t="s">
        <v>1753</v>
      </c>
      <c r="C4" s="60"/>
      <c r="D4" s="60" t="s">
        <v>1754</v>
      </c>
    </row>
    <row r="5" spans="1:4" ht="45">
      <c r="A5" s="69">
        <v>1</v>
      </c>
      <c r="B5" s="61" t="s">
        <v>1755</v>
      </c>
      <c r="C5" s="60"/>
      <c r="D5" s="61" t="s">
        <v>1756</v>
      </c>
    </row>
    <row r="6" spans="1:4" ht="30">
      <c r="A6" s="69">
        <v>1.2</v>
      </c>
      <c r="B6" s="61" t="s">
        <v>1755</v>
      </c>
      <c r="C6" s="60"/>
      <c r="D6" s="61" t="s">
        <v>1757</v>
      </c>
    </row>
    <row r="7" spans="1:4" ht="75">
      <c r="A7" s="69">
        <v>1.3</v>
      </c>
      <c r="B7" s="61" t="s">
        <v>1758</v>
      </c>
      <c r="C7" s="60"/>
      <c r="D7" s="61" t="s">
        <v>1759</v>
      </c>
    </row>
    <row r="8" spans="1:4">
      <c r="A8" s="69">
        <v>1.4</v>
      </c>
      <c r="B8" s="61" t="s">
        <v>1753</v>
      </c>
      <c r="C8" s="60"/>
      <c r="D8" s="61" t="s">
        <v>1760</v>
      </c>
    </row>
    <row r="9" spans="1:4" ht="45">
      <c r="A9" s="62">
        <v>1.5</v>
      </c>
      <c r="B9" s="61" t="s">
        <v>1761</v>
      </c>
      <c r="C9" s="60"/>
      <c r="D9" s="61" t="s">
        <v>1762</v>
      </c>
    </row>
    <row r="10" spans="1:4">
      <c r="A10" s="62">
        <v>1.51</v>
      </c>
      <c r="B10" s="61" t="s">
        <v>1753</v>
      </c>
      <c r="C10" s="60"/>
      <c r="D10" s="61" t="s">
        <v>1763</v>
      </c>
    </row>
    <row r="11" spans="1:4">
      <c r="A11" s="62">
        <v>1.52</v>
      </c>
      <c r="B11" s="61" t="s">
        <v>1753</v>
      </c>
      <c r="C11" s="60"/>
      <c r="D11" s="61" t="s">
        <v>1764</v>
      </c>
    </row>
    <row r="12" spans="1:4">
      <c r="A12" s="62">
        <v>1.53</v>
      </c>
      <c r="B12" s="61" t="s">
        <v>1753</v>
      </c>
      <c r="C12" s="60"/>
      <c r="D12" s="61" t="s">
        <v>1765</v>
      </c>
    </row>
    <row r="13" spans="1:4">
      <c r="A13" s="62">
        <v>1.54</v>
      </c>
      <c r="B13" s="61" t="s">
        <v>1753</v>
      </c>
      <c r="C13" s="60"/>
      <c r="D13" s="61" t="s">
        <v>1766</v>
      </c>
    </row>
    <row r="14" spans="1:4">
      <c r="A14" s="62">
        <v>1.55</v>
      </c>
      <c r="B14" s="61" t="s">
        <v>1767</v>
      </c>
      <c r="C14" s="60"/>
      <c r="D14" s="61" t="s">
        <v>1768</v>
      </c>
    </row>
    <row r="15" spans="1:4" ht="210">
      <c r="A15" s="69">
        <v>1.6</v>
      </c>
      <c r="B15" s="61" t="s">
        <v>1769</v>
      </c>
      <c r="C15" s="60"/>
      <c r="D15" s="61" t="s">
        <v>1770</v>
      </c>
    </row>
    <row r="16" spans="1:4">
      <c r="A16" s="654">
        <v>2</v>
      </c>
      <c r="B16" s="656" t="s">
        <v>1771</v>
      </c>
      <c r="C16" s="60" t="s">
        <v>1772</v>
      </c>
      <c r="D16" s="61" t="s">
        <v>1773</v>
      </c>
    </row>
    <row r="17" spans="1:4" ht="60">
      <c r="A17" s="654"/>
      <c r="B17" s="656"/>
      <c r="C17" s="60" t="s">
        <v>1774</v>
      </c>
      <c r="D17" s="61" t="s">
        <v>1775</v>
      </c>
    </row>
    <row r="18" spans="1:4">
      <c r="A18" s="654"/>
      <c r="B18" s="656"/>
      <c r="C18" s="655" t="s">
        <v>1776</v>
      </c>
      <c r="D18" s="63" t="s">
        <v>1777</v>
      </c>
    </row>
    <row r="19" spans="1:4">
      <c r="A19" s="654"/>
      <c r="B19" s="656"/>
      <c r="C19" s="655"/>
      <c r="D19" s="64" t="s">
        <v>1778</v>
      </c>
    </row>
    <row r="20" spans="1:4">
      <c r="A20" s="654"/>
      <c r="B20" s="656"/>
      <c r="C20" s="655"/>
      <c r="D20" s="65" t="s">
        <v>1779</v>
      </c>
    </row>
    <row r="21" spans="1:4">
      <c r="A21" s="654"/>
      <c r="B21" s="656"/>
      <c r="C21" s="655" t="s">
        <v>1780</v>
      </c>
      <c r="D21" s="63" t="s">
        <v>1778</v>
      </c>
    </row>
    <row r="22" spans="1:4">
      <c r="A22" s="654"/>
      <c r="B22" s="656"/>
      <c r="C22" s="655"/>
      <c r="D22" s="64" t="s">
        <v>1781</v>
      </c>
    </row>
    <row r="23" spans="1:4">
      <c r="A23" s="654"/>
      <c r="B23" s="656"/>
      <c r="C23" s="655"/>
      <c r="D23" s="64" t="s">
        <v>1782</v>
      </c>
    </row>
    <row r="24" spans="1:4">
      <c r="A24" s="654"/>
      <c r="B24" s="656"/>
      <c r="C24" s="655"/>
      <c r="D24" s="64" t="s">
        <v>1783</v>
      </c>
    </row>
    <row r="25" spans="1:4">
      <c r="A25" s="654"/>
      <c r="B25" s="656"/>
      <c r="C25" s="655"/>
      <c r="D25" s="64" t="s">
        <v>1784</v>
      </c>
    </row>
    <row r="26" spans="1:4">
      <c r="A26" s="654"/>
      <c r="B26" s="656"/>
      <c r="C26" s="655"/>
      <c r="D26" s="65" t="s">
        <v>1785</v>
      </c>
    </row>
    <row r="27" spans="1:4">
      <c r="A27" s="654"/>
      <c r="B27" s="656"/>
      <c r="C27" s="655" t="s">
        <v>1786</v>
      </c>
      <c r="D27" s="66" t="s">
        <v>1787</v>
      </c>
    </row>
    <row r="28" spans="1:4">
      <c r="A28" s="654"/>
      <c r="B28" s="656"/>
      <c r="C28" s="655"/>
      <c r="D28" s="64" t="s">
        <v>1778</v>
      </c>
    </row>
    <row r="29" spans="1:4">
      <c r="A29" s="654"/>
      <c r="B29" s="656"/>
      <c r="C29" s="655"/>
      <c r="D29" s="65" t="s">
        <v>1779</v>
      </c>
    </row>
    <row r="30" spans="1:4">
      <c r="A30" s="654"/>
      <c r="B30" s="656"/>
      <c r="C30" s="655" t="s">
        <v>1788</v>
      </c>
      <c r="D30" s="63" t="s">
        <v>1778</v>
      </c>
    </row>
    <row r="31" spans="1:4">
      <c r="A31" s="654"/>
      <c r="B31" s="656"/>
      <c r="C31" s="655"/>
      <c r="D31" s="64" t="s">
        <v>1789</v>
      </c>
    </row>
    <row r="32" spans="1:4">
      <c r="A32" s="654"/>
      <c r="B32" s="656"/>
      <c r="C32" s="655"/>
      <c r="D32" s="67" t="s">
        <v>1790</v>
      </c>
    </row>
    <row r="33" spans="1:4">
      <c r="A33" s="654"/>
      <c r="B33" s="656"/>
      <c r="C33" s="655"/>
      <c r="D33" s="65" t="s">
        <v>1785</v>
      </c>
    </row>
  </sheetData>
  <mergeCells count="6">
    <mergeCell ref="A16:A33"/>
    <mergeCell ref="C21:C26"/>
    <mergeCell ref="C18:C20"/>
    <mergeCell ref="C27:C29"/>
    <mergeCell ref="C30:C33"/>
    <mergeCell ref="B16:B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topLeftCell="B9" workbookViewId="0">
      <selection activeCell="H43" sqref="H43"/>
    </sheetView>
    <sheetView tabSelected="1" topLeftCell="A14" workbookViewId="1">
      <selection activeCell="G46" sqref="G46"/>
    </sheetView>
  </sheetViews>
  <sheetFormatPr defaultColWidth="9.140625" defaultRowHeight="14.25"/>
  <cols>
    <col min="1" max="2" width="25.5703125" style="112" customWidth="1"/>
    <col min="3" max="3" width="37.5703125" style="4" customWidth="1"/>
    <col min="4" max="4" width="25.5703125" style="112" customWidth="1"/>
    <col min="5" max="6" width="20.5703125" style="112" customWidth="1"/>
    <col min="7" max="7" width="22.42578125" style="112" customWidth="1"/>
    <col min="8" max="8" width="32.5703125" style="4" customWidth="1"/>
    <col min="9" max="14" width="15.5703125" style="112" customWidth="1"/>
    <col min="15" max="16384" width="9.140625" style="4"/>
  </cols>
  <sheetData>
    <row r="1" spans="1:14" ht="20.100000000000001" customHeight="1">
      <c r="A1" s="2" t="str">
        <f>'1. Facility Information'!$B$1</f>
        <v>AQ520 Form - Version 2.0</v>
      </c>
      <c r="G1" s="89"/>
    </row>
    <row r="2" spans="1:14" ht="20.100000000000001" customHeight="1">
      <c r="A2" s="114" t="str">
        <f>IF(ISBLANK('1. Facility Information'!$B$6),"",'1. Facility Information'!$B$6)</f>
        <v>ATI Specialty Alloys &amp; Components</v>
      </c>
      <c r="G2" s="89"/>
    </row>
    <row r="3" spans="1:14" ht="20.100000000000001" customHeight="1">
      <c r="A3" s="85" t="str">
        <f>"Source No. "&amp;IF(ISBLANK('1. Facility Information'!$B$10),"",'1. Facility Information'!$B$10)</f>
        <v>Source No. 22-0547</v>
      </c>
      <c r="G3" s="89"/>
    </row>
    <row r="4" spans="1:14" ht="20.100000000000001" customHeight="1">
      <c r="A4" s="85" t="str">
        <f>_xlfn.CONCAT("Submitted on ",IF(ISBLANK('1. Facility Information'!$B$14),"",TEXT('1. Facility Information'!$B$14,"mm/dd/yyyy")))</f>
        <v>Submitted on 12/04/2025</v>
      </c>
      <c r="G4" s="89"/>
    </row>
    <row r="5" spans="1:14" ht="15" customHeight="1" thickBot="1"/>
    <row r="6" spans="1:14" s="119" customFormat="1" ht="30" customHeight="1" thickBot="1">
      <c r="A6" s="116" t="s">
        <v>22</v>
      </c>
      <c r="B6" s="120"/>
      <c r="C6" s="120"/>
      <c r="D6" s="120"/>
      <c r="E6" s="116" t="s">
        <v>23</v>
      </c>
      <c r="F6" s="121"/>
      <c r="G6" s="116" t="s">
        <v>24</v>
      </c>
      <c r="H6" s="120"/>
      <c r="I6" s="120"/>
      <c r="J6" s="120"/>
      <c r="K6" s="120"/>
      <c r="L6" s="120"/>
      <c r="M6" s="120"/>
      <c r="N6" s="121"/>
    </row>
    <row r="7" spans="1:14" s="119" customFormat="1" ht="30" customHeight="1" thickBot="1">
      <c r="A7" s="562" t="s">
        <v>25</v>
      </c>
      <c r="B7" s="564" t="s">
        <v>26</v>
      </c>
      <c r="C7" s="566" t="s">
        <v>27</v>
      </c>
      <c r="D7" s="560" t="s">
        <v>28</v>
      </c>
      <c r="E7" s="568" t="s">
        <v>29</v>
      </c>
      <c r="F7" s="560" t="s">
        <v>30</v>
      </c>
      <c r="G7" s="568" t="s">
        <v>31</v>
      </c>
      <c r="H7" s="560" t="s">
        <v>32</v>
      </c>
      <c r="I7" s="143" t="s">
        <v>33</v>
      </c>
      <c r="J7" s="144"/>
      <c r="K7" s="145"/>
      <c r="L7" s="146" t="s">
        <v>34</v>
      </c>
      <c r="M7" s="147"/>
      <c r="N7" s="148"/>
    </row>
    <row r="8" spans="1:14" s="119" customFormat="1" ht="60" customHeight="1" thickBot="1">
      <c r="A8" s="563"/>
      <c r="B8" s="565"/>
      <c r="C8" s="567"/>
      <c r="D8" s="561"/>
      <c r="E8" s="569"/>
      <c r="F8" s="561"/>
      <c r="G8" s="569"/>
      <c r="H8" s="561"/>
      <c r="I8" s="149" t="s">
        <v>35</v>
      </c>
      <c r="J8" s="150" t="s">
        <v>36</v>
      </c>
      <c r="K8" s="151" t="s">
        <v>37</v>
      </c>
      <c r="L8" s="152" t="s">
        <v>35</v>
      </c>
      <c r="M8" s="150" t="s">
        <v>38</v>
      </c>
      <c r="N8" s="151" t="s">
        <v>37</v>
      </c>
    </row>
    <row r="9" spans="1:14">
      <c r="A9" s="18" t="s">
        <v>39</v>
      </c>
      <c r="B9" s="95" t="str">
        <f>'09_Boilers_Furnaces'!B5</f>
        <v>S51</v>
      </c>
      <c r="C9" s="96" t="str">
        <f>'09_Boilers_Furnaces'!C5</f>
        <v>Ammonia Recovery Boiler 1</v>
      </c>
      <c r="D9" s="107"/>
      <c r="E9" s="91" t="s">
        <v>40</v>
      </c>
      <c r="F9" s="93" t="s">
        <v>41</v>
      </c>
      <c r="G9" s="91" t="s">
        <v>42</v>
      </c>
      <c r="H9" s="97" t="s">
        <v>43</v>
      </c>
      <c r="I9" s="18">
        <f>'09_Boilers_Furnaces'!I5</f>
        <v>0</v>
      </c>
      <c r="J9" s="418">
        <f>'09_Boilers_Furnaces'!G5</f>
        <v>416.54658823529411</v>
      </c>
      <c r="K9" s="93" t="s">
        <v>44</v>
      </c>
      <c r="L9" s="420">
        <v>0</v>
      </c>
      <c r="M9" s="419">
        <f>L9</f>
        <v>0</v>
      </c>
      <c r="N9" s="93" t="s">
        <v>44</v>
      </c>
    </row>
    <row r="10" spans="1:14">
      <c r="A10" s="18" t="s">
        <v>39</v>
      </c>
      <c r="B10" s="7" t="str">
        <f>'09_Boilers_Furnaces'!B6</f>
        <v>S52</v>
      </c>
      <c r="C10" s="10" t="str">
        <f>'09_Boilers_Furnaces'!C6</f>
        <v>Ammonia Recovery Boiler 2</v>
      </c>
      <c r="D10" s="18"/>
      <c r="E10" s="12" t="s">
        <v>40</v>
      </c>
      <c r="F10" s="17" t="s">
        <v>45</v>
      </c>
      <c r="G10" s="12" t="s">
        <v>42</v>
      </c>
      <c r="H10" s="19" t="s">
        <v>43</v>
      </c>
      <c r="I10" s="18">
        <f>'09_Boilers_Furnaces'!I6</f>
        <v>41.9</v>
      </c>
      <c r="J10" s="12">
        <f>'09_Boilers_Furnaces'!G6</f>
        <v>251.54941176470587</v>
      </c>
      <c r="K10" s="17" t="s">
        <v>44</v>
      </c>
      <c r="L10" s="12">
        <f>'09_Boilers_Furnaces'!H6</f>
        <v>0.68917647058823528</v>
      </c>
      <c r="M10" s="11">
        <f t="shared" ref="M10:M14" si="0">L10</f>
        <v>0.68917647058823528</v>
      </c>
      <c r="N10" s="17" t="s">
        <v>44</v>
      </c>
    </row>
    <row r="11" spans="1:14">
      <c r="A11" s="18" t="s">
        <v>39</v>
      </c>
      <c r="B11" s="7" t="str">
        <f>'09_Boilers_Furnaces'!B7</f>
        <v>S53</v>
      </c>
      <c r="C11" s="10" t="str">
        <f>'09_Boilers_Furnaces'!C7</f>
        <v>Ammonia Recovery Boiler 3</v>
      </c>
      <c r="D11" s="18"/>
      <c r="E11" s="12" t="s">
        <v>40</v>
      </c>
      <c r="F11" s="17" t="s">
        <v>46</v>
      </c>
      <c r="G11" s="12" t="s">
        <v>42</v>
      </c>
      <c r="H11" s="94" t="s">
        <v>43</v>
      </c>
      <c r="I11" s="18">
        <f>'09_Boilers_Furnaces'!I7</f>
        <v>44.6</v>
      </c>
      <c r="J11" s="12">
        <f>'09_Boilers_Furnaces'!G7</f>
        <v>273.96470588235292</v>
      </c>
      <c r="K11" s="18" t="s">
        <v>44</v>
      </c>
      <c r="L11" s="12">
        <f>'09_Boilers_Furnaces'!H7</f>
        <v>0.75058823529411756</v>
      </c>
      <c r="M11" s="11">
        <f t="shared" si="0"/>
        <v>0.75058823529411756</v>
      </c>
      <c r="N11" s="6" t="s">
        <v>44</v>
      </c>
    </row>
    <row r="12" spans="1:14">
      <c r="A12" s="18" t="s">
        <v>39</v>
      </c>
      <c r="B12" s="7" t="str">
        <f>'09_Boilers_Furnaces'!B8</f>
        <v>S54</v>
      </c>
      <c r="C12" s="10" t="str">
        <f>'09_Boilers_Furnaces'!C8</f>
        <v>R&amp;D Boiler</v>
      </c>
      <c r="D12" s="18"/>
      <c r="E12" s="12" t="s">
        <v>40</v>
      </c>
      <c r="F12" s="17" t="s">
        <v>47</v>
      </c>
      <c r="G12" s="12" t="s">
        <v>42</v>
      </c>
      <c r="H12" s="94" t="s">
        <v>43</v>
      </c>
      <c r="I12" s="18">
        <f>'09_Boilers_Furnaces'!I8</f>
        <v>4.6928431372549015</v>
      </c>
      <c r="J12" s="12">
        <f>'09_Boilers_Furnaces'!G8</f>
        <v>57.541176470588233</v>
      </c>
      <c r="K12" s="18" t="s">
        <v>44</v>
      </c>
      <c r="L12" s="12">
        <f>'09_Boilers_Furnaces'!H8</f>
        <v>0.15764705882352942</v>
      </c>
      <c r="M12" s="11">
        <f t="shared" si="0"/>
        <v>0.15764705882352942</v>
      </c>
      <c r="N12" s="6" t="s">
        <v>44</v>
      </c>
    </row>
    <row r="13" spans="1:14">
      <c r="A13" s="18" t="s">
        <v>39</v>
      </c>
      <c r="B13" s="7" t="str">
        <f>'09_Boilers_Furnaces'!B9</f>
        <v>S12</v>
      </c>
      <c r="C13" s="10" t="str">
        <f>'09_Boilers_Furnaces'!C9</f>
        <v>Hf Oxide Kiln</v>
      </c>
      <c r="D13" s="6" t="s">
        <v>48</v>
      </c>
      <c r="E13" s="12" t="s">
        <v>40</v>
      </c>
      <c r="F13" s="6" t="s">
        <v>49</v>
      </c>
      <c r="G13" s="12" t="s">
        <v>42</v>
      </c>
      <c r="H13" s="19" t="s">
        <v>43</v>
      </c>
      <c r="I13" s="18">
        <f>'09_Boilers_Furnaces'!I9</f>
        <v>10.517647058823529</v>
      </c>
      <c r="J13" s="12">
        <f>'09_Boilers_Furnaces'!G9</f>
        <v>12.882352941176471</v>
      </c>
      <c r="K13" s="17" t="s">
        <v>44</v>
      </c>
      <c r="L13" s="12">
        <f>'09_Boilers_Furnaces'!H9</f>
        <v>3.5294117647058823E-2</v>
      </c>
      <c r="M13" s="11">
        <f t="shared" si="0"/>
        <v>3.5294117647058823E-2</v>
      </c>
      <c r="N13" s="17" t="s">
        <v>44</v>
      </c>
    </row>
    <row r="14" spans="1:14" ht="15" thickBot="1">
      <c r="A14" s="18" t="s">
        <v>39</v>
      </c>
      <c r="B14" s="7" t="str">
        <f>'09_Boilers_Furnaces'!B10</f>
        <v>S20</v>
      </c>
      <c r="C14" s="10" t="str">
        <f>'09_Boilers_Furnaces'!C10</f>
        <v>Zirconium Kiln</v>
      </c>
      <c r="D14" s="6" t="s">
        <v>48</v>
      </c>
      <c r="E14" s="12" t="s">
        <v>40</v>
      </c>
      <c r="F14" s="17" t="s">
        <v>50</v>
      </c>
      <c r="G14" s="12" t="s">
        <v>42</v>
      </c>
      <c r="H14" s="19" t="s">
        <v>43</v>
      </c>
      <c r="I14" s="18">
        <f>'09_Boilers_Furnaces'!I10</f>
        <v>77.129411764705878</v>
      </c>
      <c r="J14" s="12">
        <f>'09_Boilers_Furnaces'!G10</f>
        <v>94.470588235294116</v>
      </c>
      <c r="K14" s="17" t="s">
        <v>44</v>
      </c>
      <c r="L14" s="12">
        <f>'09_Boilers_Furnaces'!H10</f>
        <v>0.25882352941176473</v>
      </c>
      <c r="M14" s="11">
        <f t="shared" si="0"/>
        <v>0.25882352941176473</v>
      </c>
      <c r="N14" s="17" t="s">
        <v>44</v>
      </c>
    </row>
    <row r="15" spans="1:14">
      <c r="A15" s="18" t="s">
        <v>51</v>
      </c>
      <c r="B15" s="7" t="str">
        <f>EG_Gens!B5</f>
        <v>EG-12</v>
      </c>
      <c r="C15" s="8" t="str">
        <f>EG_Gens!C5</f>
        <v>Generac 04679-3 (4 stroke, rich burn) (2005)</v>
      </c>
      <c r="D15" s="6"/>
      <c r="E15" s="12" t="s">
        <v>40</v>
      </c>
      <c r="F15" s="17" t="s">
        <v>52</v>
      </c>
      <c r="G15" s="12" t="s">
        <v>42</v>
      </c>
      <c r="H15" s="19" t="s">
        <v>43</v>
      </c>
      <c r="I15" s="18">
        <f>EG_Gens!E5*EG_Gens!J5/1000000</f>
        <v>7.0200000000000004E-4</v>
      </c>
      <c r="J15" s="91">
        <f>EG_Gens!H5</f>
        <v>1.17E-2</v>
      </c>
      <c r="K15" s="17" t="s">
        <v>53</v>
      </c>
      <c r="L15" s="421">
        <f>EG_Gens!M5</f>
        <v>1.17E-4</v>
      </c>
      <c r="M15" s="422">
        <f>L15</f>
        <v>1.17E-4</v>
      </c>
      <c r="N15" s="17" t="s">
        <v>53</v>
      </c>
    </row>
    <row r="16" spans="1:14">
      <c r="A16" s="18" t="s">
        <v>51</v>
      </c>
      <c r="B16" s="7" t="str">
        <f>EG_Gens!B6</f>
        <v>EG-06</v>
      </c>
      <c r="C16" s="8" t="str">
        <f>EG_Gens!C6</f>
        <v>Generac SG100 / K366 (2005)</v>
      </c>
      <c r="D16" s="6"/>
      <c r="E16" s="12" t="s">
        <v>40</v>
      </c>
      <c r="F16" s="17" t="s">
        <v>54</v>
      </c>
      <c r="G16" s="12" t="s">
        <v>42</v>
      </c>
      <c r="H16" s="19" t="s">
        <v>43</v>
      </c>
      <c r="I16" s="18">
        <f>EG_Gens!E6*EG_Gens!J6/1000000</f>
        <v>2.3168000000000001E-2</v>
      </c>
      <c r="J16" s="12">
        <f>EG_Gens!H6</f>
        <v>0.128</v>
      </c>
      <c r="K16" s="17" t="s">
        <v>53</v>
      </c>
      <c r="L16" s="12">
        <f>EG_Gens!M6</f>
        <v>1.2800000000000001E-3</v>
      </c>
      <c r="M16" s="11">
        <f t="shared" ref="M16:M17" si="1">L16</f>
        <v>1.2800000000000001E-3</v>
      </c>
      <c r="N16" s="17" t="s">
        <v>53</v>
      </c>
    </row>
    <row r="17" spans="1:14">
      <c r="A17" s="18" t="s">
        <v>51</v>
      </c>
      <c r="B17" s="7" t="str">
        <f>EG_Gens!B7</f>
        <v>EG-10</v>
      </c>
      <c r="C17" s="10" t="str">
        <f>EG_Gens!C7</f>
        <v>Cummins GGLB-6371636 / A1101181791 (4 stroke, rich burn)</v>
      </c>
      <c r="D17" s="6"/>
      <c r="E17" s="12" t="s">
        <v>40</v>
      </c>
      <c r="F17" s="17" t="s">
        <v>55</v>
      </c>
      <c r="G17" s="12" t="s">
        <v>42</v>
      </c>
      <c r="H17" s="19" t="s">
        <v>43</v>
      </c>
      <c r="I17" s="18">
        <f>EG_Gens!E7*EG_Gens!J7/1000000</f>
        <v>5.7071999999999991E-2</v>
      </c>
      <c r="J17" s="12">
        <f>EG_Gens!H7</f>
        <v>0.17399999999999999</v>
      </c>
      <c r="K17" s="17" t="s">
        <v>53</v>
      </c>
      <c r="L17" s="12">
        <f>EG_Gens!M7</f>
        <v>1.74E-3</v>
      </c>
      <c r="M17" s="11">
        <f t="shared" si="1"/>
        <v>1.74E-3</v>
      </c>
      <c r="N17" s="17" t="s">
        <v>53</v>
      </c>
    </row>
    <row r="18" spans="1:14">
      <c r="A18" s="18" t="s">
        <v>51</v>
      </c>
      <c r="B18" s="7" t="str">
        <f>EG_Gens!B40</f>
        <v>EG-02</v>
      </c>
      <c r="C18" s="10" t="str">
        <f>EG_Gens!F40</f>
        <v>#3406/ Cummins 8.3L (1999)</v>
      </c>
      <c r="D18" s="6"/>
      <c r="E18" s="12" t="s">
        <v>40</v>
      </c>
      <c r="F18" s="17" t="s">
        <v>56</v>
      </c>
      <c r="G18" s="12" t="s">
        <v>57</v>
      </c>
      <c r="H18" s="19" t="s">
        <v>58</v>
      </c>
      <c r="I18" s="18">
        <f>EG_Gens!J40*EG_Gens!I40/1000</f>
        <v>0.87941000000000014</v>
      </c>
      <c r="J18" s="12">
        <f>EG_Gens!M40</f>
        <v>1.19</v>
      </c>
      <c r="K18" s="17" t="s">
        <v>53</v>
      </c>
      <c r="L18" s="12">
        <f>EG_Gens!N40</f>
        <v>1.1900000000000001E-2</v>
      </c>
      <c r="M18" s="11">
        <f>L18</f>
        <v>1.1900000000000001E-2</v>
      </c>
      <c r="N18" s="17" t="s">
        <v>53</v>
      </c>
    </row>
    <row r="19" spans="1:14">
      <c r="A19" s="18" t="s">
        <v>51</v>
      </c>
      <c r="B19" s="7" t="str">
        <f>EG_Gens!B41</f>
        <v>EG-01</v>
      </c>
      <c r="C19" s="10" t="str">
        <f>EG_Gens!F41</f>
        <v>Clarke/ John Deere 6068 Series (2024)</v>
      </c>
      <c r="D19" s="6"/>
      <c r="E19" s="12" t="s">
        <v>40</v>
      </c>
      <c r="F19" s="17" t="s">
        <v>59</v>
      </c>
      <c r="G19" s="12" t="s">
        <v>57</v>
      </c>
      <c r="H19" s="19" t="s">
        <v>58</v>
      </c>
      <c r="I19" s="18">
        <f>EG_Gens!J41*EG_Gens!I41/1000</f>
        <v>0.50470000000000004</v>
      </c>
      <c r="J19" s="12">
        <f>EG_Gens!M41</f>
        <v>1.03</v>
      </c>
      <c r="K19" s="17" t="s">
        <v>53</v>
      </c>
      <c r="L19" s="12">
        <f>EG_Gens!N41</f>
        <v>1.03E-2</v>
      </c>
      <c r="M19" s="11">
        <f t="shared" ref="M19:M28" si="2">L19</f>
        <v>1.03E-2</v>
      </c>
      <c r="N19" s="17" t="s">
        <v>53</v>
      </c>
    </row>
    <row r="20" spans="1:14">
      <c r="A20" s="18" t="s">
        <v>51</v>
      </c>
      <c r="B20" s="7" t="str">
        <f>EG_Gens!B42</f>
        <v>EG-03</v>
      </c>
      <c r="C20" s="10" t="str">
        <f>EG_Gens!F42</f>
        <v>CAT 3406B (1988)</v>
      </c>
      <c r="D20" s="18"/>
      <c r="E20" s="12" t="s">
        <v>40</v>
      </c>
      <c r="F20" s="17" t="s">
        <v>60</v>
      </c>
      <c r="G20" s="12" t="s">
        <v>57</v>
      </c>
      <c r="H20" s="19" t="s">
        <v>58</v>
      </c>
      <c r="I20" s="18">
        <f>EG_Gens!J42*EG_Gens!I42/1000</f>
        <v>0.36290000000000006</v>
      </c>
      <c r="J20" s="12">
        <f>EG_Gens!M42</f>
        <v>1.9100000000000001</v>
      </c>
      <c r="K20" s="17" t="s">
        <v>53</v>
      </c>
      <c r="L20" s="12">
        <f>EG_Gens!N42</f>
        <v>1.9100000000000002E-2</v>
      </c>
      <c r="M20" s="11">
        <f t="shared" si="2"/>
        <v>1.9100000000000002E-2</v>
      </c>
      <c r="N20" s="17" t="s">
        <v>53</v>
      </c>
    </row>
    <row r="21" spans="1:14">
      <c r="A21" s="18" t="s">
        <v>51</v>
      </c>
      <c r="B21" s="7" t="str">
        <f>EG_Gens!B43</f>
        <v>EG-04</v>
      </c>
      <c r="C21" s="10" t="str">
        <f>EG_Gens!F43</f>
        <v>Cummins QSM11G4 DQHAB/300DQHAB (2007)</v>
      </c>
      <c r="D21" s="18"/>
      <c r="E21" s="12" t="s">
        <v>40</v>
      </c>
      <c r="F21" s="17" t="s">
        <v>61</v>
      </c>
      <c r="G21" s="12" t="s">
        <v>57</v>
      </c>
      <c r="H21" s="19" t="s">
        <v>58</v>
      </c>
      <c r="I21" s="18">
        <f>EG_Gens!J43*EG_Gens!I43/1000</f>
        <v>2.5425</v>
      </c>
      <c r="J21" s="12">
        <f>EG_Gens!M43</f>
        <v>7.5</v>
      </c>
      <c r="K21" s="17" t="s">
        <v>53</v>
      </c>
      <c r="L21" s="12">
        <f>EG_Gens!N43</f>
        <v>7.4999999999999997E-2</v>
      </c>
      <c r="M21" s="11">
        <f t="shared" si="2"/>
        <v>7.4999999999999997E-2</v>
      </c>
      <c r="N21" s="17" t="s">
        <v>53</v>
      </c>
    </row>
    <row r="22" spans="1:14">
      <c r="A22" s="18" t="s">
        <v>51</v>
      </c>
      <c r="B22" s="7" t="str">
        <f>EG_Gens!B44</f>
        <v>EG-05</v>
      </c>
      <c r="C22" s="10" t="str">
        <f>EG_Gens!F44</f>
        <v>Cummins QSX-15 G9 DFEK (2005)</v>
      </c>
      <c r="D22" s="18"/>
      <c r="E22" s="12" t="s">
        <v>40</v>
      </c>
      <c r="F22" s="17" t="s">
        <v>62</v>
      </c>
      <c r="G22" s="12" t="s">
        <v>57</v>
      </c>
      <c r="H22" s="19" t="s">
        <v>58</v>
      </c>
      <c r="I22" s="18">
        <f>EG_Gens!J44*EG_Gens!I44/1000</f>
        <v>3.2367999999999997</v>
      </c>
      <c r="J22" s="12">
        <f>EG_Gens!M44</f>
        <v>11.2</v>
      </c>
      <c r="K22" s="17" t="s">
        <v>53</v>
      </c>
      <c r="L22" s="12">
        <f>EG_Gens!N44</f>
        <v>0.112</v>
      </c>
      <c r="M22" s="11">
        <f t="shared" si="2"/>
        <v>0.112</v>
      </c>
      <c r="N22" s="17" t="s">
        <v>53</v>
      </c>
    </row>
    <row r="23" spans="1:14">
      <c r="A23" s="18" t="s">
        <v>51</v>
      </c>
      <c r="B23" s="7" t="str">
        <f>EG_Gens!B45</f>
        <v>EG-07</v>
      </c>
      <c r="C23" s="10" t="str">
        <f>EG_Gens!F45</f>
        <v>Cummins NTTA19G2 DFFB / KTA19-G2 (1994)</v>
      </c>
      <c r="D23" s="18"/>
      <c r="E23" s="12" t="s">
        <v>40</v>
      </c>
      <c r="F23" s="17" t="s">
        <v>63</v>
      </c>
      <c r="G23" s="12" t="s">
        <v>57</v>
      </c>
      <c r="H23" s="19" t="s">
        <v>58</v>
      </c>
      <c r="I23" s="18">
        <f>EG_Gens!J45*EG_Gens!I45/1000</f>
        <v>0.25086000000000003</v>
      </c>
      <c r="J23" s="12">
        <f>EG_Gens!M45</f>
        <v>3.39</v>
      </c>
      <c r="K23" s="17" t="s">
        <v>53</v>
      </c>
      <c r="L23" s="12">
        <f>EG_Gens!N45</f>
        <v>3.39E-2</v>
      </c>
      <c r="M23" s="11">
        <f t="shared" si="2"/>
        <v>3.39E-2</v>
      </c>
      <c r="N23" s="17" t="s">
        <v>53</v>
      </c>
    </row>
    <row r="24" spans="1:14">
      <c r="A24" s="18" t="s">
        <v>51</v>
      </c>
      <c r="B24" s="7" t="str">
        <f>EG_Gens!B46</f>
        <v>EG-08</v>
      </c>
      <c r="C24" s="10" t="str">
        <f>EG_Gens!F46</f>
        <v>Cummins QSX15-G9 DFEK (2008)</v>
      </c>
      <c r="D24" s="18"/>
      <c r="E24" s="12" t="s">
        <v>40</v>
      </c>
      <c r="F24" s="17" t="s">
        <v>64</v>
      </c>
      <c r="G24" s="12" t="s">
        <v>57</v>
      </c>
      <c r="H24" s="19" t="s">
        <v>58</v>
      </c>
      <c r="I24" s="18">
        <f>EG_Gens!J46*EG_Gens!I46/1000</f>
        <v>2.4192000000000005</v>
      </c>
      <c r="J24" s="12">
        <f>EG_Gens!M46</f>
        <v>11.2</v>
      </c>
      <c r="K24" s="17" t="s">
        <v>53</v>
      </c>
      <c r="L24" s="12">
        <f>EG_Gens!N46</f>
        <v>0.112</v>
      </c>
      <c r="M24" s="11">
        <f t="shared" si="2"/>
        <v>0.112</v>
      </c>
      <c r="N24" s="17" t="s">
        <v>53</v>
      </c>
    </row>
    <row r="25" spans="1:14">
      <c r="A25" s="18" t="s">
        <v>51</v>
      </c>
      <c r="B25" s="7" t="str">
        <f>EG_Gens!B47</f>
        <v>EG-09</v>
      </c>
      <c r="C25" s="10" t="str">
        <f>EG_Gens!F47</f>
        <v>Cummins NT855G3 DFCC / NTA855-G3 (1993)</v>
      </c>
      <c r="D25" s="18"/>
      <c r="E25" s="12" t="s">
        <v>40</v>
      </c>
      <c r="F25" s="17" t="s">
        <v>65</v>
      </c>
      <c r="G25" s="12" t="s">
        <v>57</v>
      </c>
      <c r="H25" s="19" t="s">
        <v>58</v>
      </c>
      <c r="I25" s="18">
        <f>EG_Gens!J47*EG_Gens!I47/1000</f>
        <v>0</v>
      </c>
      <c r="J25" s="12">
        <f>EG_Gens!M47</f>
        <v>10.7</v>
      </c>
      <c r="K25" s="17" t="s">
        <v>53</v>
      </c>
      <c r="L25" s="18">
        <v>0</v>
      </c>
      <c r="M25" s="12">
        <f>EG_Gens!N47</f>
        <v>0.107</v>
      </c>
      <c r="N25" s="17" t="s">
        <v>53</v>
      </c>
    </row>
    <row r="26" spans="1:14">
      <c r="A26" s="18" t="s">
        <v>51</v>
      </c>
      <c r="B26" s="7" t="str">
        <f>EG_Gens!B48</f>
        <v>EG-11</v>
      </c>
      <c r="C26" s="10" t="str">
        <f>EG_Gens!F48</f>
        <v>Cummins QSX15-G9 DFEH / B110186455</v>
      </c>
      <c r="D26" s="18"/>
      <c r="E26" s="12" t="s">
        <v>40</v>
      </c>
      <c r="F26" s="17" t="s">
        <v>66</v>
      </c>
      <c r="G26" s="12" t="s">
        <v>57</v>
      </c>
      <c r="H26" s="19" t="s">
        <v>58</v>
      </c>
      <c r="I26" s="18">
        <f>EG_Gens!J48*EG_Gens!I48/1000</f>
        <v>3.6287999999999996</v>
      </c>
      <c r="J26" s="12">
        <f>EG_Gens!M48</f>
        <v>11.2</v>
      </c>
      <c r="K26" s="17" t="s">
        <v>53</v>
      </c>
      <c r="L26" s="12">
        <f>EG_Gens!N48</f>
        <v>0.112</v>
      </c>
      <c r="M26" s="11">
        <f t="shared" si="2"/>
        <v>0.112</v>
      </c>
      <c r="N26" s="17" t="s">
        <v>53</v>
      </c>
    </row>
    <row r="27" spans="1:14">
      <c r="A27" s="18" t="s">
        <v>51</v>
      </c>
      <c r="B27" s="7" t="str">
        <f>EG_Gens!B49</f>
        <v>EG-13</v>
      </c>
      <c r="C27" s="10" t="str">
        <f>EG_Gens!F49</f>
        <v>Cummins QSX15-G9 DFEK</v>
      </c>
      <c r="D27" s="18"/>
      <c r="E27" s="12" t="s">
        <v>40</v>
      </c>
      <c r="F27" s="17" t="s">
        <v>67</v>
      </c>
      <c r="G27" s="12" t="s">
        <v>57</v>
      </c>
      <c r="H27" s="19" t="s">
        <v>58</v>
      </c>
      <c r="I27" s="18">
        <f>EG_Gens!J49*EG_Gens!I49/1000</f>
        <v>3.9495899999999997</v>
      </c>
      <c r="J27" s="12">
        <f>EG_Gens!M49</f>
        <v>7.6099999999999994</v>
      </c>
      <c r="K27" s="17" t="s">
        <v>53</v>
      </c>
      <c r="L27" s="12">
        <f>EG_Gens!N49</f>
        <v>7.6100000000000001E-2</v>
      </c>
      <c r="M27" s="11">
        <f t="shared" si="2"/>
        <v>7.6100000000000001E-2</v>
      </c>
      <c r="N27" s="17" t="s">
        <v>53</v>
      </c>
    </row>
    <row r="28" spans="1:14">
      <c r="A28" s="18" t="s">
        <v>51</v>
      </c>
      <c r="B28" s="7" t="str">
        <f>EG_Gens!B50</f>
        <v>EG-14</v>
      </c>
      <c r="C28" s="10" t="str">
        <f>EG_Gens!F50</f>
        <v>Cummins QST30-G5 DQFAB</v>
      </c>
      <c r="D28" s="18"/>
      <c r="E28" s="12" t="s">
        <v>40</v>
      </c>
      <c r="F28" s="17" t="s">
        <v>68</v>
      </c>
      <c r="G28" s="12" t="s">
        <v>57</v>
      </c>
      <c r="H28" s="19" t="s">
        <v>58</v>
      </c>
      <c r="I28" s="18">
        <f>EG_Gens!J50*EG_Gens!I50/1000</f>
        <v>1.17306</v>
      </c>
      <c r="J28" s="12">
        <f>EG_Gens!M50</f>
        <v>3.4200000000000004</v>
      </c>
      <c r="K28" s="17" t="s">
        <v>53</v>
      </c>
      <c r="L28" s="12">
        <f>EG_Gens!N50</f>
        <v>3.4200000000000001E-2</v>
      </c>
      <c r="M28" s="11">
        <f t="shared" si="2"/>
        <v>3.4200000000000001E-2</v>
      </c>
      <c r="N28" s="17" t="s">
        <v>53</v>
      </c>
    </row>
    <row r="29" spans="1:14">
      <c r="A29" s="7" t="s">
        <v>69</v>
      </c>
      <c r="B29" s="11" t="str">
        <f>'04_Blasting'!A15</f>
        <v>S41</v>
      </c>
      <c r="C29" s="10" t="str">
        <f>'04_Blasting'!D15</f>
        <v>Blaster BL 04</v>
      </c>
      <c r="D29" s="18" t="str">
        <f>'04_Blasting'!G15</f>
        <v>B-320-BL04-001</v>
      </c>
      <c r="E29" s="12" t="s">
        <v>40</v>
      </c>
      <c r="F29" s="17" t="str">
        <f>'04_Blasting'!A15</f>
        <v>S41</v>
      </c>
      <c r="G29" s="12" t="s">
        <v>70</v>
      </c>
      <c r="H29" s="19" t="s">
        <v>71</v>
      </c>
      <c r="I29" s="12">
        <v>8760</v>
      </c>
      <c r="J29" s="11">
        <f>'04_Blasting'!J15</f>
        <v>8760</v>
      </c>
      <c r="K29" s="17" t="s">
        <v>44</v>
      </c>
      <c r="L29" s="12">
        <f>24</f>
        <v>24</v>
      </c>
      <c r="M29" s="11">
        <f>24</f>
        <v>24</v>
      </c>
      <c r="N29" s="17" t="s">
        <v>44</v>
      </c>
    </row>
    <row r="30" spans="1:14">
      <c r="A30" s="7" t="s">
        <v>69</v>
      </c>
      <c r="B30" s="11" t="str">
        <f>'04_Blasting'!A16</f>
        <v>S43</v>
      </c>
      <c r="C30" s="10" t="str">
        <f>'04_Blasting'!D16</f>
        <v>Blaster BL 03</v>
      </c>
      <c r="D30" s="18" t="str">
        <f>'04_Blasting'!G16</f>
        <v>B-320-BL03-001</v>
      </c>
      <c r="E30" s="12" t="s">
        <v>40</v>
      </c>
      <c r="F30" s="17" t="str">
        <f>'04_Blasting'!A16</f>
        <v>S43</v>
      </c>
      <c r="G30" s="12" t="s">
        <v>70</v>
      </c>
      <c r="H30" s="19" t="s">
        <v>71</v>
      </c>
      <c r="I30" s="12">
        <v>8760</v>
      </c>
      <c r="J30" s="11">
        <f>'04_Blasting'!J16</f>
        <v>8760</v>
      </c>
      <c r="K30" s="17" t="s">
        <v>44</v>
      </c>
      <c r="L30" s="12">
        <f>24</f>
        <v>24</v>
      </c>
      <c r="M30" s="11">
        <f>24</f>
        <v>24</v>
      </c>
      <c r="N30" s="17" t="s">
        <v>44</v>
      </c>
    </row>
    <row r="31" spans="1:14">
      <c r="A31" s="7" t="s">
        <v>69</v>
      </c>
      <c r="B31" s="11" t="str">
        <f>'04_Blasting'!A17</f>
        <v>S28</v>
      </c>
      <c r="C31" s="10" t="str">
        <f>'04_Blasting'!D17</f>
        <v>KK Blaster</v>
      </c>
      <c r="D31" s="18" t="str">
        <f>'04_Blasting'!G17</f>
        <v>B-320-KK01-002B</v>
      </c>
      <c r="E31" s="12" t="s">
        <v>40</v>
      </c>
      <c r="F31" s="17" t="str">
        <f>'04_Blasting'!A17</f>
        <v>S28</v>
      </c>
      <c r="G31" s="12" t="s">
        <v>70</v>
      </c>
      <c r="H31" s="19" t="s">
        <v>71</v>
      </c>
      <c r="I31" s="12">
        <v>8760</v>
      </c>
      <c r="J31" s="11">
        <f>'04_Blasting'!J17</f>
        <v>8760</v>
      </c>
      <c r="K31" s="17" t="s">
        <v>44</v>
      </c>
      <c r="L31" s="12">
        <f>24</f>
        <v>24</v>
      </c>
      <c r="M31" s="11">
        <f>24</f>
        <v>24</v>
      </c>
      <c r="N31" s="17" t="s">
        <v>44</v>
      </c>
    </row>
    <row r="32" spans="1:14">
      <c r="A32" s="7" t="s">
        <v>69</v>
      </c>
      <c r="B32" s="11" t="str">
        <f>'04_Blasting'!A18</f>
        <v>S26</v>
      </c>
      <c r="C32" s="10" t="str">
        <f>'04_Blasting'!D18</f>
        <v>Recycle Tumble Blaster</v>
      </c>
      <c r="D32" s="18" t="str">
        <f>'04_Blasting'!G18</f>
        <v>B-320-R42-TUMB</v>
      </c>
      <c r="E32" s="12" t="s">
        <v>40</v>
      </c>
      <c r="F32" s="17" t="str">
        <f>'04_Blasting'!A18</f>
        <v>S26</v>
      </c>
      <c r="G32" s="12" t="s">
        <v>70</v>
      </c>
      <c r="H32" s="19" t="s">
        <v>71</v>
      </c>
      <c r="I32" s="12">
        <v>8760</v>
      </c>
      <c r="J32" s="11">
        <f>'04_Blasting'!J18</f>
        <v>8760</v>
      </c>
      <c r="K32" s="17" t="s">
        <v>44</v>
      </c>
      <c r="L32" s="12">
        <f>24</f>
        <v>24</v>
      </c>
      <c r="M32" s="11">
        <f>24</f>
        <v>24</v>
      </c>
      <c r="N32" s="17" t="s">
        <v>44</v>
      </c>
    </row>
    <row r="33" spans="1:14">
      <c r="A33" s="7" t="s">
        <v>69</v>
      </c>
      <c r="B33" s="11" t="str">
        <f>'04_Blasting'!A19</f>
        <v>S32</v>
      </c>
      <c r="C33" s="10" t="str">
        <f>'04_Blasting'!D19</f>
        <v>LP blaster</v>
      </c>
      <c r="D33" s="18" t="str">
        <f>'04_Blasting'!G19</f>
        <v xml:space="preserve"> B-438-BL05-003</v>
      </c>
      <c r="E33" s="12" t="s">
        <v>40</v>
      </c>
      <c r="F33" s="17" t="str">
        <f>'04_Blasting'!A19</f>
        <v>S32</v>
      </c>
      <c r="G33" s="12" t="s">
        <v>70</v>
      </c>
      <c r="H33" s="19" t="s">
        <v>71</v>
      </c>
      <c r="I33" s="12">
        <v>8760</v>
      </c>
      <c r="J33" s="11">
        <f>'04_Blasting'!J19</f>
        <v>8760</v>
      </c>
      <c r="K33" s="17" t="s">
        <v>44</v>
      </c>
      <c r="L33" s="12">
        <f>24</f>
        <v>24</v>
      </c>
      <c r="M33" s="11">
        <f>24</f>
        <v>24</v>
      </c>
      <c r="N33" s="17" t="s">
        <v>44</v>
      </c>
    </row>
    <row r="34" spans="1:14">
      <c r="A34" s="7" t="s">
        <v>72</v>
      </c>
      <c r="B34" s="11" t="str">
        <f>'04_Blasting'!A20</f>
        <v>S37</v>
      </c>
      <c r="C34" s="10" t="str">
        <f>'04_Blasting'!D20</f>
        <v>EBMS South Blaster (East Baghouse)</v>
      </c>
      <c r="D34" s="18" t="str">
        <f>'04_Blasting'!G20</f>
        <v>B-436-BL08-02</v>
      </c>
      <c r="E34" s="12" t="s">
        <v>40</v>
      </c>
      <c r="F34" s="17" t="str">
        <f>'04_Blasting'!A20</f>
        <v>S37</v>
      </c>
      <c r="G34" s="12" t="s">
        <v>70</v>
      </c>
      <c r="H34" s="19" t="s">
        <v>71</v>
      </c>
      <c r="I34" s="12">
        <v>8760</v>
      </c>
      <c r="J34" s="11">
        <f>'04_Blasting'!J20</f>
        <v>8760</v>
      </c>
      <c r="K34" s="17" t="s">
        <v>44</v>
      </c>
      <c r="L34" s="12">
        <f>24</f>
        <v>24</v>
      </c>
      <c r="M34" s="11">
        <f>24</f>
        <v>24</v>
      </c>
      <c r="N34" s="17" t="s">
        <v>44</v>
      </c>
    </row>
    <row r="35" spans="1:14">
      <c r="A35" s="7" t="s">
        <v>73</v>
      </c>
      <c r="B35" s="11" t="str">
        <f>'04_Blasting'!A21</f>
        <v>S71-1</v>
      </c>
      <c r="C35" s="10" t="str">
        <f>'04_Blasting'!D21</f>
        <v>Exrusion Press cell BH1</v>
      </c>
      <c r="D35" s="18" t="str">
        <f>'04_Blasting'!G21</f>
        <v>S-434-EX00-006</v>
      </c>
      <c r="E35" s="12" t="s">
        <v>40</v>
      </c>
      <c r="F35" s="17" t="str">
        <f>'04_Blasting'!A21</f>
        <v>S71-1</v>
      </c>
      <c r="G35" s="12" t="s">
        <v>70</v>
      </c>
      <c r="H35" s="19" t="s">
        <v>71</v>
      </c>
      <c r="I35" s="12">
        <v>8760</v>
      </c>
      <c r="J35" s="11">
        <f>'04_Blasting'!J21</f>
        <v>8760</v>
      </c>
      <c r="K35" s="17" t="s">
        <v>44</v>
      </c>
      <c r="L35" s="12">
        <f>24</f>
        <v>24</v>
      </c>
      <c r="M35" s="11">
        <f>24</f>
        <v>24</v>
      </c>
      <c r="N35" s="17" t="s">
        <v>44</v>
      </c>
    </row>
    <row r="36" spans="1:14">
      <c r="A36" s="7" t="s">
        <v>73</v>
      </c>
      <c r="B36" s="11" t="str">
        <f>'04_Blasting'!A22</f>
        <v>S71-2</v>
      </c>
      <c r="C36" s="10" t="str">
        <f>'04_Blasting'!D22</f>
        <v>Extrusion Press Cell BH2</v>
      </c>
      <c r="D36" s="18" t="str">
        <f>'04_Blasting'!G22</f>
        <v>S-434-EX00-007</v>
      </c>
      <c r="E36" s="12" t="s">
        <v>40</v>
      </c>
      <c r="F36" s="17" t="str">
        <f>'04_Blasting'!A22</f>
        <v>S71-2</v>
      </c>
      <c r="G36" s="12" t="s">
        <v>70</v>
      </c>
      <c r="H36" s="19" t="s">
        <v>71</v>
      </c>
      <c r="I36" s="12">
        <v>8760</v>
      </c>
      <c r="J36" s="11">
        <f>'04_Blasting'!J22</f>
        <v>8760</v>
      </c>
      <c r="K36" s="17" t="s">
        <v>44</v>
      </c>
      <c r="L36" s="12">
        <f>24</f>
        <v>24</v>
      </c>
      <c r="M36" s="11">
        <f>24</f>
        <v>24</v>
      </c>
      <c r="N36" s="17" t="s">
        <v>44</v>
      </c>
    </row>
    <row r="37" spans="1:14">
      <c r="A37" s="7" t="s">
        <v>74</v>
      </c>
      <c r="B37" s="11" t="str">
        <f>'12_Acid Cleaning_Pickling'!A91</f>
        <v>B42</v>
      </c>
      <c r="C37" s="10" t="str">
        <f>'12_Acid Cleaning_Pickling'!C91</f>
        <v>Metals acid cleaning (Fab &amp; Extrusion) Fugitive Emissions</v>
      </c>
      <c r="D37" s="18"/>
      <c r="E37" s="12" t="s">
        <v>75</v>
      </c>
      <c r="F37" s="17" t="str">
        <f>B37</f>
        <v>B42</v>
      </c>
      <c r="G37" s="12" t="s">
        <v>70</v>
      </c>
      <c r="H37" s="19" t="s">
        <v>76</v>
      </c>
      <c r="I37" s="12">
        <v>8760</v>
      </c>
      <c r="J37" s="11">
        <f>'12_Acid Cleaning_Pickling'!$B$57</f>
        <v>8760</v>
      </c>
      <c r="K37" s="17" t="s">
        <v>44</v>
      </c>
      <c r="L37" s="12">
        <f>24</f>
        <v>24</v>
      </c>
      <c r="M37" s="11">
        <f>24</f>
        <v>24</v>
      </c>
      <c r="N37" s="17" t="s">
        <v>44</v>
      </c>
    </row>
    <row r="38" spans="1:14">
      <c r="A38" s="7" t="s">
        <v>74</v>
      </c>
      <c r="B38" s="11" t="str">
        <f>'12_Acid Cleaning_Pickling'!A92</f>
        <v>S42</v>
      </c>
      <c r="C38" s="10" t="str">
        <f>'12_Acid Cleaning_Pickling'!C92</f>
        <v>Metals acid cleaning (Fab &amp; Extrusion) Stack Emissions</v>
      </c>
      <c r="D38" s="18"/>
      <c r="E38" s="12" t="s">
        <v>40</v>
      </c>
      <c r="F38" s="17" t="str">
        <f t="shared" ref="F38:F40" si="3">B38</f>
        <v>S42</v>
      </c>
      <c r="G38" s="12" t="s">
        <v>70</v>
      </c>
      <c r="H38" s="19" t="s">
        <v>77</v>
      </c>
      <c r="I38" s="12">
        <v>8760</v>
      </c>
      <c r="J38" s="11">
        <f>'12_Acid Cleaning_Pickling'!$B$57</f>
        <v>8760</v>
      </c>
      <c r="K38" s="17" t="s">
        <v>44</v>
      </c>
      <c r="L38" s="12">
        <f>24</f>
        <v>24</v>
      </c>
      <c r="M38" s="11">
        <f>24</f>
        <v>24</v>
      </c>
      <c r="N38" s="17" t="s">
        <v>44</v>
      </c>
    </row>
    <row r="39" spans="1:14">
      <c r="A39" s="7" t="s">
        <v>74</v>
      </c>
      <c r="B39" s="11" t="str">
        <f>'12_Acid Cleaning_Pickling'!A93</f>
        <v>B106</v>
      </c>
      <c r="C39" s="10" t="str">
        <f>'12_Acid Cleaning_Pickling'!C93</f>
        <v xml:space="preserve">Metals acid cleaning (Extrusion) Fugitive Emissions </v>
      </c>
      <c r="D39" s="18"/>
      <c r="E39" s="12" t="s">
        <v>75</v>
      </c>
      <c r="F39" s="17" t="str">
        <f t="shared" si="3"/>
        <v>B106</v>
      </c>
      <c r="G39" s="12" t="s">
        <v>70</v>
      </c>
      <c r="H39" s="19" t="s">
        <v>76</v>
      </c>
      <c r="I39" s="12">
        <v>8760</v>
      </c>
      <c r="J39" s="11">
        <f>'12_Acid Cleaning_Pickling'!$B$57</f>
        <v>8760</v>
      </c>
      <c r="K39" s="17" t="s">
        <v>44</v>
      </c>
      <c r="L39" s="12">
        <f>24</f>
        <v>24</v>
      </c>
      <c r="M39" s="11">
        <f>24</f>
        <v>24</v>
      </c>
      <c r="N39" s="17" t="s">
        <v>44</v>
      </c>
    </row>
    <row r="40" spans="1:14">
      <c r="A40" s="7" t="s">
        <v>74</v>
      </c>
      <c r="B40" s="11" t="str">
        <f>'12_Acid Cleaning_Pickling'!A94</f>
        <v>S106</v>
      </c>
      <c r="C40" s="10" t="str">
        <f>'12_Acid Cleaning_Pickling'!C94</f>
        <v>Metals acid cleaning (Extrusion) Stack Emissions</v>
      </c>
      <c r="D40" s="18"/>
      <c r="E40" s="12" t="s">
        <v>40</v>
      </c>
      <c r="F40" s="17" t="str">
        <f t="shared" si="3"/>
        <v>S106</v>
      </c>
      <c r="G40" s="12" t="s">
        <v>70</v>
      </c>
      <c r="H40" s="19" t="s">
        <v>77</v>
      </c>
      <c r="I40" s="12">
        <v>8760</v>
      </c>
      <c r="J40" s="11">
        <f>'12_Acid Cleaning_Pickling'!$B$57</f>
        <v>8760</v>
      </c>
      <c r="K40" s="17" t="s">
        <v>44</v>
      </c>
      <c r="L40" s="12">
        <f>24</f>
        <v>24</v>
      </c>
      <c r="M40" s="11">
        <f>24</f>
        <v>24</v>
      </c>
      <c r="N40" s="17" t="s">
        <v>44</v>
      </c>
    </row>
    <row r="41" spans="1:14">
      <c r="A41" s="7"/>
      <c r="B41" s="11"/>
      <c r="C41" s="10"/>
      <c r="D41" s="18"/>
      <c r="E41" s="12"/>
      <c r="F41" s="17"/>
      <c r="G41" s="12"/>
      <c r="H41" s="19"/>
      <c r="I41" s="12"/>
      <c r="J41" s="11"/>
      <c r="K41" s="17"/>
      <c r="L41" s="12"/>
      <c r="M41" s="11"/>
      <c r="N41" s="17"/>
    </row>
    <row r="42" spans="1:14">
      <c r="A42" s="7"/>
      <c r="B42" s="11"/>
      <c r="C42" s="10"/>
      <c r="D42" s="18"/>
      <c r="E42" s="12"/>
      <c r="F42" s="17"/>
      <c r="G42" s="12"/>
      <c r="H42" s="19"/>
      <c r="I42" s="12"/>
      <c r="J42" s="11"/>
      <c r="K42" s="17"/>
      <c r="L42" s="12"/>
      <c r="M42" s="11"/>
      <c r="N42" s="17"/>
    </row>
    <row r="43" spans="1:14">
      <c r="A43" s="7"/>
      <c r="B43" s="11"/>
      <c r="C43" s="10"/>
      <c r="D43" s="18"/>
      <c r="E43" s="12"/>
      <c r="F43" s="17"/>
      <c r="G43" s="12"/>
      <c r="H43" s="19"/>
      <c r="I43" s="12"/>
      <c r="J43" s="11"/>
      <c r="K43" s="17"/>
      <c r="L43" s="12"/>
      <c r="M43" s="11"/>
      <c r="N43" s="17"/>
    </row>
    <row r="44" spans="1:14">
      <c r="A44" s="7"/>
      <c r="B44" s="11"/>
      <c r="C44" s="10"/>
      <c r="D44" s="18"/>
      <c r="E44" s="12"/>
      <c r="F44" s="17"/>
      <c r="G44" s="12"/>
      <c r="H44" s="19"/>
      <c r="I44" s="12"/>
      <c r="J44" s="11"/>
      <c r="K44" s="17"/>
      <c r="L44" s="12"/>
      <c r="M44" s="11"/>
      <c r="N44" s="17"/>
    </row>
    <row r="45" spans="1:14">
      <c r="A45" s="7"/>
      <c r="B45" s="11"/>
      <c r="C45" s="10"/>
      <c r="D45" s="18"/>
      <c r="E45" s="12"/>
      <c r="F45" s="17"/>
      <c r="G45" s="12"/>
      <c r="H45" s="19"/>
      <c r="I45" s="12"/>
      <c r="J45" s="11"/>
      <c r="K45" s="17"/>
      <c r="L45" s="12"/>
      <c r="M45" s="11"/>
      <c r="N45" s="17"/>
    </row>
    <row r="46" spans="1:14">
      <c r="A46" s="7"/>
      <c r="B46" s="11"/>
      <c r="C46" s="10"/>
      <c r="D46" s="18"/>
      <c r="E46" s="12"/>
      <c r="F46" s="17"/>
      <c r="G46" s="12"/>
      <c r="H46" s="19"/>
      <c r="I46" s="12"/>
      <c r="J46" s="11"/>
      <c r="K46" s="17"/>
      <c r="L46" s="12"/>
      <c r="M46" s="11"/>
      <c r="N46" s="17"/>
    </row>
    <row r="47" spans="1:14">
      <c r="A47" s="7"/>
      <c r="B47" s="11"/>
      <c r="C47" s="10"/>
      <c r="D47" s="18"/>
      <c r="E47" s="12"/>
      <c r="F47" s="17"/>
      <c r="G47" s="12"/>
      <c r="H47" s="19"/>
      <c r="I47" s="12"/>
      <c r="J47" s="11"/>
      <c r="K47" s="17"/>
      <c r="L47" s="12"/>
      <c r="M47" s="11"/>
      <c r="N47" s="17"/>
    </row>
    <row r="48" spans="1:14">
      <c r="A48" s="7"/>
      <c r="B48" s="11"/>
      <c r="C48" s="10"/>
      <c r="D48" s="18"/>
      <c r="E48" s="12"/>
      <c r="F48" s="17"/>
      <c r="G48" s="12"/>
      <c r="H48" s="19"/>
      <c r="I48" s="12"/>
      <c r="J48" s="11"/>
      <c r="K48" s="17"/>
      <c r="L48" s="12"/>
      <c r="M48" s="11"/>
      <c r="N48" s="17"/>
    </row>
    <row r="49" spans="1:14">
      <c r="A49" s="7"/>
      <c r="B49" s="11"/>
      <c r="C49" s="10"/>
      <c r="D49" s="18"/>
      <c r="E49" s="12"/>
      <c r="F49" s="17"/>
      <c r="G49" s="12"/>
      <c r="H49" s="19"/>
      <c r="I49" s="12"/>
      <c r="J49" s="11"/>
      <c r="K49" s="17"/>
      <c r="L49" s="12"/>
      <c r="M49" s="11"/>
      <c r="N49" s="17"/>
    </row>
    <row r="50" spans="1:14">
      <c r="A50" s="7"/>
      <c r="B50" s="11"/>
      <c r="C50" s="10"/>
      <c r="D50" s="18"/>
      <c r="E50" s="12"/>
      <c r="F50" s="17"/>
      <c r="G50" s="12"/>
      <c r="H50" s="19"/>
      <c r="I50" s="12"/>
      <c r="J50" s="11"/>
      <c r="K50" s="17"/>
      <c r="L50" s="12"/>
      <c r="M50" s="11"/>
      <c r="N50" s="17"/>
    </row>
    <row r="51" spans="1:14">
      <c r="A51" s="7"/>
      <c r="B51" s="11"/>
      <c r="C51" s="10"/>
      <c r="D51" s="18"/>
      <c r="E51" s="12"/>
      <c r="F51" s="17"/>
      <c r="G51" s="12"/>
      <c r="H51" s="19"/>
      <c r="I51" s="12"/>
      <c r="J51" s="11"/>
      <c r="K51" s="17"/>
      <c r="L51" s="12"/>
      <c r="M51" s="11"/>
      <c r="N51" s="17"/>
    </row>
    <row r="52" spans="1:14">
      <c r="A52" s="7"/>
      <c r="B52" s="11"/>
      <c r="C52" s="10"/>
      <c r="D52" s="18"/>
      <c r="E52" s="12"/>
      <c r="F52" s="17"/>
      <c r="G52" s="12"/>
      <c r="H52" s="19"/>
      <c r="I52" s="12"/>
      <c r="J52" s="11"/>
      <c r="K52" s="17"/>
      <c r="L52" s="12"/>
      <c r="M52" s="11"/>
      <c r="N52" s="17"/>
    </row>
    <row r="53" spans="1:14">
      <c r="A53" s="7"/>
      <c r="B53" s="11"/>
      <c r="C53" s="10"/>
      <c r="D53" s="18"/>
      <c r="E53" s="12"/>
      <c r="F53" s="17"/>
      <c r="G53" s="12"/>
      <c r="H53" s="19"/>
      <c r="I53" s="12"/>
      <c r="J53" s="11"/>
      <c r="K53" s="17"/>
      <c r="L53" s="12"/>
      <c r="M53" s="11"/>
      <c r="N53" s="17"/>
    </row>
    <row r="54" spans="1:14">
      <c r="A54" s="7"/>
      <c r="B54" s="11"/>
      <c r="C54" s="10"/>
      <c r="D54" s="18"/>
      <c r="E54" s="12"/>
      <c r="F54" s="17"/>
      <c r="G54" s="12"/>
      <c r="H54" s="19"/>
      <c r="I54" s="12"/>
      <c r="J54" s="11"/>
      <c r="K54" s="17"/>
      <c r="L54" s="12"/>
      <c r="M54" s="11"/>
      <c r="N54" s="17"/>
    </row>
    <row r="55" spans="1:14">
      <c r="A55" s="7"/>
      <c r="B55" s="11"/>
      <c r="C55" s="10"/>
      <c r="D55" s="18"/>
      <c r="E55" s="12"/>
      <c r="F55" s="17"/>
      <c r="G55" s="12"/>
      <c r="H55" s="19"/>
      <c r="I55" s="12"/>
      <c r="J55" s="11"/>
      <c r="K55" s="17"/>
      <c r="L55" s="12"/>
      <c r="M55" s="11"/>
      <c r="N55" s="17"/>
    </row>
    <row r="56" spans="1:14">
      <c r="A56" s="7"/>
      <c r="B56" s="11"/>
      <c r="C56" s="10"/>
      <c r="D56" s="18"/>
      <c r="E56" s="12"/>
      <c r="F56" s="17"/>
      <c r="G56" s="12"/>
      <c r="H56" s="19"/>
      <c r="I56" s="12"/>
      <c r="J56" s="11"/>
      <c r="K56" s="17"/>
      <c r="L56" s="12"/>
      <c r="M56" s="11"/>
      <c r="N56" s="17"/>
    </row>
    <row r="57" spans="1:14">
      <c r="A57" s="7"/>
      <c r="B57" s="11"/>
      <c r="C57" s="10"/>
      <c r="D57" s="18"/>
      <c r="E57" s="12"/>
      <c r="F57" s="17"/>
      <c r="G57" s="12"/>
      <c r="H57" s="19"/>
      <c r="I57" s="12"/>
      <c r="J57" s="11"/>
      <c r="K57" s="17"/>
      <c r="L57" s="12"/>
      <c r="M57" s="11"/>
      <c r="N57" s="17"/>
    </row>
    <row r="58" spans="1:14">
      <c r="A58" s="7"/>
      <c r="B58" s="11"/>
      <c r="C58" s="10"/>
      <c r="D58" s="18"/>
      <c r="E58" s="12"/>
      <c r="F58" s="17"/>
      <c r="G58" s="12"/>
      <c r="H58" s="19"/>
      <c r="I58" s="12"/>
      <c r="J58" s="11"/>
      <c r="K58" s="17"/>
      <c r="L58" s="12"/>
      <c r="M58" s="11"/>
      <c r="N58" s="17"/>
    </row>
    <row r="59" spans="1:14">
      <c r="A59" s="7"/>
      <c r="B59" s="11"/>
      <c r="C59" s="10"/>
      <c r="D59" s="18"/>
      <c r="E59" s="12"/>
      <c r="F59" s="17"/>
      <c r="G59" s="12"/>
      <c r="H59" s="19"/>
      <c r="I59" s="12"/>
      <c r="J59" s="11"/>
      <c r="K59" s="17"/>
      <c r="L59" s="12"/>
      <c r="M59" s="11"/>
      <c r="N59" s="17"/>
    </row>
    <row r="60" spans="1:14">
      <c r="A60" s="7"/>
      <c r="B60" s="11"/>
      <c r="C60" s="10"/>
      <c r="D60" s="18"/>
      <c r="E60" s="12"/>
      <c r="F60" s="17"/>
      <c r="G60" s="12"/>
      <c r="H60" s="19"/>
      <c r="I60" s="12"/>
      <c r="J60" s="11"/>
      <c r="K60" s="17"/>
      <c r="L60" s="12"/>
      <c r="M60" s="11"/>
      <c r="N60" s="17"/>
    </row>
    <row r="61" spans="1:14">
      <c r="A61" s="7"/>
      <c r="B61" s="11"/>
      <c r="C61" s="10"/>
      <c r="D61" s="18"/>
      <c r="E61" s="12"/>
      <c r="F61" s="17"/>
      <c r="G61" s="12"/>
      <c r="H61" s="19"/>
      <c r="I61" s="12"/>
      <c r="J61" s="11"/>
      <c r="K61" s="17"/>
      <c r="L61" s="12"/>
      <c r="M61" s="11"/>
      <c r="N61" s="17"/>
    </row>
    <row r="62" spans="1:14">
      <c r="A62" s="7"/>
      <c r="B62" s="11"/>
      <c r="C62" s="10"/>
      <c r="D62" s="18"/>
      <c r="E62" s="12"/>
      <c r="F62" s="17"/>
      <c r="G62" s="12"/>
      <c r="H62" s="19"/>
      <c r="I62" s="12"/>
      <c r="J62" s="11"/>
      <c r="K62" s="17"/>
      <c r="L62" s="12"/>
      <c r="M62" s="11"/>
      <c r="N62" s="17"/>
    </row>
    <row r="63" spans="1:14">
      <c r="A63" s="7"/>
      <c r="B63" s="11"/>
      <c r="C63" s="10"/>
      <c r="D63" s="18"/>
      <c r="E63" s="12"/>
      <c r="F63" s="17"/>
      <c r="G63" s="12"/>
      <c r="H63" s="19"/>
      <c r="I63" s="12"/>
      <c r="J63" s="11"/>
      <c r="K63" s="17"/>
      <c r="L63" s="12"/>
      <c r="M63" s="11"/>
      <c r="N63" s="17"/>
    </row>
    <row r="64" spans="1:14">
      <c r="A64" s="7"/>
      <c r="B64" s="11"/>
      <c r="C64" s="10"/>
      <c r="D64" s="18"/>
      <c r="E64" s="12"/>
      <c r="F64" s="17"/>
      <c r="G64" s="12"/>
      <c r="H64" s="19"/>
      <c r="I64" s="12"/>
      <c r="J64" s="11"/>
      <c r="K64" s="17"/>
      <c r="L64" s="12"/>
      <c r="M64" s="11"/>
      <c r="N64" s="17"/>
    </row>
    <row r="65" spans="1:14">
      <c r="A65" s="7"/>
      <c r="B65" s="11"/>
      <c r="C65" s="10"/>
      <c r="D65" s="18"/>
      <c r="E65" s="12"/>
      <c r="F65" s="17"/>
      <c r="G65" s="12"/>
      <c r="H65" s="19"/>
      <c r="I65" s="12"/>
      <c r="J65" s="11"/>
      <c r="K65" s="17"/>
      <c r="L65" s="12"/>
      <c r="M65" s="11"/>
      <c r="N65" s="17"/>
    </row>
    <row r="66" spans="1:14">
      <c r="A66" s="7"/>
      <c r="B66" s="11"/>
      <c r="C66" s="10"/>
      <c r="D66" s="18"/>
      <c r="E66" s="12"/>
      <c r="F66" s="17"/>
      <c r="G66" s="12"/>
      <c r="H66" s="19"/>
      <c r="I66" s="12"/>
      <c r="J66" s="11"/>
      <c r="K66" s="17"/>
      <c r="L66" s="12"/>
      <c r="M66" s="11"/>
      <c r="N66" s="17"/>
    </row>
    <row r="67" spans="1:14">
      <c r="A67" s="7"/>
      <c r="B67" s="11"/>
      <c r="C67" s="10"/>
      <c r="D67" s="18"/>
      <c r="E67" s="12"/>
      <c r="F67" s="17"/>
      <c r="G67" s="12"/>
      <c r="H67" s="19"/>
      <c r="I67" s="12"/>
      <c r="J67" s="11"/>
      <c r="K67" s="17"/>
      <c r="L67" s="12"/>
      <c r="M67" s="11"/>
      <c r="N67" s="17"/>
    </row>
    <row r="68" spans="1:14">
      <c r="A68" s="7"/>
      <c r="B68" s="11"/>
      <c r="C68" s="10"/>
      <c r="D68" s="18"/>
      <c r="E68" s="12"/>
      <c r="F68" s="17"/>
      <c r="G68" s="12"/>
      <c r="H68" s="19"/>
      <c r="I68" s="12"/>
      <c r="J68" s="11"/>
      <c r="K68" s="17"/>
      <c r="L68" s="12"/>
      <c r="M68" s="11"/>
      <c r="N68" s="17"/>
    </row>
    <row r="69" spans="1:14">
      <c r="A69" s="7"/>
      <c r="B69" s="11"/>
      <c r="C69" s="10"/>
      <c r="D69" s="18"/>
      <c r="E69" s="12"/>
      <c r="F69" s="17"/>
      <c r="G69" s="12"/>
      <c r="H69" s="19"/>
      <c r="I69" s="12"/>
      <c r="J69" s="11"/>
      <c r="K69" s="17"/>
      <c r="L69" s="12"/>
      <c r="M69" s="11"/>
      <c r="N69" s="17"/>
    </row>
    <row r="70" spans="1:14">
      <c r="A70" s="7"/>
      <c r="B70" s="11"/>
      <c r="C70" s="10"/>
      <c r="D70" s="18"/>
      <c r="E70" s="12"/>
      <c r="F70" s="17"/>
      <c r="G70" s="12"/>
      <c r="H70" s="19"/>
      <c r="I70" s="12"/>
      <c r="J70" s="11"/>
      <c r="K70" s="17"/>
      <c r="L70" s="12"/>
      <c r="M70" s="11"/>
      <c r="N70" s="17"/>
    </row>
    <row r="71" spans="1:14">
      <c r="A71" s="7"/>
      <c r="B71" s="11"/>
      <c r="C71" s="10"/>
      <c r="D71" s="18"/>
      <c r="E71" s="12"/>
      <c r="F71" s="17"/>
      <c r="G71" s="12"/>
      <c r="H71" s="19"/>
      <c r="I71" s="12"/>
      <c r="J71" s="11"/>
      <c r="K71" s="17"/>
      <c r="L71" s="12"/>
      <c r="M71" s="11"/>
      <c r="N71" s="17"/>
    </row>
    <row r="72" spans="1:14">
      <c r="A72" s="7"/>
      <c r="B72" s="11"/>
      <c r="C72" s="10"/>
      <c r="D72" s="18"/>
      <c r="E72" s="12"/>
      <c r="F72" s="17"/>
      <c r="G72" s="12"/>
      <c r="H72" s="19"/>
      <c r="I72" s="12"/>
      <c r="J72" s="11"/>
      <c r="K72" s="17"/>
      <c r="L72" s="12"/>
      <c r="M72" s="11"/>
      <c r="N72" s="17"/>
    </row>
    <row r="73" spans="1:14">
      <c r="A73" s="7"/>
      <c r="B73" s="11"/>
      <c r="C73" s="10"/>
      <c r="D73" s="18"/>
      <c r="E73" s="12"/>
      <c r="F73" s="17"/>
      <c r="G73" s="12"/>
      <c r="H73" s="19"/>
      <c r="I73" s="12"/>
      <c r="J73" s="11"/>
      <c r="K73" s="17"/>
      <c r="L73" s="12"/>
      <c r="M73" s="11"/>
      <c r="N73" s="17"/>
    </row>
    <row r="74" spans="1:14">
      <c r="A74" s="7"/>
      <c r="B74" s="11"/>
      <c r="C74" s="10"/>
      <c r="D74" s="18"/>
      <c r="E74" s="12"/>
      <c r="F74" s="17"/>
      <c r="G74" s="12"/>
      <c r="H74" s="19"/>
      <c r="I74" s="12"/>
      <c r="J74" s="11"/>
      <c r="K74" s="17"/>
      <c r="L74" s="12"/>
      <c r="M74" s="11"/>
      <c r="N74" s="17"/>
    </row>
    <row r="75" spans="1:14">
      <c r="A75" s="7"/>
      <c r="B75" s="11"/>
      <c r="C75" s="10"/>
      <c r="D75" s="18"/>
      <c r="E75" s="12"/>
      <c r="F75" s="17"/>
      <c r="G75" s="12"/>
      <c r="H75" s="19"/>
      <c r="I75" s="12"/>
      <c r="J75" s="11"/>
      <c r="K75" s="17"/>
      <c r="L75" s="12"/>
      <c r="M75" s="11"/>
      <c r="N75" s="17"/>
    </row>
    <row r="76" spans="1:14">
      <c r="A76" s="7"/>
      <c r="B76" s="11"/>
      <c r="C76" s="10"/>
      <c r="D76" s="18"/>
      <c r="E76" s="12"/>
      <c r="F76" s="17"/>
      <c r="G76" s="12"/>
      <c r="H76" s="19"/>
      <c r="I76" s="12"/>
      <c r="J76" s="11"/>
      <c r="K76" s="17"/>
      <c r="L76" s="12"/>
      <c r="M76" s="11"/>
      <c r="N76" s="17"/>
    </row>
    <row r="77" spans="1:14">
      <c r="A77" s="7"/>
      <c r="B77" s="11"/>
      <c r="C77" s="10"/>
      <c r="D77" s="18"/>
      <c r="E77" s="12"/>
      <c r="F77" s="17"/>
      <c r="G77" s="12"/>
      <c r="H77" s="19"/>
      <c r="I77" s="12"/>
      <c r="J77" s="11"/>
      <c r="K77" s="17"/>
      <c r="L77" s="12"/>
      <c r="M77" s="11"/>
      <c r="N77" s="17"/>
    </row>
    <row r="78" spans="1:14">
      <c r="A78" s="7"/>
      <c r="B78" s="11"/>
      <c r="C78" s="10"/>
      <c r="D78" s="18"/>
      <c r="E78" s="12"/>
      <c r="F78" s="17"/>
      <c r="G78" s="12"/>
      <c r="H78" s="19"/>
      <c r="I78" s="12"/>
      <c r="J78" s="11"/>
      <c r="K78" s="17"/>
      <c r="L78" s="12"/>
      <c r="M78" s="11"/>
      <c r="N78" s="17"/>
    </row>
    <row r="79" spans="1:14">
      <c r="A79" s="7"/>
      <c r="B79" s="11"/>
      <c r="C79" s="10"/>
      <c r="D79" s="18"/>
      <c r="E79" s="12"/>
      <c r="F79" s="17"/>
      <c r="G79" s="12"/>
      <c r="H79" s="19"/>
      <c r="I79" s="12"/>
      <c r="J79" s="11"/>
      <c r="K79" s="17"/>
      <c r="L79" s="12"/>
      <c r="M79" s="11"/>
      <c r="N79" s="17"/>
    </row>
    <row r="80" spans="1:14">
      <c r="A80" s="7"/>
      <c r="B80" s="11"/>
      <c r="C80" s="10"/>
      <c r="D80" s="18"/>
      <c r="E80" s="12"/>
      <c r="F80" s="17"/>
      <c r="G80" s="12"/>
      <c r="H80" s="19"/>
      <c r="I80" s="12"/>
      <c r="J80" s="11"/>
      <c r="K80" s="17"/>
      <c r="L80" s="12"/>
      <c r="M80" s="11"/>
      <c r="N80" s="17"/>
    </row>
    <row r="81" spans="1:14">
      <c r="A81" s="7"/>
      <c r="B81" s="11"/>
      <c r="C81" s="10"/>
      <c r="D81" s="18"/>
      <c r="E81" s="12"/>
      <c r="F81" s="17"/>
      <c r="G81" s="12"/>
      <c r="H81" s="19"/>
      <c r="I81" s="12"/>
      <c r="J81" s="11"/>
      <c r="K81" s="17"/>
      <c r="L81" s="12"/>
      <c r="M81" s="11"/>
      <c r="N81" s="17"/>
    </row>
    <row r="82" spans="1:14">
      <c r="A82" s="7"/>
      <c r="B82" s="11"/>
      <c r="C82" s="10"/>
      <c r="D82" s="18"/>
      <c r="E82" s="12"/>
      <c r="F82" s="17"/>
      <c r="G82" s="12"/>
      <c r="H82" s="19"/>
      <c r="I82" s="12"/>
      <c r="J82" s="11"/>
      <c r="K82" s="17"/>
      <c r="L82" s="12"/>
      <c r="M82" s="11"/>
      <c r="N82" s="17"/>
    </row>
    <row r="83" spans="1:14">
      <c r="A83" s="7"/>
      <c r="B83" s="11"/>
      <c r="C83" s="10"/>
      <c r="D83" s="18"/>
      <c r="E83" s="12"/>
      <c r="F83" s="17"/>
      <c r="G83" s="12"/>
      <c r="H83" s="19"/>
      <c r="I83" s="12"/>
      <c r="J83" s="11"/>
      <c r="K83" s="17"/>
      <c r="L83" s="12"/>
      <c r="M83" s="11"/>
      <c r="N83" s="17"/>
    </row>
    <row r="84" spans="1:14">
      <c r="A84" s="7"/>
      <c r="B84" s="11"/>
      <c r="C84" s="10"/>
      <c r="D84" s="18"/>
      <c r="E84" s="12"/>
      <c r="F84" s="17"/>
      <c r="G84" s="12"/>
      <c r="H84" s="19"/>
      <c r="I84" s="12"/>
      <c r="J84" s="11"/>
      <c r="K84" s="17"/>
      <c r="L84" s="12"/>
      <c r="M84" s="11"/>
      <c r="N84" s="17"/>
    </row>
    <row r="85" spans="1:14">
      <c r="A85" s="7"/>
      <c r="B85" s="11"/>
      <c r="C85" s="10"/>
      <c r="D85" s="18"/>
      <c r="E85" s="12"/>
      <c r="F85" s="17"/>
      <c r="G85" s="12"/>
      <c r="H85" s="19"/>
      <c r="I85" s="12"/>
      <c r="J85" s="11"/>
      <c r="K85" s="17"/>
      <c r="L85" s="12"/>
      <c r="M85" s="11"/>
      <c r="N85" s="17"/>
    </row>
    <row r="86" spans="1:14">
      <c r="A86" s="7"/>
      <c r="B86" s="11"/>
      <c r="C86" s="10"/>
      <c r="D86" s="18"/>
      <c r="E86" s="12"/>
      <c r="F86" s="17"/>
      <c r="G86" s="12"/>
      <c r="H86" s="19"/>
      <c r="I86" s="12"/>
      <c r="J86" s="11"/>
      <c r="K86" s="17"/>
      <c r="L86" s="12"/>
      <c r="M86" s="11"/>
      <c r="N86" s="17"/>
    </row>
    <row r="87" spans="1:14">
      <c r="A87" s="7"/>
      <c r="B87" s="11"/>
      <c r="C87" s="10"/>
      <c r="D87" s="18"/>
      <c r="E87" s="12"/>
      <c r="F87" s="17"/>
      <c r="G87" s="12"/>
      <c r="H87" s="19"/>
      <c r="I87" s="12"/>
      <c r="J87" s="11"/>
      <c r="K87" s="17"/>
      <c r="L87" s="12"/>
      <c r="M87" s="11"/>
      <c r="N87" s="17"/>
    </row>
    <row r="88" spans="1:14">
      <c r="A88" s="7"/>
      <c r="B88" s="11"/>
      <c r="C88" s="10"/>
      <c r="D88" s="18"/>
      <c r="E88" s="12"/>
      <c r="F88" s="17"/>
      <c r="G88" s="12"/>
      <c r="H88" s="19"/>
      <c r="I88" s="12"/>
      <c r="J88" s="11"/>
      <c r="K88" s="17"/>
      <c r="L88" s="12"/>
      <c r="M88" s="11"/>
      <c r="N88" s="17"/>
    </row>
    <row r="89" spans="1:14">
      <c r="A89" s="7"/>
      <c r="B89" s="11"/>
      <c r="C89" s="10"/>
      <c r="D89" s="18"/>
      <c r="E89" s="12"/>
      <c r="F89" s="17"/>
      <c r="G89" s="12"/>
      <c r="H89" s="19"/>
      <c r="I89" s="12"/>
      <c r="J89" s="11"/>
      <c r="K89" s="17"/>
      <c r="L89" s="12"/>
      <c r="M89" s="11"/>
      <c r="N89" s="17"/>
    </row>
    <row r="90" spans="1:14">
      <c r="A90" s="7"/>
      <c r="B90" s="11"/>
      <c r="C90" s="10"/>
      <c r="D90" s="18"/>
      <c r="E90" s="12"/>
      <c r="F90" s="17"/>
      <c r="G90" s="12"/>
      <c r="H90" s="19"/>
      <c r="I90" s="12"/>
      <c r="J90" s="11"/>
      <c r="K90" s="17"/>
      <c r="L90" s="12"/>
      <c r="M90" s="11"/>
      <c r="N90" s="17"/>
    </row>
    <row r="91" spans="1:14">
      <c r="A91" s="7"/>
      <c r="B91" s="11"/>
      <c r="C91" s="10"/>
      <c r="D91" s="18"/>
      <c r="E91" s="12"/>
      <c r="F91" s="17"/>
      <c r="G91" s="12"/>
      <c r="H91" s="19"/>
      <c r="I91" s="12"/>
      <c r="J91" s="11"/>
      <c r="K91" s="17"/>
      <c r="L91" s="12"/>
      <c r="M91" s="11"/>
      <c r="N91" s="17"/>
    </row>
    <row r="92" spans="1:14">
      <c r="A92" s="7"/>
      <c r="B92" s="11"/>
      <c r="C92" s="10"/>
      <c r="D92" s="18"/>
      <c r="E92" s="12"/>
      <c r="F92" s="17"/>
      <c r="G92" s="12"/>
      <c r="H92" s="19"/>
      <c r="I92" s="12"/>
      <c r="J92" s="11"/>
      <c r="K92" s="17"/>
      <c r="L92" s="12"/>
      <c r="M92" s="11"/>
      <c r="N92" s="17"/>
    </row>
    <row r="93" spans="1:14">
      <c r="A93" s="7"/>
      <c r="B93" s="11"/>
      <c r="C93" s="10"/>
      <c r="D93" s="18"/>
      <c r="E93" s="12"/>
      <c r="F93" s="17"/>
      <c r="G93" s="12"/>
      <c r="H93" s="19"/>
      <c r="I93" s="12"/>
      <c r="J93" s="11"/>
      <c r="K93" s="17"/>
      <c r="L93" s="12"/>
      <c r="M93" s="11"/>
      <c r="N93" s="17"/>
    </row>
    <row r="94" spans="1:14">
      <c r="A94" s="7"/>
      <c r="B94" s="11"/>
      <c r="C94" s="10"/>
      <c r="D94" s="18"/>
      <c r="E94" s="12"/>
      <c r="F94" s="17"/>
      <c r="G94" s="12"/>
      <c r="H94" s="19"/>
      <c r="I94" s="12"/>
      <c r="J94" s="11"/>
      <c r="K94" s="17"/>
      <c r="L94" s="12"/>
      <c r="M94" s="11"/>
      <c r="N94" s="17"/>
    </row>
    <row r="95" spans="1:14">
      <c r="A95" s="7"/>
      <c r="B95" s="11"/>
      <c r="C95" s="10"/>
      <c r="D95" s="18"/>
      <c r="E95" s="12"/>
      <c r="F95" s="17"/>
      <c r="G95" s="12"/>
      <c r="H95" s="19"/>
      <c r="I95" s="12"/>
      <c r="J95" s="11"/>
      <c r="K95" s="17"/>
      <c r="L95" s="12"/>
      <c r="M95" s="11"/>
      <c r="N95" s="17"/>
    </row>
    <row r="96" spans="1:14">
      <c r="A96" s="7"/>
      <c r="B96" s="11"/>
      <c r="C96" s="10"/>
      <c r="D96" s="18"/>
      <c r="E96" s="12"/>
      <c r="F96" s="17"/>
      <c r="G96" s="12"/>
      <c r="H96" s="19"/>
      <c r="I96" s="12"/>
      <c r="J96" s="11"/>
      <c r="K96" s="17"/>
      <c r="L96" s="12"/>
      <c r="M96" s="11"/>
      <c r="N96" s="17"/>
    </row>
    <row r="97" spans="1:14">
      <c r="A97" s="7"/>
      <c r="B97" s="11"/>
      <c r="C97" s="10"/>
      <c r="D97" s="18"/>
      <c r="E97" s="12"/>
      <c r="F97" s="17"/>
      <c r="G97" s="12"/>
      <c r="H97" s="19"/>
      <c r="I97" s="12"/>
      <c r="J97" s="11"/>
      <c r="K97" s="17"/>
      <c r="L97" s="12"/>
      <c r="M97" s="11"/>
      <c r="N97" s="17"/>
    </row>
    <row r="98" spans="1:14">
      <c r="A98" s="7"/>
      <c r="B98" s="11"/>
      <c r="C98" s="10"/>
      <c r="D98" s="18"/>
      <c r="E98" s="12"/>
      <c r="F98" s="17"/>
      <c r="G98" s="12"/>
      <c r="H98" s="19"/>
      <c r="I98" s="12"/>
      <c r="J98" s="11"/>
      <c r="K98" s="17"/>
      <c r="L98" s="12"/>
      <c r="M98" s="11"/>
      <c r="N98" s="17"/>
    </row>
    <row r="99" spans="1:14">
      <c r="A99" s="7"/>
      <c r="B99" s="11"/>
      <c r="C99" s="10"/>
      <c r="D99" s="18"/>
      <c r="E99" s="12"/>
      <c r="F99" s="17"/>
      <c r="G99" s="12"/>
      <c r="H99" s="19"/>
      <c r="I99" s="12"/>
      <c r="J99" s="11"/>
      <c r="K99" s="17"/>
      <c r="L99" s="12"/>
      <c r="M99" s="11"/>
      <c r="N99" s="17"/>
    </row>
    <row r="100" spans="1:14">
      <c r="A100" s="7"/>
      <c r="B100" s="11"/>
      <c r="C100" s="10"/>
      <c r="D100" s="18"/>
      <c r="E100" s="12"/>
      <c r="F100" s="17"/>
      <c r="G100" s="12"/>
      <c r="H100" s="19"/>
      <c r="I100" s="12"/>
      <c r="J100" s="11"/>
      <c r="K100" s="17"/>
      <c r="L100" s="12"/>
      <c r="M100" s="11"/>
      <c r="N100" s="17"/>
    </row>
    <row r="101" spans="1:14">
      <c r="A101" s="7"/>
      <c r="B101" s="11"/>
      <c r="C101" s="10"/>
      <c r="D101" s="18"/>
      <c r="E101" s="12"/>
      <c r="F101" s="17"/>
      <c r="G101" s="12"/>
      <c r="H101" s="19"/>
      <c r="I101" s="12"/>
      <c r="J101" s="11"/>
      <c r="K101" s="17"/>
      <c r="L101" s="12"/>
      <c r="M101" s="11"/>
      <c r="N101" s="17"/>
    </row>
    <row r="102" spans="1:14">
      <c r="A102" s="7"/>
      <c r="B102" s="11"/>
      <c r="C102" s="10"/>
      <c r="D102" s="18"/>
      <c r="E102" s="12"/>
      <c r="F102" s="17"/>
      <c r="G102" s="12"/>
      <c r="H102" s="19"/>
      <c r="I102" s="12"/>
      <c r="J102" s="11"/>
      <c r="K102" s="17"/>
      <c r="L102" s="12"/>
      <c r="M102" s="11"/>
      <c r="N102" s="17"/>
    </row>
    <row r="103" spans="1:14">
      <c r="A103" s="7"/>
      <c r="B103" s="11"/>
      <c r="C103" s="10"/>
      <c r="D103" s="18"/>
      <c r="E103" s="12"/>
      <c r="F103" s="17"/>
      <c r="G103" s="12"/>
      <c r="H103" s="19"/>
      <c r="I103" s="12"/>
      <c r="J103" s="11"/>
      <c r="K103" s="17"/>
      <c r="L103" s="12"/>
      <c r="M103" s="11"/>
      <c r="N103" s="17"/>
    </row>
    <row r="104" spans="1:14">
      <c r="A104" s="7"/>
      <c r="B104" s="11"/>
      <c r="C104" s="10"/>
      <c r="D104" s="18"/>
      <c r="E104" s="12"/>
      <c r="F104" s="17"/>
      <c r="G104" s="12"/>
      <c r="H104" s="19"/>
      <c r="I104" s="12"/>
      <c r="J104" s="11"/>
      <c r="K104" s="17"/>
      <c r="L104" s="12"/>
      <c r="M104" s="11"/>
      <c r="N104" s="17"/>
    </row>
    <row r="105" spans="1:14">
      <c r="A105" s="7"/>
      <c r="B105" s="11"/>
      <c r="C105" s="10"/>
      <c r="D105" s="18"/>
      <c r="E105" s="12"/>
      <c r="F105" s="17"/>
      <c r="G105" s="12"/>
      <c r="H105" s="19"/>
      <c r="I105" s="12"/>
      <c r="J105" s="11"/>
      <c r="K105" s="17"/>
      <c r="L105" s="12"/>
      <c r="M105" s="11"/>
      <c r="N105" s="17"/>
    </row>
    <row r="106" spans="1:14">
      <c r="A106" s="7"/>
      <c r="B106" s="11"/>
      <c r="C106" s="10"/>
      <c r="D106" s="18"/>
      <c r="E106" s="12"/>
      <c r="F106" s="17"/>
      <c r="G106" s="12"/>
      <c r="H106" s="19"/>
      <c r="I106" s="12"/>
      <c r="J106" s="11"/>
      <c r="K106" s="17"/>
      <c r="L106" s="12"/>
      <c r="M106" s="11"/>
      <c r="N106" s="17"/>
    </row>
    <row r="107" spans="1:14">
      <c r="A107" s="7"/>
      <c r="B107" s="11"/>
      <c r="C107" s="10"/>
      <c r="D107" s="18"/>
      <c r="E107" s="12"/>
      <c r="F107" s="17"/>
      <c r="G107" s="12"/>
      <c r="H107" s="19"/>
      <c r="I107" s="12"/>
      <c r="J107" s="11"/>
      <c r="K107" s="17"/>
      <c r="L107" s="12"/>
      <c r="M107" s="11"/>
      <c r="N107" s="17"/>
    </row>
    <row r="108" spans="1:14">
      <c r="A108" s="7"/>
      <c r="B108" s="11"/>
      <c r="C108" s="10"/>
      <c r="D108" s="18"/>
      <c r="E108" s="12"/>
      <c r="F108" s="17"/>
      <c r="G108" s="12"/>
      <c r="H108" s="19"/>
      <c r="I108" s="12"/>
      <c r="J108" s="11"/>
      <c r="K108" s="17"/>
      <c r="L108" s="12"/>
      <c r="M108" s="11"/>
      <c r="N108" s="17"/>
    </row>
    <row r="109" spans="1:14">
      <c r="A109" s="7"/>
      <c r="B109" s="11"/>
      <c r="C109" s="10"/>
      <c r="D109" s="18"/>
      <c r="E109" s="12"/>
      <c r="F109" s="17"/>
      <c r="G109" s="12"/>
      <c r="H109" s="19"/>
      <c r="I109" s="12"/>
      <c r="J109" s="11"/>
      <c r="K109" s="17"/>
      <c r="L109" s="12"/>
      <c r="M109" s="11"/>
      <c r="N109" s="17"/>
    </row>
    <row r="110" spans="1:14">
      <c r="A110" s="7"/>
      <c r="B110" s="11"/>
      <c r="C110" s="10"/>
      <c r="D110" s="18"/>
      <c r="E110" s="12"/>
      <c r="F110" s="17"/>
      <c r="G110" s="12"/>
      <c r="H110" s="19"/>
      <c r="I110" s="12"/>
      <c r="J110" s="11"/>
      <c r="K110" s="17"/>
      <c r="L110" s="12"/>
      <c r="M110" s="11"/>
      <c r="N110" s="17"/>
    </row>
    <row r="111" spans="1:14">
      <c r="A111" s="7"/>
      <c r="B111" s="11"/>
      <c r="C111" s="10"/>
      <c r="D111" s="18"/>
      <c r="E111" s="12"/>
      <c r="F111" s="17"/>
      <c r="G111" s="12"/>
      <c r="H111" s="19"/>
      <c r="I111" s="12"/>
      <c r="J111" s="11"/>
      <c r="K111" s="17"/>
      <c r="L111" s="12"/>
      <c r="M111" s="11"/>
      <c r="N111" s="17"/>
    </row>
    <row r="112" spans="1:14">
      <c r="A112" s="7"/>
      <c r="B112" s="11"/>
      <c r="C112" s="10"/>
      <c r="D112" s="18"/>
      <c r="E112" s="12"/>
      <c r="F112" s="17"/>
      <c r="G112" s="12"/>
      <c r="H112" s="19"/>
      <c r="I112" s="12"/>
      <c r="J112" s="11"/>
      <c r="K112" s="17"/>
      <c r="L112" s="12"/>
      <c r="M112" s="11"/>
      <c r="N112" s="17"/>
    </row>
    <row r="113" spans="1:14">
      <c r="A113" s="7"/>
      <c r="B113" s="11"/>
      <c r="C113" s="10"/>
      <c r="D113" s="18"/>
      <c r="E113" s="12"/>
      <c r="F113" s="17"/>
      <c r="G113" s="12"/>
      <c r="H113" s="19"/>
      <c r="I113" s="12"/>
      <c r="J113" s="11"/>
      <c r="K113" s="17"/>
      <c r="L113" s="12"/>
      <c r="M113" s="11"/>
      <c r="N113" s="17"/>
    </row>
    <row r="114" spans="1:14">
      <c r="A114" s="7"/>
      <c r="B114" s="11"/>
      <c r="C114" s="10"/>
      <c r="D114" s="18"/>
      <c r="E114" s="12"/>
      <c r="F114" s="17"/>
      <c r="G114" s="12"/>
      <c r="H114" s="19"/>
      <c r="I114" s="12"/>
      <c r="J114" s="11"/>
      <c r="K114" s="17"/>
      <c r="L114" s="12"/>
      <c r="M114" s="11"/>
      <c r="N114" s="17"/>
    </row>
    <row r="115" spans="1:14">
      <c r="A115" s="7"/>
      <c r="B115" s="11"/>
      <c r="C115" s="10"/>
      <c r="D115" s="18"/>
      <c r="E115" s="12"/>
      <c r="F115" s="17"/>
      <c r="G115" s="12"/>
      <c r="H115" s="19"/>
      <c r="I115" s="12"/>
      <c r="J115" s="11"/>
      <c r="K115" s="17"/>
      <c r="L115" s="12"/>
      <c r="M115" s="11"/>
      <c r="N115" s="17"/>
    </row>
    <row r="116" spans="1:14">
      <c r="A116" s="7"/>
      <c r="B116" s="11"/>
      <c r="C116" s="10"/>
      <c r="D116" s="18"/>
      <c r="E116" s="12"/>
      <c r="F116" s="17"/>
      <c r="G116" s="12"/>
      <c r="H116" s="19"/>
      <c r="I116" s="12"/>
      <c r="J116" s="11"/>
      <c r="K116" s="17"/>
      <c r="L116" s="12"/>
      <c r="M116" s="11"/>
      <c r="N116" s="17"/>
    </row>
    <row r="117" spans="1:14">
      <c r="A117" s="7"/>
      <c r="B117" s="11"/>
      <c r="C117" s="10"/>
      <c r="D117" s="18"/>
      <c r="E117" s="12"/>
      <c r="F117" s="17"/>
      <c r="G117" s="12"/>
      <c r="H117" s="19"/>
      <c r="I117" s="12"/>
      <c r="J117" s="11"/>
      <c r="K117" s="17"/>
      <c r="L117" s="12"/>
      <c r="M117" s="11"/>
      <c r="N117" s="17"/>
    </row>
    <row r="118" spans="1:14">
      <c r="A118" s="7"/>
      <c r="B118" s="11"/>
      <c r="C118" s="10"/>
      <c r="D118" s="18"/>
      <c r="E118" s="12"/>
      <c r="F118" s="17"/>
      <c r="G118" s="12"/>
      <c r="H118" s="19"/>
      <c r="I118" s="12"/>
      <c r="J118" s="11"/>
      <c r="K118" s="17"/>
      <c r="L118" s="12"/>
      <c r="M118" s="11"/>
      <c r="N118" s="17"/>
    </row>
    <row r="119" spans="1:14">
      <c r="A119" s="7"/>
      <c r="B119" s="11"/>
      <c r="C119" s="10"/>
      <c r="D119" s="18"/>
      <c r="E119" s="12"/>
      <c r="F119" s="17"/>
      <c r="G119" s="12"/>
      <c r="H119" s="19"/>
      <c r="I119" s="12"/>
      <c r="J119" s="11"/>
      <c r="K119" s="17"/>
      <c r="L119" s="12"/>
      <c r="M119" s="11"/>
      <c r="N119" s="17"/>
    </row>
    <row r="120" spans="1:14">
      <c r="A120" s="7"/>
      <c r="B120" s="11"/>
      <c r="C120" s="10"/>
      <c r="D120" s="18"/>
      <c r="E120" s="12"/>
      <c r="F120" s="17"/>
      <c r="G120" s="12"/>
      <c r="H120" s="19"/>
      <c r="I120" s="12"/>
      <c r="J120" s="11"/>
      <c r="K120" s="17"/>
      <c r="L120" s="12"/>
      <c r="M120" s="11"/>
      <c r="N120" s="17"/>
    </row>
    <row r="121" spans="1:14">
      <c r="A121" s="7"/>
      <c r="B121" s="11"/>
      <c r="C121" s="10"/>
      <c r="D121" s="18"/>
      <c r="E121" s="12"/>
      <c r="F121" s="17"/>
      <c r="G121" s="12"/>
      <c r="H121" s="19"/>
      <c r="I121" s="12"/>
      <c r="J121" s="11"/>
      <c r="K121" s="17"/>
      <c r="L121" s="12"/>
      <c r="M121" s="11"/>
      <c r="N121" s="17"/>
    </row>
    <row r="122" spans="1:14">
      <c r="A122" s="7"/>
      <c r="B122" s="11"/>
      <c r="C122" s="10"/>
      <c r="D122" s="18"/>
      <c r="E122" s="12"/>
      <c r="F122" s="17"/>
      <c r="G122" s="12"/>
      <c r="H122" s="19"/>
      <c r="I122" s="12"/>
      <c r="J122" s="11"/>
      <c r="K122" s="17"/>
      <c r="L122" s="12"/>
      <c r="M122" s="11"/>
      <c r="N122" s="17"/>
    </row>
    <row r="123" spans="1:14">
      <c r="A123" s="7"/>
      <c r="B123" s="11"/>
      <c r="C123" s="10"/>
      <c r="D123" s="18"/>
      <c r="E123" s="12"/>
      <c r="F123" s="17"/>
      <c r="G123" s="12"/>
      <c r="H123" s="19"/>
      <c r="I123" s="12"/>
      <c r="J123" s="11"/>
      <c r="K123" s="17"/>
      <c r="L123" s="12"/>
      <c r="M123" s="11"/>
      <c r="N123" s="17"/>
    </row>
    <row r="124" spans="1:14">
      <c r="A124" s="7"/>
      <c r="B124" s="11"/>
      <c r="C124" s="10"/>
      <c r="D124" s="18"/>
      <c r="E124" s="12"/>
      <c r="F124" s="17"/>
      <c r="G124" s="12"/>
      <c r="H124" s="19"/>
      <c r="I124" s="12"/>
      <c r="J124" s="11"/>
      <c r="K124" s="17"/>
      <c r="L124" s="12"/>
      <c r="M124" s="11"/>
      <c r="N124" s="17"/>
    </row>
    <row r="125" spans="1:14">
      <c r="A125" s="7"/>
      <c r="B125" s="11"/>
      <c r="C125" s="10"/>
      <c r="D125" s="18"/>
      <c r="E125" s="12"/>
      <c r="F125" s="17"/>
      <c r="G125" s="12"/>
      <c r="H125" s="19"/>
      <c r="I125" s="12"/>
      <c r="J125" s="11"/>
      <c r="K125" s="17"/>
      <c r="L125" s="12"/>
      <c r="M125" s="11"/>
      <c r="N125" s="17"/>
    </row>
    <row r="126" spans="1:14">
      <c r="A126" s="7"/>
      <c r="B126" s="11"/>
      <c r="C126" s="10"/>
      <c r="D126" s="18"/>
      <c r="E126" s="12"/>
      <c r="F126" s="17"/>
      <c r="G126" s="12"/>
      <c r="H126" s="19"/>
      <c r="I126" s="12"/>
      <c r="J126" s="11"/>
      <c r="K126" s="17"/>
      <c r="L126" s="12"/>
      <c r="M126" s="11"/>
      <c r="N126" s="17"/>
    </row>
    <row r="127" spans="1:14">
      <c r="A127" s="7"/>
      <c r="B127" s="11"/>
      <c r="C127" s="10"/>
      <c r="D127" s="18"/>
      <c r="E127" s="12"/>
      <c r="F127" s="17"/>
      <c r="G127" s="12"/>
      <c r="H127" s="19"/>
      <c r="I127" s="12"/>
      <c r="J127" s="11"/>
      <c r="K127" s="17"/>
      <c r="L127" s="12"/>
      <c r="M127" s="11"/>
      <c r="N127" s="17"/>
    </row>
    <row r="128" spans="1:14">
      <c r="A128" s="7"/>
      <c r="B128" s="11"/>
      <c r="C128" s="10"/>
      <c r="D128" s="18"/>
      <c r="E128" s="12"/>
      <c r="F128" s="17"/>
      <c r="G128" s="12"/>
      <c r="H128" s="19"/>
      <c r="I128" s="12"/>
      <c r="J128" s="11"/>
      <c r="K128" s="17"/>
      <c r="L128" s="12"/>
      <c r="M128" s="11"/>
      <c r="N128" s="17"/>
    </row>
    <row r="129" spans="1:14">
      <c r="A129" s="7"/>
      <c r="B129" s="11"/>
      <c r="C129" s="10"/>
      <c r="D129" s="18"/>
      <c r="E129" s="12"/>
      <c r="F129" s="17"/>
      <c r="G129" s="12"/>
      <c r="H129" s="19"/>
      <c r="I129" s="12"/>
      <c r="J129" s="11"/>
      <c r="K129" s="17"/>
      <c r="L129" s="12"/>
      <c r="M129" s="11"/>
      <c r="N129" s="17"/>
    </row>
    <row r="130" spans="1:14">
      <c r="A130" s="7"/>
      <c r="B130" s="11"/>
      <c r="C130" s="10"/>
      <c r="D130" s="18"/>
      <c r="E130" s="12"/>
      <c r="F130" s="17"/>
      <c r="G130" s="12"/>
      <c r="H130" s="19"/>
      <c r="I130" s="12"/>
      <c r="J130" s="11"/>
      <c r="K130" s="17"/>
      <c r="L130" s="12"/>
      <c r="M130" s="11"/>
      <c r="N130" s="17"/>
    </row>
    <row r="131" spans="1:14">
      <c r="A131" s="7"/>
      <c r="B131" s="11"/>
      <c r="C131" s="10"/>
      <c r="D131" s="18"/>
      <c r="E131" s="12"/>
      <c r="F131" s="17"/>
      <c r="G131" s="12"/>
      <c r="H131" s="19"/>
      <c r="I131" s="12"/>
      <c r="J131" s="11"/>
      <c r="K131" s="17"/>
      <c r="L131" s="12"/>
      <c r="M131" s="11"/>
      <c r="N131" s="17"/>
    </row>
    <row r="132" spans="1:14">
      <c r="A132" s="7"/>
      <c r="B132" s="11"/>
      <c r="C132" s="10"/>
      <c r="D132" s="18"/>
      <c r="E132" s="12"/>
      <c r="F132" s="17"/>
      <c r="G132" s="12"/>
      <c r="H132" s="19"/>
      <c r="I132" s="12"/>
      <c r="J132" s="11"/>
      <c r="K132" s="17"/>
      <c r="L132" s="12"/>
      <c r="M132" s="11"/>
      <c r="N132" s="17"/>
    </row>
    <row r="133" spans="1:14">
      <c r="A133" s="7"/>
      <c r="B133" s="11"/>
      <c r="C133" s="10"/>
      <c r="D133" s="18"/>
      <c r="E133" s="12"/>
      <c r="F133" s="17"/>
      <c r="G133" s="12"/>
      <c r="H133" s="19"/>
      <c r="I133" s="12"/>
      <c r="J133" s="11"/>
      <c r="K133" s="17"/>
      <c r="L133" s="12"/>
      <c r="M133" s="11"/>
      <c r="N133" s="17"/>
    </row>
    <row r="134" spans="1:14">
      <c r="A134" s="7"/>
      <c r="B134" s="11"/>
      <c r="C134" s="10"/>
      <c r="D134" s="18"/>
      <c r="E134" s="12"/>
      <c r="F134" s="17"/>
      <c r="G134" s="12"/>
      <c r="H134" s="19"/>
      <c r="I134" s="12"/>
      <c r="J134" s="11"/>
      <c r="K134" s="17"/>
      <c r="L134" s="12"/>
      <c r="M134" s="11"/>
      <c r="N134" s="17"/>
    </row>
    <row r="135" spans="1:14">
      <c r="A135" s="7"/>
      <c r="B135" s="11"/>
      <c r="C135" s="10"/>
      <c r="D135" s="18"/>
      <c r="E135" s="12"/>
      <c r="F135" s="17"/>
      <c r="G135" s="12"/>
      <c r="H135" s="19"/>
      <c r="I135" s="12"/>
      <c r="J135" s="11"/>
      <c r="K135" s="17"/>
      <c r="L135" s="12"/>
      <c r="M135" s="11"/>
      <c r="N135" s="17"/>
    </row>
    <row r="136" spans="1:14">
      <c r="A136" s="7"/>
      <c r="B136" s="11"/>
      <c r="C136" s="10"/>
      <c r="D136" s="18"/>
      <c r="E136" s="12"/>
      <c r="F136" s="17"/>
      <c r="G136" s="12"/>
      <c r="H136" s="19"/>
      <c r="I136" s="12"/>
      <c r="J136" s="11"/>
      <c r="K136" s="17"/>
      <c r="L136" s="12"/>
      <c r="M136" s="11"/>
      <c r="N136" s="17"/>
    </row>
    <row r="137" spans="1:14">
      <c r="A137" s="7"/>
      <c r="B137" s="11"/>
      <c r="C137" s="10"/>
      <c r="D137" s="18"/>
      <c r="E137" s="12"/>
      <c r="F137" s="17"/>
      <c r="G137" s="12"/>
      <c r="H137" s="19"/>
      <c r="I137" s="12"/>
      <c r="J137" s="11"/>
      <c r="K137" s="17"/>
      <c r="L137" s="12"/>
      <c r="M137" s="11"/>
      <c r="N137" s="17"/>
    </row>
    <row r="138" spans="1:14">
      <c r="A138" s="7"/>
      <c r="B138" s="11"/>
      <c r="C138" s="10"/>
      <c r="D138" s="18"/>
      <c r="E138" s="12"/>
      <c r="F138" s="17"/>
      <c r="G138" s="12"/>
      <c r="H138" s="19"/>
      <c r="I138" s="12"/>
      <c r="J138" s="11"/>
      <c r="K138" s="17"/>
      <c r="L138" s="12"/>
      <c r="M138" s="11"/>
      <c r="N138" s="17"/>
    </row>
    <row r="139" spans="1:14">
      <c r="A139" s="7"/>
      <c r="B139" s="11"/>
      <c r="C139" s="10"/>
      <c r="D139" s="18"/>
      <c r="E139" s="12"/>
      <c r="F139" s="17"/>
      <c r="G139" s="12"/>
      <c r="H139" s="19"/>
      <c r="I139" s="12"/>
      <c r="J139" s="11"/>
      <c r="K139" s="17"/>
      <c r="L139" s="12"/>
      <c r="M139" s="11"/>
      <c r="N139" s="17"/>
    </row>
    <row r="140" spans="1:14">
      <c r="A140" s="7"/>
      <c r="B140" s="11"/>
      <c r="C140" s="10"/>
      <c r="D140" s="18"/>
      <c r="E140" s="12"/>
      <c r="F140" s="17"/>
      <c r="G140" s="12"/>
      <c r="H140" s="19"/>
      <c r="I140" s="12"/>
      <c r="J140" s="11"/>
      <c r="K140" s="17"/>
      <c r="L140" s="12"/>
      <c r="M140" s="11"/>
      <c r="N140" s="17"/>
    </row>
    <row r="141" spans="1:14">
      <c r="A141" s="7"/>
      <c r="B141" s="11"/>
      <c r="C141" s="10"/>
      <c r="D141" s="18"/>
      <c r="E141" s="12"/>
      <c r="F141" s="17"/>
      <c r="G141" s="12"/>
      <c r="H141" s="19"/>
      <c r="I141" s="12"/>
      <c r="J141" s="11"/>
      <c r="K141" s="17"/>
      <c r="L141" s="12"/>
      <c r="M141" s="11"/>
      <c r="N141" s="17"/>
    </row>
    <row r="142" spans="1:14">
      <c r="A142" s="7"/>
      <c r="B142" s="11"/>
      <c r="C142" s="10"/>
      <c r="D142" s="18"/>
      <c r="E142" s="12"/>
      <c r="F142" s="17"/>
      <c r="G142" s="12"/>
      <c r="H142" s="19"/>
      <c r="I142" s="12"/>
      <c r="J142" s="11"/>
      <c r="K142" s="17"/>
      <c r="L142" s="12"/>
      <c r="M142" s="11"/>
      <c r="N142" s="17"/>
    </row>
    <row r="143" spans="1:14">
      <c r="A143" s="7"/>
      <c r="B143" s="11"/>
      <c r="C143" s="10"/>
      <c r="D143" s="18"/>
      <c r="E143" s="12"/>
      <c r="F143" s="17"/>
      <c r="G143" s="12"/>
      <c r="H143" s="19"/>
      <c r="I143" s="12"/>
      <c r="J143" s="11"/>
      <c r="K143" s="17"/>
      <c r="L143" s="12"/>
      <c r="M143" s="11"/>
      <c r="N143" s="17"/>
    </row>
    <row r="144" spans="1:14">
      <c r="A144" s="7"/>
      <c r="B144" s="11"/>
      <c r="C144" s="10"/>
      <c r="D144" s="18"/>
      <c r="E144" s="12"/>
      <c r="F144" s="17"/>
      <c r="G144" s="12"/>
      <c r="H144" s="19"/>
      <c r="I144" s="12"/>
      <c r="J144" s="11"/>
      <c r="K144" s="17"/>
      <c r="L144" s="12"/>
      <c r="M144" s="11"/>
      <c r="N144" s="17"/>
    </row>
    <row r="145" spans="1:14">
      <c r="A145" s="7"/>
      <c r="B145" s="11"/>
      <c r="C145" s="10"/>
      <c r="D145" s="18"/>
      <c r="E145" s="12"/>
      <c r="F145" s="17"/>
      <c r="G145" s="12"/>
      <c r="H145" s="19"/>
      <c r="I145" s="12"/>
      <c r="J145" s="11"/>
      <c r="K145" s="17"/>
      <c r="L145" s="12"/>
      <c r="M145" s="11"/>
      <c r="N145" s="17"/>
    </row>
    <row r="146" spans="1:14">
      <c r="A146" s="7"/>
      <c r="B146" s="11"/>
      <c r="C146" s="10"/>
      <c r="D146" s="18"/>
      <c r="E146" s="12"/>
      <c r="F146" s="17"/>
      <c r="G146" s="12"/>
      <c r="H146" s="19"/>
      <c r="I146" s="12"/>
      <c r="J146" s="11"/>
      <c r="K146" s="17"/>
      <c r="L146" s="12"/>
      <c r="M146" s="11"/>
      <c r="N146" s="17"/>
    </row>
    <row r="147" spans="1:14">
      <c r="A147" s="7"/>
      <c r="B147" s="11"/>
      <c r="C147" s="10"/>
      <c r="D147" s="18"/>
      <c r="E147" s="12"/>
      <c r="F147" s="17"/>
      <c r="G147" s="12"/>
      <c r="H147" s="19"/>
      <c r="I147" s="12"/>
      <c r="J147" s="11"/>
      <c r="K147" s="17"/>
      <c r="L147" s="12"/>
      <c r="M147" s="11"/>
      <c r="N147" s="17"/>
    </row>
    <row r="148" spans="1:14">
      <c r="A148" s="7"/>
      <c r="B148" s="11"/>
      <c r="C148" s="10"/>
      <c r="D148" s="18"/>
      <c r="E148" s="12"/>
      <c r="F148" s="17"/>
      <c r="G148" s="12"/>
      <c r="H148" s="19"/>
      <c r="I148" s="12"/>
      <c r="J148" s="11"/>
      <c r="K148" s="17"/>
      <c r="L148" s="12"/>
      <c r="M148" s="11"/>
      <c r="N148" s="17"/>
    </row>
    <row r="149" spans="1:14">
      <c r="A149" s="7"/>
      <c r="B149" s="11"/>
      <c r="C149" s="10"/>
      <c r="D149" s="18"/>
      <c r="E149" s="12"/>
      <c r="F149" s="17"/>
      <c r="G149" s="12"/>
      <c r="H149" s="19"/>
      <c r="I149" s="12"/>
      <c r="J149" s="11"/>
      <c r="K149" s="17"/>
      <c r="L149" s="12"/>
      <c r="M149" s="11"/>
      <c r="N149" s="17"/>
    </row>
    <row r="150" spans="1:14">
      <c r="A150" s="7"/>
      <c r="B150" s="11"/>
      <c r="C150" s="10"/>
      <c r="D150" s="18"/>
      <c r="E150" s="12"/>
      <c r="F150" s="17"/>
      <c r="G150" s="12"/>
      <c r="H150" s="19"/>
      <c r="I150" s="12"/>
      <c r="J150" s="11"/>
      <c r="K150" s="17"/>
      <c r="L150" s="12"/>
      <c r="M150" s="11"/>
      <c r="N150" s="17"/>
    </row>
    <row r="151" spans="1:14">
      <c r="A151" s="7"/>
      <c r="B151" s="11"/>
      <c r="C151" s="10"/>
      <c r="D151" s="18"/>
      <c r="E151" s="12"/>
      <c r="F151" s="17"/>
      <c r="G151" s="12"/>
      <c r="H151" s="19"/>
      <c r="I151" s="12"/>
      <c r="J151" s="11"/>
      <c r="K151" s="17"/>
      <c r="L151" s="12"/>
      <c r="M151" s="11"/>
      <c r="N151" s="17"/>
    </row>
    <row r="152" spans="1:14">
      <c r="A152" s="7"/>
      <c r="B152" s="11"/>
      <c r="C152" s="10"/>
      <c r="D152" s="18"/>
      <c r="E152" s="12"/>
      <c r="F152" s="17"/>
      <c r="G152" s="12"/>
      <c r="H152" s="19"/>
      <c r="I152" s="12"/>
      <c r="J152" s="11"/>
      <c r="K152" s="17"/>
      <c r="L152" s="12"/>
      <c r="M152" s="11"/>
      <c r="N152" s="17"/>
    </row>
    <row r="153" spans="1:14">
      <c r="A153" s="7"/>
      <c r="B153" s="11"/>
      <c r="C153" s="10"/>
      <c r="D153" s="18"/>
      <c r="E153" s="12"/>
      <c r="F153" s="17"/>
      <c r="G153" s="12"/>
      <c r="H153" s="19"/>
      <c r="I153" s="12"/>
      <c r="J153" s="11"/>
      <c r="K153" s="17"/>
      <c r="L153" s="12"/>
      <c r="M153" s="11"/>
      <c r="N153" s="17"/>
    </row>
    <row r="154" spans="1:14">
      <c r="A154" s="7"/>
      <c r="B154" s="11"/>
      <c r="C154" s="10"/>
      <c r="D154" s="18"/>
      <c r="E154" s="12"/>
      <c r="F154" s="17"/>
      <c r="G154" s="12"/>
      <c r="H154" s="19"/>
      <c r="I154" s="12"/>
      <c r="J154" s="11"/>
      <c r="K154" s="17"/>
      <c r="L154" s="12"/>
      <c r="M154" s="11"/>
      <c r="N154" s="17"/>
    </row>
    <row r="155" spans="1:14">
      <c r="A155" s="7"/>
      <c r="B155" s="11"/>
      <c r="C155" s="10"/>
      <c r="D155" s="18"/>
      <c r="E155" s="12"/>
      <c r="F155" s="17"/>
      <c r="G155" s="12"/>
      <c r="H155" s="19"/>
      <c r="I155" s="12"/>
      <c r="J155" s="11"/>
      <c r="K155" s="17"/>
      <c r="L155" s="12"/>
      <c r="M155" s="11"/>
      <c r="N155" s="17"/>
    </row>
    <row r="156" spans="1:14">
      <c r="A156" s="7"/>
      <c r="B156" s="11"/>
      <c r="C156" s="10"/>
      <c r="D156" s="18"/>
      <c r="E156" s="12"/>
      <c r="F156" s="17"/>
      <c r="G156" s="12"/>
      <c r="H156" s="19"/>
      <c r="I156" s="12"/>
      <c r="J156" s="11"/>
      <c r="K156" s="17"/>
      <c r="L156" s="12"/>
      <c r="M156" s="11"/>
      <c r="N156" s="17"/>
    </row>
    <row r="157" spans="1:14">
      <c r="A157" s="7"/>
      <c r="B157" s="11"/>
      <c r="C157" s="10"/>
      <c r="D157" s="18"/>
      <c r="E157" s="12"/>
      <c r="F157" s="17"/>
      <c r="G157" s="12"/>
      <c r="H157" s="19"/>
      <c r="I157" s="12"/>
      <c r="J157" s="11"/>
      <c r="K157" s="17"/>
      <c r="L157" s="12"/>
      <c r="M157" s="11"/>
      <c r="N157" s="17"/>
    </row>
    <row r="158" spans="1:14">
      <c r="A158" s="7"/>
      <c r="B158" s="11"/>
      <c r="C158" s="10"/>
      <c r="D158" s="18"/>
      <c r="E158" s="12"/>
      <c r="F158" s="17"/>
      <c r="G158" s="12"/>
      <c r="H158" s="19"/>
      <c r="I158" s="12"/>
      <c r="J158" s="11"/>
      <c r="K158" s="17"/>
      <c r="L158" s="12"/>
      <c r="M158" s="11"/>
      <c r="N158" s="17"/>
    </row>
    <row r="159" spans="1:14">
      <c r="A159" s="7"/>
      <c r="B159" s="11"/>
      <c r="C159" s="10"/>
      <c r="D159" s="18"/>
      <c r="E159" s="12"/>
      <c r="F159" s="17"/>
      <c r="G159" s="12"/>
      <c r="H159" s="19"/>
      <c r="I159" s="12"/>
      <c r="J159" s="11"/>
      <c r="K159" s="17"/>
      <c r="L159" s="12"/>
      <c r="M159" s="11"/>
      <c r="N159" s="17"/>
    </row>
    <row r="160" spans="1:14">
      <c r="A160" s="7"/>
      <c r="B160" s="11"/>
      <c r="C160" s="10"/>
      <c r="D160" s="18"/>
      <c r="E160" s="12"/>
      <c r="F160" s="17"/>
      <c r="G160" s="12"/>
      <c r="H160" s="19"/>
      <c r="I160" s="12"/>
      <c r="J160" s="11"/>
      <c r="K160" s="17"/>
      <c r="L160" s="12"/>
      <c r="M160" s="11"/>
      <c r="N160" s="17"/>
    </row>
    <row r="161" spans="1:14">
      <c r="A161" s="7"/>
      <c r="B161" s="11"/>
      <c r="C161" s="10"/>
      <c r="D161" s="18"/>
      <c r="E161" s="12"/>
      <c r="F161" s="17"/>
      <c r="G161" s="12"/>
      <c r="H161" s="19"/>
      <c r="I161" s="12"/>
      <c r="J161" s="11"/>
      <c r="K161" s="17"/>
      <c r="L161" s="12"/>
      <c r="M161" s="11"/>
      <c r="N161" s="17"/>
    </row>
    <row r="162" spans="1:14">
      <c r="A162" s="7"/>
      <c r="B162" s="11"/>
      <c r="C162" s="10"/>
      <c r="D162" s="18"/>
      <c r="E162" s="12"/>
      <c r="F162" s="17"/>
      <c r="G162" s="12"/>
      <c r="H162" s="19"/>
      <c r="I162" s="12"/>
      <c r="J162" s="11"/>
      <c r="K162" s="17"/>
      <c r="L162" s="12"/>
      <c r="M162" s="11"/>
      <c r="N162" s="17"/>
    </row>
    <row r="163" spans="1:14">
      <c r="A163" s="7"/>
      <c r="B163" s="11"/>
      <c r="C163" s="10"/>
      <c r="D163" s="18"/>
      <c r="E163" s="12"/>
      <c r="F163" s="17"/>
      <c r="G163" s="12"/>
      <c r="H163" s="19"/>
      <c r="I163" s="12"/>
      <c r="J163" s="11"/>
      <c r="K163" s="17"/>
      <c r="L163" s="12"/>
      <c r="M163" s="11"/>
      <c r="N163" s="17"/>
    </row>
    <row r="164" spans="1:14">
      <c r="A164" s="7"/>
      <c r="B164" s="11"/>
      <c r="C164" s="10"/>
      <c r="D164" s="18"/>
      <c r="E164" s="12"/>
      <c r="F164" s="17"/>
      <c r="G164" s="12"/>
      <c r="H164" s="19"/>
      <c r="I164" s="12"/>
      <c r="J164" s="11"/>
      <c r="K164" s="17"/>
      <c r="L164" s="12"/>
      <c r="M164" s="11"/>
      <c r="N164" s="17"/>
    </row>
    <row r="165" spans="1:14">
      <c r="A165" s="7"/>
      <c r="B165" s="11"/>
      <c r="C165" s="10"/>
      <c r="D165" s="18"/>
      <c r="E165" s="12"/>
      <c r="F165" s="17"/>
      <c r="G165" s="12"/>
      <c r="H165" s="19"/>
      <c r="I165" s="12"/>
      <c r="J165" s="11"/>
      <c r="K165" s="17"/>
      <c r="L165" s="12"/>
      <c r="M165" s="11"/>
      <c r="N165" s="17"/>
    </row>
    <row r="166" spans="1:14">
      <c r="A166" s="7"/>
      <c r="B166" s="11"/>
      <c r="C166" s="10"/>
      <c r="D166" s="18"/>
      <c r="E166" s="12"/>
      <c r="F166" s="17"/>
      <c r="G166" s="12"/>
      <c r="H166" s="19"/>
      <c r="I166" s="12"/>
      <c r="J166" s="11"/>
      <c r="K166" s="17"/>
      <c r="L166" s="12"/>
      <c r="M166" s="11"/>
      <c r="N166" s="17"/>
    </row>
    <row r="167" spans="1:14">
      <c r="A167" s="7"/>
      <c r="B167" s="11"/>
      <c r="C167" s="10"/>
      <c r="D167" s="18"/>
      <c r="E167" s="12"/>
      <c r="F167" s="17"/>
      <c r="G167" s="12"/>
      <c r="H167" s="19"/>
      <c r="I167" s="12"/>
      <c r="J167" s="11"/>
      <c r="K167" s="17"/>
      <c r="L167" s="12"/>
      <c r="M167" s="11"/>
      <c r="N167" s="17"/>
    </row>
    <row r="168" spans="1:14">
      <c r="A168" s="7"/>
      <c r="B168" s="11"/>
      <c r="C168" s="10"/>
      <c r="D168" s="18"/>
      <c r="E168" s="12"/>
      <c r="F168" s="17"/>
      <c r="G168" s="12"/>
      <c r="H168" s="19"/>
      <c r="I168" s="12"/>
      <c r="J168" s="11"/>
      <c r="K168" s="17"/>
      <c r="L168" s="12"/>
      <c r="M168" s="11"/>
      <c r="N168" s="17"/>
    </row>
    <row r="169" spans="1:14">
      <c r="A169" s="7"/>
      <c r="B169" s="11"/>
      <c r="C169" s="10"/>
      <c r="D169" s="18"/>
      <c r="E169" s="12"/>
      <c r="F169" s="17"/>
      <c r="G169" s="12"/>
      <c r="H169" s="19"/>
      <c r="I169" s="12"/>
      <c r="J169" s="11"/>
      <c r="K169" s="17"/>
      <c r="L169" s="12"/>
      <c r="M169" s="11"/>
      <c r="N169" s="17"/>
    </row>
    <row r="170" spans="1:14">
      <c r="A170" s="7"/>
      <c r="B170" s="11"/>
      <c r="C170" s="10"/>
      <c r="D170" s="18"/>
      <c r="E170" s="12"/>
      <c r="F170" s="17"/>
      <c r="G170" s="12"/>
      <c r="H170" s="19"/>
      <c r="I170" s="12"/>
      <c r="J170" s="11"/>
      <c r="K170" s="17"/>
      <c r="L170" s="12"/>
      <c r="M170" s="11"/>
      <c r="N170" s="17"/>
    </row>
    <row r="171" spans="1:14">
      <c r="A171" s="7"/>
      <c r="B171" s="11"/>
      <c r="C171" s="10"/>
      <c r="D171" s="18"/>
      <c r="E171" s="12"/>
      <c r="F171" s="17"/>
      <c r="G171" s="12"/>
      <c r="H171" s="19"/>
      <c r="I171" s="12"/>
      <c r="J171" s="11"/>
      <c r="K171" s="17"/>
      <c r="L171" s="12"/>
      <c r="M171" s="11"/>
      <c r="N171" s="17"/>
    </row>
    <row r="172" spans="1:14">
      <c r="A172" s="7"/>
      <c r="B172" s="11"/>
      <c r="C172" s="10"/>
      <c r="D172" s="18"/>
      <c r="E172" s="12"/>
      <c r="F172" s="17"/>
      <c r="G172" s="12"/>
      <c r="H172" s="19"/>
      <c r="I172" s="12"/>
      <c r="J172" s="11"/>
      <c r="K172" s="17"/>
      <c r="L172" s="12"/>
      <c r="M172" s="11"/>
      <c r="N172" s="17"/>
    </row>
    <row r="173" spans="1:14">
      <c r="A173" s="7"/>
      <c r="B173" s="11"/>
      <c r="C173" s="10"/>
      <c r="D173" s="18"/>
      <c r="E173" s="12"/>
      <c r="F173" s="17"/>
      <c r="G173" s="12"/>
      <c r="H173" s="19"/>
      <c r="I173" s="12"/>
      <c r="J173" s="11"/>
      <c r="K173" s="17"/>
      <c r="L173" s="12"/>
      <c r="M173" s="11"/>
      <c r="N173" s="17"/>
    </row>
    <row r="174" spans="1:14">
      <c r="A174" s="7"/>
      <c r="B174" s="11"/>
      <c r="C174" s="10"/>
      <c r="D174" s="18"/>
      <c r="E174" s="12"/>
      <c r="F174" s="17"/>
      <c r="G174" s="12"/>
      <c r="H174" s="19"/>
      <c r="I174" s="12"/>
      <c r="J174" s="11"/>
      <c r="K174" s="17"/>
      <c r="L174" s="12"/>
      <c r="M174" s="11"/>
      <c r="N174" s="17"/>
    </row>
    <row r="175" spans="1:14">
      <c r="A175" s="7"/>
      <c r="B175" s="11"/>
      <c r="C175" s="10"/>
      <c r="D175" s="18"/>
      <c r="E175" s="12"/>
      <c r="F175" s="17"/>
      <c r="G175" s="12"/>
      <c r="H175" s="19"/>
      <c r="I175" s="12"/>
      <c r="J175" s="11"/>
      <c r="K175" s="17"/>
      <c r="L175" s="12"/>
      <c r="M175" s="11"/>
      <c r="N175" s="17"/>
    </row>
    <row r="176" spans="1:14">
      <c r="A176" s="7"/>
      <c r="B176" s="11"/>
      <c r="C176" s="10"/>
      <c r="D176" s="18"/>
      <c r="E176" s="12"/>
      <c r="F176" s="17"/>
      <c r="G176" s="12"/>
      <c r="H176" s="19"/>
      <c r="I176" s="12"/>
      <c r="J176" s="11"/>
      <c r="K176" s="17"/>
      <c r="L176" s="12"/>
      <c r="M176" s="11"/>
      <c r="N176" s="17"/>
    </row>
    <row r="177" spans="1:14">
      <c r="A177" s="7"/>
      <c r="B177" s="11"/>
      <c r="C177" s="10"/>
      <c r="D177" s="18"/>
      <c r="E177" s="12"/>
      <c r="F177" s="17"/>
      <c r="G177" s="12"/>
      <c r="H177" s="19"/>
      <c r="I177" s="12"/>
      <c r="J177" s="11"/>
      <c r="K177" s="17"/>
      <c r="L177" s="12"/>
      <c r="M177" s="11"/>
      <c r="N177" s="17"/>
    </row>
    <row r="178" spans="1:14">
      <c r="A178" s="7"/>
      <c r="B178" s="11"/>
      <c r="C178" s="10"/>
      <c r="D178" s="18"/>
      <c r="E178" s="12"/>
      <c r="F178" s="17"/>
      <c r="G178" s="12"/>
      <c r="H178" s="19"/>
      <c r="I178" s="12"/>
      <c r="J178" s="11"/>
      <c r="K178" s="17"/>
      <c r="L178" s="12"/>
      <c r="M178" s="11"/>
      <c r="N178" s="17"/>
    </row>
    <row r="179" spans="1:14">
      <c r="A179" s="7"/>
      <c r="B179" s="11"/>
      <c r="C179" s="10"/>
      <c r="D179" s="18"/>
      <c r="E179" s="12"/>
      <c r="F179" s="17"/>
      <c r="G179" s="12"/>
      <c r="H179" s="19"/>
      <c r="I179" s="12"/>
      <c r="J179" s="11"/>
      <c r="K179" s="17"/>
      <c r="L179" s="12"/>
      <c r="M179" s="11"/>
      <c r="N179" s="17"/>
    </row>
    <row r="180" spans="1:14">
      <c r="A180" s="7"/>
      <c r="B180" s="11"/>
      <c r="C180" s="10"/>
      <c r="D180" s="18"/>
      <c r="E180" s="12"/>
      <c r="F180" s="17"/>
      <c r="G180" s="12"/>
      <c r="H180" s="19"/>
      <c r="I180" s="12"/>
      <c r="J180" s="11"/>
      <c r="K180" s="17"/>
      <c r="L180" s="12"/>
      <c r="M180" s="11"/>
      <c r="N180" s="17"/>
    </row>
    <row r="181" spans="1:14">
      <c r="A181" s="7"/>
      <c r="B181" s="11"/>
      <c r="C181" s="10"/>
      <c r="D181" s="18"/>
      <c r="E181" s="12"/>
      <c r="F181" s="17"/>
      <c r="G181" s="12"/>
      <c r="H181" s="19"/>
      <c r="I181" s="12"/>
      <c r="J181" s="11"/>
      <c r="K181" s="17"/>
      <c r="L181" s="12"/>
      <c r="M181" s="11"/>
      <c r="N181" s="17"/>
    </row>
    <row r="182" spans="1:14">
      <c r="A182" s="7"/>
      <c r="B182" s="11"/>
      <c r="C182" s="10"/>
      <c r="D182" s="18"/>
      <c r="E182" s="12"/>
      <c r="F182" s="17"/>
      <c r="G182" s="12"/>
      <c r="H182" s="19"/>
      <c r="I182" s="12"/>
      <c r="J182" s="11"/>
      <c r="K182" s="17"/>
      <c r="L182" s="12"/>
      <c r="M182" s="11"/>
      <c r="N182" s="17"/>
    </row>
    <row r="183" spans="1:14">
      <c r="A183" s="7"/>
      <c r="B183" s="11"/>
      <c r="C183" s="10"/>
      <c r="D183" s="18"/>
      <c r="E183" s="12"/>
      <c r="F183" s="17"/>
      <c r="G183" s="12"/>
      <c r="H183" s="19"/>
      <c r="I183" s="12"/>
      <c r="J183" s="11"/>
      <c r="K183" s="17"/>
      <c r="L183" s="12"/>
      <c r="M183" s="11"/>
      <c r="N183" s="17"/>
    </row>
    <row r="184" spans="1:14">
      <c r="A184" s="7"/>
      <c r="B184" s="11"/>
      <c r="C184" s="10"/>
      <c r="D184" s="18"/>
      <c r="E184" s="12"/>
      <c r="F184" s="17"/>
      <c r="G184" s="12"/>
      <c r="H184" s="19"/>
      <c r="I184" s="12"/>
      <c r="J184" s="11"/>
      <c r="K184" s="17"/>
      <c r="L184" s="12"/>
      <c r="M184" s="11"/>
      <c r="N184" s="17"/>
    </row>
    <row r="185" spans="1:14">
      <c r="A185" s="7"/>
      <c r="B185" s="11"/>
      <c r="C185" s="10"/>
      <c r="D185" s="18"/>
      <c r="E185" s="12"/>
      <c r="F185" s="17"/>
      <c r="G185" s="12"/>
      <c r="H185" s="19"/>
      <c r="I185" s="12"/>
      <c r="J185" s="11"/>
      <c r="K185" s="17"/>
      <c r="L185" s="12"/>
      <c r="M185" s="11"/>
      <c r="N185" s="17"/>
    </row>
    <row r="186" spans="1:14">
      <c r="A186" s="7"/>
      <c r="B186" s="11"/>
      <c r="C186" s="10"/>
      <c r="D186" s="18"/>
      <c r="E186" s="12"/>
      <c r="F186" s="17"/>
      <c r="G186" s="12"/>
      <c r="H186" s="19"/>
      <c r="I186" s="12"/>
      <c r="J186" s="11"/>
      <c r="K186" s="17"/>
      <c r="L186" s="12"/>
      <c r="M186" s="11"/>
      <c r="N186" s="17"/>
    </row>
    <row r="187" spans="1:14">
      <c r="A187" s="7"/>
      <c r="B187" s="11"/>
      <c r="C187" s="10"/>
      <c r="D187" s="18"/>
      <c r="E187" s="12"/>
      <c r="F187" s="17"/>
      <c r="G187" s="12"/>
      <c r="H187" s="19"/>
      <c r="I187" s="12"/>
      <c r="J187" s="11"/>
      <c r="K187" s="17"/>
      <c r="L187" s="12"/>
      <c r="M187" s="11"/>
      <c r="N187" s="17"/>
    </row>
    <row r="188" spans="1:14">
      <c r="A188" s="7"/>
      <c r="B188" s="11"/>
      <c r="C188" s="10"/>
      <c r="D188" s="18"/>
      <c r="E188" s="12"/>
      <c r="F188" s="17"/>
      <c r="G188" s="12"/>
      <c r="H188" s="19"/>
      <c r="I188" s="12"/>
      <c r="J188" s="11"/>
      <c r="K188" s="17"/>
      <c r="L188" s="12"/>
      <c r="M188" s="11"/>
      <c r="N188" s="17"/>
    </row>
    <row r="189" spans="1:14">
      <c r="A189" s="7"/>
      <c r="B189" s="11"/>
      <c r="C189" s="10"/>
      <c r="D189" s="18"/>
      <c r="E189" s="12"/>
      <c r="F189" s="17"/>
      <c r="G189" s="12"/>
      <c r="H189" s="19"/>
      <c r="I189" s="12"/>
      <c r="J189" s="11"/>
      <c r="K189" s="17"/>
      <c r="L189" s="12"/>
      <c r="M189" s="11"/>
      <c r="N189" s="17"/>
    </row>
    <row r="190" spans="1:14" ht="15" thickBot="1">
      <c r="A190" s="26"/>
      <c r="B190" s="27"/>
      <c r="C190" s="28"/>
      <c r="D190" s="29"/>
      <c r="E190" s="30"/>
      <c r="F190" s="31"/>
      <c r="G190" s="30"/>
      <c r="H190" s="32"/>
      <c r="I190" s="30"/>
      <c r="J190" s="27"/>
      <c r="K190" s="31"/>
      <c r="L190" s="30"/>
      <c r="M190" s="27"/>
      <c r="N190" s="31"/>
    </row>
    <row r="191" spans="1:14" ht="39.950000000000003" customHeight="1" thickBot="1">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filterMode="1">
    <tabColor rgb="FFF8955E"/>
  </sheetPr>
  <dimension ref="A1:T735"/>
  <sheetViews>
    <sheetView topLeftCell="A8" workbookViewId="0">
      <pane xSplit="4" topLeftCell="L1" activePane="topRight" state="frozen"/>
      <selection pane="topRight" activeCell="O8" sqref="O8"/>
      <selection activeCell="A551" sqref="A551"/>
    </sheetView>
    <sheetView topLeftCell="D1" workbookViewId="1">
      <selection activeCell="O8" sqref="O8"/>
    </sheetView>
  </sheetViews>
  <sheetFormatPr defaultColWidth="9.140625" defaultRowHeight="14.25"/>
  <cols>
    <col min="1" max="2" width="25.5703125" style="112" customWidth="1"/>
    <col min="3" max="3" width="15.5703125" style="113" customWidth="1"/>
    <col min="4" max="4" width="50.5703125" style="4" customWidth="1"/>
    <col min="5" max="5" width="12.5703125" style="54" customWidth="1"/>
    <col min="6" max="6" width="15.5703125" style="54" customWidth="1"/>
    <col min="7" max="8" width="10.5703125" style="54" customWidth="1"/>
    <col min="9" max="11" width="15.5703125" style="112" customWidth="1"/>
    <col min="12" max="12" width="65.42578125" style="4" customWidth="1"/>
    <col min="13" max="14" width="15.5703125" style="112" customWidth="1"/>
    <col min="15" max="15" width="8.85546875" style="4" hidden="1" customWidth="1"/>
    <col min="16" max="16" width="9.140625" style="4" customWidth="1"/>
    <col min="17" max="16384" width="9.140625" style="4"/>
  </cols>
  <sheetData>
    <row r="1" spans="1:20" ht="20.100000000000001" customHeight="1">
      <c r="A1" s="2" t="str">
        <f>'1. Facility Information'!$B$1</f>
        <v>AQ520 Form - Version 2.0</v>
      </c>
      <c r="K1" s="89"/>
      <c r="M1" s="89"/>
    </row>
    <row r="2" spans="1:20" ht="20.100000000000001" customHeight="1">
      <c r="A2" s="114" t="str">
        <f>IF(ISBLANK('1. Facility Information'!$B$6),"",'1. Facility Information'!$B$6)</f>
        <v>ATI Specialty Alloys &amp; Components</v>
      </c>
      <c r="H2" s="55"/>
      <c r="M2" s="89"/>
      <c r="Q2" s="115"/>
      <c r="R2" s="115"/>
      <c r="S2" s="115"/>
      <c r="T2" s="115"/>
    </row>
    <row r="3" spans="1:20" ht="20.100000000000001" customHeight="1">
      <c r="A3" s="85" t="str">
        <f>"Source No. "&amp;IF(ISBLANK('1. Facility Information'!$B$10),"",'1. Facility Information'!$B$10)</f>
        <v>Source No. 22-0547</v>
      </c>
      <c r="H3" s="55"/>
    </row>
    <row r="4" spans="1:20" ht="20.100000000000001" customHeight="1">
      <c r="A4" s="85" t="str">
        <f>_xlfn.CONCAT("Submitted on ",IF(ISBLANK('1. Facility Information'!$B$14),"",TEXT('1. Facility Information'!$B$14,"mm/dd/yyyy")))</f>
        <v>Submitted on 12/04/2025</v>
      </c>
      <c r="C4" s="4"/>
      <c r="D4" s="112"/>
      <c r="E4" s="112"/>
      <c r="F4" s="112"/>
      <c r="G4" s="89"/>
      <c r="H4" s="4"/>
      <c r="L4" s="112"/>
    </row>
    <row r="5" spans="1:20" ht="15" customHeight="1" thickBot="1">
      <c r="B5" s="33"/>
      <c r="E5" s="33"/>
      <c r="F5" s="33"/>
      <c r="G5" s="33"/>
      <c r="H5" s="33"/>
      <c r="I5" s="4"/>
      <c r="J5" s="4"/>
      <c r="K5" s="4"/>
    </row>
    <row r="6" spans="1:20" s="119" customFormat="1" ht="39.950000000000003" customHeight="1" thickBot="1">
      <c r="A6" s="568" t="s">
        <v>22</v>
      </c>
      <c r="B6" s="568"/>
      <c r="C6" s="568" t="s">
        <v>78</v>
      </c>
      <c r="D6" s="568"/>
      <c r="E6" s="116" t="s">
        <v>79</v>
      </c>
      <c r="F6" s="116"/>
      <c r="G6" s="116"/>
      <c r="H6" s="116"/>
      <c r="I6" s="116"/>
      <c r="J6" s="116"/>
      <c r="K6" s="116"/>
      <c r="L6" s="116"/>
      <c r="M6" s="117" t="s">
        <v>80</v>
      </c>
      <c r="N6" s="118"/>
    </row>
    <row r="7" spans="1:20" s="119" customFormat="1" ht="30" customHeight="1" thickBot="1">
      <c r="A7" s="568"/>
      <c r="B7" s="568"/>
      <c r="C7" s="568"/>
      <c r="D7" s="568"/>
      <c r="E7" s="578" t="s">
        <v>81</v>
      </c>
      <c r="F7" s="576" t="s">
        <v>82</v>
      </c>
      <c r="G7" s="51" t="s">
        <v>83</v>
      </c>
      <c r="H7" s="52"/>
      <c r="I7" s="116" t="s">
        <v>84</v>
      </c>
      <c r="J7" s="120"/>
      <c r="K7" s="121"/>
      <c r="L7" s="574" t="s">
        <v>85</v>
      </c>
      <c r="M7" s="570" t="s">
        <v>86</v>
      </c>
      <c r="N7" s="572" t="s">
        <v>87</v>
      </c>
    </row>
    <row r="8" spans="1:20" s="119" customFormat="1" ht="60" customHeight="1" thickBot="1">
      <c r="A8" s="122" t="s">
        <v>25</v>
      </c>
      <c r="B8" s="123" t="s">
        <v>26</v>
      </c>
      <c r="C8" s="124" t="s">
        <v>88</v>
      </c>
      <c r="D8" s="125" t="s">
        <v>89</v>
      </c>
      <c r="E8" s="579"/>
      <c r="F8" s="577"/>
      <c r="G8" s="24" t="s">
        <v>90</v>
      </c>
      <c r="H8" s="25" t="s">
        <v>91</v>
      </c>
      <c r="I8" s="126" t="s">
        <v>92</v>
      </c>
      <c r="J8" s="127" t="s">
        <v>93</v>
      </c>
      <c r="K8" s="128" t="s">
        <v>94</v>
      </c>
      <c r="L8" s="575"/>
      <c r="M8" s="571"/>
      <c r="N8" s="573"/>
      <c r="O8" s="129" t="s">
        <v>95</v>
      </c>
    </row>
    <row r="9" spans="1:20" ht="15" hidden="1">
      <c r="A9" s="35" t="s">
        <v>39</v>
      </c>
      <c r="B9" s="95" t="s">
        <v>41</v>
      </c>
      <c r="C9" s="101" t="s">
        <v>96</v>
      </c>
      <c r="D9" s="106" t="str">
        <f>'09_Boilers_Furnaces'!C16</f>
        <v>Acetaldehyde</v>
      </c>
      <c r="E9" s="98"/>
      <c r="F9" s="99"/>
      <c r="G9" s="98" t="s">
        <v>53</v>
      </c>
      <c r="H9" s="99" t="s">
        <v>53</v>
      </c>
      <c r="I9" s="102">
        <f>'09_Boilers_Furnaces'!E16</f>
        <v>3.0999999999999999E-3</v>
      </c>
      <c r="J9" s="92">
        <f>I9</f>
        <v>3.0999999999999999E-3</v>
      </c>
      <c r="K9" s="103" t="s">
        <v>97</v>
      </c>
      <c r="L9" s="104" t="s">
        <v>98</v>
      </c>
      <c r="M9" s="7">
        <f>IF(ISBLANK($B9),_xlfn.XLOOKUP($A9,'2. TEUs &amp; Activities - EF'!$A$9:$A$190,'2. TEUs &amp; Activities - EF'!$J$9:$J$190),_xlfn.XLOOKUP($B9,'2. TEUs &amp; Activities - EF'!$B$9:$B$190,'2. TEUs &amp; Activities - EF'!$J$9:$J$190))*'3. Pollutant Emissions - EF'!$I9*IF(OR(ISBLANK($E9),$G9="Yes"),1,$E9)*IF($H9="Yes",1,(1-$F9))</f>
        <v>1.2912944235294117</v>
      </c>
      <c r="N9" s="35">
        <f>IF(ISBLANK($B9),_xlfn.XLOOKUP($A9,'2. TEUs &amp; Activities - EF'!$A$9:$A$190,'2. TEUs &amp; Activities - EF'!$M$9:$M$190),_xlfn.XLOOKUP($B9,'2. TEUs &amp; Activities - EF'!$B$9:$B$190,'2. TEUs &amp; Activities - EF'!$M$9:$M$190))*'3. Pollutant Emissions - EF'!$J9*IF(OR(ISBLANK($E9),$G9="Yes"),1,$E9)*IF($H9="Yes",1,(1-$F9))</f>
        <v>0</v>
      </c>
      <c r="O9" s="130">
        <f>IFERROR(IF(OR($C9="",$C9="No CAS"),INDEX('DEQ Pollutant List'!$D$7:$D$611,MATCH($D9,'DEQ Pollutant List'!$B$7:$B$611,0)),INDEX('DEQ Pollutant List'!$D$7:$D$611,MATCH($C9,'DEQ Pollutant List'!$A$7:$A$611,0))),"")</f>
        <v>1</v>
      </c>
    </row>
    <row r="10" spans="1:20" ht="15" hidden="1">
      <c r="A10" s="5" t="s">
        <v>39</v>
      </c>
      <c r="B10" s="7" t="s">
        <v>41</v>
      </c>
      <c r="C10" s="13" t="s">
        <v>99</v>
      </c>
      <c r="D10" s="19" t="str">
        <f>'09_Boilers_Furnaces'!C17</f>
        <v>Acrolein</v>
      </c>
      <c r="E10" s="100"/>
      <c r="F10" s="36"/>
      <c r="G10" s="100" t="s">
        <v>53</v>
      </c>
      <c r="H10" s="36" t="s">
        <v>53</v>
      </c>
      <c r="I10" s="34">
        <f>'09_Boilers_Furnaces'!E17</f>
        <v>2.7000000000000001E-3</v>
      </c>
      <c r="J10" s="11">
        <f t="shared" ref="J10:J73" si="0">I10</f>
        <v>2.7000000000000001E-3</v>
      </c>
      <c r="K10" s="6" t="s">
        <v>97</v>
      </c>
      <c r="L10" s="20" t="s">
        <v>98</v>
      </c>
      <c r="M10" s="7">
        <f>IF(ISBLANK($B10),_xlfn.XLOOKUP($A10,'2. TEUs &amp; Activities - EF'!$A$9:$A$190,'2. TEUs &amp; Activities - EF'!$J$9:$J$190),_xlfn.XLOOKUP($B10,'2. TEUs &amp; Activities - EF'!$B$9:$B$190,'2. TEUs &amp; Activities - EF'!$J$9:$J$190))*'3. Pollutant Emissions - EF'!$I10*IF(OR(ISBLANK($E10),$G10="Yes"),1,$E10)*IF($H10="Yes",1,(1-$F10))</f>
        <v>1.1246757882352942</v>
      </c>
      <c r="N10" s="5">
        <f>IF(ISBLANK($B10),_xlfn.XLOOKUP($A10,'2. TEUs &amp; Activities - EF'!$A$9:$A$190,'2. TEUs &amp; Activities - EF'!$M$9:$M$190),_xlfn.XLOOKUP($B10,'2. TEUs &amp; Activities - EF'!$B$9:$B$190,'2. TEUs &amp; Activities - EF'!$M$9:$M$190))*'3. Pollutant Emissions - EF'!$J10*IF(OR(ISBLANK($E10),$G10="Yes"),1,$E10)*IF($H10="Yes",1,(1-$F10))</f>
        <v>0</v>
      </c>
      <c r="O10" s="130">
        <f>IFERROR(IF(OR($C10="",$C10="No CAS"),INDEX('DEQ Pollutant List'!$D$7:$D$611,MATCH($D10,'DEQ Pollutant List'!$B$7:$B$611,0)),INDEX('DEQ Pollutant List'!$D$7:$D$611,MATCH($C10,'DEQ Pollutant List'!$A$7:$A$611,0))),"")</f>
        <v>5</v>
      </c>
    </row>
    <row r="11" spans="1:20" ht="15" hidden="1">
      <c r="A11" s="5" t="s">
        <v>39</v>
      </c>
      <c r="B11" s="7" t="s">
        <v>41</v>
      </c>
      <c r="C11" s="13" t="s">
        <v>100</v>
      </c>
      <c r="D11" s="19" t="str">
        <f>'09_Boilers_Furnaces'!C18</f>
        <v>Ammonia¹</v>
      </c>
      <c r="E11" s="100"/>
      <c r="F11" s="36"/>
      <c r="G11" s="100" t="s">
        <v>53</v>
      </c>
      <c r="H11" s="36" t="s">
        <v>53</v>
      </c>
      <c r="I11" s="34">
        <f>'09_Boilers_Furnaces'!E18</f>
        <v>3.2</v>
      </c>
      <c r="J11" s="11">
        <f t="shared" si="0"/>
        <v>3.2</v>
      </c>
      <c r="K11" s="6" t="s">
        <v>97</v>
      </c>
      <c r="L11" s="20" t="s">
        <v>101</v>
      </c>
      <c r="M11" s="7">
        <f>IF(ISBLANK($B11),_xlfn.XLOOKUP($A11,'2. TEUs &amp; Activities - EF'!$A$9:$A$190,'2. TEUs &amp; Activities - EF'!$J$9:$J$190),_xlfn.XLOOKUP($B11,'2. TEUs &amp; Activities - EF'!$B$9:$B$190,'2. TEUs &amp; Activities - EF'!$J$9:$J$190))*'3. Pollutant Emissions - EF'!$I11*IF(OR(ISBLANK($E11),$G11="Yes"),1,$E11)*IF($H11="Yes",1,(1-$F11))</f>
        <v>1332.9490823529413</v>
      </c>
      <c r="N11" s="5">
        <f>IF(ISBLANK($B11),_xlfn.XLOOKUP($A11,'2. TEUs &amp; Activities - EF'!$A$9:$A$190,'2. TEUs &amp; Activities - EF'!$M$9:$M$190),_xlfn.XLOOKUP($B11,'2. TEUs &amp; Activities - EF'!$B$9:$B$190,'2. TEUs &amp; Activities - EF'!$M$9:$M$190))*'3. Pollutant Emissions - EF'!$J11*IF(OR(ISBLANK($E11),$G11="Yes"),1,$E11)*IF($H11="Yes",1,(1-$F11))</f>
        <v>0</v>
      </c>
      <c r="O11" s="130">
        <f>IFERROR(IF(OR($C11="",$C11="No CAS"),INDEX('DEQ Pollutant List'!$D$7:$D$611,MATCH($D11,'DEQ Pollutant List'!$B$7:$B$611,0)),INDEX('DEQ Pollutant List'!$D$7:$D$611,MATCH($C11,'DEQ Pollutant List'!$A$7:$A$611,0))),"")</f>
        <v>26</v>
      </c>
    </row>
    <row r="12" spans="1:20" ht="15" hidden="1">
      <c r="A12" s="5" t="s">
        <v>39</v>
      </c>
      <c r="B12" s="7" t="s">
        <v>41</v>
      </c>
      <c r="C12" s="13" t="s">
        <v>102</v>
      </c>
      <c r="D12" s="19" t="str">
        <f>'09_Boilers_Furnaces'!C19</f>
        <v>Arsenic and compounds</v>
      </c>
      <c r="E12" s="100"/>
      <c r="F12" s="36"/>
      <c r="G12" s="100" t="s">
        <v>53</v>
      </c>
      <c r="H12" s="36" t="s">
        <v>53</v>
      </c>
      <c r="I12" s="34">
        <f>'09_Boilers_Furnaces'!E19</f>
        <v>2.0000000000000001E-4</v>
      </c>
      <c r="J12" s="11">
        <f t="shared" si="0"/>
        <v>2.0000000000000001E-4</v>
      </c>
      <c r="K12" s="6" t="s">
        <v>97</v>
      </c>
      <c r="L12" s="20" t="s">
        <v>98</v>
      </c>
      <c r="M12" s="7">
        <f>IF(ISBLANK($B12),_xlfn.XLOOKUP($A12,'2. TEUs &amp; Activities - EF'!$A$9:$A$190,'2. TEUs &amp; Activities - EF'!$J$9:$J$190),_xlfn.XLOOKUP($B12,'2. TEUs &amp; Activities - EF'!$B$9:$B$190,'2. TEUs &amp; Activities - EF'!$J$9:$J$190))*'3. Pollutant Emissions - EF'!$I12*IF(OR(ISBLANK($E12),$G12="Yes"),1,$E12)*IF($H12="Yes",1,(1-$F12))</f>
        <v>8.3309317647058831E-2</v>
      </c>
      <c r="N12" s="5">
        <f>IF(ISBLANK($B12),_xlfn.XLOOKUP($A12,'2. TEUs &amp; Activities - EF'!$A$9:$A$190,'2. TEUs &amp; Activities - EF'!$M$9:$M$190),_xlfn.XLOOKUP($B12,'2. TEUs &amp; Activities - EF'!$B$9:$B$190,'2. TEUs &amp; Activities - EF'!$M$9:$M$190))*'3. Pollutant Emissions - EF'!$J12*IF(OR(ISBLANK($E12),$G12="Yes"),1,$E12)*IF($H12="Yes",1,(1-$F12))</f>
        <v>0</v>
      </c>
      <c r="O12" s="130">
        <f>IFERROR(IF(OR($C12="",$C12="No CAS"),INDEX('DEQ Pollutant List'!$D$7:$D$611,MATCH($D12,'DEQ Pollutant List'!$B$7:$B$611,0)),INDEX('DEQ Pollutant List'!$D$7:$D$611,MATCH($C12,'DEQ Pollutant List'!$A$7:$A$611,0))),"")</f>
        <v>37</v>
      </c>
    </row>
    <row r="13" spans="1:20" ht="15" hidden="1">
      <c r="A13" s="5" t="s">
        <v>39</v>
      </c>
      <c r="B13" s="7" t="s">
        <v>41</v>
      </c>
      <c r="C13" s="13" t="s">
        <v>103</v>
      </c>
      <c r="D13" s="19" t="str">
        <f>'09_Boilers_Furnaces'!C20</f>
        <v>Barium and compounds</v>
      </c>
      <c r="E13" s="100"/>
      <c r="F13" s="36"/>
      <c r="G13" s="100" t="s">
        <v>53</v>
      </c>
      <c r="H13" s="36" t="s">
        <v>53</v>
      </c>
      <c r="I13" s="34">
        <f>'09_Boilers_Furnaces'!E20</f>
        <v>4.4000000000000003E-3</v>
      </c>
      <c r="J13" s="11">
        <f t="shared" si="0"/>
        <v>4.4000000000000003E-3</v>
      </c>
      <c r="K13" s="6" t="s">
        <v>97</v>
      </c>
      <c r="L13" s="20" t="s">
        <v>98</v>
      </c>
      <c r="M13" s="7">
        <f>IF(ISBLANK($B13),_xlfn.XLOOKUP($A13,'2. TEUs &amp; Activities - EF'!$A$9:$A$190,'2. TEUs &amp; Activities - EF'!$J$9:$J$190),_xlfn.XLOOKUP($B13,'2. TEUs &amp; Activities - EF'!$B$9:$B$190,'2. TEUs &amp; Activities - EF'!$J$9:$J$190))*'3. Pollutant Emissions - EF'!$I13*IF(OR(ISBLANK($E13),$G13="Yes"),1,$E13)*IF($H13="Yes",1,(1-$F13))</f>
        <v>1.8328049882352941</v>
      </c>
      <c r="N13" s="5">
        <f>IF(ISBLANK($B13),_xlfn.XLOOKUP($A13,'2. TEUs &amp; Activities - EF'!$A$9:$A$190,'2. TEUs &amp; Activities - EF'!$M$9:$M$190),_xlfn.XLOOKUP($B13,'2. TEUs &amp; Activities - EF'!$B$9:$B$190,'2. TEUs &amp; Activities - EF'!$M$9:$M$190))*'3. Pollutant Emissions - EF'!$J13*IF(OR(ISBLANK($E13),$G13="Yes"),1,$E13)*IF($H13="Yes",1,(1-$F13))</f>
        <v>0</v>
      </c>
      <c r="O13" s="130">
        <f>IFERROR(IF(OR($C13="",$C13="No CAS"),INDEX('DEQ Pollutant List'!$D$7:$D$611,MATCH($D13,'DEQ Pollutant List'!$B$7:$B$611,0)),INDEX('DEQ Pollutant List'!$D$7:$D$611,MATCH($C13,'DEQ Pollutant List'!$A$7:$A$611,0))),"")</f>
        <v>45</v>
      </c>
    </row>
    <row r="14" spans="1:20" ht="15" hidden="1">
      <c r="A14" s="5" t="s">
        <v>39</v>
      </c>
      <c r="B14" s="7" t="s">
        <v>41</v>
      </c>
      <c r="C14" s="13" t="s">
        <v>104</v>
      </c>
      <c r="D14" s="19" t="str">
        <f>'09_Boilers_Furnaces'!C21</f>
        <v>Benzene</v>
      </c>
      <c r="E14" s="100"/>
      <c r="F14" s="36"/>
      <c r="G14" s="100" t="s">
        <v>53</v>
      </c>
      <c r="H14" s="36" t="s">
        <v>53</v>
      </c>
      <c r="I14" s="34">
        <f>'09_Boilers_Furnaces'!E21</f>
        <v>5.7999999999999996E-3</v>
      </c>
      <c r="J14" s="11">
        <f t="shared" si="0"/>
        <v>5.7999999999999996E-3</v>
      </c>
      <c r="K14" s="6" t="s">
        <v>97</v>
      </c>
      <c r="L14" s="20" t="s">
        <v>98</v>
      </c>
      <c r="M14" s="7">
        <f>IF(ISBLANK($B14),_xlfn.XLOOKUP($A14,'2. TEUs &amp; Activities - EF'!$A$9:$A$190,'2. TEUs &amp; Activities - EF'!$J$9:$J$190),_xlfn.XLOOKUP($B14,'2. TEUs &amp; Activities - EF'!$B$9:$B$190,'2. TEUs &amp; Activities - EF'!$J$9:$J$190))*'3. Pollutant Emissions - EF'!$I14*IF(OR(ISBLANK($E14),$G14="Yes"),1,$E14)*IF($H14="Yes",1,(1-$F14))</f>
        <v>2.4159702117647055</v>
      </c>
      <c r="N14" s="5">
        <f>IF(ISBLANK($B14),_xlfn.XLOOKUP($A14,'2. TEUs &amp; Activities - EF'!$A$9:$A$190,'2. TEUs &amp; Activities - EF'!$M$9:$M$190),_xlfn.XLOOKUP($B14,'2. TEUs &amp; Activities - EF'!$B$9:$B$190,'2. TEUs &amp; Activities - EF'!$M$9:$M$190))*'3. Pollutant Emissions - EF'!$J14*IF(OR(ISBLANK($E14),$G14="Yes"),1,$E14)*IF($H14="Yes",1,(1-$F14))</f>
        <v>0</v>
      </c>
      <c r="O14" s="130">
        <f>IFERROR(IF(OR($C14="",$C14="No CAS"),INDEX('DEQ Pollutant List'!$D$7:$D$611,MATCH($D14,'DEQ Pollutant List'!$B$7:$B$611,0)),INDEX('DEQ Pollutant List'!$D$7:$D$611,MATCH($C14,'DEQ Pollutant List'!$A$7:$A$611,0))),"")</f>
        <v>46</v>
      </c>
    </row>
    <row r="15" spans="1:20" ht="15" hidden="1">
      <c r="A15" s="5" t="s">
        <v>39</v>
      </c>
      <c r="B15" s="7" t="s">
        <v>41</v>
      </c>
      <c r="C15" s="13" t="s">
        <v>105</v>
      </c>
      <c r="D15" s="19" t="str">
        <f>'09_Boilers_Furnaces'!C22</f>
        <v>Benzo[a]pyrene</v>
      </c>
      <c r="E15" s="100"/>
      <c r="F15" s="36"/>
      <c r="G15" s="100" t="s">
        <v>53</v>
      </c>
      <c r="H15" s="36" t="s">
        <v>53</v>
      </c>
      <c r="I15" s="34">
        <f>'09_Boilers_Furnaces'!E22</f>
        <v>1.1999999999999999E-6</v>
      </c>
      <c r="J15" s="11">
        <f t="shared" si="0"/>
        <v>1.1999999999999999E-6</v>
      </c>
      <c r="K15" s="6" t="s">
        <v>97</v>
      </c>
      <c r="L15" s="20" t="s">
        <v>98</v>
      </c>
      <c r="M15" s="7">
        <f>IF(ISBLANK($B15),_xlfn.XLOOKUP($A15,'2. TEUs &amp; Activities - EF'!$A$9:$A$190,'2. TEUs &amp; Activities - EF'!$J$9:$J$190),_xlfn.XLOOKUP($B15,'2. TEUs &amp; Activities - EF'!$B$9:$B$190,'2. TEUs &amp; Activities - EF'!$J$9:$J$190))*'3. Pollutant Emissions - EF'!$I15*IF(OR(ISBLANK($E15),$G15="Yes"),1,$E15)*IF($H15="Yes",1,(1-$F15))</f>
        <v>4.9985590588235286E-4</v>
      </c>
      <c r="N15" s="5">
        <f>IF(ISBLANK($B15),_xlfn.XLOOKUP($A15,'2. TEUs &amp; Activities - EF'!$A$9:$A$190,'2. TEUs &amp; Activities - EF'!$M$9:$M$190),_xlfn.XLOOKUP($B15,'2. TEUs &amp; Activities - EF'!$B$9:$B$190,'2. TEUs &amp; Activities - EF'!$M$9:$M$190))*'3. Pollutant Emissions - EF'!$J15*IF(OR(ISBLANK($E15),$G15="Yes"),1,$E15)*IF($H15="Yes",1,(1-$F15))</f>
        <v>0</v>
      </c>
      <c r="O15" s="130">
        <f>IFERROR(IF(OR($C15="",$C15="No CAS"),INDEX('DEQ Pollutant List'!$D$7:$D$611,MATCH($D15,'DEQ Pollutant List'!$B$7:$B$611,0)),INDEX('DEQ Pollutant List'!$D$7:$D$611,MATCH($C15,'DEQ Pollutant List'!$A$7:$A$611,0))),"")</f>
        <v>406</v>
      </c>
    </row>
    <row r="16" spans="1:20" ht="15" hidden="1">
      <c r="A16" s="5" t="s">
        <v>39</v>
      </c>
      <c r="B16" s="7" t="s">
        <v>41</v>
      </c>
      <c r="C16" s="13" t="s">
        <v>106</v>
      </c>
      <c r="D16" s="19" t="str">
        <f>'09_Boilers_Furnaces'!C23</f>
        <v>Beryllium and compounds</v>
      </c>
      <c r="E16" s="100"/>
      <c r="F16" s="36"/>
      <c r="G16" s="100" t="s">
        <v>53</v>
      </c>
      <c r="H16" s="36" t="s">
        <v>53</v>
      </c>
      <c r="I16" s="34">
        <f>'09_Boilers_Furnaces'!E23</f>
        <v>1.2E-5</v>
      </c>
      <c r="J16" s="11">
        <f t="shared" si="0"/>
        <v>1.2E-5</v>
      </c>
      <c r="K16" s="6" t="s">
        <v>97</v>
      </c>
      <c r="L16" s="20" t="s">
        <v>98</v>
      </c>
      <c r="M16" s="7">
        <f>IF(ISBLANK($B16),_xlfn.XLOOKUP($A16,'2. TEUs &amp; Activities - EF'!$A$9:$A$190,'2. TEUs &amp; Activities - EF'!$J$9:$J$190),_xlfn.XLOOKUP($B16,'2. TEUs &amp; Activities - EF'!$B$9:$B$190,'2. TEUs &amp; Activities - EF'!$J$9:$J$190))*'3. Pollutant Emissions - EF'!$I16*IF(OR(ISBLANK($E16),$G16="Yes"),1,$E16)*IF($H16="Yes",1,(1-$F16))</f>
        <v>4.998559058823529E-3</v>
      </c>
      <c r="N16" s="5">
        <f>IF(ISBLANK($B16),_xlfn.XLOOKUP($A16,'2. TEUs &amp; Activities - EF'!$A$9:$A$190,'2. TEUs &amp; Activities - EF'!$M$9:$M$190),_xlfn.XLOOKUP($B16,'2. TEUs &amp; Activities - EF'!$B$9:$B$190,'2. TEUs &amp; Activities - EF'!$M$9:$M$190))*'3. Pollutant Emissions - EF'!$J16*IF(OR(ISBLANK($E16),$G16="Yes"),1,$E16)*IF($H16="Yes",1,(1-$F16))</f>
        <v>0</v>
      </c>
      <c r="O16" s="130">
        <f>IFERROR(IF(OR($C16="",$C16="No CAS"),INDEX('DEQ Pollutant List'!$D$7:$D$611,MATCH($D16,'DEQ Pollutant List'!$B$7:$B$611,0)),INDEX('DEQ Pollutant List'!$D$7:$D$611,MATCH($C16,'DEQ Pollutant List'!$A$7:$A$611,0))),"")</f>
        <v>58</v>
      </c>
    </row>
    <row r="17" spans="1:15" ht="15" hidden="1">
      <c r="A17" s="5" t="s">
        <v>39</v>
      </c>
      <c r="B17" s="7" t="s">
        <v>41</v>
      </c>
      <c r="C17" s="13" t="s">
        <v>107</v>
      </c>
      <c r="D17" s="19" t="str">
        <f>'09_Boilers_Furnaces'!C24</f>
        <v>Cadmium and compounds</v>
      </c>
      <c r="E17" s="100"/>
      <c r="F17" s="36"/>
      <c r="G17" s="100" t="s">
        <v>53</v>
      </c>
      <c r="H17" s="36" t="s">
        <v>53</v>
      </c>
      <c r="I17" s="34">
        <f>'09_Boilers_Furnaces'!E24</f>
        <v>1.1000000000000001E-3</v>
      </c>
      <c r="J17" s="11">
        <f t="shared" si="0"/>
        <v>1.1000000000000001E-3</v>
      </c>
      <c r="K17" s="6" t="s">
        <v>97</v>
      </c>
      <c r="L17" s="20" t="s">
        <v>98</v>
      </c>
      <c r="M17" s="7">
        <f>IF(ISBLANK($B17),_xlfn.XLOOKUP($A17,'2. TEUs &amp; Activities - EF'!$A$9:$A$190,'2. TEUs &amp; Activities - EF'!$J$9:$J$190),_xlfn.XLOOKUP($B17,'2. TEUs &amp; Activities - EF'!$B$9:$B$190,'2. TEUs &amp; Activities - EF'!$J$9:$J$190))*'3. Pollutant Emissions - EF'!$I17*IF(OR(ISBLANK($E17),$G17="Yes"),1,$E17)*IF($H17="Yes",1,(1-$F17))</f>
        <v>0.45820124705882354</v>
      </c>
      <c r="N17" s="5">
        <f>IF(ISBLANK($B17),_xlfn.XLOOKUP($A17,'2. TEUs &amp; Activities - EF'!$A$9:$A$190,'2. TEUs &amp; Activities - EF'!$M$9:$M$190),_xlfn.XLOOKUP($B17,'2. TEUs &amp; Activities - EF'!$B$9:$B$190,'2. TEUs &amp; Activities - EF'!$M$9:$M$190))*'3. Pollutant Emissions - EF'!$J17*IF(OR(ISBLANK($E17),$G17="Yes"),1,$E17)*IF($H17="Yes",1,(1-$F17))</f>
        <v>0</v>
      </c>
      <c r="O17" s="130">
        <f>IFERROR(IF(OR($C17="",$C17="No CAS"),INDEX('DEQ Pollutant List'!$D$7:$D$611,MATCH($D17,'DEQ Pollutant List'!$B$7:$B$611,0)),INDEX('DEQ Pollutant List'!$D$7:$D$611,MATCH($C17,'DEQ Pollutant List'!$A$7:$A$611,0))),"")</f>
        <v>83</v>
      </c>
    </row>
    <row r="18" spans="1:15" ht="15" hidden="1">
      <c r="A18" s="5" t="s">
        <v>39</v>
      </c>
      <c r="B18" s="7" t="s">
        <v>41</v>
      </c>
      <c r="C18" s="13" t="s">
        <v>108</v>
      </c>
      <c r="D18" s="19" t="str">
        <f>'09_Boilers_Furnaces'!C25</f>
        <v>Chromium VI, chromate and dichromate particulate</v>
      </c>
      <c r="E18" s="100"/>
      <c r="F18" s="36"/>
      <c r="G18" s="100" t="s">
        <v>53</v>
      </c>
      <c r="H18" s="36" t="s">
        <v>53</v>
      </c>
      <c r="I18" s="34">
        <f>'09_Boilers_Furnaces'!E25</f>
        <v>1.4E-3</v>
      </c>
      <c r="J18" s="11">
        <f t="shared" si="0"/>
        <v>1.4E-3</v>
      </c>
      <c r="K18" s="6" t="s">
        <v>97</v>
      </c>
      <c r="L18" s="20" t="s">
        <v>98</v>
      </c>
      <c r="M18" s="7">
        <f>IF(ISBLANK($B18),_xlfn.XLOOKUP($A18,'2. TEUs &amp; Activities - EF'!$A$9:$A$190,'2. TEUs &amp; Activities - EF'!$J$9:$J$190),_xlfn.XLOOKUP($B18,'2. TEUs &amp; Activities - EF'!$B$9:$B$190,'2. TEUs &amp; Activities - EF'!$J$9:$J$190))*'3. Pollutant Emissions - EF'!$I18*IF(OR(ISBLANK($E18),$G18="Yes"),1,$E18)*IF($H18="Yes",1,(1-$F18))</f>
        <v>0.5831652235294118</v>
      </c>
      <c r="N18" s="5">
        <f>IF(ISBLANK($B18),_xlfn.XLOOKUP($A18,'2. TEUs &amp; Activities - EF'!$A$9:$A$190,'2. TEUs &amp; Activities - EF'!$M$9:$M$190),_xlfn.XLOOKUP($B18,'2. TEUs &amp; Activities - EF'!$B$9:$B$190,'2. TEUs &amp; Activities - EF'!$M$9:$M$190))*'3. Pollutant Emissions - EF'!$J18*IF(OR(ISBLANK($E18),$G18="Yes"),1,$E18)*IF($H18="Yes",1,(1-$F18))</f>
        <v>0</v>
      </c>
      <c r="O18" s="130">
        <f>IFERROR(IF(OR($C18="",$C18="No CAS"),INDEX('DEQ Pollutant List'!$D$7:$D$611,MATCH($D18,'DEQ Pollutant List'!$B$7:$B$611,0)),INDEX('DEQ Pollutant List'!$D$7:$D$611,MATCH($C18,'DEQ Pollutant List'!$A$7:$A$611,0))),"")</f>
        <v>136</v>
      </c>
    </row>
    <row r="19" spans="1:15" ht="15" hidden="1">
      <c r="A19" s="5" t="s">
        <v>39</v>
      </c>
      <c r="B19" s="7" t="s">
        <v>41</v>
      </c>
      <c r="C19" s="13" t="s">
        <v>109</v>
      </c>
      <c r="D19" s="19" t="str">
        <f>'09_Boilers_Furnaces'!C26</f>
        <v>Cobalt and compounds</v>
      </c>
      <c r="E19" s="100"/>
      <c r="F19" s="36"/>
      <c r="G19" s="100" t="s">
        <v>53</v>
      </c>
      <c r="H19" s="36" t="s">
        <v>53</v>
      </c>
      <c r="I19" s="34">
        <f>'09_Boilers_Furnaces'!E26</f>
        <v>8.3999999999999995E-5</v>
      </c>
      <c r="J19" s="11">
        <f t="shared" si="0"/>
        <v>8.3999999999999995E-5</v>
      </c>
      <c r="K19" s="6" t="s">
        <v>97</v>
      </c>
      <c r="L19" s="20" t="s">
        <v>98</v>
      </c>
      <c r="M19" s="7">
        <f>IF(ISBLANK($B19),_xlfn.XLOOKUP($A19,'2. TEUs &amp; Activities - EF'!$A$9:$A$190,'2. TEUs &amp; Activities - EF'!$J$9:$J$190),_xlfn.XLOOKUP($B19,'2. TEUs &amp; Activities - EF'!$B$9:$B$190,'2. TEUs &amp; Activities - EF'!$J$9:$J$190))*'3. Pollutant Emissions - EF'!$I19*IF(OR(ISBLANK($E19),$G19="Yes"),1,$E19)*IF($H19="Yes",1,(1-$F19))</f>
        <v>3.4989913411764703E-2</v>
      </c>
      <c r="N19" s="5">
        <f>IF(ISBLANK($B19),_xlfn.XLOOKUP($A19,'2. TEUs &amp; Activities - EF'!$A$9:$A$190,'2. TEUs &amp; Activities - EF'!$M$9:$M$190),_xlfn.XLOOKUP($B19,'2. TEUs &amp; Activities - EF'!$B$9:$B$190,'2. TEUs &amp; Activities - EF'!$M$9:$M$190))*'3. Pollutant Emissions - EF'!$J19*IF(OR(ISBLANK($E19),$G19="Yes"),1,$E19)*IF($H19="Yes",1,(1-$F19))</f>
        <v>0</v>
      </c>
      <c r="O19" s="130">
        <f>IFERROR(IF(OR($C19="",$C19="No CAS"),INDEX('DEQ Pollutant List'!$D$7:$D$611,MATCH($D19,'DEQ Pollutant List'!$B$7:$B$611,0)),INDEX('DEQ Pollutant List'!$D$7:$D$611,MATCH($C19,'DEQ Pollutant List'!$A$7:$A$611,0))),"")</f>
        <v>146</v>
      </c>
    </row>
    <row r="20" spans="1:15" ht="15" hidden="1">
      <c r="A20" s="5" t="s">
        <v>39</v>
      </c>
      <c r="B20" s="7" t="s">
        <v>41</v>
      </c>
      <c r="C20" s="13" t="s">
        <v>110</v>
      </c>
      <c r="D20" s="19" t="str">
        <f>'09_Boilers_Furnaces'!C27</f>
        <v>Copper and compounds</v>
      </c>
      <c r="E20" s="100"/>
      <c r="F20" s="36"/>
      <c r="G20" s="100" t="s">
        <v>53</v>
      </c>
      <c r="H20" s="36" t="s">
        <v>53</v>
      </c>
      <c r="I20" s="34">
        <f>'09_Boilers_Furnaces'!E27</f>
        <v>8.4999999999999995E-4</v>
      </c>
      <c r="J20" s="11">
        <f t="shared" si="0"/>
        <v>8.4999999999999995E-4</v>
      </c>
      <c r="K20" s="6" t="s">
        <v>97</v>
      </c>
      <c r="L20" s="20" t="s">
        <v>98</v>
      </c>
      <c r="M20" s="7">
        <f>IF(ISBLANK($B20),_xlfn.XLOOKUP($A20,'2. TEUs &amp; Activities - EF'!$A$9:$A$190,'2. TEUs &amp; Activities - EF'!$J$9:$J$190),_xlfn.XLOOKUP($B20,'2. TEUs &amp; Activities - EF'!$B$9:$B$190,'2. TEUs &amp; Activities - EF'!$J$9:$J$190))*'3. Pollutant Emissions - EF'!$I20*IF(OR(ISBLANK($E20),$G20="Yes"),1,$E20)*IF($H20="Yes",1,(1-$F20))</f>
        <v>0.35406459999999995</v>
      </c>
      <c r="N20" s="5">
        <f>IF(ISBLANK($B20),_xlfn.XLOOKUP($A20,'2. TEUs &amp; Activities - EF'!$A$9:$A$190,'2. TEUs &amp; Activities - EF'!$M$9:$M$190),_xlfn.XLOOKUP($B20,'2. TEUs &amp; Activities - EF'!$B$9:$B$190,'2. TEUs &amp; Activities - EF'!$M$9:$M$190))*'3. Pollutant Emissions - EF'!$J20*IF(OR(ISBLANK($E20),$G20="Yes"),1,$E20)*IF($H20="Yes",1,(1-$F20))</f>
        <v>0</v>
      </c>
      <c r="O20" s="130">
        <f>IFERROR(IF(OR($C20="",$C20="No CAS"),INDEX('DEQ Pollutant List'!$D$7:$D$611,MATCH($D20,'DEQ Pollutant List'!$B$7:$B$611,0)),INDEX('DEQ Pollutant List'!$D$7:$D$611,MATCH($C20,'DEQ Pollutant List'!$A$7:$A$611,0))),"")</f>
        <v>149</v>
      </c>
    </row>
    <row r="21" spans="1:15" ht="15" hidden="1">
      <c r="A21" s="5" t="s">
        <v>39</v>
      </c>
      <c r="B21" s="7" t="s">
        <v>41</v>
      </c>
      <c r="C21" s="13" t="s">
        <v>111</v>
      </c>
      <c r="D21" s="19" t="str">
        <f>'09_Boilers_Furnaces'!C28</f>
        <v>Ethyl benzene</v>
      </c>
      <c r="E21" s="100"/>
      <c r="F21" s="36"/>
      <c r="G21" s="100" t="s">
        <v>53</v>
      </c>
      <c r="H21" s="36" t="s">
        <v>53</v>
      </c>
      <c r="I21" s="34">
        <f>'09_Boilers_Furnaces'!E28</f>
        <v>6.8999999999999999E-3</v>
      </c>
      <c r="J21" s="11">
        <f t="shared" si="0"/>
        <v>6.8999999999999999E-3</v>
      </c>
      <c r="K21" s="6" t="s">
        <v>97</v>
      </c>
      <c r="L21" s="20" t="s">
        <v>98</v>
      </c>
      <c r="M21" s="7">
        <f>IF(ISBLANK($B21),_xlfn.XLOOKUP($A21,'2. TEUs &amp; Activities - EF'!$A$9:$A$190,'2. TEUs &amp; Activities - EF'!$J$9:$J$190),_xlfn.XLOOKUP($B21,'2. TEUs &amp; Activities - EF'!$B$9:$B$190,'2. TEUs &amp; Activities - EF'!$J$9:$J$190))*'3. Pollutant Emissions - EF'!$I21*IF(OR(ISBLANK($E21),$G21="Yes"),1,$E21)*IF($H21="Yes",1,(1-$F21))</f>
        <v>2.8741714588235294</v>
      </c>
      <c r="N21" s="5">
        <f>IF(ISBLANK($B21),_xlfn.XLOOKUP($A21,'2. TEUs &amp; Activities - EF'!$A$9:$A$190,'2. TEUs &amp; Activities - EF'!$M$9:$M$190),_xlfn.XLOOKUP($B21,'2. TEUs &amp; Activities - EF'!$B$9:$B$190,'2. TEUs &amp; Activities - EF'!$M$9:$M$190))*'3. Pollutant Emissions - EF'!$J21*IF(OR(ISBLANK($E21),$G21="Yes"),1,$E21)*IF($H21="Yes",1,(1-$F21))</f>
        <v>0</v>
      </c>
      <c r="O21" s="130">
        <f>IFERROR(IF(OR($C21="",$C21="No CAS"),INDEX('DEQ Pollutant List'!$D$7:$D$611,MATCH($D21,'DEQ Pollutant List'!$B$7:$B$611,0)),INDEX('DEQ Pollutant List'!$D$7:$D$611,MATCH($C21,'DEQ Pollutant List'!$A$7:$A$611,0))),"")</f>
        <v>229</v>
      </c>
    </row>
    <row r="22" spans="1:15" ht="15" hidden="1">
      <c r="A22" s="5" t="s">
        <v>39</v>
      </c>
      <c r="B22" s="7" t="s">
        <v>41</v>
      </c>
      <c r="C22" s="13" t="s">
        <v>112</v>
      </c>
      <c r="D22" s="19" t="str">
        <f>'09_Boilers_Furnaces'!C29</f>
        <v>Formaldehyde</v>
      </c>
      <c r="E22" s="100"/>
      <c r="F22" s="36"/>
      <c r="G22" s="100" t="s">
        <v>53</v>
      </c>
      <c r="H22" s="36" t="s">
        <v>53</v>
      </c>
      <c r="I22" s="34">
        <f>'09_Boilers_Furnaces'!E29</f>
        <v>1.23E-2</v>
      </c>
      <c r="J22" s="11">
        <f t="shared" si="0"/>
        <v>1.23E-2</v>
      </c>
      <c r="K22" s="6" t="s">
        <v>97</v>
      </c>
      <c r="L22" s="20" t="s">
        <v>98</v>
      </c>
      <c r="M22" s="7">
        <f>IF(ISBLANK($B22),_xlfn.XLOOKUP($A22,'2. TEUs &amp; Activities - EF'!$A$9:$A$190,'2. TEUs &amp; Activities - EF'!$J$9:$J$190),_xlfn.XLOOKUP($B22,'2. TEUs &amp; Activities - EF'!$B$9:$B$190,'2. TEUs &amp; Activities - EF'!$J$9:$J$190))*'3. Pollutant Emissions - EF'!$I22*IF(OR(ISBLANK($E22),$G22="Yes"),1,$E22)*IF($H22="Yes",1,(1-$F22))</f>
        <v>5.1235230352941175</v>
      </c>
      <c r="N22" s="5">
        <f>IF(ISBLANK($B22),_xlfn.XLOOKUP($A22,'2. TEUs &amp; Activities - EF'!$A$9:$A$190,'2. TEUs &amp; Activities - EF'!$M$9:$M$190),_xlfn.XLOOKUP($B22,'2. TEUs &amp; Activities - EF'!$B$9:$B$190,'2. TEUs &amp; Activities - EF'!$M$9:$M$190))*'3. Pollutant Emissions - EF'!$J22*IF(OR(ISBLANK($E22),$G22="Yes"),1,$E22)*IF($H22="Yes",1,(1-$F22))</f>
        <v>0</v>
      </c>
      <c r="O22" s="130">
        <f>IFERROR(IF(OR($C22="",$C22="No CAS"),INDEX('DEQ Pollutant List'!$D$7:$D$611,MATCH($D22,'DEQ Pollutant List'!$B$7:$B$611,0)),INDEX('DEQ Pollutant List'!$D$7:$D$611,MATCH($C22,'DEQ Pollutant List'!$A$7:$A$611,0))),"")</f>
        <v>250</v>
      </c>
    </row>
    <row r="23" spans="1:15" ht="15" hidden="1">
      <c r="A23" s="5" t="s">
        <v>39</v>
      </c>
      <c r="B23" s="7" t="s">
        <v>41</v>
      </c>
      <c r="C23" s="13" t="s">
        <v>113</v>
      </c>
      <c r="D23" s="19" t="str">
        <f>'09_Boilers_Furnaces'!C30</f>
        <v>Hexane</v>
      </c>
      <c r="E23" s="100"/>
      <c r="F23" s="36"/>
      <c r="G23" s="100" t="s">
        <v>53</v>
      </c>
      <c r="H23" s="36" t="s">
        <v>53</v>
      </c>
      <c r="I23" s="34">
        <f>'09_Boilers_Furnaces'!E30</f>
        <v>4.5999999999999999E-3</v>
      </c>
      <c r="J23" s="11">
        <f t="shared" si="0"/>
        <v>4.5999999999999999E-3</v>
      </c>
      <c r="K23" s="6" t="s">
        <v>97</v>
      </c>
      <c r="L23" s="20" t="s">
        <v>98</v>
      </c>
      <c r="M23" s="7">
        <f>IF(ISBLANK($B23),_xlfn.XLOOKUP($A23,'2. TEUs &amp; Activities - EF'!$A$9:$A$190,'2. TEUs &amp; Activities - EF'!$J$9:$J$190),_xlfn.XLOOKUP($B23,'2. TEUs &amp; Activities - EF'!$B$9:$B$190,'2. TEUs &amp; Activities - EF'!$J$9:$J$190))*'3. Pollutant Emissions - EF'!$I23*IF(OR(ISBLANK($E23),$G23="Yes"),1,$E23)*IF($H23="Yes",1,(1-$F23))</f>
        <v>1.9161143058823529</v>
      </c>
      <c r="N23" s="5">
        <f>IF(ISBLANK($B23),_xlfn.XLOOKUP($A23,'2. TEUs &amp; Activities - EF'!$A$9:$A$190,'2. TEUs &amp; Activities - EF'!$M$9:$M$190),_xlfn.XLOOKUP($B23,'2. TEUs &amp; Activities - EF'!$B$9:$B$190,'2. TEUs &amp; Activities - EF'!$M$9:$M$190))*'3. Pollutant Emissions - EF'!$J23*IF(OR(ISBLANK($E23),$G23="Yes"),1,$E23)*IF($H23="Yes",1,(1-$F23))</f>
        <v>0</v>
      </c>
      <c r="O23" s="130">
        <f>IFERROR(IF(OR($C23="",$C23="No CAS"),INDEX('DEQ Pollutant List'!$D$7:$D$611,MATCH($D23,'DEQ Pollutant List'!$B$7:$B$611,0)),INDEX('DEQ Pollutant List'!$D$7:$D$611,MATCH($C23,'DEQ Pollutant List'!$A$7:$A$611,0))),"")</f>
        <v>289</v>
      </c>
    </row>
    <row r="24" spans="1:15" ht="15" hidden="1">
      <c r="A24" s="5" t="s">
        <v>39</v>
      </c>
      <c r="B24" s="7" t="s">
        <v>41</v>
      </c>
      <c r="C24" s="13" t="s">
        <v>114</v>
      </c>
      <c r="D24" s="19" t="str">
        <f>'09_Boilers_Furnaces'!C31</f>
        <v>Lead and compounds</v>
      </c>
      <c r="E24" s="100"/>
      <c r="F24" s="36"/>
      <c r="G24" s="100" t="s">
        <v>53</v>
      </c>
      <c r="H24" s="36" t="s">
        <v>53</v>
      </c>
      <c r="I24" s="34">
        <f>'09_Boilers_Furnaces'!E31</f>
        <v>5.0000000000000001E-4</v>
      </c>
      <c r="J24" s="11">
        <f t="shared" si="0"/>
        <v>5.0000000000000001E-4</v>
      </c>
      <c r="K24" s="6" t="s">
        <v>97</v>
      </c>
      <c r="L24" s="20" t="s">
        <v>98</v>
      </c>
      <c r="M24" s="7">
        <f>IF(ISBLANK($B24),_xlfn.XLOOKUP($A24,'2. TEUs &amp; Activities - EF'!$A$9:$A$190,'2. TEUs &amp; Activities - EF'!$J$9:$J$190),_xlfn.XLOOKUP($B24,'2. TEUs &amp; Activities - EF'!$B$9:$B$190,'2. TEUs &amp; Activities - EF'!$J$9:$J$190))*'3. Pollutant Emissions - EF'!$I24*IF(OR(ISBLANK($E24),$G24="Yes"),1,$E24)*IF($H24="Yes",1,(1-$F24))</f>
        <v>0.20827329411764706</v>
      </c>
      <c r="N24" s="5">
        <f>IF(ISBLANK($B24),_xlfn.XLOOKUP($A24,'2. TEUs &amp; Activities - EF'!$A$9:$A$190,'2. TEUs &amp; Activities - EF'!$M$9:$M$190),_xlfn.XLOOKUP($B24,'2. TEUs &amp; Activities - EF'!$B$9:$B$190,'2. TEUs &amp; Activities - EF'!$M$9:$M$190))*'3. Pollutant Emissions - EF'!$J24*IF(OR(ISBLANK($E24),$G24="Yes"),1,$E24)*IF($H24="Yes",1,(1-$F24))</f>
        <v>0</v>
      </c>
      <c r="O24" s="130">
        <f>IFERROR(IF(OR($C24="",$C24="No CAS"),INDEX('DEQ Pollutant List'!$D$7:$D$611,MATCH($D24,'DEQ Pollutant List'!$B$7:$B$611,0)),INDEX('DEQ Pollutant List'!$D$7:$D$611,MATCH($C24,'DEQ Pollutant List'!$A$7:$A$611,0))),"")</f>
        <v>305</v>
      </c>
    </row>
    <row r="25" spans="1:15" ht="15" hidden="1">
      <c r="A25" s="5" t="s">
        <v>39</v>
      </c>
      <c r="B25" s="7" t="s">
        <v>41</v>
      </c>
      <c r="C25" s="13" t="s">
        <v>115</v>
      </c>
      <c r="D25" s="19" t="str">
        <f>'09_Boilers_Furnaces'!C32</f>
        <v>Manganese and compounds</v>
      </c>
      <c r="E25" s="100"/>
      <c r="F25" s="36"/>
      <c r="G25" s="100" t="s">
        <v>53</v>
      </c>
      <c r="H25" s="36" t="s">
        <v>53</v>
      </c>
      <c r="I25" s="34">
        <f>'09_Boilers_Furnaces'!E32</f>
        <v>3.8000000000000002E-4</v>
      </c>
      <c r="J25" s="11">
        <f t="shared" si="0"/>
        <v>3.8000000000000002E-4</v>
      </c>
      <c r="K25" s="6" t="s">
        <v>97</v>
      </c>
      <c r="L25" s="20" t="s">
        <v>98</v>
      </c>
      <c r="M25" s="7">
        <f>IF(ISBLANK($B25),_xlfn.XLOOKUP($A25,'2. TEUs &amp; Activities - EF'!$A$9:$A$190,'2. TEUs &amp; Activities - EF'!$J$9:$J$190),_xlfn.XLOOKUP($B25,'2. TEUs &amp; Activities - EF'!$B$9:$B$190,'2. TEUs &amp; Activities - EF'!$J$9:$J$190))*'3. Pollutant Emissions - EF'!$I25*IF(OR(ISBLANK($E25),$G25="Yes"),1,$E25)*IF($H25="Yes",1,(1-$F25))</f>
        <v>0.15828770352941177</v>
      </c>
      <c r="N25" s="5">
        <f>IF(ISBLANK($B25),_xlfn.XLOOKUP($A25,'2. TEUs &amp; Activities - EF'!$A$9:$A$190,'2. TEUs &amp; Activities - EF'!$M$9:$M$190),_xlfn.XLOOKUP($B25,'2. TEUs &amp; Activities - EF'!$B$9:$B$190,'2. TEUs &amp; Activities - EF'!$M$9:$M$190))*'3. Pollutant Emissions - EF'!$J25*IF(OR(ISBLANK($E25),$G25="Yes"),1,$E25)*IF($H25="Yes",1,(1-$F25))</f>
        <v>0</v>
      </c>
      <c r="O25" s="130">
        <f>IFERROR(IF(OR($C25="",$C25="No CAS"),INDEX('DEQ Pollutant List'!$D$7:$D$611,MATCH($D25,'DEQ Pollutant List'!$B$7:$B$611,0)),INDEX('DEQ Pollutant List'!$D$7:$D$611,MATCH($C25,'DEQ Pollutant List'!$A$7:$A$611,0))),"")</f>
        <v>312</v>
      </c>
    </row>
    <row r="26" spans="1:15" ht="15" hidden="1">
      <c r="A26" s="5" t="s">
        <v>39</v>
      </c>
      <c r="B26" s="7" t="s">
        <v>41</v>
      </c>
      <c r="C26" s="13" t="s">
        <v>116</v>
      </c>
      <c r="D26" s="19" t="str">
        <f>'09_Boilers_Furnaces'!C33</f>
        <v>Mercury and compounds</v>
      </c>
      <c r="E26" s="100"/>
      <c r="F26" s="36"/>
      <c r="G26" s="100" t="s">
        <v>53</v>
      </c>
      <c r="H26" s="36" t="s">
        <v>53</v>
      </c>
      <c r="I26" s="34">
        <f>'09_Boilers_Furnaces'!E33</f>
        <v>2.5999999999999998E-4</v>
      </c>
      <c r="J26" s="11">
        <f t="shared" si="0"/>
        <v>2.5999999999999998E-4</v>
      </c>
      <c r="K26" s="6" t="s">
        <v>97</v>
      </c>
      <c r="L26" s="20" t="s">
        <v>98</v>
      </c>
      <c r="M26" s="7">
        <f>IF(ISBLANK($B26),_xlfn.XLOOKUP($A26,'2. TEUs &amp; Activities - EF'!$A$9:$A$190,'2. TEUs &amp; Activities - EF'!$J$9:$J$190),_xlfn.XLOOKUP($B26,'2. TEUs &amp; Activities - EF'!$B$9:$B$190,'2. TEUs &amp; Activities - EF'!$J$9:$J$190))*'3. Pollutant Emissions - EF'!$I26*IF(OR(ISBLANK($E26),$G26="Yes"),1,$E26)*IF($H26="Yes",1,(1-$F26))</f>
        <v>0.10830211294117646</v>
      </c>
      <c r="N26" s="5">
        <f>IF(ISBLANK($B26),_xlfn.XLOOKUP($A26,'2. TEUs &amp; Activities - EF'!$A$9:$A$190,'2. TEUs &amp; Activities - EF'!$M$9:$M$190),_xlfn.XLOOKUP($B26,'2. TEUs &amp; Activities - EF'!$B$9:$B$190,'2. TEUs &amp; Activities - EF'!$M$9:$M$190))*'3. Pollutant Emissions - EF'!$J26*IF(OR(ISBLANK($E26),$G26="Yes"),1,$E26)*IF($H26="Yes",1,(1-$F26))</f>
        <v>0</v>
      </c>
      <c r="O26" s="130">
        <f>IFERROR(IF(OR($C26="",$C26="No CAS"),INDEX('DEQ Pollutant List'!$D$7:$D$611,MATCH($D26,'DEQ Pollutant List'!$B$7:$B$611,0)),INDEX('DEQ Pollutant List'!$D$7:$D$611,MATCH($C26,'DEQ Pollutant List'!$A$7:$A$611,0))),"")</f>
        <v>316</v>
      </c>
    </row>
    <row r="27" spans="1:15" ht="15" hidden="1">
      <c r="A27" s="5" t="s">
        <v>39</v>
      </c>
      <c r="B27" s="7" t="s">
        <v>41</v>
      </c>
      <c r="C27" s="13" t="s">
        <v>117</v>
      </c>
      <c r="D27" s="19" t="str">
        <f>'09_Boilers_Furnaces'!C34</f>
        <v>Molybdenum trioxide</v>
      </c>
      <c r="E27" s="100"/>
      <c r="F27" s="36"/>
      <c r="G27" s="100" t="s">
        <v>53</v>
      </c>
      <c r="H27" s="36" t="s">
        <v>53</v>
      </c>
      <c r="I27" s="34">
        <f>'09_Boilers_Furnaces'!E34</f>
        <v>1.65E-3</v>
      </c>
      <c r="J27" s="11">
        <f t="shared" si="0"/>
        <v>1.65E-3</v>
      </c>
      <c r="K27" s="6" t="s">
        <v>97</v>
      </c>
      <c r="L27" s="20" t="s">
        <v>98</v>
      </c>
      <c r="M27" s="7">
        <f>IF(ISBLANK($B27),_xlfn.XLOOKUP($A27,'2. TEUs &amp; Activities - EF'!$A$9:$A$190,'2. TEUs &amp; Activities - EF'!$J$9:$J$190),_xlfn.XLOOKUP($B27,'2. TEUs &amp; Activities - EF'!$B$9:$B$190,'2. TEUs &amp; Activities - EF'!$J$9:$J$190))*'3. Pollutant Emissions - EF'!$I27*IF(OR(ISBLANK($E27),$G27="Yes"),1,$E27)*IF($H27="Yes",1,(1-$F27))</f>
        <v>0.68730187058823533</v>
      </c>
      <c r="N27" s="5">
        <f>IF(ISBLANK($B27),_xlfn.XLOOKUP($A27,'2. TEUs &amp; Activities - EF'!$A$9:$A$190,'2. TEUs &amp; Activities - EF'!$M$9:$M$190),_xlfn.XLOOKUP($B27,'2. TEUs &amp; Activities - EF'!$B$9:$B$190,'2. TEUs &amp; Activities - EF'!$M$9:$M$190))*'3. Pollutant Emissions - EF'!$J27*IF(OR(ISBLANK($E27),$G27="Yes"),1,$E27)*IF($H27="Yes",1,(1-$F27))</f>
        <v>0</v>
      </c>
      <c r="O27" s="130">
        <f>IFERROR(IF(OR($C27="",$C27="No CAS"),INDEX('DEQ Pollutant List'!$D$7:$D$611,MATCH($D27,'DEQ Pollutant List'!$B$7:$B$611,0)),INDEX('DEQ Pollutant List'!$D$7:$D$611,MATCH($C27,'DEQ Pollutant List'!$A$7:$A$611,0))),"")</f>
        <v>361</v>
      </c>
    </row>
    <row r="28" spans="1:15" ht="15" hidden="1">
      <c r="A28" s="5" t="s">
        <v>39</v>
      </c>
      <c r="B28" s="7" t="s">
        <v>41</v>
      </c>
      <c r="C28" s="13" t="s">
        <v>118</v>
      </c>
      <c r="D28" s="19" t="str">
        <f>'09_Boilers_Furnaces'!C35</f>
        <v>Naphthalene</v>
      </c>
      <c r="E28" s="100"/>
      <c r="F28" s="36"/>
      <c r="G28" s="100" t="s">
        <v>53</v>
      </c>
      <c r="H28" s="36" t="s">
        <v>53</v>
      </c>
      <c r="I28" s="34">
        <f>'09_Boilers_Furnaces'!E35</f>
        <v>2.9999999999999997E-4</v>
      </c>
      <c r="J28" s="11">
        <f t="shared" si="0"/>
        <v>2.9999999999999997E-4</v>
      </c>
      <c r="K28" s="6" t="s">
        <v>97</v>
      </c>
      <c r="L28" s="20" t="s">
        <v>98</v>
      </c>
      <c r="M28" s="7">
        <f>IF(ISBLANK($B28),_xlfn.XLOOKUP($A28,'2. TEUs &amp; Activities - EF'!$A$9:$A$190,'2. TEUs &amp; Activities - EF'!$J$9:$J$190),_xlfn.XLOOKUP($B28,'2. TEUs &amp; Activities - EF'!$B$9:$B$190,'2. TEUs &amp; Activities - EF'!$J$9:$J$190))*'3. Pollutant Emissions - EF'!$I28*IF(OR(ISBLANK($E28),$G28="Yes"),1,$E28)*IF($H28="Yes",1,(1-$F28))</f>
        <v>0.12496397647058823</v>
      </c>
      <c r="N28" s="5">
        <f>IF(ISBLANK($B28),_xlfn.XLOOKUP($A28,'2. TEUs &amp; Activities - EF'!$A$9:$A$190,'2. TEUs &amp; Activities - EF'!$M$9:$M$190),_xlfn.XLOOKUP($B28,'2. TEUs &amp; Activities - EF'!$B$9:$B$190,'2. TEUs &amp; Activities - EF'!$M$9:$M$190))*'3. Pollutant Emissions - EF'!$J28*IF(OR(ISBLANK($E28),$G28="Yes"),1,$E28)*IF($H28="Yes",1,(1-$F28))</f>
        <v>0</v>
      </c>
      <c r="O28" s="130">
        <f>IFERROR(IF(OR($C28="",$C28="No CAS"),INDEX('DEQ Pollutant List'!$D$7:$D$611,MATCH($D28,'DEQ Pollutant List'!$B$7:$B$611,0)),INDEX('DEQ Pollutant List'!$D$7:$D$611,MATCH($C28,'DEQ Pollutant List'!$A$7:$A$611,0))),"")</f>
        <v>428</v>
      </c>
    </row>
    <row r="29" spans="1:15" ht="15" hidden="1">
      <c r="A29" s="5" t="s">
        <v>39</v>
      </c>
      <c r="B29" s="7" t="s">
        <v>41</v>
      </c>
      <c r="C29" s="13">
        <v>365</v>
      </c>
      <c r="D29" s="19" t="str">
        <f>'09_Boilers_Furnaces'!C36</f>
        <v>Nickel compounds, insoluble</v>
      </c>
      <c r="E29" s="100"/>
      <c r="F29" s="36"/>
      <c r="G29" s="100" t="s">
        <v>53</v>
      </c>
      <c r="H29" s="36" t="s">
        <v>53</v>
      </c>
      <c r="I29" s="34">
        <f>'09_Boilers_Furnaces'!E36</f>
        <v>2.0999999999999999E-3</v>
      </c>
      <c r="J29" s="11">
        <f t="shared" si="0"/>
        <v>2.0999999999999999E-3</v>
      </c>
      <c r="K29" s="6" t="s">
        <v>97</v>
      </c>
      <c r="L29" s="20" t="s">
        <v>98</v>
      </c>
      <c r="M29" s="7">
        <f>IF(ISBLANK($B29),_xlfn.XLOOKUP($A29,'2. TEUs &amp; Activities - EF'!$A$9:$A$190,'2. TEUs &amp; Activities - EF'!$J$9:$J$190),_xlfn.XLOOKUP($B29,'2. TEUs &amp; Activities - EF'!$B$9:$B$190,'2. TEUs &amp; Activities - EF'!$J$9:$J$190))*'3. Pollutant Emissions - EF'!$I29*IF(OR(ISBLANK($E29),$G29="Yes"),1,$E29)*IF($H29="Yes",1,(1-$F29))</f>
        <v>0.87474783529411759</v>
      </c>
      <c r="N29" s="5">
        <f>IF(ISBLANK($B29),_xlfn.XLOOKUP($A29,'2. TEUs &amp; Activities - EF'!$A$9:$A$190,'2. TEUs &amp; Activities - EF'!$M$9:$M$190),_xlfn.XLOOKUP($B29,'2. TEUs &amp; Activities - EF'!$B$9:$B$190,'2. TEUs &amp; Activities - EF'!$M$9:$M$190))*'3. Pollutant Emissions - EF'!$J29*IF(OR(ISBLANK($E29),$G29="Yes"),1,$E29)*IF($H29="Yes",1,(1-$F29))</f>
        <v>0</v>
      </c>
      <c r="O29" s="130">
        <f>IFERROR(IF(OR($C29="",$C29="No CAS"),INDEX('DEQ Pollutant List'!$D$7:$D$611,MATCH($D29,'DEQ Pollutant List'!$B$7:$B$611,0)),INDEX('DEQ Pollutant List'!$D$7:$D$611,MATCH($C29,'DEQ Pollutant List'!$A$7:$A$611,0))),"")</f>
        <v>365</v>
      </c>
    </row>
    <row r="30" spans="1:15" ht="15" hidden="1">
      <c r="A30" s="5" t="s">
        <v>39</v>
      </c>
      <c r="B30" s="7" t="s">
        <v>41</v>
      </c>
      <c r="C30" s="13">
        <v>401</v>
      </c>
      <c r="D30" s="19" t="str">
        <f>'09_Boilers_Furnaces'!C37</f>
        <v>Polycyclic aromatic hydrocarbons (PAHs)</v>
      </c>
      <c r="E30" s="100"/>
      <c r="F30" s="36"/>
      <c r="G30" s="100" t="s">
        <v>53</v>
      </c>
      <c r="H30" s="36" t="s">
        <v>53</v>
      </c>
      <c r="I30" s="34">
        <f>'09_Boilers_Furnaces'!E37</f>
        <v>1E-4</v>
      </c>
      <c r="J30" s="11">
        <f t="shared" si="0"/>
        <v>1E-4</v>
      </c>
      <c r="K30" s="6" t="s">
        <v>97</v>
      </c>
      <c r="L30" s="20" t="s">
        <v>98</v>
      </c>
      <c r="M30" s="7">
        <f>IF(ISBLANK($B30),_xlfn.XLOOKUP($A30,'2. TEUs &amp; Activities - EF'!$A$9:$A$190,'2. TEUs &amp; Activities - EF'!$J$9:$J$190),_xlfn.XLOOKUP($B30,'2. TEUs &amp; Activities - EF'!$B$9:$B$190,'2. TEUs &amp; Activities - EF'!$J$9:$J$190))*'3. Pollutant Emissions - EF'!$I30*IF(OR(ISBLANK($E30),$G30="Yes"),1,$E30)*IF($H30="Yes",1,(1-$F30))</f>
        <v>4.1654658823529415E-2</v>
      </c>
      <c r="N30" s="5">
        <f>IF(ISBLANK($B30),_xlfn.XLOOKUP($A30,'2. TEUs &amp; Activities - EF'!$A$9:$A$190,'2. TEUs &amp; Activities - EF'!$M$9:$M$190),_xlfn.XLOOKUP($B30,'2. TEUs &amp; Activities - EF'!$B$9:$B$190,'2. TEUs &amp; Activities - EF'!$M$9:$M$190))*'3. Pollutant Emissions - EF'!$J30*IF(OR(ISBLANK($E30),$G30="Yes"),1,$E30)*IF($H30="Yes",1,(1-$F30))</f>
        <v>0</v>
      </c>
      <c r="O30" s="130">
        <f>IFERROR(IF(OR($C30="",$C30="No CAS"),INDEX('DEQ Pollutant List'!$D$7:$D$611,MATCH($D30,'DEQ Pollutant List'!$B$7:$B$611,0)),INDEX('DEQ Pollutant List'!$D$7:$D$611,MATCH($C30,'DEQ Pollutant List'!$A$7:$A$611,0))),"")</f>
        <v>401</v>
      </c>
    </row>
    <row r="31" spans="1:15" ht="15" hidden="1">
      <c r="A31" s="5" t="s">
        <v>39</v>
      </c>
      <c r="B31" s="7" t="s">
        <v>41</v>
      </c>
      <c r="C31" s="13" t="s">
        <v>119</v>
      </c>
      <c r="D31" s="19" t="str">
        <f>'09_Boilers_Furnaces'!C38</f>
        <v>Selenium and compounds</v>
      </c>
      <c r="E31" s="100"/>
      <c r="F31" s="36"/>
      <c r="G31" s="100" t="s">
        <v>53</v>
      </c>
      <c r="H31" s="36" t="s">
        <v>53</v>
      </c>
      <c r="I31" s="34">
        <f>'09_Boilers_Furnaces'!E38</f>
        <v>2.4000000000000001E-5</v>
      </c>
      <c r="J31" s="11">
        <f t="shared" si="0"/>
        <v>2.4000000000000001E-5</v>
      </c>
      <c r="K31" s="6" t="s">
        <v>97</v>
      </c>
      <c r="L31" s="20" t="s">
        <v>98</v>
      </c>
      <c r="M31" s="7">
        <f>IF(ISBLANK($B31),_xlfn.XLOOKUP($A31,'2. TEUs &amp; Activities - EF'!$A$9:$A$190,'2. TEUs &amp; Activities - EF'!$J$9:$J$190),_xlfn.XLOOKUP($B31,'2. TEUs &amp; Activities - EF'!$B$9:$B$190,'2. TEUs &amp; Activities - EF'!$J$9:$J$190))*'3. Pollutant Emissions - EF'!$I31*IF(OR(ISBLANK($E31),$G31="Yes"),1,$E31)*IF($H31="Yes",1,(1-$F31))</f>
        <v>9.997118117647058E-3</v>
      </c>
      <c r="N31" s="5">
        <f>IF(ISBLANK($B31),_xlfn.XLOOKUP($A31,'2. TEUs &amp; Activities - EF'!$A$9:$A$190,'2. TEUs &amp; Activities - EF'!$M$9:$M$190),_xlfn.XLOOKUP($B31,'2. TEUs &amp; Activities - EF'!$B$9:$B$190,'2. TEUs &amp; Activities - EF'!$M$9:$M$190))*'3. Pollutant Emissions - EF'!$J31*IF(OR(ISBLANK($E31),$G31="Yes"),1,$E31)*IF($H31="Yes",1,(1-$F31))</f>
        <v>0</v>
      </c>
      <c r="O31" s="130">
        <f>IFERROR(IF(OR($C31="",$C31="No CAS"),INDEX('DEQ Pollutant List'!$D$7:$D$611,MATCH($D31,'DEQ Pollutant List'!$B$7:$B$611,0)),INDEX('DEQ Pollutant List'!$D$7:$D$611,MATCH($C31,'DEQ Pollutant List'!$A$7:$A$611,0))),"")</f>
        <v>575</v>
      </c>
    </row>
    <row r="32" spans="1:15" ht="15" hidden="1">
      <c r="A32" s="5" t="s">
        <v>39</v>
      </c>
      <c r="B32" s="7" t="s">
        <v>41</v>
      </c>
      <c r="C32" s="13" t="s">
        <v>120</v>
      </c>
      <c r="D32" s="19" t="str">
        <f>'09_Boilers_Furnaces'!C39</f>
        <v>Toluene</v>
      </c>
      <c r="E32" s="100"/>
      <c r="F32" s="36"/>
      <c r="G32" s="100" t="s">
        <v>53</v>
      </c>
      <c r="H32" s="36" t="s">
        <v>53</v>
      </c>
      <c r="I32" s="34">
        <f>'09_Boilers_Furnaces'!E39</f>
        <v>2.6499999999999999E-2</v>
      </c>
      <c r="J32" s="11">
        <f t="shared" si="0"/>
        <v>2.6499999999999999E-2</v>
      </c>
      <c r="K32" s="6" t="s">
        <v>97</v>
      </c>
      <c r="L32" s="20" t="s">
        <v>98</v>
      </c>
      <c r="M32" s="7">
        <f>IF(ISBLANK($B32),_xlfn.XLOOKUP($A32,'2. TEUs &amp; Activities - EF'!$A$9:$A$190,'2. TEUs &amp; Activities - EF'!$J$9:$J$190),_xlfn.XLOOKUP($B32,'2. TEUs &amp; Activities - EF'!$B$9:$B$190,'2. TEUs &amp; Activities - EF'!$J$9:$J$190))*'3. Pollutant Emissions - EF'!$I32*IF(OR(ISBLANK($E32),$G32="Yes"),1,$E32)*IF($H32="Yes",1,(1-$F32))</f>
        <v>11.038484588235294</v>
      </c>
      <c r="N32" s="5">
        <f>IF(ISBLANK($B32),_xlfn.XLOOKUP($A32,'2. TEUs &amp; Activities - EF'!$A$9:$A$190,'2. TEUs &amp; Activities - EF'!$M$9:$M$190),_xlfn.XLOOKUP($B32,'2. TEUs &amp; Activities - EF'!$B$9:$B$190,'2. TEUs &amp; Activities - EF'!$M$9:$M$190))*'3. Pollutant Emissions - EF'!$J32*IF(OR(ISBLANK($E32),$G32="Yes"),1,$E32)*IF($H32="Yes",1,(1-$F32))</f>
        <v>0</v>
      </c>
      <c r="O32" s="130">
        <f>IFERROR(IF(OR($C32="",$C32="No CAS"),INDEX('DEQ Pollutant List'!$D$7:$D$611,MATCH($D32,'DEQ Pollutant List'!$B$7:$B$611,0)),INDEX('DEQ Pollutant List'!$D$7:$D$611,MATCH($C32,'DEQ Pollutant List'!$A$7:$A$611,0))),"")</f>
        <v>600</v>
      </c>
    </row>
    <row r="33" spans="1:15" ht="15" hidden="1">
      <c r="A33" s="5" t="s">
        <v>39</v>
      </c>
      <c r="B33" s="7" t="s">
        <v>41</v>
      </c>
      <c r="C33" s="13" t="s">
        <v>121</v>
      </c>
      <c r="D33" s="19" t="str">
        <f>'09_Boilers_Furnaces'!C40</f>
        <v>Vanadium (fume or dust)</v>
      </c>
      <c r="E33" s="100"/>
      <c r="F33" s="36"/>
      <c r="G33" s="100" t="s">
        <v>53</v>
      </c>
      <c r="H33" s="36" t="s">
        <v>53</v>
      </c>
      <c r="I33" s="34">
        <f>'09_Boilers_Furnaces'!E40</f>
        <v>2.3E-3</v>
      </c>
      <c r="J33" s="11">
        <f t="shared" si="0"/>
        <v>2.3E-3</v>
      </c>
      <c r="K33" s="6" t="s">
        <v>97</v>
      </c>
      <c r="L33" s="20" t="s">
        <v>98</v>
      </c>
      <c r="M33" s="7">
        <f>IF(ISBLANK($B33),_xlfn.XLOOKUP($A33,'2. TEUs &amp; Activities - EF'!$A$9:$A$190,'2. TEUs &amp; Activities - EF'!$J$9:$J$190),_xlfn.XLOOKUP($B33,'2. TEUs &amp; Activities - EF'!$B$9:$B$190,'2. TEUs &amp; Activities - EF'!$J$9:$J$190))*'3. Pollutant Emissions - EF'!$I33*IF(OR(ISBLANK($E33),$G33="Yes"),1,$E33)*IF($H33="Yes",1,(1-$F33))</f>
        <v>0.95805715294117644</v>
      </c>
      <c r="N33" s="5">
        <f>IF(ISBLANK($B33),_xlfn.XLOOKUP($A33,'2. TEUs &amp; Activities - EF'!$A$9:$A$190,'2. TEUs &amp; Activities - EF'!$M$9:$M$190),_xlfn.XLOOKUP($B33,'2. TEUs &amp; Activities - EF'!$B$9:$B$190,'2. TEUs &amp; Activities - EF'!$M$9:$M$190))*'3. Pollutant Emissions - EF'!$J33*IF(OR(ISBLANK($E33),$G33="Yes"),1,$E33)*IF($H33="Yes",1,(1-$F33))</f>
        <v>0</v>
      </c>
      <c r="O33" s="130">
        <f>IFERROR(IF(OR($C33="",$C33="No CAS"),INDEX('DEQ Pollutant List'!$D$7:$D$611,MATCH($D33,'DEQ Pollutant List'!$B$7:$B$611,0)),INDEX('DEQ Pollutant List'!$D$7:$D$611,MATCH($C33,'DEQ Pollutant List'!$A$7:$A$611,0))),"")</f>
        <v>620</v>
      </c>
    </row>
    <row r="34" spans="1:15" ht="15" hidden="1">
      <c r="A34" s="5" t="s">
        <v>39</v>
      </c>
      <c r="B34" s="7" t="s">
        <v>41</v>
      </c>
      <c r="C34" s="13" t="s">
        <v>122</v>
      </c>
      <c r="D34" s="19" t="str">
        <f>'09_Boilers_Furnaces'!C41</f>
        <v>Xylene (mixture), including m-xylene, o-xylene, p-xylene</v>
      </c>
      <c r="E34" s="100"/>
      <c r="F34" s="36"/>
      <c r="G34" s="100" t="s">
        <v>53</v>
      </c>
      <c r="H34" s="36" t="s">
        <v>53</v>
      </c>
      <c r="I34" s="34">
        <f>'09_Boilers_Furnaces'!E41</f>
        <v>1.9699999999999999E-2</v>
      </c>
      <c r="J34" s="11">
        <f t="shared" si="0"/>
        <v>1.9699999999999999E-2</v>
      </c>
      <c r="K34" s="6" t="s">
        <v>97</v>
      </c>
      <c r="L34" s="20" t="s">
        <v>98</v>
      </c>
      <c r="M34" s="7">
        <f>IF(ISBLANK($B34),_xlfn.XLOOKUP($A34,'2. TEUs &amp; Activities - EF'!$A$9:$A$190,'2. TEUs &amp; Activities - EF'!$J$9:$J$190),_xlfn.XLOOKUP($B34,'2. TEUs &amp; Activities - EF'!$B$9:$B$190,'2. TEUs &amp; Activities - EF'!$J$9:$J$190))*'3. Pollutant Emissions - EF'!$I34*IF(OR(ISBLANK($E34),$G34="Yes"),1,$E34)*IF($H34="Yes",1,(1-$F34))</f>
        <v>8.2059677882352933</v>
      </c>
      <c r="N34" s="5">
        <f>IF(ISBLANK($B34),_xlfn.XLOOKUP($A34,'2. TEUs &amp; Activities - EF'!$A$9:$A$190,'2. TEUs &amp; Activities - EF'!$M$9:$M$190),_xlfn.XLOOKUP($B34,'2. TEUs &amp; Activities - EF'!$B$9:$B$190,'2. TEUs &amp; Activities - EF'!$M$9:$M$190))*'3. Pollutant Emissions - EF'!$J34*IF(OR(ISBLANK($E34),$G34="Yes"),1,$E34)*IF($H34="Yes",1,(1-$F34))</f>
        <v>0</v>
      </c>
      <c r="O34" s="130">
        <f>IFERROR(IF(OR($C34="",$C34="No CAS"),INDEX('DEQ Pollutant List'!$D$7:$D$611,MATCH($D34,'DEQ Pollutant List'!$B$7:$B$611,0)),INDEX('DEQ Pollutant List'!$D$7:$D$611,MATCH($C34,'DEQ Pollutant List'!$A$7:$A$611,0))),"")</f>
        <v>628</v>
      </c>
    </row>
    <row r="35" spans="1:15" ht="15" hidden="1">
      <c r="A35" s="5" t="s">
        <v>39</v>
      </c>
      <c r="B35" s="7" t="s">
        <v>41</v>
      </c>
      <c r="C35" s="13" t="s">
        <v>123</v>
      </c>
      <c r="D35" s="19" t="str">
        <f>'09_Boilers_Furnaces'!C42</f>
        <v>Zinc and compounds</v>
      </c>
      <c r="E35" s="100"/>
      <c r="F35" s="36"/>
      <c r="G35" s="100" t="s">
        <v>53</v>
      </c>
      <c r="H35" s="36" t="s">
        <v>53</v>
      </c>
      <c r="I35" s="34">
        <f>'09_Boilers_Furnaces'!E42</f>
        <v>2.9000000000000001E-2</v>
      </c>
      <c r="J35" s="11">
        <f t="shared" si="0"/>
        <v>2.9000000000000001E-2</v>
      </c>
      <c r="K35" s="6" t="s">
        <v>97</v>
      </c>
      <c r="L35" s="20" t="s">
        <v>98</v>
      </c>
      <c r="M35" s="7">
        <f>IF(ISBLANK($B35),_xlfn.XLOOKUP($A35,'2. TEUs &amp; Activities - EF'!$A$9:$A$190,'2. TEUs &amp; Activities - EF'!$J$9:$J$190),_xlfn.XLOOKUP($B35,'2. TEUs &amp; Activities - EF'!$B$9:$B$190,'2. TEUs &amp; Activities - EF'!$J$9:$J$190))*'3. Pollutant Emissions - EF'!$I35*IF(OR(ISBLANK($E35),$G35="Yes"),1,$E35)*IF($H35="Yes",1,(1-$F35))</f>
        <v>12.079851058823531</v>
      </c>
      <c r="N35" s="5">
        <f>IF(ISBLANK($B35),_xlfn.XLOOKUP($A35,'2. TEUs &amp; Activities - EF'!$A$9:$A$190,'2. TEUs &amp; Activities - EF'!$M$9:$M$190),_xlfn.XLOOKUP($B35,'2. TEUs &amp; Activities - EF'!$B$9:$B$190,'2. TEUs &amp; Activities - EF'!$M$9:$M$190))*'3. Pollutant Emissions - EF'!$J35*IF(OR(ISBLANK($E35),$G35="Yes"),1,$E35)*IF($H35="Yes",1,(1-$F35))</f>
        <v>0</v>
      </c>
      <c r="O35" s="130">
        <f>IFERROR(IF(OR($C35="",$C35="No CAS"),INDEX('DEQ Pollutant List'!$D$7:$D$611,MATCH($D35,'DEQ Pollutant List'!$B$7:$B$611,0)),INDEX('DEQ Pollutant List'!$D$7:$D$611,MATCH($C35,'DEQ Pollutant List'!$A$7:$A$611,0))),"")</f>
        <v>632</v>
      </c>
    </row>
    <row r="36" spans="1:15" ht="15" hidden="1">
      <c r="A36" s="5" t="s">
        <v>39</v>
      </c>
      <c r="B36" s="7" t="s">
        <v>45</v>
      </c>
      <c r="C36" s="13" t="s">
        <v>96</v>
      </c>
      <c r="D36" s="19" t="s">
        <v>124</v>
      </c>
      <c r="E36" s="100"/>
      <c r="F36" s="36"/>
      <c r="G36" s="100" t="s">
        <v>53</v>
      </c>
      <c r="H36" s="36" t="s">
        <v>53</v>
      </c>
      <c r="I36" s="34">
        <f>'09_Boilers_Furnaces'!E16</f>
        <v>3.0999999999999999E-3</v>
      </c>
      <c r="J36" s="11">
        <f t="shared" si="0"/>
        <v>3.0999999999999999E-3</v>
      </c>
      <c r="K36" s="6" t="s">
        <v>97</v>
      </c>
      <c r="L36" s="20" t="s">
        <v>98</v>
      </c>
      <c r="M36" s="7">
        <f>IF(ISBLANK($B36),_xlfn.XLOOKUP($A36,'2. TEUs &amp; Activities - EF'!$A$9:$A$190,'2. TEUs &amp; Activities - EF'!$J$9:$J$190),_xlfn.XLOOKUP($B36,'2. TEUs &amp; Activities - EF'!$B$9:$B$190,'2. TEUs &amp; Activities - EF'!$J$9:$J$190))*'3. Pollutant Emissions - EF'!$I36*IF(OR(ISBLANK($E36),$G36="Yes"),1,$E36)*IF($H36="Yes",1,(1-$F36))</f>
        <v>0.77980317647058817</v>
      </c>
      <c r="N36" s="5">
        <f>IF(ISBLANK($B36),_xlfn.XLOOKUP($A36,'2. TEUs &amp; Activities - EF'!$A$9:$A$190,'2. TEUs &amp; Activities - EF'!$M$9:$M$190),_xlfn.XLOOKUP($B36,'2. TEUs &amp; Activities - EF'!$B$9:$B$190,'2. TEUs &amp; Activities - EF'!$M$9:$M$190))*'3. Pollutant Emissions - EF'!$J36*IF(OR(ISBLANK($E36),$G36="Yes"),1,$E36)*IF($H36="Yes",1,(1-$F36))</f>
        <v>2.1364470588235295E-3</v>
      </c>
      <c r="O36" s="130">
        <f>IFERROR(IF(OR($C36="",$C36="No CAS"),INDEX('DEQ Pollutant List'!$D$7:$D$611,MATCH($D36,'DEQ Pollutant List'!$B$7:$B$611,0)),INDEX('DEQ Pollutant List'!$D$7:$D$611,MATCH($C36,'DEQ Pollutant List'!$A$7:$A$611,0))),"")</f>
        <v>1</v>
      </c>
    </row>
    <row r="37" spans="1:15" ht="15" hidden="1">
      <c r="A37" s="5" t="s">
        <v>39</v>
      </c>
      <c r="B37" s="7" t="s">
        <v>45</v>
      </c>
      <c r="C37" s="13" t="s">
        <v>99</v>
      </c>
      <c r="D37" s="19" t="s">
        <v>125</v>
      </c>
      <c r="E37" s="100"/>
      <c r="F37" s="36"/>
      <c r="G37" s="100" t="s">
        <v>53</v>
      </c>
      <c r="H37" s="36" t="s">
        <v>53</v>
      </c>
      <c r="I37" s="34">
        <f>'09_Boilers_Furnaces'!E17</f>
        <v>2.7000000000000001E-3</v>
      </c>
      <c r="J37" s="11">
        <f t="shared" si="0"/>
        <v>2.7000000000000001E-3</v>
      </c>
      <c r="K37" s="6" t="s">
        <v>97</v>
      </c>
      <c r="L37" s="20" t="s">
        <v>98</v>
      </c>
      <c r="M37" s="7">
        <f>IF(ISBLANK($B37),_xlfn.XLOOKUP($A37,'2. TEUs &amp; Activities - EF'!$A$9:$A$190,'2. TEUs &amp; Activities - EF'!$J$9:$J$190),_xlfn.XLOOKUP($B37,'2. TEUs &amp; Activities - EF'!$B$9:$B$190,'2. TEUs &amp; Activities - EF'!$J$9:$J$190))*'3. Pollutant Emissions - EF'!$I37*IF(OR(ISBLANK($E37),$G37="Yes"),1,$E37)*IF($H37="Yes",1,(1-$F37))</f>
        <v>0.67918341176470587</v>
      </c>
      <c r="N37" s="5">
        <f>IF(ISBLANK($B37),_xlfn.XLOOKUP($A37,'2. TEUs &amp; Activities - EF'!$A$9:$A$190,'2. TEUs &amp; Activities - EF'!$M$9:$M$190),_xlfn.XLOOKUP($B37,'2. TEUs &amp; Activities - EF'!$B$9:$B$190,'2. TEUs &amp; Activities - EF'!$M$9:$M$190))*'3. Pollutant Emissions - EF'!$J37*IF(OR(ISBLANK($E37),$G37="Yes"),1,$E37)*IF($H37="Yes",1,(1-$F37))</f>
        <v>1.8607764705882354E-3</v>
      </c>
      <c r="O37" s="130">
        <f>IFERROR(IF(OR($C37="",$C37="No CAS"),INDEX('DEQ Pollutant List'!$D$7:$D$611,MATCH($D37,'DEQ Pollutant List'!$B$7:$B$611,0)),INDEX('DEQ Pollutant List'!$D$7:$D$611,MATCH($C37,'DEQ Pollutant List'!$A$7:$A$611,0))),"")</f>
        <v>5</v>
      </c>
    </row>
    <row r="38" spans="1:15" ht="15" hidden="1">
      <c r="A38" s="5" t="s">
        <v>39</v>
      </c>
      <c r="B38" s="7" t="s">
        <v>45</v>
      </c>
      <c r="C38" s="13" t="s">
        <v>100</v>
      </c>
      <c r="D38" s="19" t="s">
        <v>126</v>
      </c>
      <c r="E38" s="100"/>
      <c r="F38" s="36"/>
      <c r="G38" s="100" t="s">
        <v>53</v>
      </c>
      <c r="H38" s="36" t="s">
        <v>53</v>
      </c>
      <c r="I38" s="34">
        <f>'09_Boilers_Furnaces'!E18</f>
        <v>3.2</v>
      </c>
      <c r="J38" s="11">
        <f t="shared" si="0"/>
        <v>3.2</v>
      </c>
      <c r="K38" s="6" t="s">
        <v>97</v>
      </c>
      <c r="L38" s="20" t="s">
        <v>101</v>
      </c>
      <c r="M38" s="7">
        <f>IF(ISBLANK($B38),_xlfn.XLOOKUP($A38,'2. TEUs &amp; Activities - EF'!$A$9:$A$190,'2. TEUs &amp; Activities - EF'!$J$9:$J$190),_xlfn.XLOOKUP($B38,'2. TEUs &amp; Activities - EF'!$B$9:$B$190,'2. TEUs &amp; Activities - EF'!$J$9:$J$190))*'3. Pollutant Emissions - EF'!$I38*IF(OR(ISBLANK($E38),$G38="Yes"),1,$E38)*IF($H38="Yes",1,(1-$F38))</f>
        <v>804.95811764705877</v>
      </c>
      <c r="N38" s="5">
        <f>IF(ISBLANK($B38),_xlfn.XLOOKUP($A38,'2. TEUs &amp; Activities - EF'!$A$9:$A$190,'2. TEUs &amp; Activities - EF'!$M$9:$M$190),_xlfn.XLOOKUP($B38,'2. TEUs &amp; Activities - EF'!$B$9:$B$190,'2. TEUs &amp; Activities - EF'!$M$9:$M$190))*'3. Pollutant Emissions - EF'!$J38*IF(OR(ISBLANK($E38),$G38="Yes"),1,$E38)*IF($H38="Yes",1,(1-$F38))</f>
        <v>2.2053647058823529</v>
      </c>
      <c r="O38" s="130">
        <f>IFERROR(IF(OR($C38="",$C38="No CAS"),INDEX('DEQ Pollutant List'!$D$7:$D$611,MATCH($D38,'DEQ Pollutant List'!$B$7:$B$611,0)),INDEX('DEQ Pollutant List'!$D$7:$D$611,MATCH($C38,'DEQ Pollutant List'!$A$7:$A$611,0))),"")</f>
        <v>26</v>
      </c>
    </row>
    <row r="39" spans="1:15" ht="15" hidden="1">
      <c r="A39" s="5" t="s">
        <v>39</v>
      </c>
      <c r="B39" s="7" t="s">
        <v>45</v>
      </c>
      <c r="C39" s="13" t="s">
        <v>102</v>
      </c>
      <c r="D39" s="19" t="s">
        <v>127</v>
      </c>
      <c r="E39" s="100"/>
      <c r="F39" s="36"/>
      <c r="G39" s="100" t="s">
        <v>53</v>
      </c>
      <c r="H39" s="36" t="s">
        <v>53</v>
      </c>
      <c r="I39" s="34">
        <f>'09_Boilers_Furnaces'!E19</f>
        <v>2.0000000000000001E-4</v>
      </c>
      <c r="J39" s="11">
        <f t="shared" si="0"/>
        <v>2.0000000000000001E-4</v>
      </c>
      <c r="K39" s="6" t="s">
        <v>97</v>
      </c>
      <c r="L39" s="20" t="s">
        <v>98</v>
      </c>
      <c r="M39" s="7">
        <f>IF(ISBLANK($B39),_xlfn.XLOOKUP($A39,'2. TEUs &amp; Activities - EF'!$A$9:$A$190,'2. TEUs &amp; Activities - EF'!$J$9:$J$190),_xlfn.XLOOKUP($B39,'2. TEUs &amp; Activities - EF'!$B$9:$B$190,'2. TEUs &amp; Activities - EF'!$J$9:$J$190))*'3. Pollutant Emissions - EF'!$I39*IF(OR(ISBLANK($E39),$G39="Yes"),1,$E39)*IF($H39="Yes",1,(1-$F39))</f>
        <v>5.0309882352941176E-2</v>
      </c>
      <c r="N39" s="5">
        <f>IF(ISBLANK($B39),_xlfn.XLOOKUP($A39,'2. TEUs &amp; Activities - EF'!$A$9:$A$190,'2. TEUs &amp; Activities - EF'!$M$9:$M$190),_xlfn.XLOOKUP($B39,'2. TEUs &amp; Activities - EF'!$B$9:$B$190,'2. TEUs &amp; Activities - EF'!$M$9:$M$190))*'3. Pollutant Emissions - EF'!$J39*IF(OR(ISBLANK($E39),$G39="Yes"),1,$E39)*IF($H39="Yes",1,(1-$F39))</f>
        <v>1.3783529411764706E-4</v>
      </c>
      <c r="O39" s="130">
        <f>IFERROR(IF(OR($C39="",$C39="No CAS"),INDEX('DEQ Pollutant List'!$D$7:$D$611,MATCH($D39,'DEQ Pollutant List'!$B$7:$B$611,0)),INDEX('DEQ Pollutant List'!$D$7:$D$611,MATCH($C39,'DEQ Pollutant List'!$A$7:$A$611,0))),"")</f>
        <v>37</v>
      </c>
    </row>
    <row r="40" spans="1:15" ht="15" hidden="1">
      <c r="A40" s="5" t="s">
        <v>39</v>
      </c>
      <c r="B40" s="7" t="s">
        <v>45</v>
      </c>
      <c r="C40" s="13" t="s">
        <v>103</v>
      </c>
      <c r="D40" s="19" t="s">
        <v>128</v>
      </c>
      <c r="E40" s="100"/>
      <c r="F40" s="36"/>
      <c r="G40" s="100" t="s">
        <v>53</v>
      </c>
      <c r="H40" s="36" t="s">
        <v>53</v>
      </c>
      <c r="I40" s="34">
        <f>'09_Boilers_Furnaces'!E20</f>
        <v>4.4000000000000003E-3</v>
      </c>
      <c r="J40" s="11">
        <f t="shared" si="0"/>
        <v>4.4000000000000003E-3</v>
      </c>
      <c r="K40" s="6" t="s">
        <v>97</v>
      </c>
      <c r="L40" s="20" t="s">
        <v>98</v>
      </c>
      <c r="M40" s="7">
        <f>IF(ISBLANK($B40),_xlfn.XLOOKUP($A40,'2. TEUs &amp; Activities - EF'!$A$9:$A$190,'2. TEUs &amp; Activities - EF'!$J$9:$J$190),_xlfn.XLOOKUP($B40,'2. TEUs &amp; Activities - EF'!$B$9:$B$190,'2. TEUs &amp; Activities - EF'!$J$9:$J$190))*'3. Pollutant Emissions - EF'!$I40*IF(OR(ISBLANK($E40),$G40="Yes"),1,$E40)*IF($H40="Yes",1,(1-$F40))</f>
        <v>1.1068174117647058</v>
      </c>
      <c r="N40" s="5">
        <f>IF(ISBLANK($B40),_xlfn.XLOOKUP($A40,'2. TEUs &amp; Activities - EF'!$A$9:$A$190,'2. TEUs &amp; Activities - EF'!$M$9:$M$190),_xlfn.XLOOKUP($B40,'2. TEUs &amp; Activities - EF'!$B$9:$B$190,'2. TEUs &amp; Activities - EF'!$M$9:$M$190))*'3. Pollutant Emissions - EF'!$J40*IF(OR(ISBLANK($E40),$G40="Yes"),1,$E40)*IF($H40="Yes",1,(1-$F40))</f>
        <v>3.0323764705882353E-3</v>
      </c>
      <c r="O40" s="130">
        <f>IFERROR(IF(OR($C40="",$C40="No CAS"),INDEX('DEQ Pollutant List'!$D$7:$D$611,MATCH($D40,'DEQ Pollutant List'!$B$7:$B$611,0)),INDEX('DEQ Pollutant List'!$D$7:$D$611,MATCH($C40,'DEQ Pollutant List'!$A$7:$A$611,0))),"")</f>
        <v>45</v>
      </c>
    </row>
    <row r="41" spans="1:15" ht="15" hidden="1">
      <c r="A41" s="5" t="s">
        <v>39</v>
      </c>
      <c r="B41" s="7" t="s">
        <v>45</v>
      </c>
      <c r="C41" s="13" t="s">
        <v>104</v>
      </c>
      <c r="D41" s="19" t="s">
        <v>129</v>
      </c>
      <c r="E41" s="100"/>
      <c r="F41" s="36"/>
      <c r="G41" s="100" t="s">
        <v>53</v>
      </c>
      <c r="H41" s="36" t="s">
        <v>53</v>
      </c>
      <c r="I41" s="34">
        <f>'09_Boilers_Furnaces'!E21</f>
        <v>5.7999999999999996E-3</v>
      </c>
      <c r="J41" s="11">
        <f t="shared" si="0"/>
        <v>5.7999999999999996E-3</v>
      </c>
      <c r="K41" s="6" t="s">
        <v>97</v>
      </c>
      <c r="L41" s="20" t="s">
        <v>98</v>
      </c>
      <c r="M41" s="7">
        <f>IF(ISBLANK($B41),_xlfn.XLOOKUP($A41,'2. TEUs &amp; Activities - EF'!$A$9:$A$190,'2. TEUs &amp; Activities - EF'!$J$9:$J$190),_xlfn.XLOOKUP($B41,'2. TEUs &amp; Activities - EF'!$B$9:$B$190,'2. TEUs &amp; Activities - EF'!$J$9:$J$190))*'3. Pollutant Emissions - EF'!$I41*IF(OR(ISBLANK($E41),$G41="Yes"),1,$E41)*IF($H41="Yes",1,(1-$F41))</f>
        <v>1.4589865882352939</v>
      </c>
      <c r="N41" s="5">
        <f>IF(ISBLANK($B41),_xlfn.XLOOKUP($A41,'2. TEUs &amp; Activities - EF'!$A$9:$A$190,'2. TEUs &amp; Activities - EF'!$M$9:$M$190),_xlfn.XLOOKUP($B41,'2. TEUs &amp; Activities - EF'!$B$9:$B$190,'2. TEUs &amp; Activities - EF'!$M$9:$M$190))*'3. Pollutant Emissions - EF'!$J41*IF(OR(ISBLANK($E41),$G41="Yes"),1,$E41)*IF($H41="Yes",1,(1-$F41))</f>
        <v>3.9972235294117647E-3</v>
      </c>
      <c r="O41" s="130">
        <f>IFERROR(IF(OR($C41="",$C41="No CAS"),INDEX('DEQ Pollutant List'!$D$7:$D$611,MATCH($D41,'DEQ Pollutant List'!$B$7:$B$611,0)),INDEX('DEQ Pollutant List'!$D$7:$D$611,MATCH($C41,'DEQ Pollutant List'!$A$7:$A$611,0))),"")</f>
        <v>46</v>
      </c>
    </row>
    <row r="42" spans="1:15" ht="15" hidden="1">
      <c r="A42" s="5" t="s">
        <v>39</v>
      </c>
      <c r="B42" s="7" t="s">
        <v>45</v>
      </c>
      <c r="C42" s="13" t="s">
        <v>105</v>
      </c>
      <c r="D42" s="19" t="s">
        <v>130</v>
      </c>
      <c r="E42" s="100"/>
      <c r="F42" s="36"/>
      <c r="G42" s="100" t="s">
        <v>53</v>
      </c>
      <c r="H42" s="36" t="s">
        <v>53</v>
      </c>
      <c r="I42" s="34">
        <f>'09_Boilers_Furnaces'!E22</f>
        <v>1.1999999999999999E-6</v>
      </c>
      <c r="J42" s="11">
        <f t="shared" si="0"/>
        <v>1.1999999999999999E-6</v>
      </c>
      <c r="K42" s="6" t="s">
        <v>97</v>
      </c>
      <c r="L42" s="20" t="s">
        <v>98</v>
      </c>
      <c r="M42" s="7">
        <f>IF(ISBLANK($B42),_xlfn.XLOOKUP($A42,'2. TEUs &amp; Activities - EF'!$A$9:$A$190,'2. TEUs &amp; Activities - EF'!$J$9:$J$190),_xlfn.XLOOKUP($B42,'2. TEUs &amp; Activities - EF'!$B$9:$B$190,'2. TEUs &amp; Activities - EF'!$J$9:$J$190))*'3. Pollutant Emissions - EF'!$I42*IF(OR(ISBLANK($E42),$G42="Yes"),1,$E42)*IF($H42="Yes",1,(1-$F42))</f>
        <v>3.0185929411764704E-4</v>
      </c>
      <c r="N42" s="5">
        <f>IF(ISBLANK($B42),_xlfn.XLOOKUP($A42,'2. TEUs &amp; Activities - EF'!$A$9:$A$190,'2. TEUs &amp; Activities - EF'!$M$9:$M$190),_xlfn.XLOOKUP($B42,'2. TEUs &amp; Activities - EF'!$B$9:$B$190,'2. TEUs &amp; Activities - EF'!$M$9:$M$190))*'3. Pollutant Emissions - EF'!$J42*IF(OR(ISBLANK($E42),$G42="Yes"),1,$E42)*IF($H42="Yes",1,(1-$F42))</f>
        <v>8.270117647058823E-7</v>
      </c>
      <c r="O42" s="130">
        <f>IFERROR(IF(OR($C42="",$C42="No CAS"),INDEX('DEQ Pollutant List'!$D$7:$D$611,MATCH($D42,'DEQ Pollutant List'!$B$7:$B$611,0)),INDEX('DEQ Pollutant List'!$D$7:$D$611,MATCH($C42,'DEQ Pollutant List'!$A$7:$A$611,0))),"")</f>
        <v>406</v>
      </c>
    </row>
    <row r="43" spans="1:15" ht="15" hidden="1">
      <c r="A43" s="5" t="s">
        <v>39</v>
      </c>
      <c r="B43" s="7" t="s">
        <v>45</v>
      </c>
      <c r="C43" s="13" t="s">
        <v>106</v>
      </c>
      <c r="D43" s="19" t="s">
        <v>131</v>
      </c>
      <c r="E43" s="100"/>
      <c r="F43" s="36"/>
      <c r="G43" s="100" t="s">
        <v>53</v>
      </c>
      <c r="H43" s="36" t="s">
        <v>53</v>
      </c>
      <c r="I43" s="34">
        <f>'09_Boilers_Furnaces'!E23</f>
        <v>1.2E-5</v>
      </c>
      <c r="J43" s="11">
        <f t="shared" si="0"/>
        <v>1.2E-5</v>
      </c>
      <c r="K43" s="6" t="s">
        <v>97</v>
      </c>
      <c r="L43" s="20" t="s">
        <v>98</v>
      </c>
      <c r="M43" s="7">
        <f>IF(ISBLANK($B43),_xlfn.XLOOKUP($A43,'2. TEUs &amp; Activities - EF'!$A$9:$A$190,'2. TEUs &amp; Activities - EF'!$J$9:$J$190),_xlfn.XLOOKUP($B43,'2. TEUs &amp; Activities - EF'!$B$9:$B$190,'2. TEUs &amp; Activities - EF'!$J$9:$J$190))*'3. Pollutant Emissions - EF'!$I43*IF(OR(ISBLANK($E43),$G43="Yes"),1,$E43)*IF($H43="Yes",1,(1-$F43))</f>
        <v>3.0185929411764706E-3</v>
      </c>
      <c r="N43" s="5">
        <f>IF(ISBLANK($B43),_xlfn.XLOOKUP($A43,'2. TEUs &amp; Activities - EF'!$A$9:$A$190,'2. TEUs &amp; Activities - EF'!$M$9:$M$190),_xlfn.XLOOKUP($B43,'2. TEUs &amp; Activities - EF'!$B$9:$B$190,'2. TEUs &amp; Activities - EF'!$M$9:$M$190))*'3. Pollutant Emissions - EF'!$J43*IF(OR(ISBLANK($E43),$G43="Yes"),1,$E43)*IF($H43="Yes",1,(1-$F43))</f>
        <v>8.270117647058823E-6</v>
      </c>
      <c r="O43" s="130">
        <f>IFERROR(IF(OR($C43="",$C43="No CAS"),INDEX('DEQ Pollutant List'!$D$7:$D$611,MATCH($D43,'DEQ Pollutant List'!$B$7:$B$611,0)),INDEX('DEQ Pollutant List'!$D$7:$D$611,MATCH($C43,'DEQ Pollutant List'!$A$7:$A$611,0))),"")</f>
        <v>58</v>
      </c>
    </row>
    <row r="44" spans="1:15" ht="15" hidden="1">
      <c r="A44" s="5" t="s">
        <v>39</v>
      </c>
      <c r="B44" s="7" t="s">
        <v>45</v>
      </c>
      <c r="C44" s="13" t="s">
        <v>107</v>
      </c>
      <c r="D44" s="19" t="s">
        <v>132</v>
      </c>
      <c r="E44" s="100"/>
      <c r="F44" s="36"/>
      <c r="G44" s="100" t="s">
        <v>53</v>
      </c>
      <c r="H44" s="36" t="s">
        <v>53</v>
      </c>
      <c r="I44" s="34">
        <f>'09_Boilers_Furnaces'!E24</f>
        <v>1.1000000000000001E-3</v>
      </c>
      <c r="J44" s="11">
        <f t="shared" si="0"/>
        <v>1.1000000000000001E-3</v>
      </c>
      <c r="K44" s="6" t="s">
        <v>97</v>
      </c>
      <c r="L44" s="20" t="s">
        <v>98</v>
      </c>
      <c r="M44" s="7">
        <f>IF(ISBLANK($B44),_xlfn.XLOOKUP($A44,'2. TEUs &amp; Activities - EF'!$A$9:$A$190,'2. TEUs &amp; Activities - EF'!$J$9:$J$190),_xlfn.XLOOKUP($B44,'2. TEUs &amp; Activities - EF'!$B$9:$B$190,'2. TEUs &amp; Activities - EF'!$J$9:$J$190))*'3. Pollutant Emissions - EF'!$I44*IF(OR(ISBLANK($E44),$G44="Yes"),1,$E44)*IF($H44="Yes",1,(1-$F44))</f>
        <v>0.27670435294117646</v>
      </c>
      <c r="N44" s="5">
        <f>IF(ISBLANK($B44),_xlfn.XLOOKUP($A44,'2. TEUs &amp; Activities - EF'!$A$9:$A$190,'2. TEUs &amp; Activities - EF'!$M$9:$M$190),_xlfn.XLOOKUP($B44,'2. TEUs &amp; Activities - EF'!$B$9:$B$190,'2. TEUs &amp; Activities - EF'!$M$9:$M$190))*'3. Pollutant Emissions - EF'!$J44*IF(OR(ISBLANK($E44),$G44="Yes"),1,$E44)*IF($H44="Yes",1,(1-$F44))</f>
        <v>7.5809411764705883E-4</v>
      </c>
      <c r="O44" s="130">
        <f>IFERROR(IF(OR($C44="",$C44="No CAS"),INDEX('DEQ Pollutant List'!$D$7:$D$611,MATCH($D44,'DEQ Pollutant List'!$B$7:$B$611,0)),INDEX('DEQ Pollutant List'!$D$7:$D$611,MATCH($C44,'DEQ Pollutant List'!$A$7:$A$611,0))),"")</f>
        <v>83</v>
      </c>
    </row>
    <row r="45" spans="1:15" ht="15" hidden="1">
      <c r="A45" s="5" t="s">
        <v>39</v>
      </c>
      <c r="B45" s="7" t="s">
        <v>45</v>
      </c>
      <c r="C45" s="13" t="s">
        <v>108</v>
      </c>
      <c r="D45" s="19" t="s">
        <v>133</v>
      </c>
      <c r="E45" s="100"/>
      <c r="F45" s="36"/>
      <c r="G45" s="100" t="s">
        <v>53</v>
      </c>
      <c r="H45" s="36" t="s">
        <v>53</v>
      </c>
      <c r="I45" s="34">
        <f>'09_Boilers_Furnaces'!E25</f>
        <v>1.4E-3</v>
      </c>
      <c r="J45" s="11">
        <f t="shared" si="0"/>
        <v>1.4E-3</v>
      </c>
      <c r="K45" s="6" t="s">
        <v>97</v>
      </c>
      <c r="L45" s="20" t="s">
        <v>98</v>
      </c>
      <c r="M45" s="7">
        <f>IF(ISBLANK($B45),_xlfn.XLOOKUP($A45,'2. TEUs &amp; Activities - EF'!$A$9:$A$190,'2. TEUs &amp; Activities - EF'!$J$9:$J$190),_xlfn.XLOOKUP($B45,'2. TEUs &amp; Activities - EF'!$B$9:$B$190,'2. TEUs &amp; Activities - EF'!$J$9:$J$190))*'3. Pollutant Emissions - EF'!$I45*IF(OR(ISBLANK($E45),$G45="Yes"),1,$E45)*IF($H45="Yes",1,(1-$F45))</f>
        <v>0.35216917647058821</v>
      </c>
      <c r="N45" s="5">
        <f>IF(ISBLANK($B45),_xlfn.XLOOKUP($A45,'2. TEUs &amp; Activities - EF'!$A$9:$A$190,'2. TEUs &amp; Activities - EF'!$M$9:$M$190),_xlfn.XLOOKUP($B45,'2. TEUs &amp; Activities - EF'!$B$9:$B$190,'2. TEUs &amp; Activities - EF'!$M$9:$M$190))*'3. Pollutant Emissions - EF'!$J45*IF(OR(ISBLANK($E45),$G45="Yes"),1,$E45)*IF($H45="Yes",1,(1-$F45))</f>
        <v>9.6484705882352939E-4</v>
      </c>
      <c r="O45" s="130">
        <f>IFERROR(IF(OR($C45="",$C45="No CAS"),INDEX('DEQ Pollutant List'!$D$7:$D$611,MATCH($D45,'DEQ Pollutant List'!$B$7:$B$611,0)),INDEX('DEQ Pollutant List'!$D$7:$D$611,MATCH($C45,'DEQ Pollutant List'!$A$7:$A$611,0))),"")</f>
        <v>136</v>
      </c>
    </row>
    <row r="46" spans="1:15" ht="15" hidden="1">
      <c r="A46" s="5" t="s">
        <v>39</v>
      </c>
      <c r="B46" s="7" t="s">
        <v>45</v>
      </c>
      <c r="C46" s="13" t="s">
        <v>109</v>
      </c>
      <c r="D46" s="19" t="s">
        <v>134</v>
      </c>
      <c r="E46" s="100"/>
      <c r="F46" s="36"/>
      <c r="G46" s="100" t="s">
        <v>53</v>
      </c>
      <c r="H46" s="36" t="s">
        <v>53</v>
      </c>
      <c r="I46" s="34">
        <f>'09_Boilers_Furnaces'!E26</f>
        <v>8.3999999999999995E-5</v>
      </c>
      <c r="J46" s="11">
        <f t="shared" si="0"/>
        <v>8.3999999999999995E-5</v>
      </c>
      <c r="K46" s="6" t="s">
        <v>97</v>
      </c>
      <c r="L46" s="20" t="s">
        <v>98</v>
      </c>
      <c r="M46" s="7">
        <f>IF(ISBLANK($B46),_xlfn.XLOOKUP($A46,'2. TEUs &amp; Activities - EF'!$A$9:$A$190,'2. TEUs &amp; Activities - EF'!$J$9:$J$190),_xlfn.XLOOKUP($B46,'2. TEUs &amp; Activities - EF'!$B$9:$B$190,'2. TEUs &amp; Activities - EF'!$J$9:$J$190))*'3. Pollutant Emissions - EF'!$I46*IF(OR(ISBLANK($E46),$G46="Yes"),1,$E46)*IF($H46="Yes",1,(1-$F46))</f>
        <v>2.1130150588235291E-2</v>
      </c>
      <c r="N46" s="5">
        <f>IF(ISBLANK($B46),_xlfn.XLOOKUP($A46,'2. TEUs &amp; Activities - EF'!$A$9:$A$190,'2. TEUs &amp; Activities - EF'!$M$9:$M$190),_xlfn.XLOOKUP($B46,'2. TEUs &amp; Activities - EF'!$B$9:$B$190,'2. TEUs &amp; Activities - EF'!$M$9:$M$190))*'3. Pollutant Emissions - EF'!$J46*IF(OR(ISBLANK($E46),$G46="Yes"),1,$E46)*IF($H46="Yes",1,(1-$F46))</f>
        <v>5.7890823529411761E-5</v>
      </c>
      <c r="O46" s="130">
        <f>IFERROR(IF(OR($C46="",$C46="No CAS"),INDEX('DEQ Pollutant List'!$D$7:$D$611,MATCH($D46,'DEQ Pollutant List'!$B$7:$B$611,0)),INDEX('DEQ Pollutant List'!$D$7:$D$611,MATCH($C46,'DEQ Pollutant List'!$A$7:$A$611,0))),"")</f>
        <v>146</v>
      </c>
    </row>
    <row r="47" spans="1:15" ht="15" hidden="1">
      <c r="A47" s="5" t="s">
        <v>39</v>
      </c>
      <c r="B47" s="7" t="s">
        <v>45</v>
      </c>
      <c r="C47" s="13" t="s">
        <v>110</v>
      </c>
      <c r="D47" s="19" t="s">
        <v>135</v>
      </c>
      <c r="E47" s="100"/>
      <c r="F47" s="36"/>
      <c r="G47" s="100" t="s">
        <v>53</v>
      </c>
      <c r="H47" s="36" t="s">
        <v>53</v>
      </c>
      <c r="I47" s="34">
        <f>'09_Boilers_Furnaces'!E27</f>
        <v>8.4999999999999995E-4</v>
      </c>
      <c r="J47" s="11">
        <f t="shared" si="0"/>
        <v>8.4999999999999995E-4</v>
      </c>
      <c r="K47" s="6" t="s">
        <v>97</v>
      </c>
      <c r="L47" s="20" t="s">
        <v>98</v>
      </c>
      <c r="M47" s="7">
        <f>IF(ISBLANK($B47),_xlfn.XLOOKUP($A47,'2. TEUs &amp; Activities - EF'!$A$9:$A$190,'2. TEUs &amp; Activities - EF'!$J$9:$J$190),_xlfn.XLOOKUP($B47,'2. TEUs &amp; Activities - EF'!$B$9:$B$190,'2. TEUs &amp; Activities - EF'!$J$9:$J$190))*'3. Pollutant Emissions - EF'!$I47*IF(OR(ISBLANK($E47),$G47="Yes"),1,$E47)*IF($H47="Yes",1,(1-$F47))</f>
        <v>0.21381699999999998</v>
      </c>
      <c r="N47" s="5">
        <f>IF(ISBLANK($B47),_xlfn.XLOOKUP($A47,'2. TEUs &amp; Activities - EF'!$A$9:$A$190,'2. TEUs &amp; Activities - EF'!$M$9:$M$190),_xlfn.XLOOKUP($B47,'2. TEUs &amp; Activities - EF'!$B$9:$B$190,'2. TEUs &amp; Activities - EF'!$M$9:$M$190))*'3. Pollutant Emissions - EF'!$J47*IF(OR(ISBLANK($E47),$G47="Yes"),1,$E47)*IF($H47="Yes",1,(1-$F47))</f>
        <v>5.8579999999999993E-4</v>
      </c>
      <c r="O47" s="130">
        <f>IFERROR(IF(OR($C47="",$C47="No CAS"),INDEX('DEQ Pollutant List'!$D$7:$D$611,MATCH($D47,'DEQ Pollutant List'!$B$7:$B$611,0)),INDEX('DEQ Pollutant List'!$D$7:$D$611,MATCH($C47,'DEQ Pollutant List'!$A$7:$A$611,0))),"")</f>
        <v>149</v>
      </c>
    </row>
    <row r="48" spans="1:15" ht="15" hidden="1">
      <c r="A48" s="5" t="s">
        <v>39</v>
      </c>
      <c r="B48" s="7" t="s">
        <v>45</v>
      </c>
      <c r="C48" s="13" t="s">
        <v>111</v>
      </c>
      <c r="D48" s="19" t="s">
        <v>136</v>
      </c>
      <c r="E48" s="100"/>
      <c r="F48" s="36"/>
      <c r="G48" s="100" t="s">
        <v>53</v>
      </c>
      <c r="H48" s="36" t="s">
        <v>53</v>
      </c>
      <c r="I48" s="34">
        <f>'09_Boilers_Furnaces'!E28</f>
        <v>6.8999999999999999E-3</v>
      </c>
      <c r="J48" s="11">
        <f t="shared" si="0"/>
        <v>6.8999999999999999E-3</v>
      </c>
      <c r="K48" s="6" t="s">
        <v>97</v>
      </c>
      <c r="L48" s="20" t="s">
        <v>98</v>
      </c>
      <c r="M48" s="7">
        <f>IF(ISBLANK($B48),_xlfn.XLOOKUP($A48,'2. TEUs &amp; Activities - EF'!$A$9:$A$190,'2. TEUs &amp; Activities - EF'!$J$9:$J$190),_xlfn.XLOOKUP($B48,'2. TEUs &amp; Activities - EF'!$B$9:$B$190,'2. TEUs &amp; Activities - EF'!$J$9:$J$190))*'3. Pollutant Emissions - EF'!$I48*IF(OR(ISBLANK($E48),$G48="Yes"),1,$E48)*IF($H48="Yes",1,(1-$F48))</f>
        <v>1.7356909411764705</v>
      </c>
      <c r="N48" s="5">
        <f>IF(ISBLANK($B48),_xlfn.XLOOKUP($A48,'2. TEUs &amp; Activities - EF'!$A$9:$A$190,'2. TEUs &amp; Activities - EF'!$M$9:$M$190),_xlfn.XLOOKUP($B48,'2. TEUs &amp; Activities - EF'!$B$9:$B$190,'2. TEUs &amp; Activities - EF'!$M$9:$M$190))*'3. Pollutant Emissions - EF'!$J48*IF(OR(ISBLANK($E48),$G48="Yes"),1,$E48)*IF($H48="Yes",1,(1-$F48))</f>
        <v>4.7553176470588234E-3</v>
      </c>
      <c r="O48" s="130">
        <f>IFERROR(IF(OR($C48="",$C48="No CAS"),INDEX('DEQ Pollutant List'!$D$7:$D$611,MATCH($D48,'DEQ Pollutant List'!$B$7:$B$611,0)),INDEX('DEQ Pollutant List'!$D$7:$D$611,MATCH($C48,'DEQ Pollutant List'!$A$7:$A$611,0))),"")</f>
        <v>229</v>
      </c>
    </row>
    <row r="49" spans="1:15" ht="15" hidden="1">
      <c r="A49" s="5" t="s">
        <v>39</v>
      </c>
      <c r="B49" s="7" t="s">
        <v>45</v>
      </c>
      <c r="C49" s="13" t="s">
        <v>112</v>
      </c>
      <c r="D49" s="19" t="s">
        <v>137</v>
      </c>
      <c r="E49" s="100"/>
      <c r="F49" s="36"/>
      <c r="G49" s="100" t="s">
        <v>53</v>
      </c>
      <c r="H49" s="36" t="s">
        <v>53</v>
      </c>
      <c r="I49" s="34">
        <f>'09_Boilers_Furnaces'!E29</f>
        <v>1.23E-2</v>
      </c>
      <c r="J49" s="11">
        <f t="shared" si="0"/>
        <v>1.23E-2</v>
      </c>
      <c r="K49" s="6" t="s">
        <v>97</v>
      </c>
      <c r="L49" s="20" t="s">
        <v>98</v>
      </c>
      <c r="M49" s="7">
        <f>IF(ISBLANK($B49),_xlfn.XLOOKUP($A49,'2. TEUs &amp; Activities - EF'!$A$9:$A$190,'2. TEUs &amp; Activities - EF'!$J$9:$J$190),_xlfn.XLOOKUP($B49,'2. TEUs &amp; Activities - EF'!$B$9:$B$190,'2. TEUs &amp; Activities - EF'!$J$9:$J$190))*'3. Pollutant Emissions - EF'!$I49*IF(OR(ISBLANK($E49),$G49="Yes"),1,$E49)*IF($H49="Yes",1,(1-$F49))</f>
        <v>3.094057764705882</v>
      </c>
      <c r="N49" s="5">
        <f>IF(ISBLANK($B49),_xlfn.XLOOKUP($A49,'2. TEUs &amp; Activities - EF'!$A$9:$A$190,'2. TEUs &amp; Activities - EF'!$M$9:$M$190),_xlfn.XLOOKUP($B49,'2. TEUs &amp; Activities - EF'!$B$9:$B$190,'2. TEUs &amp; Activities - EF'!$M$9:$M$190))*'3. Pollutant Emissions - EF'!$J49*IF(OR(ISBLANK($E49),$G49="Yes"),1,$E49)*IF($H49="Yes",1,(1-$F49))</f>
        <v>8.4768705882352947E-3</v>
      </c>
      <c r="O49" s="130">
        <f>IFERROR(IF(OR($C49="",$C49="No CAS"),INDEX('DEQ Pollutant List'!$D$7:$D$611,MATCH($D49,'DEQ Pollutant List'!$B$7:$B$611,0)),INDEX('DEQ Pollutant List'!$D$7:$D$611,MATCH($C49,'DEQ Pollutant List'!$A$7:$A$611,0))),"")</f>
        <v>250</v>
      </c>
    </row>
    <row r="50" spans="1:15" ht="15" hidden="1">
      <c r="A50" s="5" t="s">
        <v>39</v>
      </c>
      <c r="B50" s="7" t="s">
        <v>45</v>
      </c>
      <c r="C50" s="13" t="s">
        <v>113</v>
      </c>
      <c r="D50" s="19" t="s">
        <v>138</v>
      </c>
      <c r="E50" s="100"/>
      <c r="F50" s="36"/>
      <c r="G50" s="100" t="s">
        <v>53</v>
      </c>
      <c r="H50" s="36" t="s">
        <v>53</v>
      </c>
      <c r="I50" s="34">
        <f>'09_Boilers_Furnaces'!E30</f>
        <v>4.5999999999999999E-3</v>
      </c>
      <c r="J50" s="11">
        <f t="shared" si="0"/>
        <v>4.5999999999999999E-3</v>
      </c>
      <c r="K50" s="6" t="s">
        <v>97</v>
      </c>
      <c r="L50" s="20" t="s">
        <v>98</v>
      </c>
      <c r="M50" s="7">
        <f>IF(ISBLANK($B50),_xlfn.XLOOKUP($A50,'2. TEUs &amp; Activities - EF'!$A$9:$A$190,'2. TEUs &amp; Activities - EF'!$J$9:$J$190),_xlfn.XLOOKUP($B50,'2. TEUs &amp; Activities - EF'!$B$9:$B$190,'2. TEUs &amp; Activities - EF'!$J$9:$J$190))*'3. Pollutant Emissions - EF'!$I50*IF(OR(ISBLANK($E50),$G50="Yes"),1,$E50)*IF($H50="Yes",1,(1-$F50))</f>
        <v>1.1571272941176469</v>
      </c>
      <c r="N50" s="5">
        <f>IF(ISBLANK($B50),_xlfn.XLOOKUP($A50,'2. TEUs &amp; Activities - EF'!$A$9:$A$190,'2. TEUs &amp; Activities - EF'!$M$9:$M$190),_xlfn.XLOOKUP($B50,'2. TEUs &amp; Activities - EF'!$B$9:$B$190,'2. TEUs &amp; Activities - EF'!$M$9:$M$190))*'3. Pollutant Emissions - EF'!$J50*IF(OR(ISBLANK($E50),$G50="Yes"),1,$E50)*IF($H50="Yes",1,(1-$F50))</f>
        <v>3.1702117647058824E-3</v>
      </c>
      <c r="O50" s="130">
        <f>IFERROR(IF(OR($C50="",$C50="No CAS"),INDEX('DEQ Pollutant List'!$D$7:$D$611,MATCH($D50,'DEQ Pollutant List'!$B$7:$B$611,0)),INDEX('DEQ Pollutant List'!$D$7:$D$611,MATCH($C50,'DEQ Pollutant List'!$A$7:$A$611,0))),"")</f>
        <v>289</v>
      </c>
    </row>
    <row r="51" spans="1:15" ht="15" hidden="1">
      <c r="A51" s="5" t="s">
        <v>39</v>
      </c>
      <c r="B51" s="7" t="s">
        <v>45</v>
      </c>
      <c r="C51" s="13" t="s">
        <v>114</v>
      </c>
      <c r="D51" s="19" t="s">
        <v>139</v>
      </c>
      <c r="E51" s="100"/>
      <c r="F51" s="36"/>
      <c r="G51" s="100" t="s">
        <v>53</v>
      </c>
      <c r="H51" s="36" t="s">
        <v>53</v>
      </c>
      <c r="I51" s="34">
        <f>'09_Boilers_Furnaces'!E31</f>
        <v>5.0000000000000001E-4</v>
      </c>
      <c r="J51" s="11">
        <f t="shared" si="0"/>
        <v>5.0000000000000001E-4</v>
      </c>
      <c r="K51" s="6" t="s">
        <v>97</v>
      </c>
      <c r="L51" s="20" t="s">
        <v>98</v>
      </c>
      <c r="M51" s="7">
        <f>IF(ISBLANK($B51),_xlfn.XLOOKUP($A51,'2. TEUs &amp; Activities - EF'!$A$9:$A$190,'2. TEUs &amp; Activities - EF'!$J$9:$J$190),_xlfn.XLOOKUP($B51,'2. TEUs &amp; Activities - EF'!$B$9:$B$190,'2. TEUs &amp; Activities - EF'!$J$9:$J$190))*'3. Pollutant Emissions - EF'!$I51*IF(OR(ISBLANK($E51),$G51="Yes"),1,$E51)*IF($H51="Yes",1,(1-$F51))</f>
        <v>0.12577470588235293</v>
      </c>
      <c r="N51" s="5">
        <f>IF(ISBLANK($B51),_xlfn.XLOOKUP($A51,'2. TEUs &amp; Activities - EF'!$A$9:$A$190,'2. TEUs &amp; Activities - EF'!$M$9:$M$190),_xlfn.XLOOKUP($B51,'2. TEUs &amp; Activities - EF'!$B$9:$B$190,'2. TEUs &amp; Activities - EF'!$M$9:$M$190))*'3. Pollutant Emissions - EF'!$J51*IF(OR(ISBLANK($E51),$G51="Yes"),1,$E51)*IF($H51="Yes",1,(1-$F51))</f>
        <v>3.4458823529411763E-4</v>
      </c>
      <c r="O51" s="130">
        <f>IFERROR(IF(OR($C51="",$C51="No CAS"),INDEX('DEQ Pollutant List'!$D$7:$D$611,MATCH($D51,'DEQ Pollutant List'!$B$7:$B$611,0)),INDEX('DEQ Pollutant List'!$D$7:$D$611,MATCH($C51,'DEQ Pollutant List'!$A$7:$A$611,0))),"")</f>
        <v>305</v>
      </c>
    </row>
    <row r="52" spans="1:15" ht="15" hidden="1">
      <c r="A52" s="5" t="s">
        <v>39</v>
      </c>
      <c r="B52" s="7" t="s">
        <v>45</v>
      </c>
      <c r="C52" s="13" t="s">
        <v>115</v>
      </c>
      <c r="D52" s="19" t="s">
        <v>140</v>
      </c>
      <c r="E52" s="100"/>
      <c r="F52" s="36"/>
      <c r="G52" s="100" t="s">
        <v>53</v>
      </c>
      <c r="H52" s="36" t="s">
        <v>53</v>
      </c>
      <c r="I52" s="34">
        <f>'09_Boilers_Furnaces'!E32</f>
        <v>3.8000000000000002E-4</v>
      </c>
      <c r="J52" s="11">
        <f t="shared" si="0"/>
        <v>3.8000000000000002E-4</v>
      </c>
      <c r="K52" s="6" t="s">
        <v>97</v>
      </c>
      <c r="L52" s="20" t="s">
        <v>98</v>
      </c>
      <c r="M52" s="7">
        <f>IF(ISBLANK($B52),_xlfn.XLOOKUP($A52,'2. TEUs &amp; Activities - EF'!$A$9:$A$190,'2. TEUs &amp; Activities - EF'!$J$9:$J$190),_xlfn.XLOOKUP($B52,'2. TEUs &amp; Activities - EF'!$B$9:$B$190,'2. TEUs &amp; Activities - EF'!$J$9:$J$190))*'3. Pollutant Emissions - EF'!$I52*IF(OR(ISBLANK($E52),$G52="Yes"),1,$E52)*IF($H52="Yes",1,(1-$F52))</f>
        <v>9.5588776470588235E-2</v>
      </c>
      <c r="N52" s="5">
        <f>IF(ISBLANK($B52),_xlfn.XLOOKUP($A52,'2. TEUs &amp; Activities - EF'!$A$9:$A$190,'2. TEUs &amp; Activities - EF'!$M$9:$M$190),_xlfn.XLOOKUP($B52,'2. TEUs &amp; Activities - EF'!$B$9:$B$190,'2. TEUs &amp; Activities - EF'!$M$9:$M$190))*'3. Pollutant Emissions - EF'!$J52*IF(OR(ISBLANK($E52),$G52="Yes"),1,$E52)*IF($H52="Yes",1,(1-$F52))</f>
        <v>2.6188705882352942E-4</v>
      </c>
      <c r="O52" s="130">
        <f>IFERROR(IF(OR($C52="",$C52="No CAS"),INDEX('DEQ Pollutant List'!$D$7:$D$611,MATCH($D52,'DEQ Pollutant List'!$B$7:$B$611,0)),INDEX('DEQ Pollutant List'!$D$7:$D$611,MATCH($C52,'DEQ Pollutant List'!$A$7:$A$611,0))),"")</f>
        <v>312</v>
      </c>
    </row>
    <row r="53" spans="1:15" ht="15" hidden="1">
      <c r="A53" s="5" t="s">
        <v>39</v>
      </c>
      <c r="B53" s="7" t="s">
        <v>45</v>
      </c>
      <c r="C53" s="13" t="s">
        <v>116</v>
      </c>
      <c r="D53" s="19" t="s">
        <v>141</v>
      </c>
      <c r="E53" s="100"/>
      <c r="F53" s="36"/>
      <c r="G53" s="100" t="s">
        <v>53</v>
      </c>
      <c r="H53" s="36" t="s">
        <v>53</v>
      </c>
      <c r="I53" s="34">
        <f>'09_Boilers_Furnaces'!E33</f>
        <v>2.5999999999999998E-4</v>
      </c>
      <c r="J53" s="11">
        <f t="shared" si="0"/>
        <v>2.5999999999999998E-4</v>
      </c>
      <c r="K53" s="6" t="s">
        <v>97</v>
      </c>
      <c r="L53" s="20" t="s">
        <v>98</v>
      </c>
      <c r="M53" s="7">
        <f>IF(ISBLANK($B53),_xlfn.XLOOKUP($A53,'2. TEUs &amp; Activities - EF'!$A$9:$A$190,'2. TEUs &amp; Activities - EF'!$J$9:$J$190),_xlfn.XLOOKUP($B53,'2. TEUs &amp; Activities - EF'!$B$9:$B$190,'2. TEUs &amp; Activities - EF'!$J$9:$J$190))*'3. Pollutant Emissions - EF'!$I53*IF(OR(ISBLANK($E53),$G53="Yes"),1,$E53)*IF($H53="Yes",1,(1-$F53))</f>
        <v>6.5402847058823516E-2</v>
      </c>
      <c r="N53" s="5">
        <f>IF(ISBLANK($B53),_xlfn.XLOOKUP($A53,'2. TEUs &amp; Activities - EF'!$A$9:$A$190,'2. TEUs &amp; Activities - EF'!$M$9:$M$190),_xlfn.XLOOKUP($B53,'2. TEUs &amp; Activities - EF'!$B$9:$B$190,'2. TEUs &amp; Activities - EF'!$M$9:$M$190))*'3. Pollutant Emissions - EF'!$J53*IF(OR(ISBLANK($E53),$G53="Yes"),1,$E53)*IF($H53="Yes",1,(1-$F53))</f>
        <v>1.7918588235294115E-4</v>
      </c>
      <c r="O53" s="130">
        <f>IFERROR(IF(OR($C53="",$C53="No CAS"),INDEX('DEQ Pollutant List'!$D$7:$D$611,MATCH($D53,'DEQ Pollutant List'!$B$7:$B$611,0)),INDEX('DEQ Pollutant List'!$D$7:$D$611,MATCH($C53,'DEQ Pollutant List'!$A$7:$A$611,0))),"")</f>
        <v>316</v>
      </c>
    </row>
    <row r="54" spans="1:15" ht="15" hidden="1">
      <c r="A54" s="5" t="s">
        <v>39</v>
      </c>
      <c r="B54" s="7" t="s">
        <v>45</v>
      </c>
      <c r="C54" s="13" t="s">
        <v>117</v>
      </c>
      <c r="D54" s="19" t="s">
        <v>142</v>
      </c>
      <c r="E54" s="100"/>
      <c r="F54" s="36"/>
      <c r="G54" s="100" t="s">
        <v>53</v>
      </c>
      <c r="H54" s="36" t="s">
        <v>53</v>
      </c>
      <c r="I54" s="34">
        <f>'09_Boilers_Furnaces'!E34</f>
        <v>1.65E-3</v>
      </c>
      <c r="J54" s="11">
        <f t="shared" si="0"/>
        <v>1.65E-3</v>
      </c>
      <c r="K54" s="6" t="s">
        <v>97</v>
      </c>
      <c r="L54" s="20" t="s">
        <v>98</v>
      </c>
      <c r="M54" s="7">
        <f>IF(ISBLANK($B54),_xlfn.XLOOKUP($A54,'2. TEUs &amp; Activities - EF'!$A$9:$A$190,'2. TEUs &amp; Activities - EF'!$J$9:$J$190),_xlfn.XLOOKUP($B54,'2. TEUs &amp; Activities - EF'!$B$9:$B$190,'2. TEUs &amp; Activities - EF'!$J$9:$J$190))*'3. Pollutant Emissions - EF'!$I54*IF(OR(ISBLANK($E54),$G54="Yes"),1,$E54)*IF($H54="Yes",1,(1-$F54))</f>
        <v>0.41505652941176469</v>
      </c>
      <c r="N54" s="5">
        <f>IF(ISBLANK($B54),_xlfn.XLOOKUP($A54,'2. TEUs &amp; Activities - EF'!$A$9:$A$190,'2. TEUs &amp; Activities - EF'!$M$9:$M$190),_xlfn.XLOOKUP($B54,'2. TEUs &amp; Activities - EF'!$B$9:$B$190,'2. TEUs &amp; Activities - EF'!$M$9:$M$190))*'3. Pollutant Emissions - EF'!$J54*IF(OR(ISBLANK($E54),$G54="Yes"),1,$E54)*IF($H54="Yes",1,(1-$F54))</f>
        <v>1.1371411764705883E-3</v>
      </c>
      <c r="O54" s="130">
        <f>IFERROR(IF(OR($C54="",$C54="No CAS"),INDEX('DEQ Pollutant List'!$D$7:$D$611,MATCH($D54,'DEQ Pollutant List'!$B$7:$B$611,0)),INDEX('DEQ Pollutant List'!$D$7:$D$611,MATCH($C54,'DEQ Pollutant List'!$A$7:$A$611,0))),"")</f>
        <v>361</v>
      </c>
    </row>
    <row r="55" spans="1:15" ht="15" hidden="1">
      <c r="A55" s="5" t="s">
        <v>39</v>
      </c>
      <c r="B55" s="7" t="s">
        <v>45</v>
      </c>
      <c r="C55" s="13" t="s">
        <v>118</v>
      </c>
      <c r="D55" s="19" t="s">
        <v>143</v>
      </c>
      <c r="E55" s="100"/>
      <c r="F55" s="36"/>
      <c r="G55" s="100" t="s">
        <v>53</v>
      </c>
      <c r="H55" s="36" t="s">
        <v>53</v>
      </c>
      <c r="I55" s="34">
        <f>'09_Boilers_Furnaces'!E35</f>
        <v>2.9999999999999997E-4</v>
      </c>
      <c r="J55" s="11">
        <f t="shared" si="0"/>
        <v>2.9999999999999997E-4</v>
      </c>
      <c r="K55" s="6" t="s">
        <v>97</v>
      </c>
      <c r="L55" s="20" t="s">
        <v>98</v>
      </c>
      <c r="M55" s="7">
        <f>IF(ISBLANK($B55),_xlfn.XLOOKUP($A55,'2. TEUs &amp; Activities - EF'!$A$9:$A$190,'2. TEUs &amp; Activities - EF'!$J$9:$J$190),_xlfn.XLOOKUP($B55,'2. TEUs &amp; Activities - EF'!$B$9:$B$190,'2. TEUs &amp; Activities - EF'!$J$9:$J$190))*'3. Pollutant Emissions - EF'!$I55*IF(OR(ISBLANK($E55),$G55="Yes"),1,$E55)*IF($H55="Yes",1,(1-$F55))</f>
        <v>7.5464823529411751E-2</v>
      </c>
      <c r="N55" s="5">
        <f>IF(ISBLANK($B55),_xlfn.XLOOKUP($A55,'2. TEUs &amp; Activities - EF'!$A$9:$A$190,'2. TEUs &amp; Activities - EF'!$M$9:$M$190),_xlfn.XLOOKUP($B55,'2. TEUs &amp; Activities - EF'!$B$9:$B$190,'2. TEUs &amp; Activities - EF'!$M$9:$M$190))*'3. Pollutant Emissions - EF'!$J55*IF(OR(ISBLANK($E55),$G55="Yes"),1,$E55)*IF($H55="Yes",1,(1-$F55))</f>
        <v>2.0675294117647057E-4</v>
      </c>
      <c r="O55" s="130">
        <f>IFERROR(IF(OR($C55="",$C55="No CAS"),INDEX('DEQ Pollutant List'!$D$7:$D$611,MATCH($D55,'DEQ Pollutant List'!$B$7:$B$611,0)),INDEX('DEQ Pollutant List'!$D$7:$D$611,MATCH($C55,'DEQ Pollutant List'!$A$7:$A$611,0))),"")</f>
        <v>428</v>
      </c>
    </row>
    <row r="56" spans="1:15" ht="15" hidden="1">
      <c r="A56" s="5" t="s">
        <v>39</v>
      </c>
      <c r="B56" s="7" t="s">
        <v>45</v>
      </c>
      <c r="C56" s="13">
        <v>365</v>
      </c>
      <c r="D56" s="19" t="s">
        <v>144</v>
      </c>
      <c r="E56" s="100"/>
      <c r="F56" s="36"/>
      <c r="G56" s="100" t="s">
        <v>53</v>
      </c>
      <c r="H56" s="36" t="s">
        <v>53</v>
      </c>
      <c r="I56" s="34">
        <f>'09_Boilers_Furnaces'!E36</f>
        <v>2.0999999999999999E-3</v>
      </c>
      <c r="J56" s="11">
        <f t="shared" si="0"/>
        <v>2.0999999999999999E-3</v>
      </c>
      <c r="K56" s="6" t="s">
        <v>97</v>
      </c>
      <c r="L56" s="20" t="s">
        <v>98</v>
      </c>
      <c r="M56" s="7">
        <f>IF(ISBLANK($B56),_xlfn.XLOOKUP($A56,'2. TEUs &amp; Activities - EF'!$A$9:$A$190,'2. TEUs &amp; Activities - EF'!$J$9:$J$190),_xlfn.XLOOKUP($B56,'2. TEUs &amp; Activities - EF'!$B$9:$B$190,'2. TEUs &amp; Activities - EF'!$J$9:$J$190))*'3. Pollutant Emissions - EF'!$I56*IF(OR(ISBLANK($E56),$G56="Yes"),1,$E56)*IF($H56="Yes",1,(1-$F56))</f>
        <v>0.52825376470588226</v>
      </c>
      <c r="N56" s="5">
        <f>IF(ISBLANK($B56),_xlfn.XLOOKUP($A56,'2. TEUs &amp; Activities - EF'!$A$9:$A$190,'2. TEUs &amp; Activities - EF'!$M$9:$M$190),_xlfn.XLOOKUP($B56,'2. TEUs &amp; Activities - EF'!$B$9:$B$190,'2. TEUs &amp; Activities - EF'!$M$9:$M$190))*'3. Pollutant Emissions - EF'!$J56*IF(OR(ISBLANK($E56),$G56="Yes"),1,$E56)*IF($H56="Yes",1,(1-$F56))</f>
        <v>1.4472705882352941E-3</v>
      </c>
      <c r="O56" s="130">
        <f>IFERROR(IF(OR($C56="",$C56="No CAS"),INDEX('DEQ Pollutant List'!$D$7:$D$611,MATCH($D56,'DEQ Pollutant List'!$B$7:$B$611,0)),INDEX('DEQ Pollutant List'!$D$7:$D$611,MATCH($C56,'DEQ Pollutant List'!$A$7:$A$611,0))),"")</f>
        <v>365</v>
      </c>
    </row>
    <row r="57" spans="1:15" ht="15" hidden="1">
      <c r="A57" s="5" t="s">
        <v>39</v>
      </c>
      <c r="B57" s="7" t="s">
        <v>45</v>
      </c>
      <c r="C57" s="13">
        <v>401</v>
      </c>
      <c r="D57" s="19" t="s">
        <v>145</v>
      </c>
      <c r="E57" s="100"/>
      <c r="F57" s="36"/>
      <c r="G57" s="100" t="s">
        <v>53</v>
      </c>
      <c r="H57" s="36" t="s">
        <v>53</v>
      </c>
      <c r="I57" s="34">
        <f>'09_Boilers_Furnaces'!E37</f>
        <v>1E-4</v>
      </c>
      <c r="J57" s="11">
        <f t="shared" si="0"/>
        <v>1E-4</v>
      </c>
      <c r="K57" s="6" t="s">
        <v>97</v>
      </c>
      <c r="L57" s="20" t="s">
        <v>98</v>
      </c>
      <c r="M57" s="7">
        <f>IF(ISBLANK($B57),_xlfn.XLOOKUP($A57,'2. TEUs &amp; Activities - EF'!$A$9:$A$190,'2. TEUs &amp; Activities - EF'!$J$9:$J$190),_xlfn.XLOOKUP($B57,'2. TEUs &amp; Activities - EF'!$B$9:$B$190,'2. TEUs &amp; Activities - EF'!$J$9:$J$190))*'3. Pollutant Emissions - EF'!$I57*IF(OR(ISBLANK($E57),$G57="Yes"),1,$E57)*IF($H57="Yes",1,(1-$F57))</f>
        <v>2.5154941176470588E-2</v>
      </c>
      <c r="N57" s="5">
        <f>IF(ISBLANK($B57),_xlfn.XLOOKUP($A57,'2. TEUs &amp; Activities - EF'!$A$9:$A$190,'2. TEUs &amp; Activities - EF'!$M$9:$M$190),_xlfn.XLOOKUP($B57,'2. TEUs &amp; Activities - EF'!$B$9:$B$190,'2. TEUs &amp; Activities - EF'!$M$9:$M$190))*'3. Pollutant Emissions - EF'!$J57*IF(OR(ISBLANK($E57),$G57="Yes"),1,$E57)*IF($H57="Yes",1,(1-$F57))</f>
        <v>6.8917647058823532E-5</v>
      </c>
      <c r="O57" s="130">
        <f>IFERROR(IF(OR($C57="",$C57="No CAS"),INDEX('DEQ Pollutant List'!$D$7:$D$611,MATCH($D57,'DEQ Pollutant List'!$B$7:$B$611,0)),INDEX('DEQ Pollutant List'!$D$7:$D$611,MATCH($C57,'DEQ Pollutant List'!$A$7:$A$611,0))),"")</f>
        <v>401</v>
      </c>
    </row>
    <row r="58" spans="1:15" ht="15" hidden="1">
      <c r="A58" s="5" t="s">
        <v>39</v>
      </c>
      <c r="B58" s="7" t="s">
        <v>45</v>
      </c>
      <c r="C58" s="13" t="s">
        <v>119</v>
      </c>
      <c r="D58" s="19" t="s">
        <v>146</v>
      </c>
      <c r="E58" s="100"/>
      <c r="F58" s="36"/>
      <c r="G58" s="100" t="s">
        <v>53</v>
      </c>
      <c r="H58" s="36" t="s">
        <v>53</v>
      </c>
      <c r="I58" s="34">
        <f>'09_Boilers_Furnaces'!E38</f>
        <v>2.4000000000000001E-5</v>
      </c>
      <c r="J58" s="11">
        <f t="shared" si="0"/>
        <v>2.4000000000000001E-5</v>
      </c>
      <c r="K58" s="6" t="s">
        <v>97</v>
      </c>
      <c r="L58" s="20" t="s">
        <v>98</v>
      </c>
      <c r="M58" s="7">
        <f>IF(ISBLANK($B58),_xlfn.XLOOKUP($A58,'2. TEUs &amp; Activities - EF'!$A$9:$A$190,'2. TEUs &amp; Activities - EF'!$J$9:$J$190),_xlfn.XLOOKUP($B58,'2. TEUs &amp; Activities - EF'!$B$9:$B$190,'2. TEUs &amp; Activities - EF'!$J$9:$J$190))*'3. Pollutant Emissions - EF'!$I58*IF(OR(ISBLANK($E58),$G58="Yes"),1,$E58)*IF($H58="Yes",1,(1-$F58))</f>
        <v>6.0371858823529412E-3</v>
      </c>
      <c r="N58" s="5">
        <f>IF(ISBLANK($B58),_xlfn.XLOOKUP($A58,'2. TEUs &amp; Activities - EF'!$A$9:$A$190,'2. TEUs &amp; Activities - EF'!$M$9:$M$190),_xlfn.XLOOKUP($B58,'2. TEUs &amp; Activities - EF'!$B$9:$B$190,'2. TEUs &amp; Activities - EF'!$M$9:$M$190))*'3. Pollutant Emissions - EF'!$J58*IF(OR(ISBLANK($E58),$G58="Yes"),1,$E58)*IF($H58="Yes",1,(1-$F58))</f>
        <v>1.6540235294117646E-5</v>
      </c>
      <c r="O58" s="130">
        <f>IFERROR(IF(OR($C58="",$C58="No CAS"),INDEX('DEQ Pollutant List'!$D$7:$D$611,MATCH($D58,'DEQ Pollutant List'!$B$7:$B$611,0)),INDEX('DEQ Pollutant List'!$D$7:$D$611,MATCH($C58,'DEQ Pollutant List'!$A$7:$A$611,0))),"")</f>
        <v>575</v>
      </c>
    </row>
    <row r="59" spans="1:15" ht="15" hidden="1">
      <c r="A59" s="5" t="s">
        <v>39</v>
      </c>
      <c r="B59" s="7" t="s">
        <v>45</v>
      </c>
      <c r="C59" s="13" t="s">
        <v>120</v>
      </c>
      <c r="D59" s="19" t="s">
        <v>147</v>
      </c>
      <c r="E59" s="100"/>
      <c r="F59" s="36"/>
      <c r="G59" s="100" t="s">
        <v>53</v>
      </c>
      <c r="H59" s="36" t="s">
        <v>53</v>
      </c>
      <c r="I59" s="34">
        <f>'09_Boilers_Furnaces'!E39</f>
        <v>2.6499999999999999E-2</v>
      </c>
      <c r="J59" s="11">
        <f t="shared" si="0"/>
        <v>2.6499999999999999E-2</v>
      </c>
      <c r="K59" s="6" t="s">
        <v>97</v>
      </c>
      <c r="L59" s="20" t="s">
        <v>98</v>
      </c>
      <c r="M59" s="7">
        <f>IF(ISBLANK($B59),_xlfn.XLOOKUP($A59,'2. TEUs &amp; Activities - EF'!$A$9:$A$190,'2. TEUs &amp; Activities - EF'!$J$9:$J$190),_xlfn.XLOOKUP($B59,'2. TEUs &amp; Activities - EF'!$B$9:$B$190,'2. TEUs &amp; Activities - EF'!$J$9:$J$190))*'3. Pollutant Emissions - EF'!$I59*IF(OR(ISBLANK($E59),$G59="Yes"),1,$E59)*IF($H59="Yes",1,(1-$F59))</f>
        <v>6.6660594117647056</v>
      </c>
      <c r="N59" s="5">
        <f>IF(ISBLANK($B59),_xlfn.XLOOKUP($A59,'2. TEUs &amp; Activities - EF'!$A$9:$A$190,'2. TEUs &amp; Activities - EF'!$M$9:$M$190),_xlfn.XLOOKUP($B59,'2. TEUs &amp; Activities - EF'!$B$9:$B$190,'2. TEUs &amp; Activities - EF'!$M$9:$M$190))*'3. Pollutant Emissions - EF'!$J59*IF(OR(ISBLANK($E59),$G59="Yes"),1,$E59)*IF($H59="Yes",1,(1-$F59))</f>
        <v>1.8263176470588234E-2</v>
      </c>
      <c r="O59" s="130">
        <f>IFERROR(IF(OR($C59="",$C59="No CAS"),INDEX('DEQ Pollutant List'!$D$7:$D$611,MATCH($D59,'DEQ Pollutant List'!$B$7:$B$611,0)),INDEX('DEQ Pollutant List'!$D$7:$D$611,MATCH($C59,'DEQ Pollutant List'!$A$7:$A$611,0))),"")</f>
        <v>600</v>
      </c>
    </row>
    <row r="60" spans="1:15" ht="15" hidden="1">
      <c r="A60" s="5" t="s">
        <v>39</v>
      </c>
      <c r="B60" s="7" t="s">
        <v>45</v>
      </c>
      <c r="C60" s="13" t="s">
        <v>121</v>
      </c>
      <c r="D60" s="19" t="s">
        <v>148</v>
      </c>
      <c r="E60" s="100"/>
      <c r="F60" s="36"/>
      <c r="G60" s="100" t="s">
        <v>53</v>
      </c>
      <c r="H60" s="36" t="s">
        <v>53</v>
      </c>
      <c r="I60" s="34">
        <f>'09_Boilers_Furnaces'!E40</f>
        <v>2.3E-3</v>
      </c>
      <c r="J60" s="11">
        <f t="shared" si="0"/>
        <v>2.3E-3</v>
      </c>
      <c r="K60" s="6" t="s">
        <v>97</v>
      </c>
      <c r="L60" s="20" t="s">
        <v>98</v>
      </c>
      <c r="M60" s="7">
        <f>IF(ISBLANK($B60),_xlfn.XLOOKUP($A60,'2. TEUs &amp; Activities - EF'!$A$9:$A$190,'2. TEUs &amp; Activities - EF'!$J$9:$J$190),_xlfn.XLOOKUP($B60,'2. TEUs &amp; Activities - EF'!$B$9:$B$190,'2. TEUs &amp; Activities - EF'!$J$9:$J$190))*'3. Pollutant Emissions - EF'!$I60*IF(OR(ISBLANK($E60),$G60="Yes"),1,$E60)*IF($H60="Yes",1,(1-$F60))</f>
        <v>0.57856364705882346</v>
      </c>
      <c r="N60" s="5">
        <f>IF(ISBLANK($B60),_xlfn.XLOOKUP($A60,'2. TEUs &amp; Activities - EF'!$A$9:$A$190,'2. TEUs &amp; Activities - EF'!$M$9:$M$190),_xlfn.XLOOKUP($B60,'2. TEUs &amp; Activities - EF'!$B$9:$B$190,'2. TEUs &amp; Activities - EF'!$M$9:$M$190))*'3. Pollutant Emissions - EF'!$J60*IF(OR(ISBLANK($E60),$G60="Yes"),1,$E60)*IF($H60="Yes",1,(1-$F60))</f>
        <v>1.5851058823529412E-3</v>
      </c>
      <c r="O60" s="130">
        <f>IFERROR(IF(OR($C60="",$C60="No CAS"),INDEX('DEQ Pollutant List'!$D$7:$D$611,MATCH($D60,'DEQ Pollutant List'!$B$7:$B$611,0)),INDEX('DEQ Pollutant List'!$D$7:$D$611,MATCH($C60,'DEQ Pollutant List'!$A$7:$A$611,0))),"")</f>
        <v>620</v>
      </c>
    </row>
    <row r="61" spans="1:15" ht="15" hidden="1">
      <c r="A61" s="5" t="s">
        <v>39</v>
      </c>
      <c r="B61" s="7" t="s">
        <v>45</v>
      </c>
      <c r="C61" s="13" t="s">
        <v>122</v>
      </c>
      <c r="D61" s="19" t="s">
        <v>149</v>
      </c>
      <c r="E61" s="100"/>
      <c r="F61" s="36"/>
      <c r="G61" s="100" t="s">
        <v>53</v>
      </c>
      <c r="H61" s="36" t="s">
        <v>53</v>
      </c>
      <c r="I61" s="34">
        <f>'09_Boilers_Furnaces'!E41</f>
        <v>1.9699999999999999E-2</v>
      </c>
      <c r="J61" s="11">
        <f t="shared" si="0"/>
        <v>1.9699999999999999E-2</v>
      </c>
      <c r="K61" s="6" t="s">
        <v>97</v>
      </c>
      <c r="L61" s="20" t="s">
        <v>98</v>
      </c>
      <c r="M61" s="7">
        <f>IF(ISBLANK($B61),_xlfn.XLOOKUP($A61,'2. TEUs &amp; Activities - EF'!$A$9:$A$190,'2. TEUs &amp; Activities - EF'!$J$9:$J$190),_xlfn.XLOOKUP($B61,'2. TEUs &amp; Activities - EF'!$B$9:$B$190,'2. TEUs &amp; Activities - EF'!$J$9:$J$190))*'3. Pollutant Emissions - EF'!$I61*IF(OR(ISBLANK($E61),$G61="Yes"),1,$E61)*IF($H61="Yes",1,(1-$F61))</f>
        <v>4.9555234117647053</v>
      </c>
      <c r="N61" s="5">
        <f>IF(ISBLANK($B61),_xlfn.XLOOKUP($A61,'2. TEUs &amp; Activities - EF'!$A$9:$A$190,'2. TEUs &amp; Activities - EF'!$M$9:$M$190),_xlfn.XLOOKUP($B61,'2. TEUs &amp; Activities - EF'!$B$9:$B$190,'2. TEUs &amp; Activities - EF'!$M$9:$M$190))*'3. Pollutant Emissions - EF'!$J61*IF(OR(ISBLANK($E61),$G61="Yes"),1,$E61)*IF($H61="Yes",1,(1-$F61))</f>
        <v>1.3576776470588234E-2</v>
      </c>
      <c r="O61" s="130">
        <f>IFERROR(IF(OR($C61="",$C61="No CAS"),INDEX('DEQ Pollutant List'!$D$7:$D$611,MATCH($D61,'DEQ Pollutant List'!$B$7:$B$611,0)),INDEX('DEQ Pollutant List'!$D$7:$D$611,MATCH($C61,'DEQ Pollutant List'!$A$7:$A$611,0))),"")</f>
        <v>628</v>
      </c>
    </row>
    <row r="62" spans="1:15" ht="15" hidden="1">
      <c r="A62" s="5" t="s">
        <v>39</v>
      </c>
      <c r="B62" s="7" t="s">
        <v>45</v>
      </c>
      <c r="C62" s="13" t="s">
        <v>123</v>
      </c>
      <c r="D62" s="19" t="s">
        <v>150</v>
      </c>
      <c r="E62" s="100"/>
      <c r="F62" s="36"/>
      <c r="G62" s="100" t="s">
        <v>53</v>
      </c>
      <c r="H62" s="36" t="s">
        <v>53</v>
      </c>
      <c r="I62" s="34">
        <f>'09_Boilers_Furnaces'!E42</f>
        <v>2.9000000000000001E-2</v>
      </c>
      <c r="J62" s="11">
        <f t="shared" si="0"/>
        <v>2.9000000000000001E-2</v>
      </c>
      <c r="K62" s="6" t="s">
        <v>97</v>
      </c>
      <c r="L62" s="20" t="s">
        <v>98</v>
      </c>
      <c r="M62" s="7">
        <f>IF(ISBLANK($B62),_xlfn.XLOOKUP($A62,'2. TEUs &amp; Activities - EF'!$A$9:$A$190,'2. TEUs &amp; Activities - EF'!$J$9:$J$190),_xlfn.XLOOKUP($B62,'2. TEUs &amp; Activities - EF'!$B$9:$B$190,'2. TEUs &amp; Activities - EF'!$J$9:$J$190))*'3. Pollutant Emissions - EF'!$I62*IF(OR(ISBLANK($E62),$G62="Yes"),1,$E62)*IF($H62="Yes",1,(1-$F62))</f>
        <v>7.2949329411764703</v>
      </c>
      <c r="N62" s="5">
        <f>IF(ISBLANK($B62),_xlfn.XLOOKUP($A62,'2. TEUs &amp; Activities - EF'!$A$9:$A$190,'2. TEUs &amp; Activities - EF'!$M$9:$M$190),_xlfn.XLOOKUP($B62,'2. TEUs &amp; Activities - EF'!$B$9:$B$190,'2. TEUs &amp; Activities - EF'!$M$9:$M$190))*'3. Pollutant Emissions - EF'!$J62*IF(OR(ISBLANK($E62),$G62="Yes"),1,$E62)*IF($H62="Yes",1,(1-$F62))</f>
        <v>1.9986117647058824E-2</v>
      </c>
      <c r="O62" s="130">
        <f>IFERROR(IF(OR($C62="",$C62="No CAS"),INDEX('DEQ Pollutant List'!$D$7:$D$611,MATCH($D62,'DEQ Pollutant List'!$B$7:$B$611,0)),INDEX('DEQ Pollutant List'!$D$7:$D$611,MATCH($C62,'DEQ Pollutant List'!$A$7:$A$611,0))),"")</f>
        <v>632</v>
      </c>
    </row>
    <row r="63" spans="1:15" ht="15" hidden="1">
      <c r="A63" s="5" t="s">
        <v>39</v>
      </c>
      <c r="B63" s="7" t="s">
        <v>46</v>
      </c>
      <c r="C63" s="13" t="s">
        <v>96</v>
      </c>
      <c r="D63" s="19" t="s">
        <v>124</v>
      </c>
      <c r="E63" s="100"/>
      <c r="F63" s="36"/>
      <c r="G63" s="100" t="s">
        <v>53</v>
      </c>
      <c r="H63" s="36" t="s">
        <v>53</v>
      </c>
      <c r="I63" s="34">
        <f>'09_Boilers_Furnaces'!E16</f>
        <v>3.0999999999999999E-3</v>
      </c>
      <c r="J63" s="11">
        <f t="shared" si="0"/>
        <v>3.0999999999999999E-3</v>
      </c>
      <c r="K63" s="6" t="s">
        <v>97</v>
      </c>
      <c r="L63" s="20" t="s">
        <v>98</v>
      </c>
      <c r="M63" s="7">
        <f>IF(ISBLANK($B63),_xlfn.XLOOKUP($A63,'2. TEUs &amp; Activities - EF'!$A$9:$A$190,'2. TEUs &amp; Activities - EF'!$J$9:$J$190),_xlfn.XLOOKUP($B63,'2. TEUs &amp; Activities - EF'!$B$9:$B$190,'2. TEUs &amp; Activities - EF'!$J$9:$J$190))*'3. Pollutant Emissions - EF'!$I63*IF(OR(ISBLANK($E63),$G63="Yes"),1,$E63)*IF($H63="Yes",1,(1-$F63))</f>
        <v>0.84929058823529402</v>
      </c>
      <c r="N63" s="5">
        <f>IF(ISBLANK($B63),_xlfn.XLOOKUP($A63,'2. TEUs &amp; Activities - EF'!$A$9:$A$190,'2. TEUs &amp; Activities - EF'!$M$9:$M$190),_xlfn.XLOOKUP($B63,'2. TEUs &amp; Activities - EF'!$B$9:$B$190,'2. TEUs &amp; Activities - EF'!$M$9:$M$190))*'3. Pollutant Emissions - EF'!$J63*IF(OR(ISBLANK($E63),$G63="Yes"),1,$E63)*IF($H63="Yes",1,(1-$F63))</f>
        <v>2.3268235294117644E-3</v>
      </c>
      <c r="O63" s="130">
        <f>IFERROR(IF(OR($C63="",$C63="No CAS"),INDEX('DEQ Pollutant List'!$D$7:$D$611,MATCH($D63,'DEQ Pollutant List'!$B$7:$B$611,0)),INDEX('DEQ Pollutant List'!$D$7:$D$611,MATCH($C63,'DEQ Pollutant List'!$A$7:$A$611,0))),"")</f>
        <v>1</v>
      </c>
    </row>
    <row r="64" spans="1:15" ht="15" hidden="1">
      <c r="A64" s="5" t="s">
        <v>39</v>
      </c>
      <c r="B64" s="7" t="s">
        <v>46</v>
      </c>
      <c r="C64" s="13" t="s">
        <v>99</v>
      </c>
      <c r="D64" s="19" t="s">
        <v>125</v>
      </c>
      <c r="E64" s="100"/>
      <c r="F64" s="36"/>
      <c r="G64" s="100" t="s">
        <v>53</v>
      </c>
      <c r="H64" s="36" t="s">
        <v>53</v>
      </c>
      <c r="I64" s="34">
        <f>'09_Boilers_Furnaces'!E17</f>
        <v>2.7000000000000001E-3</v>
      </c>
      <c r="J64" s="11">
        <f t="shared" si="0"/>
        <v>2.7000000000000001E-3</v>
      </c>
      <c r="K64" s="6" t="s">
        <v>97</v>
      </c>
      <c r="L64" s="20" t="s">
        <v>98</v>
      </c>
      <c r="M64" s="7">
        <f>IF(ISBLANK($B64),_xlfn.XLOOKUP($A64,'2. TEUs &amp; Activities - EF'!$A$9:$A$190,'2. TEUs &amp; Activities - EF'!$J$9:$J$190),_xlfn.XLOOKUP($B64,'2. TEUs &amp; Activities - EF'!$B$9:$B$190,'2. TEUs &amp; Activities - EF'!$J$9:$J$190))*'3. Pollutant Emissions - EF'!$I64*IF(OR(ISBLANK($E64),$G64="Yes"),1,$E64)*IF($H64="Yes",1,(1-$F64))</f>
        <v>0.73970470588235293</v>
      </c>
      <c r="N64" s="5">
        <f>IF(ISBLANK($B64),_xlfn.XLOOKUP($A64,'2. TEUs &amp; Activities - EF'!$A$9:$A$190,'2. TEUs &amp; Activities - EF'!$M$9:$M$190),_xlfn.XLOOKUP($B64,'2. TEUs &amp; Activities - EF'!$B$9:$B$190,'2. TEUs &amp; Activities - EF'!$M$9:$M$190))*'3. Pollutant Emissions - EF'!$J64*IF(OR(ISBLANK($E64),$G64="Yes"),1,$E64)*IF($H64="Yes",1,(1-$F64))</f>
        <v>2.0265882352941177E-3</v>
      </c>
      <c r="O64" s="130">
        <f>IFERROR(IF(OR($C64="",$C64="No CAS"),INDEX('DEQ Pollutant List'!$D$7:$D$611,MATCH($D64,'DEQ Pollutant List'!$B$7:$B$611,0)),INDEX('DEQ Pollutant List'!$D$7:$D$611,MATCH($C64,'DEQ Pollutant List'!$A$7:$A$611,0))),"")</f>
        <v>5</v>
      </c>
    </row>
    <row r="65" spans="1:15" ht="15" hidden="1">
      <c r="A65" s="5" t="s">
        <v>39</v>
      </c>
      <c r="B65" s="7" t="s">
        <v>46</v>
      </c>
      <c r="C65" s="13" t="s">
        <v>100</v>
      </c>
      <c r="D65" s="19" t="s">
        <v>126</v>
      </c>
      <c r="E65" s="100"/>
      <c r="F65" s="36"/>
      <c r="G65" s="100" t="s">
        <v>53</v>
      </c>
      <c r="H65" s="36" t="s">
        <v>53</v>
      </c>
      <c r="I65" s="34">
        <f>'09_Boilers_Furnaces'!E18</f>
        <v>3.2</v>
      </c>
      <c r="J65" s="11">
        <f t="shared" si="0"/>
        <v>3.2</v>
      </c>
      <c r="K65" s="6" t="s">
        <v>97</v>
      </c>
      <c r="L65" s="20" t="s">
        <v>101</v>
      </c>
      <c r="M65" s="7">
        <f>IF(ISBLANK($B65),_xlfn.XLOOKUP($A65,'2. TEUs &amp; Activities - EF'!$A$9:$A$190,'2. TEUs &amp; Activities - EF'!$J$9:$J$190),_xlfn.XLOOKUP($B65,'2. TEUs &amp; Activities - EF'!$B$9:$B$190,'2. TEUs &amp; Activities - EF'!$J$9:$J$190))*'3. Pollutant Emissions - EF'!$I65*IF(OR(ISBLANK($E65),$G65="Yes"),1,$E65)*IF($H65="Yes",1,(1-$F65))</f>
        <v>876.68705882352936</v>
      </c>
      <c r="N65" s="5">
        <f>IF(ISBLANK($B65),_xlfn.XLOOKUP($A65,'2. TEUs &amp; Activities - EF'!$A$9:$A$190,'2. TEUs &amp; Activities - EF'!$M$9:$M$190),_xlfn.XLOOKUP($B65,'2. TEUs &amp; Activities - EF'!$B$9:$B$190,'2. TEUs &amp; Activities - EF'!$M$9:$M$190))*'3. Pollutant Emissions - EF'!$J65*IF(OR(ISBLANK($E65),$G65="Yes"),1,$E65)*IF($H65="Yes",1,(1-$F65))</f>
        <v>2.4018823529411764</v>
      </c>
      <c r="O65" s="130">
        <f>IFERROR(IF(OR($C65="",$C65="No CAS"),INDEX('DEQ Pollutant List'!$D$7:$D$611,MATCH($D65,'DEQ Pollutant List'!$B$7:$B$611,0)),INDEX('DEQ Pollutant List'!$D$7:$D$611,MATCH($C65,'DEQ Pollutant List'!$A$7:$A$611,0))),"")</f>
        <v>26</v>
      </c>
    </row>
    <row r="66" spans="1:15" ht="15" hidden="1">
      <c r="A66" s="5" t="s">
        <v>39</v>
      </c>
      <c r="B66" s="7" t="s">
        <v>46</v>
      </c>
      <c r="C66" s="13" t="s">
        <v>102</v>
      </c>
      <c r="D66" s="19" t="s">
        <v>127</v>
      </c>
      <c r="E66" s="100"/>
      <c r="F66" s="36"/>
      <c r="G66" s="100" t="s">
        <v>53</v>
      </c>
      <c r="H66" s="36" t="s">
        <v>53</v>
      </c>
      <c r="I66" s="34">
        <f>'09_Boilers_Furnaces'!E19</f>
        <v>2.0000000000000001E-4</v>
      </c>
      <c r="J66" s="11">
        <f t="shared" si="0"/>
        <v>2.0000000000000001E-4</v>
      </c>
      <c r="K66" s="6" t="s">
        <v>97</v>
      </c>
      <c r="L66" s="20" t="s">
        <v>98</v>
      </c>
      <c r="M66" s="7">
        <f>IF(ISBLANK($B66),_xlfn.XLOOKUP($A66,'2. TEUs &amp; Activities - EF'!$A$9:$A$190,'2. TEUs &amp; Activities - EF'!$J$9:$J$190),_xlfn.XLOOKUP($B66,'2. TEUs &amp; Activities - EF'!$B$9:$B$190,'2. TEUs &amp; Activities - EF'!$J$9:$J$190))*'3. Pollutant Emissions - EF'!$I66*IF(OR(ISBLANK($E66),$G66="Yes"),1,$E66)*IF($H66="Yes",1,(1-$F66))</f>
        <v>5.4792941176470586E-2</v>
      </c>
      <c r="N66" s="5">
        <f>IF(ISBLANK($B66),_xlfn.XLOOKUP($A66,'2. TEUs &amp; Activities - EF'!$A$9:$A$190,'2. TEUs &amp; Activities - EF'!$M$9:$M$190),_xlfn.XLOOKUP($B66,'2. TEUs &amp; Activities - EF'!$B$9:$B$190,'2. TEUs &amp; Activities - EF'!$M$9:$M$190))*'3. Pollutant Emissions - EF'!$J66*IF(OR(ISBLANK($E66),$G66="Yes"),1,$E66)*IF($H66="Yes",1,(1-$F66))</f>
        <v>1.5011764705882353E-4</v>
      </c>
      <c r="O66" s="130">
        <f>IFERROR(IF(OR($C66="",$C66="No CAS"),INDEX('DEQ Pollutant List'!$D$7:$D$611,MATCH($D66,'DEQ Pollutant List'!$B$7:$B$611,0)),INDEX('DEQ Pollutant List'!$D$7:$D$611,MATCH($C66,'DEQ Pollutant List'!$A$7:$A$611,0))),"")</f>
        <v>37</v>
      </c>
    </row>
    <row r="67" spans="1:15" ht="15" hidden="1">
      <c r="A67" s="5" t="s">
        <v>39</v>
      </c>
      <c r="B67" s="7" t="s">
        <v>46</v>
      </c>
      <c r="C67" s="13" t="s">
        <v>103</v>
      </c>
      <c r="D67" s="19" t="s">
        <v>128</v>
      </c>
      <c r="E67" s="100"/>
      <c r="F67" s="36"/>
      <c r="G67" s="100" t="s">
        <v>53</v>
      </c>
      <c r="H67" s="36" t="s">
        <v>53</v>
      </c>
      <c r="I67" s="34">
        <f>'09_Boilers_Furnaces'!E20</f>
        <v>4.4000000000000003E-3</v>
      </c>
      <c r="J67" s="11">
        <f t="shared" si="0"/>
        <v>4.4000000000000003E-3</v>
      </c>
      <c r="K67" s="6" t="s">
        <v>97</v>
      </c>
      <c r="L67" s="20" t="s">
        <v>98</v>
      </c>
      <c r="M67" s="7">
        <f>IF(ISBLANK($B67),_xlfn.XLOOKUP($A67,'2. TEUs &amp; Activities - EF'!$A$9:$A$190,'2. TEUs &amp; Activities - EF'!$J$9:$J$190),_xlfn.XLOOKUP($B67,'2. TEUs &amp; Activities - EF'!$B$9:$B$190,'2. TEUs &amp; Activities - EF'!$J$9:$J$190))*'3. Pollutant Emissions - EF'!$I67*IF(OR(ISBLANK($E67),$G67="Yes"),1,$E67)*IF($H67="Yes",1,(1-$F67))</f>
        <v>1.205444705882353</v>
      </c>
      <c r="N67" s="5">
        <f>IF(ISBLANK($B67),_xlfn.XLOOKUP($A67,'2. TEUs &amp; Activities - EF'!$A$9:$A$190,'2. TEUs &amp; Activities - EF'!$M$9:$M$190),_xlfn.XLOOKUP($B67,'2. TEUs &amp; Activities - EF'!$B$9:$B$190,'2. TEUs &amp; Activities - EF'!$M$9:$M$190))*'3. Pollutant Emissions - EF'!$J67*IF(OR(ISBLANK($E67),$G67="Yes"),1,$E67)*IF($H67="Yes",1,(1-$F67))</f>
        <v>3.3025882352941175E-3</v>
      </c>
      <c r="O67" s="130">
        <f>IFERROR(IF(OR($C67="",$C67="No CAS"),INDEX('DEQ Pollutant List'!$D$7:$D$611,MATCH($D67,'DEQ Pollutant List'!$B$7:$B$611,0)),INDEX('DEQ Pollutant List'!$D$7:$D$611,MATCH($C67,'DEQ Pollutant List'!$A$7:$A$611,0))),"")</f>
        <v>45</v>
      </c>
    </row>
    <row r="68" spans="1:15" ht="15" hidden="1">
      <c r="A68" s="5" t="s">
        <v>39</v>
      </c>
      <c r="B68" s="7" t="s">
        <v>46</v>
      </c>
      <c r="C68" s="13" t="s">
        <v>104</v>
      </c>
      <c r="D68" s="19" t="s">
        <v>129</v>
      </c>
      <c r="E68" s="100"/>
      <c r="F68" s="36"/>
      <c r="G68" s="100" t="s">
        <v>53</v>
      </c>
      <c r="H68" s="36" t="s">
        <v>53</v>
      </c>
      <c r="I68" s="34">
        <f>'09_Boilers_Furnaces'!E21</f>
        <v>5.7999999999999996E-3</v>
      </c>
      <c r="J68" s="11">
        <f t="shared" si="0"/>
        <v>5.7999999999999996E-3</v>
      </c>
      <c r="K68" s="6" t="s">
        <v>97</v>
      </c>
      <c r="L68" s="20" t="s">
        <v>98</v>
      </c>
      <c r="M68" s="7">
        <f>IF(ISBLANK($B68),_xlfn.XLOOKUP($A68,'2. TEUs &amp; Activities - EF'!$A$9:$A$190,'2. TEUs &amp; Activities - EF'!$J$9:$J$190),_xlfn.XLOOKUP($B68,'2. TEUs &amp; Activities - EF'!$B$9:$B$190,'2. TEUs &amp; Activities - EF'!$J$9:$J$190))*'3. Pollutant Emissions - EF'!$I68*IF(OR(ISBLANK($E68),$G68="Yes"),1,$E68)*IF($H68="Yes",1,(1-$F68))</f>
        <v>1.5889952941176468</v>
      </c>
      <c r="N68" s="5">
        <f>IF(ISBLANK($B68),_xlfn.XLOOKUP($A68,'2. TEUs &amp; Activities - EF'!$A$9:$A$190,'2. TEUs &amp; Activities - EF'!$M$9:$M$190),_xlfn.XLOOKUP($B68,'2. TEUs &amp; Activities - EF'!$B$9:$B$190,'2. TEUs &amp; Activities - EF'!$M$9:$M$190))*'3. Pollutant Emissions - EF'!$J68*IF(OR(ISBLANK($E68),$G68="Yes"),1,$E68)*IF($H68="Yes",1,(1-$F68))</f>
        <v>4.3534117647058817E-3</v>
      </c>
      <c r="O68" s="130">
        <f>IFERROR(IF(OR($C68="",$C68="No CAS"),INDEX('DEQ Pollutant List'!$D$7:$D$611,MATCH($D68,'DEQ Pollutant List'!$B$7:$B$611,0)),INDEX('DEQ Pollutant List'!$D$7:$D$611,MATCH($C68,'DEQ Pollutant List'!$A$7:$A$611,0))),"")</f>
        <v>46</v>
      </c>
    </row>
    <row r="69" spans="1:15" ht="15" hidden="1">
      <c r="A69" s="5" t="s">
        <v>39</v>
      </c>
      <c r="B69" s="7" t="s">
        <v>46</v>
      </c>
      <c r="C69" s="13" t="s">
        <v>105</v>
      </c>
      <c r="D69" s="19" t="s">
        <v>130</v>
      </c>
      <c r="E69" s="100"/>
      <c r="F69" s="36"/>
      <c r="G69" s="100" t="s">
        <v>53</v>
      </c>
      <c r="H69" s="36" t="s">
        <v>53</v>
      </c>
      <c r="I69" s="34">
        <f>'09_Boilers_Furnaces'!E22</f>
        <v>1.1999999999999999E-6</v>
      </c>
      <c r="J69" s="11">
        <f t="shared" si="0"/>
        <v>1.1999999999999999E-6</v>
      </c>
      <c r="K69" s="6" t="s">
        <v>97</v>
      </c>
      <c r="L69" s="20" t="s">
        <v>98</v>
      </c>
      <c r="M69" s="7">
        <f>IF(ISBLANK($B69),_xlfn.XLOOKUP($A69,'2. TEUs &amp; Activities - EF'!$A$9:$A$190,'2. TEUs &amp; Activities - EF'!$J$9:$J$190),_xlfn.XLOOKUP($B69,'2. TEUs &amp; Activities - EF'!$B$9:$B$190,'2. TEUs &amp; Activities - EF'!$J$9:$J$190))*'3. Pollutant Emissions - EF'!$I69*IF(OR(ISBLANK($E69),$G69="Yes"),1,$E69)*IF($H69="Yes",1,(1-$F69))</f>
        <v>3.2875764705882351E-4</v>
      </c>
      <c r="N69" s="5">
        <f>IF(ISBLANK($B69),_xlfn.XLOOKUP($A69,'2. TEUs &amp; Activities - EF'!$A$9:$A$190,'2. TEUs &amp; Activities - EF'!$M$9:$M$190),_xlfn.XLOOKUP($B69,'2. TEUs &amp; Activities - EF'!$B$9:$B$190,'2. TEUs &amp; Activities - EF'!$M$9:$M$190))*'3. Pollutant Emissions - EF'!$J69*IF(OR(ISBLANK($E69),$G69="Yes"),1,$E69)*IF($H69="Yes",1,(1-$F69))</f>
        <v>9.0070588235294101E-7</v>
      </c>
      <c r="O69" s="130">
        <f>IFERROR(IF(OR($C69="",$C69="No CAS"),INDEX('DEQ Pollutant List'!$D$7:$D$611,MATCH($D69,'DEQ Pollutant List'!$B$7:$B$611,0)),INDEX('DEQ Pollutant List'!$D$7:$D$611,MATCH($C69,'DEQ Pollutant List'!$A$7:$A$611,0))),"")</f>
        <v>406</v>
      </c>
    </row>
    <row r="70" spans="1:15" ht="15" hidden="1">
      <c r="A70" s="5" t="s">
        <v>39</v>
      </c>
      <c r="B70" s="7" t="s">
        <v>46</v>
      </c>
      <c r="C70" s="13" t="s">
        <v>106</v>
      </c>
      <c r="D70" s="19" t="s">
        <v>131</v>
      </c>
      <c r="E70" s="100"/>
      <c r="F70" s="36"/>
      <c r="G70" s="100" t="s">
        <v>53</v>
      </c>
      <c r="H70" s="36" t="s">
        <v>53</v>
      </c>
      <c r="I70" s="34">
        <f>'09_Boilers_Furnaces'!E23</f>
        <v>1.2E-5</v>
      </c>
      <c r="J70" s="11">
        <f t="shared" si="0"/>
        <v>1.2E-5</v>
      </c>
      <c r="K70" s="6" t="s">
        <v>97</v>
      </c>
      <c r="L70" s="20" t="s">
        <v>98</v>
      </c>
      <c r="M70" s="7">
        <f>IF(ISBLANK($B70),_xlfn.XLOOKUP($A70,'2. TEUs &amp; Activities - EF'!$A$9:$A$190,'2. TEUs &amp; Activities - EF'!$J$9:$J$190),_xlfn.XLOOKUP($B70,'2. TEUs &amp; Activities - EF'!$B$9:$B$190,'2. TEUs &amp; Activities - EF'!$J$9:$J$190))*'3. Pollutant Emissions - EF'!$I70*IF(OR(ISBLANK($E70),$G70="Yes"),1,$E70)*IF($H70="Yes",1,(1-$F70))</f>
        <v>3.287576470588235E-3</v>
      </c>
      <c r="N70" s="5">
        <f>IF(ISBLANK($B70),_xlfn.XLOOKUP($A70,'2. TEUs &amp; Activities - EF'!$A$9:$A$190,'2. TEUs &amp; Activities - EF'!$M$9:$M$190),_xlfn.XLOOKUP($B70,'2. TEUs &amp; Activities - EF'!$B$9:$B$190,'2. TEUs &amp; Activities - EF'!$M$9:$M$190))*'3. Pollutant Emissions - EF'!$J70*IF(OR(ISBLANK($E70),$G70="Yes"),1,$E70)*IF($H70="Yes",1,(1-$F70))</f>
        <v>9.0070588235294116E-6</v>
      </c>
      <c r="O70" s="130">
        <f>IFERROR(IF(OR($C70="",$C70="No CAS"),INDEX('DEQ Pollutant List'!$D$7:$D$611,MATCH($D70,'DEQ Pollutant List'!$B$7:$B$611,0)),INDEX('DEQ Pollutant List'!$D$7:$D$611,MATCH($C70,'DEQ Pollutant List'!$A$7:$A$611,0))),"")</f>
        <v>58</v>
      </c>
    </row>
    <row r="71" spans="1:15" ht="15" hidden="1">
      <c r="A71" s="5" t="s">
        <v>39</v>
      </c>
      <c r="B71" s="7" t="s">
        <v>46</v>
      </c>
      <c r="C71" s="13" t="s">
        <v>107</v>
      </c>
      <c r="D71" s="19" t="s">
        <v>132</v>
      </c>
      <c r="E71" s="100"/>
      <c r="F71" s="36"/>
      <c r="G71" s="100" t="s">
        <v>53</v>
      </c>
      <c r="H71" s="36" t="s">
        <v>53</v>
      </c>
      <c r="I71" s="34">
        <f>'09_Boilers_Furnaces'!E24</f>
        <v>1.1000000000000001E-3</v>
      </c>
      <c r="J71" s="11">
        <f t="shared" si="0"/>
        <v>1.1000000000000001E-3</v>
      </c>
      <c r="K71" s="6" t="s">
        <v>97</v>
      </c>
      <c r="L71" s="20" t="s">
        <v>98</v>
      </c>
      <c r="M71" s="7">
        <f>IF(ISBLANK($B71),_xlfn.XLOOKUP($A71,'2. TEUs &amp; Activities - EF'!$A$9:$A$190,'2. TEUs &amp; Activities - EF'!$J$9:$J$190),_xlfn.XLOOKUP($B71,'2. TEUs &amp; Activities - EF'!$B$9:$B$190,'2. TEUs &amp; Activities - EF'!$J$9:$J$190))*'3. Pollutant Emissions - EF'!$I71*IF(OR(ISBLANK($E71),$G71="Yes"),1,$E71)*IF($H71="Yes",1,(1-$F71))</f>
        <v>0.30136117647058824</v>
      </c>
      <c r="N71" s="5">
        <f>IF(ISBLANK($B71),_xlfn.XLOOKUP($A71,'2. TEUs &amp; Activities - EF'!$A$9:$A$190,'2. TEUs &amp; Activities - EF'!$M$9:$M$190),_xlfn.XLOOKUP($B71,'2. TEUs &amp; Activities - EF'!$B$9:$B$190,'2. TEUs &amp; Activities - EF'!$M$9:$M$190))*'3. Pollutant Emissions - EF'!$J71*IF(OR(ISBLANK($E71),$G71="Yes"),1,$E71)*IF($H71="Yes",1,(1-$F71))</f>
        <v>8.2564705882352937E-4</v>
      </c>
      <c r="O71" s="130">
        <f>IFERROR(IF(OR($C71="",$C71="No CAS"),INDEX('DEQ Pollutant List'!$D$7:$D$611,MATCH($D71,'DEQ Pollutant List'!$B$7:$B$611,0)),INDEX('DEQ Pollutant List'!$D$7:$D$611,MATCH($C71,'DEQ Pollutant List'!$A$7:$A$611,0))),"")</f>
        <v>83</v>
      </c>
    </row>
    <row r="72" spans="1:15" ht="15" hidden="1">
      <c r="A72" s="5" t="s">
        <v>39</v>
      </c>
      <c r="B72" s="7" t="s">
        <v>46</v>
      </c>
      <c r="C72" s="13" t="s">
        <v>108</v>
      </c>
      <c r="D72" s="19" t="s">
        <v>133</v>
      </c>
      <c r="E72" s="100"/>
      <c r="F72" s="36"/>
      <c r="G72" s="100" t="s">
        <v>53</v>
      </c>
      <c r="H72" s="36" t="s">
        <v>53</v>
      </c>
      <c r="I72" s="34">
        <f>'09_Boilers_Furnaces'!E25</f>
        <v>1.4E-3</v>
      </c>
      <c r="J72" s="11">
        <f t="shared" si="0"/>
        <v>1.4E-3</v>
      </c>
      <c r="K72" s="6" t="s">
        <v>97</v>
      </c>
      <c r="L72" s="20" t="s">
        <v>98</v>
      </c>
      <c r="M72" s="7">
        <f>IF(ISBLANK($B72),_xlfn.XLOOKUP($A72,'2. TEUs &amp; Activities - EF'!$A$9:$A$190,'2. TEUs &amp; Activities - EF'!$J$9:$J$190),_xlfn.XLOOKUP($B72,'2. TEUs &amp; Activities - EF'!$B$9:$B$190,'2. TEUs &amp; Activities - EF'!$J$9:$J$190))*'3. Pollutant Emissions - EF'!$I72*IF(OR(ISBLANK($E72),$G72="Yes"),1,$E72)*IF($H72="Yes",1,(1-$F72))</f>
        <v>0.38355058823529409</v>
      </c>
      <c r="N72" s="5">
        <f>IF(ISBLANK($B72),_xlfn.XLOOKUP($A72,'2. TEUs &amp; Activities - EF'!$A$9:$A$190,'2. TEUs &amp; Activities - EF'!$M$9:$M$190),_xlfn.XLOOKUP($B72,'2. TEUs &amp; Activities - EF'!$B$9:$B$190,'2. TEUs &amp; Activities - EF'!$M$9:$M$190))*'3. Pollutant Emissions - EF'!$J72*IF(OR(ISBLANK($E72),$G72="Yes"),1,$E72)*IF($H72="Yes",1,(1-$F72))</f>
        <v>1.0508235294117646E-3</v>
      </c>
      <c r="O72" s="130">
        <f>IFERROR(IF(OR($C72="",$C72="No CAS"),INDEX('DEQ Pollutant List'!$D$7:$D$611,MATCH($D72,'DEQ Pollutant List'!$B$7:$B$611,0)),INDEX('DEQ Pollutant List'!$D$7:$D$611,MATCH($C72,'DEQ Pollutant List'!$A$7:$A$611,0))),"")</f>
        <v>136</v>
      </c>
    </row>
    <row r="73" spans="1:15" ht="15" hidden="1">
      <c r="A73" s="5" t="s">
        <v>39</v>
      </c>
      <c r="B73" s="7" t="s">
        <v>46</v>
      </c>
      <c r="C73" s="13" t="s">
        <v>109</v>
      </c>
      <c r="D73" s="19" t="s">
        <v>134</v>
      </c>
      <c r="E73" s="100"/>
      <c r="F73" s="36"/>
      <c r="G73" s="100" t="s">
        <v>53</v>
      </c>
      <c r="H73" s="36" t="s">
        <v>53</v>
      </c>
      <c r="I73" s="34">
        <f>'09_Boilers_Furnaces'!E26</f>
        <v>8.3999999999999995E-5</v>
      </c>
      <c r="J73" s="11">
        <f t="shared" si="0"/>
        <v>8.3999999999999995E-5</v>
      </c>
      <c r="K73" s="6" t="s">
        <v>97</v>
      </c>
      <c r="L73" s="20" t="s">
        <v>98</v>
      </c>
      <c r="M73" s="7">
        <f>IF(ISBLANK($B73),_xlfn.XLOOKUP($A73,'2. TEUs &amp; Activities - EF'!$A$9:$A$190,'2. TEUs &amp; Activities - EF'!$J$9:$J$190),_xlfn.XLOOKUP($B73,'2. TEUs &amp; Activities - EF'!$B$9:$B$190,'2. TEUs &amp; Activities - EF'!$J$9:$J$190))*'3. Pollutant Emissions - EF'!$I73*IF(OR(ISBLANK($E73),$G73="Yes"),1,$E73)*IF($H73="Yes",1,(1-$F73))</f>
        <v>2.3013035294117645E-2</v>
      </c>
      <c r="N73" s="5">
        <f>IF(ISBLANK($B73),_xlfn.XLOOKUP($A73,'2. TEUs &amp; Activities - EF'!$A$9:$A$190,'2. TEUs &amp; Activities - EF'!$M$9:$M$190),_xlfn.XLOOKUP($B73,'2. TEUs &amp; Activities - EF'!$B$9:$B$190,'2. TEUs &amp; Activities - EF'!$M$9:$M$190))*'3. Pollutant Emissions - EF'!$J73*IF(OR(ISBLANK($E73),$G73="Yes"),1,$E73)*IF($H73="Yes",1,(1-$F73))</f>
        <v>6.3049411764705868E-5</v>
      </c>
      <c r="O73" s="130">
        <f>IFERROR(IF(OR($C73="",$C73="No CAS"),INDEX('DEQ Pollutant List'!$D$7:$D$611,MATCH($D73,'DEQ Pollutant List'!$B$7:$B$611,0)),INDEX('DEQ Pollutant List'!$D$7:$D$611,MATCH($C73,'DEQ Pollutant List'!$A$7:$A$611,0))),"")</f>
        <v>146</v>
      </c>
    </row>
    <row r="74" spans="1:15" ht="15" hidden="1">
      <c r="A74" s="5" t="s">
        <v>39</v>
      </c>
      <c r="B74" s="7" t="s">
        <v>46</v>
      </c>
      <c r="C74" s="13" t="s">
        <v>110</v>
      </c>
      <c r="D74" s="19" t="s">
        <v>135</v>
      </c>
      <c r="E74" s="100"/>
      <c r="F74" s="36"/>
      <c r="G74" s="100" t="s">
        <v>53</v>
      </c>
      <c r="H74" s="36" t="s">
        <v>53</v>
      </c>
      <c r="I74" s="34">
        <f>'09_Boilers_Furnaces'!E27</f>
        <v>8.4999999999999995E-4</v>
      </c>
      <c r="J74" s="11">
        <f t="shared" ref="J74:J137" si="1">I74</f>
        <v>8.4999999999999995E-4</v>
      </c>
      <c r="K74" s="6" t="s">
        <v>97</v>
      </c>
      <c r="L74" s="20" t="s">
        <v>98</v>
      </c>
      <c r="M74" s="7">
        <f>IF(ISBLANK($B74),_xlfn.XLOOKUP($A74,'2. TEUs &amp; Activities - EF'!$A$9:$A$190,'2. TEUs &amp; Activities - EF'!$J$9:$J$190),_xlfn.XLOOKUP($B74,'2. TEUs &amp; Activities - EF'!$B$9:$B$190,'2. TEUs &amp; Activities - EF'!$J$9:$J$190))*'3. Pollutant Emissions - EF'!$I74*IF(OR(ISBLANK($E74),$G74="Yes"),1,$E74)*IF($H74="Yes",1,(1-$F74))</f>
        <v>0.23286999999999997</v>
      </c>
      <c r="N74" s="5">
        <f>IF(ISBLANK($B74),_xlfn.XLOOKUP($A74,'2. TEUs &amp; Activities - EF'!$A$9:$A$190,'2. TEUs &amp; Activities - EF'!$M$9:$M$190),_xlfn.XLOOKUP($B74,'2. TEUs &amp; Activities - EF'!$B$9:$B$190,'2. TEUs &amp; Activities - EF'!$M$9:$M$190))*'3. Pollutant Emissions - EF'!$J74*IF(OR(ISBLANK($E74),$G74="Yes"),1,$E74)*IF($H74="Yes",1,(1-$F74))</f>
        <v>6.379999999999999E-4</v>
      </c>
      <c r="O74" s="130">
        <f>IFERROR(IF(OR($C74="",$C74="No CAS"),INDEX('DEQ Pollutant List'!$D$7:$D$611,MATCH($D74,'DEQ Pollutant List'!$B$7:$B$611,0)),INDEX('DEQ Pollutant List'!$D$7:$D$611,MATCH($C74,'DEQ Pollutant List'!$A$7:$A$611,0))),"")</f>
        <v>149</v>
      </c>
    </row>
    <row r="75" spans="1:15" ht="15" hidden="1">
      <c r="A75" s="5" t="s">
        <v>39</v>
      </c>
      <c r="B75" s="7" t="s">
        <v>46</v>
      </c>
      <c r="C75" s="13" t="s">
        <v>111</v>
      </c>
      <c r="D75" s="19" t="s">
        <v>136</v>
      </c>
      <c r="E75" s="100"/>
      <c r="F75" s="36"/>
      <c r="G75" s="100" t="s">
        <v>53</v>
      </c>
      <c r="H75" s="36" t="s">
        <v>53</v>
      </c>
      <c r="I75" s="34">
        <f>'09_Boilers_Furnaces'!E28</f>
        <v>6.8999999999999999E-3</v>
      </c>
      <c r="J75" s="11">
        <f t="shared" si="1"/>
        <v>6.8999999999999999E-3</v>
      </c>
      <c r="K75" s="6" t="s">
        <v>97</v>
      </c>
      <c r="L75" s="20" t="s">
        <v>98</v>
      </c>
      <c r="M75" s="7">
        <f>IF(ISBLANK($B75),_xlfn.XLOOKUP($A75,'2. TEUs &amp; Activities - EF'!$A$9:$A$190,'2. TEUs &amp; Activities - EF'!$J$9:$J$190),_xlfn.XLOOKUP($B75,'2. TEUs &amp; Activities - EF'!$B$9:$B$190,'2. TEUs &amp; Activities - EF'!$J$9:$J$190))*'3. Pollutant Emissions - EF'!$I75*IF(OR(ISBLANK($E75),$G75="Yes"),1,$E75)*IF($H75="Yes",1,(1-$F75))</f>
        <v>1.8903564705882352</v>
      </c>
      <c r="N75" s="5">
        <f>IF(ISBLANK($B75),_xlfn.XLOOKUP($A75,'2. TEUs &amp; Activities - EF'!$A$9:$A$190,'2. TEUs &amp; Activities - EF'!$M$9:$M$190),_xlfn.XLOOKUP($B75,'2. TEUs &amp; Activities - EF'!$B$9:$B$190,'2. TEUs &amp; Activities - EF'!$M$9:$M$190))*'3. Pollutant Emissions - EF'!$J75*IF(OR(ISBLANK($E75),$G75="Yes"),1,$E75)*IF($H75="Yes",1,(1-$F75))</f>
        <v>5.1790588235294107E-3</v>
      </c>
      <c r="O75" s="130">
        <f>IFERROR(IF(OR($C75="",$C75="No CAS"),INDEX('DEQ Pollutant List'!$D$7:$D$611,MATCH($D75,'DEQ Pollutant List'!$B$7:$B$611,0)),INDEX('DEQ Pollutant List'!$D$7:$D$611,MATCH($C75,'DEQ Pollutant List'!$A$7:$A$611,0))),"")</f>
        <v>229</v>
      </c>
    </row>
    <row r="76" spans="1:15" ht="15" hidden="1">
      <c r="A76" s="5" t="s">
        <v>39</v>
      </c>
      <c r="B76" s="7" t="s">
        <v>46</v>
      </c>
      <c r="C76" s="13" t="s">
        <v>112</v>
      </c>
      <c r="D76" s="19" t="s">
        <v>137</v>
      </c>
      <c r="E76" s="100"/>
      <c r="F76" s="36"/>
      <c r="G76" s="100" t="s">
        <v>53</v>
      </c>
      <c r="H76" s="36" t="s">
        <v>53</v>
      </c>
      <c r="I76" s="34">
        <f>'09_Boilers_Furnaces'!E29</f>
        <v>1.23E-2</v>
      </c>
      <c r="J76" s="11">
        <f t="shared" si="1"/>
        <v>1.23E-2</v>
      </c>
      <c r="K76" s="6" t="s">
        <v>97</v>
      </c>
      <c r="L76" s="20" t="s">
        <v>98</v>
      </c>
      <c r="M76" s="7">
        <f>IF(ISBLANK($B76),_xlfn.XLOOKUP($A76,'2. TEUs &amp; Activities - EF'!$A$9:$A$190,'2. TEUs &amp; Activities - EF'!$J$9:$J$190),_xlfn.XLOOKUP($B76,'2. TEUs &amp; Activities - EF'!$B$9:$B$190,'2. TEUs &amp; Activities - EF'!$J$9:$J$190))*'3. Pollutant Emissions - EF'!$I76*IF(OR(ISBLANK($E76),$G76="Yes"),1,$E76)*IF($H76="Yes",1,(1-$F76))</f>
        <v>3.3697658823529411</v>
      </c>
      <c r="N76" s="5">
        <f>IF(ISBLANK($B76),_xlfn.XLOOKUP($A76,'2. TEUs &amp; Activities - EF'!$A$9:$A$190,'2. TEUs &amp; Activities - EF'!$M$9:$M$190),_xlfn.XLOOKUP($B76,'2. TEUs &amp; Activities - EF'!$B$9:$B$190,'2. TEUs &amp; Activities - EF'!$M$9:$M$190))*'3. Pollutant Emissions - EF'!$J76*IF(OR(ISBLANK($E76),$G76="Yes"),1,$E76)*IF($H76="Yes",1,(1-$F76))</f>
        <v>9.2322352941176453E-3</v>
      </c>
      <c r="O76" s="130">
        <f>IFERROR(IF(OR($C76="",$C76="No CAS"),INDEX('DEQ Pollutant List'!$D$7:$D$611,MATCH($D76,'DEQ Pollutant List'!$B$7:$B$611,0)),INDEX('DEQ Pollutant List'!$D$7:$D$611,MATCH($C76,'DEQ Pollutant List'!$A$7:$A$611,0))),"")</f>
        <v>250</v>
      </c>
    </row>
    <row r="77" spans="1:15" ht="15" hidden="1">
      <c r="A77" s="5" t="s">
        <v>39</v>
      </c>
      <c r="B77" s="7" t="s">
        <v>46</v>
      </c>
      <c r="C77" s="13" t="s">
        <v>113</v>
      </c>
      <c r="D77" s="19" t="s">
        <v>138</v>
      </c>
      <c r="E77" s="100"/>
      <c r="F77" s="36"/>
      <c r="G77" s="100" t="s">
        <v>53</v>
      </c>
      <c r="H77" s="36" t="s">
        <v>53</v>
      </c>
      <c r="I77" s="34">
        <f>'09_Boilers_Furnaces'!E30</f>
        <v>4.5999999999999999E-3</v>
      </c>
      <c r="J77" s="11">
        <f t="shared" si="1"/>
        <v>4.5999999999999999E-3</v>
      </c>
      <c r="K77" s="6" t="s">
        <v>97</v>
      </c>
      <c r="L77" s="20" t="s">
        <v>98</v>
      </c>
      <c r="M77" s="7">
        <f>IF(ISBLANK($B77),_xlfn.XLOOKUP($A77,'2. TEUs &amp; Activities - EF'!$A$9:$A$190,'2. TEUs &amp; Activities - EF'!$J$9:$J$190),_xlfn.XLOOKUP($B77,'2. TEUs &amp; Activities - EF'!$B$9:$B$190,'2. TEUs &amp; Activities - EF'!$J$9:$J$190))*'3. Pollutant Emissions - EF'!$I77*IF(OR(ISBLANK($E77),$G77="Yes"),1,$E77)*IF($H77="Yes",1,(1-$F77))</f>
        <v>1.2602376470588235</v>
      </c>
      <c r="N77" s="5">
        <f>IF(ISBLANK($B77),_xlfn.XLOOKUP($A77,'2. TEUs &amp; Activities - EF'!$A$9:$A$190,'2. TEUs &amp; Activities - EF'!$M$9:$M$190),_xlfn.XLOOKUP($B77,'2. TEUs &amp; Activities - EF'!$B$9:$B$190,'2. TEUs &amp; Activities - EF'!$M$9:$M$190))*'3. Pollutant Emissions - EF'!$J77*IF(OR(ISBLANK($E77),$G77="Yes"),1,$E77)*IF($H77="Yes",1,(1-$F77))</f>
        <v>3.4527058823529406E-3</v>
      </c>
      <c r="O77" s="130">
        <f>IFERROR(IF(OR($C77="",$C77="No CAS"),INDEX('DEQ Pollutant List'!$D$7:$D$611,MATCH($D77,'DEQ Pollutant List'!$B$7:$B$611,0)),INDEX('DEQ Pollutant List'!$D$7:$D$611,MATCH($C77,'DEQ Pollutant List'!$A$7:$A$611,0))),"")</f>
        <v>289</v>
      </c>
    </row>
    <row r="78" spans="1:15" ht="15" hidden="1">
      <c r="A78" s="5" t="s">
        <v>39</v>
      </c>
      <c r="B78" s="7" t="s">
        <v>46</v>
      </c>
      <c r="C78" s="13" t="s">
        <v>114</v>
      </c>
      <c r="D78" s="19" t="s">
        <v>139</v>
      </c>
      <c r="E78" s="100"/>
      <c r="F78" s="36"/>
      <c r="G78" s="100" t="s">
        <v>53</v>
      </c>
      <c r="H78" s="36" t="s">
        <v>53</v>
      </c>
      <c r="I78" s="34">
        <f>'09_Boilers_Furnaces'!E31</f>
        <v>5.0000000000000001E-4</v>
      </c>
      <c r="J78" s="11">
        <f t="shared" si="1"/>
        <v>5.0000000000000001E-4</v>
      </c>
      <c r="K78" s="6" t="s">
        <v>97</v>
      </c>
      <c r="L78" s="20" t="s">
        <v>98</v>
      </c>
      <c r="M78" s="7">
        <f>IF(ISBLANK($B78),_xlfn.XLOOKUP($A78,'2. TEUs &amp; Activities - EF'!$A$9:$A$190,'2. TEUs &amp; Activities - EF'!$J$9:$J$190),_xlfn.XLOOKUP($B78,'2. TEUs &amp; Activities - EF'!$B$9:$B$190,'2. TEUs &amp; Activities - EF'!$J$9:$J$190))*'3. Pollutant Emissions - EF'!$I78*IF(OR(ISBLANK($E78),$G78="Yes"),1,$E78)*IF($H78="Yes",1,(1-$F78))</f>
        <v>0.13698235294117647</v>
      </c>
      <c r="N78" s="5">
        <f>IF(ISBLANK($B78),_xlfn.XLOOKUP($A78,'2. TEUs &amp; Activities - EF'!$A$9:$A$190,'2. TEUs &amp; Activities - EF'!$M$9:$M$190),_xlfn.XLOOKUP($B78,'2. TEUs &amp; Activities - EF'!$B$9:$B$190,'2. TEUs &amp; Activities - EF'!$M$9:$M$190))*'3. Pollutant Emissions - EF'!$J78*IF(OR(ISBLANK($E78),$G78="Yes"),1,$E78)*IF($H78="Yes",1,(1-$F78))</f>
        <v>3.7529411764705879E-4</v>
      </c>
      <c r="O78" s="130">
        <f>IFERROR(IF(OR($C78="",$C78="No CAS"),INDEX('DEQ Pollutant List'!$D$7:$D$611,MATCH($D78,'DEQ Pollutant List'!$B$7:$B$611,0)),INDEX('DEQ Pollutant List'!$D$7:$D$611,MATCH($C78,'DEQ Pollutant List'!$A$7:$A$611,0))),"")</f>
        <v>305</v>
      </c>
    </row>
    <row r="79" spans="1:15" ht="15" hidden="1">
      <c r="A79" s="5" t="s">
        <v>39</v>
      </c>
      <c r="B79" s="7" t="s">
        <v>46</v>
      </c>
      <c r="C79" s="13" t="s">
        <v>115</v>
      </c>
      <c r="D79" s="19" t="s">
        <v>140</v>
      </c>
      <c r="E79" s="100"/>
      <c r="F79" s="36"/>
      <c r="G79" s="100" t="s">
        <v>53</v>
      </c>
      <c r="H79" s="36" t="s">
        <v>53</v>
      </c>
      <c r="I79" s="34">
        <f>'09_Boilers_Furnaces'!E32</f>
        <v>3.8000000000000002E-4</v>
      </c>
      <c r="J79" s="11">
        <f t="shared" si="1"/>
        <v>3.8000000000000002E-4</v>
      </c>
      <c r="K79" s="6" t="s">
        <v>97</v>
      </c>
      <c r="L79" s="20" t="s">
        <v>98</v>
      </c>
      <c r="M79" s="7">
        <f>IF(ISBLANK($B79),_xlfn.XLOOKUP($A79,'2. TEUs &amp; Activities - EF'!$A$9:$A$190,'2. TEUs &amp; Activities - EF'!$J$9:$J$190),_xlfn.XLOOKUP($B79,'2. TEUs &amp; Activities - EF'!$B$9:$B$190,'2. TEUs &amp; Activities - EF'!$J$9:$J$190))*'3. Pollutant Emissions - EF'!$I79*IF(OR(ISBLANK($E79),$G79="Yes"),1,$E79)*IF($H79="Yes",1,(1-$F79))</f>
        <v>0.10410658823529412</v>
      </c>
      <c r="N79" s="5">
        <f>IF(ISBLANK($B79),_xlfn.XLOOKUP($A79,'2. TEUs &amp; Activities - EF'!$A$9:$A$190,'2. TEUs &amp; Activities - EF'!$M$9:$M$190),_xlfn.XLOOKUP($B79,'2. TEUs &amp; Activities - EF'!$B$9:$B$190,'2. TEUs &amp; Activities - EF'!$M$9:$M$190))*'3. Pollutant Emissions - EF'!$J79*IF(OR(ISBLANK($E79),$G79="Yes"),1,$E79)*IF($H79="Yes",1,(1-$F79))</f>
        <v>2.8522352941176467E-4</v>
      </c>
      <c r="O79" s="130">
        <f>IFERROR(IF(OR($C79="",$C79="No CAS"),INDEX('DEQ Pollutant List'!$D$7:$D$611,MATCH($D79,'DEQ Pollutant List'!$B$7:$B$611,0)),INDEX('DEQ Pollutant List'!$D$7:$D$611,MATCH($C79,'DEQ Pollutant List'!$A$7:$A$611,0))),"")</f>
        <v>312</v>
      </c>
    </row>
    <row r="80" spans="1:15" ht="15" hidden="1">
      <c r="A80" s="5" t="s">
        <v>39</v>
      </c>
      <c r="B80" s="7" t="s">
        <v>46</v>
      </c>
      <c r="C80" s="13" t="s">
        <v>116</v>
      </c>
      <c r="D80" s="19" t="s">
        <v>141</v>
      </c>
      <c r="E80" s="100"/>
      <c r="F80" s="36"/>
      <c r="G80" s="100" t="s">
        <v>53</v>
      </c>
      <c r="H80" s="36" t="s">
        <v>53</v>
      </c>
      <c r="I80" s="34">
        <f>'09_Boilers_Furnaces'!E33</f>
        <v>2.5999999999999998E-4</v>
      </c>
      <c r="J80" s="11">
        <f t="shared" si="1"/>
        <v>2.5999999999999998E-4</v>
      </c>
      <c r="K80" s="6" t="s">
        <v>97</v>
      </c>
      <c r="L80" s="20" t="s">
        <v>98</v>
      </c>
      <c r="M80" s="7">
        <f>IF(ISBLANK($B80),_xlfn.XLOOKUP($A80,'2. TEUs &amp; Activities - EF'!$A$9:$A$190,'2. TEUs &amp; Activities - EF'!$J$9:$J$190),_xlfn.XLOOKUP($B80,'2. TEUs &amp; Activities - EF'!$B$9:$B$190,'2. TEUs &amp; Activities - EF'!$J$9:$J$190))*'3. Pollutant Emissions - EF'!$I80*IF(OR(ISBLANK($E80),$G80="Yes"),1,$E80)*IF($H80="Yes",1,(1-$F80))</f>
        <v>7.1230823529411749E-2</v>
      </c>
      <c r="N80" s="5">
        <f>IF(ISBLANK($B80),_xlfn.XLOOKUP($A80,'2. TEUs &amp; Activities - EF'!$A$9:$A$190,'2. TEUs &amp; Activities - EF'!$M$9:$M$190),_xlfn.XLOOKUP($B80,'2. TEUs &amp; Activities - EF'!$B$9:$B$190,'2. TEUs &amp; Activities - EF'!$M$9:$M$190))*'3. Pollutant Emissions - EF'!$J80*IF(OR(ISBLANK($E80),$G80="Yes"),1,$E80)*IF($H80="Yes",1,(1-$F80))</f>
        <v>1.9515294117647056E-4</v>
      </c>
      <c r="O80" s="130">
        <f>IFERROR(IF(OR($C80="",$C80="No CAS"),INDEX('DEQ Pollutant List'!$D$7:$D$611,MATCH($D80,'DEQ Pollutant List'!$B$7:$B$611,0)),INDEX('DEQ Pollutant List'!$D$7:$D$611,MATCH($C80,'DEQ Pollutant List'!$A$7:$A$611,0))),"")</f>
        <v>316</v>
      </c>
    </row>
    <row r="81" spans="1:15" ht="15" hidden="1">
      <c r="A81" s="5" t="s">
        <v>39</v>
      </c>
      <c r="B81" s="7" t="s">
        <v>46</v>
      </c>
      <c r="C81" s="13" t="s">
        <v>117</v>
      </c>
      <c r="D81" s="19" t="s">
        <v>142</v>
      </c>
      <c r="E81" s="100"/>
      <c r="F81" s="36"/>
      <c r="G81" s="100" t="s">
        <v>53</v>
      </c>
      <c r="H81" s="36" t="s">
        <v>53</v>
      </c>
      <c r="I81" s="34">
        <f>'09_Boilers_Furnaces'!E34</f>
        <v>1.65E-3</v>
      </c>
      <c r="J81" s="11">
        <f t="shared" si="1"/>
        <v>1.65E-3</v>
      </c>
      <c r="K81" s="6" t="s">
        <v>97</v>
      </c>
      <c r="L81" s="20" t="s">
        <v>98</v>
      </c>
      <c r="M81" s="7">
        <f>IF(ISBLANK($B81),_xlfn.XLOOKUP($A81,'2. TEUs &amp; Activities - EF'!$A$9:$A$190,'2. TEUs &amp; Activities - EF'!$J$9:$J$190),_xlfn.XLOOKUP($B81,'2. TEUs &amp; Activities - EF'!$B$9:$B$190,'2. TEUs &amp; Activities - EF'!$J$9:$J$190))*'3. Pollutant Emissions - EF'!$I81*IF(OR(ISBLANK($E81),$G81="Yes"),1,$E81)*IF($H81="Yes",1,(1-$F81))</f>
        <v>0.45204176470588231</v>
      </c>
      <c r="N81" s="5">
        <f>IF(ISBLANK($B81),_xlfn.XLOOKUP($A81,'2. TEUs &amp; Activities - EF'!$A$9:$A$190,'2. TEUs &amp; Activities - EF'!$M$9:$M$190),_xlfn.XLOOKUP($B81,'2. TEUs &amp; Activities - EF'!$B$9:$B$190,'2. TEUs &amp; Activities - EF'!$M$9:$M$190))*'3. Pollutant Emissions - EF'!$J81*IF(OR(ISBLANK($E81),$G81="Yes"),1,$E81)*IF($H81="Yes",1,(1-$F81))</f>
        <v>1.238470588235294E-3</v>
      </c>
      <c r="O81" s="130">
        <f>IFERROR(IF(OR($C81="",$C81="No CAS"),INDEX('DEQ Pollutant List'!$D$7:$D$611,MATCH($D81,'DEQ Pollutant List'!$B$7:$B$611,0)),INDEX('DEQ Pollutant List'!$D$7:$D$611,MATCH($C81,'DEQ Pollutant List'!$A$7:$A$611,0))),"")</f>
        <v>361</v>
      </c>
    </row>
    <row r="82" spans="1:15" ht="15" hidden="1">
      <c r="A82" s="5" t="s">
        <v>39</v>
      </c>
      <c r="B82" s="7" t="s">
        <v>46</v>
      </c>
      <c r="C82" s="13" t="s">
        <v>118</v>
      </c>
      <c r="D82" s="19" t="s">
        <v>143</v>
      </c>
      <c r="E82" s="100"/>
      <c r="F82" s="36"/>
      <c r="G82" s="100" t="s">
        <v>53</v>
      </c>
      <c r="H82" s="36" t="s">
        <v>53</v>
      </c>
      <c r="I82" s="34">
        <f>'09_Boilers_Furnaces'!E35</f>
        <v>2.9999999999999997E-4</v>
      </c>
      <c r="J82" s="11">
        <f t="shared" si="1"/>
        <v>2.9999999999999997E-4</v>
      </c>
      <c r="K82" s="6" t="s">
        <v>97</v>
      </c>
      <c r="L82" s="20" t="s">
        <v>98</v>
      </c>
      <c r="M82" s="7">
        <f>IF(ISBLANK($B82),_xlfn.XLOOKUP($A82,'2. TEUs &amp; Activities - EF'!$A$9:$A$190,'2. TEUs &amp; Activities - EF'!$J$9:$J$190),_xlfn.XLOOKUP($B82,'2. TEUs &amp; Activities - EF'!$B$9:$B$190,'2. TEUs &amp; Activities - EF'!$J$9:$J$190))*'3. Pollutant Emissions - EF'!$I82*IF(OR(ISBLANK($E82),$G82="Yes"),1,$E82)*IF($H82="Yes",1,(1-$F82))</f>
        <v>8.2189411764705872E-2</v>
      </c>
      <c r="N82" s="5">
        <f>IF(ISBLANK($B82),_xlfn.XLOOKUP($A82,'2. TEUs &amp; Activities - EF'!$A$9:$A$190,'2. TEUs &amp; Activities - EF'!$M$9:$M$190),_xlfn.XLOOKUP($B82,'2. TEUs &amp; Activities - EF'!$B$9:$B$190,'2. TEUs &amp; Activities - EF'!$M$9:$M$190))*'3. Pollutant Emissions - EF'!$J82*IF(OR(ISBLANK($E82),$G82="Yes"),1,$E82)*IF($H82="Yes",1,(1-$F82))</f>
        <v>2.2517647058823524E-4</v>
      </c>
      <c r="O82" s="130">
        <f>IFERROR(IF(OR($C82="",$C82="No CAS"),INDEX('DEQ Pollutant List'!$D$7:$D$611,MATCH($D82,'DEQ Pollutant List'!$B$7:$B$611,0)),INDEX('DEQ Pollutant List'!$D$7:$D$611,MATCH($C82,'DEQ Pollutant List'!$A$7:$A$611,0))),"")</f>
        <v>428</v>
      </c>
    </row>
    <row r="83" spans="1:15" ht="15" hidden="1">
      <c r="A83" s="5" t="s">
        <v>39</v>
      </c>
      <c r="B83" s="7" t="s">
        <v>46</v>
      </c>
      <c r="C83" s="13">
        <v>365</v>
      </c>
      <c r="D83" s="19" t="s">
        <v>144</v>
      </c>
      <c r="E83" s="100"/>
      <c r="F83" s="36"/>
      <c r="G83" s="100" t="s">
        <v>53</v>
      </c>
      <c r="H83" s="36" t="s">
        <v>53</v>
      </c>
      <c r="I83" s="34">
        <f>'09_Boilers_Furnaces'!E36</f>
        <v>2.0999999999999999E-3</v>
      </c>
      <c r="J83" s="11">
        <f t="shared" si="1"/>
        <v>2.0999999999999999E-3</v>
      </c>
      <c r="K83" s="6" t="s">
        <v>97</v>
      </c>
      <c r="L83" s="20" t="s">
        <v>98</v>
      </c>
      <c r="M83" s="7">
        <f>IF(ISBLANK($B83),_xlfn.XLOOKUP($A83,'2. TEUs &amp; Activities - EF'!$A$9:$A$190,'2. TEUs &amp; Activities - EF'!$J$9:$J$190),_xlfn.XLOOKUP($B83,'2. TEUs &amp; Activities - EF'!$B$9:$B$190,'2. TEUs &amp; Activities - EF'!$J$9:$J$190))*'3. Pollutant Emissions - EF'!$I83*IF(OR(ISBLANK($E83),$G83="Yes"),1,$E83)*IF($H83="Yes",1,(1-$F83))</f>
        <v>0.57532588235294113</v>
      </c>
      <c r="N83" s="5">
        <f>IF(ISBLANK($B83),_xlfn.XLOOKUP($A83,'2. TEUs &amp; Activities - EF'!$A$9:$A$190,'2. TEUs &amp; Activities - EF'!$M$9:$M$190),_xlfn.XLOOKUP($B83,'2. TEUs &amp; Activities - EF'!$B$9:$B$190,'2. TEUs &amp; Activities - EF'!$M$9:$M$190))*'3. Pollutant Emissions - EF'!$J83*IF(OR(ISBLANK($E83),$G83="Yes"),1,$E83)*IF($H83="Yes",1,(1-$F83))</f>
        <v>1.5762352941176467E-3</v>
      </c>
      <c r="O83" s="130">
        <f>IFERROR(IF(OR($C83="",$C83="No CAS"),INDEX('DEQ Pollutant List'!$D$7:$D$611,MATCH($D83,'DEQ Pollutant List'!$B$7:$B$611,0)),INDEX('DEQ Pollutant List'!$D$7:$D$611,MATCH($C83,'DEQ Pollutant List'!$A$7:$A$611,0))),"")</f>
        <v>365</v>
      </c>
    </row>
    <row r="84" spans="1:15" ht="15" hidden="1">
      <c r="A84" s="5" t="s">
        <v>39</v>
      </c>
      <c r="B84" s="7" t="s">
        <v>46</v>
      </c>
      <c r="C84" s="13">
        <v>401</v>
      </c>
      <c r="D84" s="19" t="s">
        <v>145</v>
      </c>
      <c r="E84" s="100"/>
      <c r="F84" s="36"/>
      <c r="G84" s="100" t="s">
        <v>53</v>
      </c>
      <c r="H84" s="36" t="s">
        <v>53</v>
      </c>
      <c r="I84" s="34">
        <f>'09_Boilers_Furnaces'!E37</f>
        <v>1E-4</v>
      </c>
      <c r="J84" s="11">
        <f t="shared" si="1"/>
        <v>1E-4</v>
      </c>
      <c r="K84" s="6" t="s">
        <v>97</v>
      </c>
      <c r="L84" s="20" t="s">
        <v>98</v>
      </c>
      <c r="M84" s="7">
        <f>IF(ISBLANK($B84),_xlfn.XLOOKUP($A84,'2. TEUs &amp; Activities - EF'!$A$9:$A$190,'2. TEUs &amp; Activities - EF'!$J$9:$J$190),_xlfn.XLOOKUP($B84,'2. TEUs &amp; Activities - EF'!$B$9:$B$190,'2. TEUs &amp; Activities - EF'!$J$9:$J$190))*'3. Pollutant Emissions - EF'!$I84*IF(OR(ISBLANK($E84),$G84="Yes"),1,$E84)*IF($H84="Yes",1,(1-$F84))</f>
        <v>2.7396470588235293E-2</v>
      </c>
      <c r="N84" s="5">
        <f>IF(ISBLANK($B84),_xlfn.XLOOKUP($A84,'2. TEUs &amp; Activities - EF'!$A$9:$A$190,'2. TEUs &amp; Activities - EF'!$M$9:$M$190),_xlfn.XLOOKUP($B84,'2. TEUs &amp; Activities - EF'!$B$9:$B$190,'2. TEUs &amp; Activities - EF'!$M$9:$M$190))*'3. Pollutant Emissions - EF'!$J84*IF(OR(ISBLANK($E84),$G84="Yes"),1,$E84)*IF($H84="Yes",1,(1-$F84))</f>
        <v>7.5058823529411764E-5</v>
      </c>
      <c r="O84" s="130">
        <f>IFERROR(IF(OR($C84="",$C84="No CAS"),INDEX('DEQ Pollutant List'!$D$7:$D$611,MATCH($D84,'DEQ Pollutant List'!$B$7:$B$611,0)),INDEX('DEQ Pollutant List'!$D$7:$D$611,MATCH($C84,'DEQ Pollutant List'!$A$7:$A$611,0))),"")</f>
        <v>401</v>
      </c>
    </row>
    <row r="85" spans="1:15" ht="15" hidden="1">
      <c r="A85" s="5" t="s">
        <v>39</v>
      </c>
      <c r="B85" s="7" t="s">
        <v>46</v>
      </c>
      <c r="C85" s="13" t="s">
        <v>119</v>
      </c>
      <c r="D85" s="19" t="s">
        <v>146</v>
      </c>
      <c r="E85" s="100"/>
      <c r="F85" s="36"/>
      <c r="G85" s="100" t="s">
        <v>53</v>
      </c>
      <c r="H85" s="36" t="s">
        <v>53</v>
      </c>
      <c r="I85" s="34">
        <f>'09_Boilers_Furnaces'!E38</f>
        <v>2.4000000000000001E-5</v>
      </c>
      <c r="J85" s="11">
        <f t="shared" si="1"/>
        <v>2.4000000000000001E-5</v>
      </c>
      <c r="K85" s="6" t="s">
        <v>97</v>
      </c>
      <c r="L85" s="20" t="s">
        <v>98</v>
      </c>
      <c r="M85" s="7">
        <f>IF(ISBLANK($B85),_xlfn.XLOOKUP($A85,'2. TEUs &amp; Activities - EF'!$A$9:$A$190,'2. TEUs &amp; Activities - EF'!$J$9:$J$190),_xlfn.XLOOKUP($B85,'2. TEUs &amp; Activities - EF'!$B$9:$B$190,'2. TEUs &amp; Activities - EF'!$J$9:$J$190))*'3. Pollutant Emissions - EF'!$I85*IF(OR(ISBLANK($E85),$G85="Yes"),1,$E85)*IF($H85="Yes",1,(1-$F85))</f>
        <v>6.57515294117647E-3</v>
      </c>
      <c r="N85" s="5">
        <f>IF(ISBLANK($B85),_xlfn.XLOOKUP($A85,'2. TEUs &amp; Activities - EF'!$A$9:$A$190,'2. TEUs &amp; Activities - EF'!$M$9:$M$190),_xlfn.XLOOKUP($B85,'2. TEUs &amp; Activities - EF'!$B$9:$B$190,'2. TEUs &amp; Activities - EF'!$M$9:$M$190))*'3. Pollutant Emissions - EF'!$J85*IF(OR(ISBLANK($E85),$G85="Yes"),1,$E85)*IF($H85="Yes",1,(1-$F85))</f>
        <v>1.8014117647058823E-5</v>
      </c>
      <c r="O85" s="130">
        <f>IFERROR(IF(OR($C85="",$C85="No CAS"),INDEX('DEQ Pollutant List'!$D$7:$D$611,MATCH($D85,'DEQ Pollutant List'!$B$7:$B$611,0)),INDEX('DEQ Pollutant List'!$D$7:$D$611,MATCH($C85,'DEQ Pollutant List'!$A$7:$A$611,0))),"")</f>
        <v>575</v>
      </c>
    </row>
    <row r="86" spans="1:15" ht="15" hidden="1">
      <c r="A86" s="5" t="s">
        <v>39</v>
      </c>
      <c r="B86" s="7" t="s">
        <v>46</v>
      </c>
      <c r="C86" s="13" t="s">
        <v>120</v>
      </c>
      <c r="D86" s="19" t="s">
        <v>147</v>
      </c>
      <c r="E86" s="100"/>
      <c r="F86" s="36"/>
      <c r="G86" s="100" t="s">
        <v>53</v>
      </c>
      <c r="H86" s="36" t="s">
        <v>53</v>
      </c>
      <c r="I86" s="34">
        <f>'09_Boilers_Furnaces'!E39</f>
        <v>2.6499999999999999E-2</v>
      </c>
      <c r="J86" s="11">
        <f t="shared" si="1"/>
        <v>2.6499999999999999E-2</v>
      </c>
      <c r="K86" s="6" t="s">
        <v>97</v>
      </c>
      <c r="L86" s="20" t="s">
        <v>98</v>
      </c>
      <c r="M86" s="7">
        <f>IF(ISBLANK($B86),_xlfn.XLOOKUP($A86,'2. TEUs &amp; Activities - EF'!$A$9:$A$190,'2. TEUs &amp; Activities - EF'!$J$9:$J$190),_xlfn.XLOOKUP($B86,'2. TEUs &amp; Activities - EF'!$B$9:$B$190,'2. TEUs &amp; Activities - EF'!$J$9:$J$190))*'3. Pollutant Emissions - EF'!$I86*IF(OR(ISBLANK($E86),$G86="Yes"),1,$E86)*IF($H86="Yes",1,(1-$F86))</f>
        <v>7.2600647058823524</v>
      </c>
      <c r="N86" s="5">
        <f>IF(ISBLANK($B86),_xlfn.XLOOKUP($A86,'2. TEUs &amp; Activities - EF'!$A$9:$A$190,'2. TEUs &amp; Activities - EF'!$M$9:$M$190),_xlfn.XLOOKUP($B86,'2. TEUs &amp; Activities - EF'!$B$9:$B$190,'2. TEUs &amp; Activities - EF'!$M$9:$M$190))*'3. Pollutant Emissions - EF'!$J86*IF(OR(ISBLANK($E86),$G86="Yes"),1,$E86)*IF($H86="Yes",1,(1-$F86))</f>
        <v>1.9890588235294115E-2</v>
      </c>
      <c r="O86" s="130">
        <f>IFERROR(IF(OR($C86="",$C86="No CAS"),INDEX('DEQ Pollutant List'!$D$7:$D$611,MATCH($D86,'DEQ Pollutant List'!$B$7:$B$611,0)),INDEX('DEQ Pollutant List'!$D$7:$D$611,MATCH($C86,'DEQ Pollutant List'!$A$7:$A$611,0))),"")</f>
        <v>600</v>
      </c>
    </row>
    <row r="87" spans="1:15" ht="15" hidden="1">
      <c r="A87" s="5" t="s">
        <v>39</v>
      </c>
      <c r="B87" s="7" t="s">
        <v>46</v>
      </c>
      <c r="C87" s="13" t="s">
        <v>121</v>
      </c>
      <c r="D87" s="19" t="s">
        <v>148</v>
      </c>
      <c r="E87" s="100"/>
      <c r="F87" s="36"/>
      <c r="G87" s="100" t="s">
        <v>53</v>
      </c>
      <c r="H87" s="36" t="s">
        <v>53</v>
      </c>
      <c r="I87" s="34">
        <f>'09_Boilers_Furnaces'!E40</f>
        <v>2.3E-3</v>
      </c>
      <c r="J87" s="11">
        <f t="shared" si="1"/>
        <v>2.3E-3</v>
      </c>
      <c r="K87" s="6" t="s">
        <v>97</v>
      </c>
      <c r="L87" s="20" t="s">
        <v>98</v>
      </c>
      <c r="M87" s="7">
        <f>IF(ISBLANK($B87),_xlfn.XLOOKUP($A87,'2. TEUs &amp; Activities - EF'!$A$9:$A$190,'2. TEUs &amp; Activities - EF'!$J$9:$J$190),_xlfn.XLOOKUP($B87,'2. TEUs &amp; Activities - EF'!$B$9:$B$190,'2. TEUs &amp; Activities - EF'!$J$9:$J$190))*'3. Pollutant Emissions - EF'!$I87*IF(OR(ISBLANK($E87),$G87="Yes"),1,$E87)*IF($H87="Yes",1,(1-$F87))</f>
        <v>0.63011882352941173</v>
      </c>
      <c r="N87" s="5">
        <f>IF(ISBLANK($B87),_xlfn.XLOOKUP($A87,'2. TEUs &amp; Activities - EF'!$A$9:$A$190,'2. TEUs &amp; Activities - EF'!$M$9:$M$190),_xlfn.XLOOKUP($B87,'2. TEUs &amp; Activities - EF'!$B$9:$B$190,'2. TEUs &amp; Activities - EF'!$M$9:$M$190))*'3. Pollutant Emissions - EF'!$J87*IF(OR(ISBLANK($E87),$G87="Yes"),1,$E87)*IF($H87="Yes",1,(1-$F87))</f>
        <v>1.7263529411764703E-3</v>
      </c>
      <c r="O87" s="130">
        <f>IFERROR(IF(OR($C87="",$C87="No CAS"),INDEX('DEQ Pollutant List'!$D$7:$D$611,MATCH($D87,'DEQ Pollutant List'!$B$7:$B$611,0)),INDEX('DEQ Pollutant List'!$D$7:$D$611,MATCH($C87,'DEQ Pollutant List'!$A$7:$A$611,0))),"")</f>
        <v>620</v>
      </c>
    </row>
    <row r="88" spans="1:15" ht="15" hidden="1">
      <c r="A88" s="5" t="s">
        <v>39</v>
      </c>
      <c r="B88" s="7" t="s">
        <v>46</v>
      </c>
      <c r="C88" s="13" t="s">
        <v>122</v>
      </c>
      <c r="D88" s="19" t="s">
        <v>149</v>
      </c>
      <c r="E88" s="100"/>
      <c r="F88" s="36"/>
      <c r="G88" s="100" t="s">
        <v>53</v>
      </c>
      <c r="H88" s="36" t="s">
        <v>53</v>
      </c>
      <c r="I88" s="34">
        <f>'09_Boilers_Furnaces'!E41</f>
        <v>1.9699999999999999E-2</v>
      </c>
      <c r="J88" s="11">
        <f t="shared" si="1"/>
        <v>1.9699999999999999E-2</v>
      </c>
      <c r="K88" s="6" t="s">
        <v>97</v>
      </c>
      <c r="L88" s="20" t="s">
        <v>98</v>
      </c>
      <c r="M88" s="7">
        <f>IF(ISBLANK($B88),_xlfn.XLOOKUP($A88,'2. TEUs &amp; Activities - EF'!$A$9:$A$190,'2. TEUs &amp; Activities - EF'!$J$9:$J$190),_xlfn.XLOOKUP($B88,'2. TEUs &amp; Activities - EF'!$B$9:$B$190,'2. TEUs &amp; Activities - EF'!$J$9:$J$190))*'3. Pollutant Emissions - EF'!$I88*IF(OR(ISBLANK($E88),$G88="Yes"),1,$E88)*IF($H88="Yes",1,(1-$F88))</f>
        <v>5.3971047058823522</v>
      </c>
      <c r="N88" s="5">
        <f>IF(ISBLANK($B88),_xlfn.XLOOKUP($A88,'2. TEUs &amp; Activities - EF'!$A$9:$A$190,'2. TEUs &amp; Activities - EF'!$M$9:$M$190),_xlfn.XLOOKUP($B88,'2. TEUs &amp; Activities - EF'!$B$9:$B$190,'2. TEUs &amp; Activities - EF'!$M$9:$M$190))*'3. Pollutant Emissions - EF'!$J88*IF(OR(ISBLANK($E88),$G88="Yes"),1,$E88)*IF($H88="Yes",1,(1-$F88))</f>
        <v>1.4786588235294116E-2</v>
      </c>
      <c r="O88" s="130">
        <f>IFERROR(IF(OR($C88="",$C88="No CAS"),INDEX('DEQ Pollutant List'!$D$7:$D$611,MATCH($D88,'DEQ Pollutant List'!$B$7:$B$611,0)),INDEX('DEQ Pollutant List'!$D$7:$D$611,MATCH($C88,'DEQ Pollutant List'!$A$7:$A$611,0))),"")</f>
        <v>628</v>
      </c>
    </row>
    <row r="89" spans="1:15" ht="15" hidden="1">
      <c r="A89" s="5" t="s">
        <v>39</v>
      </c>
      <c r="B89" s="7" t="s">
        <v>46</v>
      </c>
      <c r="C89" s="13" t="s">
        <v>123</v>
      </c>
      <c r="D89" s="19" t="s">
        <v>150</v>
      </c>
      <c r="E89" s="100"/>
      <c r="F89" s="36"/>
      <c r="G89" s="100" t="s">
        <v>53</v>
      </c>
      <c r="H89" s="36" t="s">
        <v>53</v>
      </c>
      <c r="I89" s="34">
        <f>'09_Boilers_Furnaces'!E42</f>
        <v>2.9000000000000001E-2</v>
      </c>
      <c r="J89" s="11">
        <f t="shared" si="1"/>
        <v>2.9000000000000001E-2</v>
      </c>
      <c r="K89" s="6" t="s">
        <v>97</v>
      </c>
      <c r="L89" s="20" t="s">
        <v>98</v>
      </c>
      <c r="M89" s="7">
        <f>IF(ISBLANK($B89),_xlfn.XLOOKUP($A89,'2. TEUs &amp; Activities - EF'!$A$9:$A$190,'2. TEUs &amp; Activities - EF'!$J$9:$J$190),_xlfn.XLOOKUP($B89,'2. TEUs &amp; Activities - EF'!$B$9:$B$190,'2. TEUs &amp; Activities - EF'!$J$9:$J$190))*'3. Pollutant Emissions - EF'!$I89*IF(OR(ISBLANK($E89),$G89="Yes"),1,$E89)*IF($H89="Yes",1,(1-$F89))</f>
        <v>7.9449764705882346</v>
      </c>
      <c r="N89" s="5">
        <f>IF(ISBLANK($B89),_xlfn.XLOOKUP($A89,'2. TEUs &amp; Activities - EF'!$A$9:$A$190,'2. TEUs &amp; Activities - EF'!$M$9:$M$190),_xlfn.XLOOKUP($B89,'2. TEUs &amp; Activities - EF'!$B$9:$B$190,'2. TEUs &amp; Activities - EF'!$M$9:$M$190))*'3. Pollutant Emissions - EF'!$J89*IF(OR(ISBLANK($E89),$G89="Yes"),1,$E89)*IF($H89="Yes",1,(1-$F89))</f>
        <v>2.176705882352941E-2</v>
      </c>
      <c r="O89" s="130">
        <f>IFERROR(IF(OR($C89="",$C89="No CAS"),INDEX('DEQ Pollutant List'!$D$7:$D$611,MATCH($D89,'DEQ Pollutant List'!$B$7:$B$611,0)),INDEX('DEQ Pollutant List'!$D$7:$D$611,MATCH($C89,'DEQ Pollutant List'!$A$7:$A$611,0))),"")</f>
        <v>632</v>
      </c>
    </row>
    <row r="90" spans="1:15" ht="15" hidden="1">
      <c r="A90" s="5" t="s">
        <v>39</v>
      </c>
      <c r="B90" s="7" t="s">
        <v>47</v>
      </c>
      <c r="C90" s="13" t="s">
        <v>96</v>
      </c>
      <c r="D90" s="19" t="s">
        <v>124</v>
      </c>
      <c r="E90" s="100"/>
      <c r="F90" s="36"/>
      <c r="G90" s="100" t="s">
        <v>53</v>
      </c>
      <c r="H90" s="36" t="s">
        <v>53</v>
      </c>
      <c r="I90" s="34">
        <f>'09_Boilers_Furnaces'!D16</f>
        <v>4.3E-3</v>
      </c>
      <c r="J90" s="11">
        <f t="shared" si="1"/>
        <v>4.3E-3</v>
      </c>
      <c r="K90" s="6" t="s">
        <v>97</v>
      </c>
      <c r="L90" s="20" t="s">
        <v>151</v>
      </c>
      <c r="M90" s="7">
        <f>IF(ISBLANK($B90),_xlfn.XLOOKUP($A90,'2. TEUs &amp; Activities - EF'!$A$9:$A$190,'2. TEUs &amp; Activities - EF'!$J$9:$J$190),_xlfn.XLOOKUP($B90,'2. TEUs &amp; Activities - EF'!$B$9:$B$190,'2. TEUs &amp; Activities - EF'!$J$9:$J$190))*'3. Pollutant Emissions - EF'!$I90*IF(OR(ISBLANK($E90),$G90="Yes"),1,$E90)*IF($H90="Yes",1,(1-$F90))</f>
        <v>0.24742705882352942</v>
      </c>
      <c r="N90" s="5">
        <f>IF(ISBLANK($B90),_xlfn.XLOOKUP($A90,'2. TEUs &amp; Activities - EF'!$A$9:$A$190,'2. TEUs &amp; Activities - EF'!$M$9:$M$190),_xlfn.XLOOKUP($B90,'2. TEUs &amp; Activities - EF'!$B$9:$B$190,'2. TEUs &amp; Activities - EF'!$M$9:$M$190))*'3. Pollutant Emissions - EF'!$J90*IF(OR(ISBLANK($E90),$G90="Yes"),1,$E90)*IF($H90="Yes",1,(1-$F90))</f>
        <v>6.7788235294117649E-4</v>
      </c>
      <c r="O90" s="130">
        <f>IFERROR(IF(OR($C90="",$C90="No CAS"),INDEX('DEQ Pollutant List'!$D$7:$D$611,MATCH($D90,'DEQ Pollutant List'!$B$7:$B$611,0)),INDEX('DEQ Pollutant List'!$D$7:$D$611,MATCH($C90,'DEQ Pollutant List'!$A$7:$A$611,0))),"")</f>
        <v>1</v>
      </c>
    </row>
    <row r="91" spans="1:15" ht="15" hidden="1">
      <c r="A91" s="5" t="s">
        <v>39</v>
      </c>
      <c r="B91" s="7" t="s">
        <v>47</v>
      </c>
      <c r="C91" s="13" t="s">
        <v>99</v>
      </c>
      <c r="D91" s="19" t="s">
        <v>125</v>
      </c>
      <c r="E91" s="100"/>
      <c r="F91" s="36"/>
      <c r="G91" s="100" t="s">
        <v>53</v>
      </c>
      <c r="H91" s="36" t="s">
        <v>53</v>
      </c>
      <c r="I91" s="34">
        <f>'09_Boilers_Furnaces'!D17</f>
        <v>2.7000000000000001E-3</v>
      </c>
      <c r="J91" s="11">
        <f t="shared" si="1"/>
        <v>2.7000000000000001E-3</v>
      </c>
      <c r="K91" s="6" t="s">
        <v>97</v>
      </c>
      <c r="L91" s="20" t="s">
        <v>151</v>
      </c>
      <c r="M91" s="7">
        <f>IF(ISBLANK($B91),_xlfn.XLOOKUP($A91,'2. TEUs &amp; Activities - EF'!$A$9:$A$190,'2. TEUs &amp; Activities - EF'!$J$9:$J$190),_xlfn.XLOOKUP($B91,'2. TEUs &amp; Activities - EF'!$B$9:$B$190,'2. TEUs &amp; Activities - EF'!$J$9:$J$190))*'3. Pollutant Emissions - EF'!$I91*IF(OR(ISBLANK($E91),$G91="Yes"),1,$E91)*IF($H91="Yes",1,(1-$F91))</f>
        <v>0.15536117647058822</v>
      </c>
      <c r="N91" s="5">
        <f>IF(ISBLANK($B91),_xlfn.XLOOKUP($A91,'2. TEUs &amp; Activities - EF'!$A$9:$A$190,'2. TEUs &amp; Activities - EF'!$M$9:$M$190),_xlfn.XLOOKUP($B91,'2. TEUs &amp; Activities - EF'!$B$9:$B$190,'2. TEUs &amp; Activities - EF'!$M$9:$M$190))*'3. Pollutant Emissions - EF'!$J91*IF(OR(ISBLANK($E91),$G91="Yes"),1,$E91)*IF($H91="Yes",1,(1-$F91))</f>
        <v>4.2564705882352946E-4</v>
      </c>
      <c r="O91" s="130">
        <f>IFERROR(IF(OR($C91="",$C91="No CAS"),INDEX('DEQ Pollutant List'!$D$7:$D$611,MATCH($D91,'DEQ Pollutant List'!$B$7:$B$611,0)),INDEX('DEQ Pollutant List'!$D$7:$D$611,MATCH($C91,'DEQ Pollutant List'!$A$7:$A$611,0))),"")</f>
        <v>5</v>
      </c>
    </row>
    <row r="92" spans="1:15" ht="15" hidden="1">
      <c r="A92" s="5" t="s">
        <v>39</v>
      </c>
      <c r="B92" s="7" t="s">
        <v>47</v>
      </c>
      <c r="C92" s="13" t="s">
        <v>100</v>
      </c>
      <c r="D92" s="19" t="s">
        <v>126</v>
      </c>
      <c r="E92" s="100"/>
      <c r="F92" s="36"/>
      <c r="G92" s="100" t="s">
        <v>53</v>
      </c>
      <c r="H92" s="36" t="s">
        <v>53</v>
      </c>
      <c r="I92" s="34">
        <f>'09_Boilers_Furnaces'!D18</f>
        <v>3.2</v>
      </c>
      <c r="J92" s="11">
        <f t="shared" si="1"/>
        <v>3.2</v>
      </c>
      <c r="K92" s="6" t="s">
        <v>97</v>
      </c>
      <c r="L92" s="20" t="s">
        <v>152</v>
      </c>
      <c r="M92" s="7">
        <f>IF(ISBLANK($B92),_xlfn.XLOOKUP($A92,'2. TEUs &amp; Activities - EF'!$A$9:$A$190,'2. TEUs &amp; Activities - EF'!$J$9:$J$190),_xlfn.XLOOKUP($B92,'2. TEUs &amp; Activities - EF'!$B$9:$B$190,'2. TEUs &amp; Activities - EF'!$J$9:$J$190))*'3. Pollutant Emissions - EF'!$I92*IF(OR(ISBLANK($E92),$G92="Yes"),1,$E92)*IF($H92="Yes",1,(1-$F92))</f>
        <v>184.13176470588235</v>
      </c>
      <c r="N92" s="5">
        <f>IF(ISBLANK($B92),_xlfn.XLOOKUP($A92,'2. TEUs &amp; Activities - EF'!$A$9:$A$190,'2. TEUs &amp; Activities - EF'!$M$9:$M$190),_xlfn.XLOOKUP($B92,'2. TEUs &amp; Activities - EF'!$B$9:$B$190,'2. TEUs &amp; Activities - EF'!$M$9:$M$190))*'3. Pollutant Emissions - EF'!$J92*IF(OR(ISBLANK($E92),$G92="Yes"),1,$E92)*IF($H92="Yes",1,(1-$F92))</f>
        <v>0.50447058823529412</v>
      </c>
      <c r="O92" s="130">
        <f>IFERROR(IF(OR($C92="",$C92="No CAS"),INDEX('DEQ Pollutant List'!$D$7:$D$611,MATCH($D92,'DEQ Pollutant List'!$B$7:$B$611,0)),INDEX('DEQ Pollutant List'!$D$7:$D$611,MATCH($C92,'DEQ Pollutant List'!$A$7:$A$611,0))),"")</f>
        <v>26</v>
      </c>
    </row>
    <row r="93" spans="1:15" ht="15" hidden="1">
      <c r="A93" s="5" t="s">
        <v>39</v>
      </c>
      <c r="B93" s="7" t="s">
        <v>47</v>
      </c>
      <c r="C93" s="13" t="s">
        <v>102</v>
      </c>
      <c r="D93" s="19" t="s">
        <v>127</v>
      </c>
      <c r="E93" s="100"/>
      <c r="F93" s="36"/>
      <c r="G93" s="100" t="s">
        <v>53</v>
      </c>
      <c r="H93" s="36" t="s">
        <v>53</v>
      </c>
      <c r="I93" s="34">
        <f>'09_Boilers_Furnaces'!D19</f>
        <v>2.0000000000000001E-4</v>
      </c>
      <c r="J93" s="11">
        <f t="shared" si="1"/>
        <v>2.0000000000000001E-4</v>
      </c>
      <c r="K93" s="6" t="s">
        <v>97</v>
      </c>
      <c r="L93" s="20" t="s">
        <v>151</v>
      </c>
      <c r="M93" s="7">
        <f>IF(ISBLANK($B93),_xlfn.XLOOKUP($A93,'2. TEUs &amp; Activities - EF'!$A$9:$A$190,'2. TEUs &amp; Activities - EF'!$J$9:$J$190),_xlfn.XLOOKUP($B93,'2. TEUs &amp; Activities - EF'!$B$9:$B$190,'2. TEUs &amp; Activities - EF'!$J$9:$J$190))*'3. Pollutant Emissions - EF'!$I93*IF(OR(ISBLANK($E93),$G93="Yes"),1,$E93)*IF($H93="Yes",1,(1-$F93))</f>
        <v>1.1508235294117647E-2</v>
      </c>
      <c r="N93" s="5">
        <f>IF(ISBLANK($B93),_xlfn.XLOOKUP($A93,'2. TEUs &amp; Activities - EF'!$A$9:$A$190,'2. TEUs &amp; Activities - EF'!$M$9:$M$190),_xlfn.XLOOKUP($B93,'2. TEUs &amp; Activities - EF'!$B$9:$B$190,'2. TEUs &amp; Activities - EF'!$M$9:$M$190))*'3. Pollutant Emissions - EF'!$J93*IF(OR(ISBLANK($E93),$G93="Yes"),1,$E93)*IF($H93="Yes",1,(1-$F93))</f>
        <v>3.1529411764705885E-5</v>
      </c>
      <c r="O93" s="130">
        <f>IFERROR(IF(OR($C93="",$C93="No CAS"),INDEX('DEQ Pollutant List'!$D$7:$D$611,MATCH($D93,'DEQ Pollutant List'!$B$7:$B$611,0)),INDEX('DEQ Pollutant List'!$D$7:$D$611,MATCH($C93,'DEQ Pollutant List'!$A$7:$A$611,0))),"")</f>
        <v>37</v>
      </c>
    </row>
    <row r="94" spans="1:15" ht="15" hidden="1">
      <c r="A94" s="5" t="s">
        <v>39</v>
      </c>
      <c r="B94" s="7" t="s">
        <v>47</v>
      </c>
      <c r="C94" s="13" t="s">
        <v>103</v>
      </c>
      <c r="D94" s="19" t="s">
        <v>128</v>
      </c>
      <c r="E94" s="100"/>
      <c r="F94" s="36"/>
      <c r="G94" s="100" t="s">
        <v>53</v>
      </c>
      <c r="H94" s="36" t="s">
        <v>53</v>
      </c>
      <c r="I94" s="34">
        <f>'09_Boilers_Furnaces'!D20</f>
        <v>4.4000000000000003E-3</v>
      </c>
      <c r="J94" s="11">
        <f t="shared" si="1"/>
        <v>4.4000000000000003E-3</v>
      </c>
      <c r="K94" s="6" t="s">
        <v>97</v>
      </c>
      <c r="L94" s="20" t="s">
        <v>151</v>
      </c>
      <c r="M94" s="7">
        <f>IF(ISBLANK($B94),_xlfn.XLOOKUP($A94,'2. TEUs &amp; Activities - EF'!$A$9:$A$190,'2. TEUs &amp; Activities - EF'!$J$9:$J$190),_xlfn.XLOOKUP($B94,'2. TEUs &amp; Activities - EF'!$B$9:$B$190,'2. TEUs &amp; Activities - EF'!$J$9:$J$190))*'3. Pollutant Emissions - EF'!$I94*IF(OR(ISBLANK($E94),$G94="Yes"),1,$E94)*IF($H94="Yes",1,(1-$F94))</f>
        <v>0.25318117647058824</v>
      </c>
      <c r="N94" s="5">
        <f>IF(ISBLANK($B94),_xlfn.XLOOKUP($A94,'2. TEUs &amp; Activities - EF'!$A$9:$A$190,'2. TEUs &amp; Activities - EF'!$M$9:$M$190),_xlfn.XLOOKUP($B94,'2. TEUs &amp; Activities - EF'!$B$9:$B$190,'2. TEUs &amp; Activities - EF'!$M$9:$M$190))*'3. Pollutant Emissions - EF'!$J94*IF(OR(ISBLANK($E94),$G94="Yes"),1,$E94)*IF($H94="Yes",1,(1-$F94))</f>
        <v>6.9364705882352952E-4</v>
      </c>
      <c r="O94" s="130">
        <f>IFERROR(IF(OR($C94="",$C94="No CAS"),INDEX('DEQ Pollutant List'!$D$7:$D$611,MATCH($D94,'DEQ Pollutant List'!$B$7:$B$611,0)),INDEX('DEQ Pollutant List'!$D$7:$D$611,MATCH($C94,'DEQ Pollutant List'!$A$7:$A$611,0))),"")</f>
        <v>45</v>
      </c>
    </row>
    <row r="95" spans="1:15" ht="15" hidden="1">
      <c r="A95" s="5" t="s">
        <v>39</v>
      </c>
      <c r="B95" s="7" t="s">
        <v>47</v>
      </c>
      <c r="C95" s="13" t="s">
        <v>104</v>
      </c>
      <c r="D95" s="19" t="s">
        <v>129</v>
      </c>
      <c r="E95" s="100"/>
      <c r="F95" s="36"/>
      <c r="G95" s="100" t="s">
        <v>53</v>
      </c>
      <c r="H95" s="36" t="s">
        <v>53</v>
      </c>
      <c r="I95" s="34">
        <f>'09_Boilers_Furnaces'!D21</f>
        <v>8.0000000000000002E-3</v>
      </c>
      <c r="J95" s="11">
        <f t="shared" si="1"/>
        <v>8.0000000000000002E-3</v>
      </c>
      <c r="K95" s="6" t="s">
        <v>97</v>
      </c>
      <c r="L95" s="20" t="s">
        <v>151</v>
      </c>
      <c r="M95" s="7">
        <f>IF(ISBLANK($B95),_xlfn.XLOOKUP($A95,'2. TEUs &amp; Activities - EF'!$A$9:$A$190,'2. TEUs &amp; Activities - EF'!$J$9:$J$190),_xlfn.XLOOKUP($B95,'2. TEUs &amp; Activities - EF'!$B$9:$B$190,'2. TEUs &amp; Activities - EF'!$J$9:$J$190))*'3. Pollutant Emissions - EF'!$I95*IF(OR(ISBLANK($E95),$G95="Yes"),1,$E95)*IF($H95="Yes",1,(1-$F95))</f>
        <v>0.46032941176470588</v>
      </c>
      <c r="N95" s="5">
        <f>IF(ISBLANK($B95),_xlfn.XLOOKUP($A95,'2. TEUs &amp; Activities - EF'!$A$9:$A$190,'2. TEUs &amp; Activities - EF'!$M$9:$M$190),_xlfn.XLOOKUP($B95,'2. TEUs &amp; Activities - EF'!$B$9:$B$190,'2. TEUs &amp; Activities - EF'!$M$9:$M$190))*'3. Pollutant Emissions - EF'!$J95*IF(OR(ISBLANK($E95),$G95="Yes"),1,$E95)*IF($H95="Yes",1,(1-$F95))</f>
        <v>1.2611764705882354E-3</v>
      </c>
      <c r="O95" s="130">
        <f>IFERROR(IF(OR($C95="",$C95="No CAS"),INDEX('DEQ Pollutant List'!$D$7:$D$611,MATCH($D95,'DEQ Pollutant List'!$B$7:$B$611,0)),INDEX('DEQ Pollutant List'!$D$7:$D$611,MATCH($C95,'DEQ Pollutant List'!$A$7:$A$611,0))),"")</f>
        <v>46</v>
      </c>
    </row>
    <row r="96" spans="1:15" ht="15" hidden="1">
      <c r="A96" s="5" t="s">
        <v>39</v>
      </c>
      <c r="B96" s="7" t="s">
        <v>47</v>
      </c>
      <c r="C96" s="13" t="s">
        <v>105</v>
      </c>
      <c r="D96" s="19" t="s">
        <v>130</v>
      </c>
      <c r="E96" s="100"/>
      <c r="F96" s="36"/>
      <c r="G96" s="100" t="s">
        <v>53</v>
      </c>
      <c r="H96" s="36" t="s">
        <v>53</v>
      </c>
      <c r="I96" s="34">
        <f>'09_Boilers_Furnaces'!D22</f>
        <v>1.1999999999999999E-6</v>
      </c>
      <c r="J96" s="11">
        <f t="shared" si="1"/>
        <v>1.1999999999999999E-6</v>
      </c>
      <c r="K96" s="6" t="s">
        <v>97</v>
      </c>
      <c r="L96" s="20" t="s">
        <v>151</v>
      </c>
      <c r="M96" s="7">
        <f>IF(ISBLANK($B96),_xlfn.XLOOKUP($A96,'2. TEUs &amp; Activities - EF'!$A$9:$A$190,'2. TEUs &amp; Activities - EF'!$J$9:$J$190),_xlfn.XLOOKUP($B96,'2. TEUs &amp; Activities - EF'!$B$9:$B$190,'2. TEUs &amp; Activities - EF'!$J$9:$J$190))*'3. Pollutant Emissions - EF'!$I96*IF(OR(ISBLANK($E96),$G96="Yes"),1,$E96)*IF($H96="Yes",1,(1-$F96))</f>
        <v>6.9049411764705878E-5</v>
      </c>
      <c r="N96" s="5">
        <f>IF(ISBLANK($B96),_xlfn.XLOOKUP($A96,'2. TEUs &amp; Activities - EF'!$A$9:$A$190,'2. TEUs &amp; Activities - EF'!$M$9:$M$190),_xlfn.XLOOKUP($B96,'2. TEUs &amp; Activities - EF'!$B$9:$B$190,'2. TEUs &amp; Activities - EF'!$M$9:$M$190))*'3. Pollutant Emissions - EF'!$J96*IF(OR(ISBLANK($E96),$G96="Yes"),1,$E96)*IF($H96="Yes",1,(1-$F96))</f>
        <v>1.891764705882353E-7</v>
      </c>
      <c r="O96" s="130">
        <f>IFERROR(IF(OR($C96="",$C96="No CAS"),INDEX('DEQ Pollutant List'!$D$7:$D$611,MATCH($D96,'DEQ Pollutant List'!$B$7:$B$611,0)),INDEX('DEQ Pollutant List'!$D$7:$D$611,MATCH($C96,'DEQ Pollutant List'!$A$7:$A$611,0))),"")</f>
        <v>406</v>
      </c>
    </row>
    <row r="97" spans="1:15" ht="15" hidden="1">
      <c r="A97" s="5" t="s">
        <v>39</v>
      </c>
      <c r="B97" s="7" t="s">
        <v>47</v>
      </c>
      <c r="C97" s="13" t="s">
        <v>106</v>
      </c>
      <c r="D97" s="19" t="s">
        <v>131</v>
      </c>
      <c r="E97" s="100"/>
      <c r="F97" s="36"/>
      <c r="G97" s="100" t="s">
        <v>53</v>
      </c>
      <c r="H97" s="36" t="s">
        <v>53</v>
      </c>
      <c r="I97" s="34">
        <f>'09_Boilers_Furnaces'!D23</f>
        <v>1.2E-5</v>
      </c>
      <c r="J97" s="11">
        <f t="shared" si="1"/>
        <v>1.2E-5</v>
      </c>
      <c r="K97" s="6" t="s">
        <v>97</v>
      </c>
      <c r="L97" s="20" t="s">
        <v>151</v>
      </c>
      <c r="M97" s="7">
        <f>IF(ISBLANK($B97),_xlfn.XLOOKUP($A97,'2. TEUs &amp; Activities - EF'!$A$9:$A$190,'2. TEUs &amp; Activities - EF'!$J$9:$J$190),_xlfn.XLOOKUP($B97,'2. TEUs &amp; Activities - EF'!$B$9:$B$190,'2. TEUs &amp; Activities - EF'!$J$9:$J$190))*'3. Pollutant Emissions - EF'!$I97*IF(OR(ISBLANK($E97),$G97="Yes"),1,$E97)*IF($H97="Yes",1,(1-$F97))</f>
        <v>6.9049411764705881E-4</v>
      </c>
      <c r="N97" s="5">
        <f>IF(ISBLANK($B97),_xlfn.XLOOKUP($A97,'2. TEUs &amp; Activities - EF'!$A$9:$A$190,'2. TEUs &amp; Activities - EF'!$M$9:$M$190),_xlfn.XLOOKUP($B97,'2. TEUs &amp; Activities - EF'!$B$9:$B$190,'2. TEUs &amp; Activities - EF'!$M$9:$M$190))*'3. Pollutant Emissions - EF'!$J97*IF(OR(ISBLANK($E97),$G97="Yes"),1,$E97)*IF($H97="Yes",1,(1-$F97))</f>
        <v>1.891764705882353E-6</v>
      </c>
      <c r="O97" s="130">
        <f>IFERROR(IF(OR($C97="",$C97="No CAS"),INDEX('DEQ Pollutant List'!$D$7:$D$611,MATCH($D97,'DEQ Pollutant List'!$B$7:$B$611,0)),INDEX('DEQ Pollutant List'!$D$7:$D$611,MATCH($C97,'DEQ Pollutant List'!$A$7:$A$611,0))),"")</f>
        <v>58</v>
      </c>
    </row>
    <row r="98" spans="1:15" ht="15" hidden="1">
      <c r="A98" s="5" t="s">
        <v>39</v>
      </c>
      <c r="B98" s="7" t="s">
        <v>47</v>
      </c>
      <c r="C98" s="13" t="s">
        <v>107</v>
      </c>
      <c r="D98" s="19" t="s">
        <v>132</v>
      </c>
      <c r="E98" s="100"/>
      <c r="F98" s="36"/>
      <c r="G98" s="100" t="s">
        <v>53</v>
      </c>
      <c r="H98" s="36" t="s">
        <v>53</v>
      </c>
      <c r="I98" s="34">
        <f>'09_Boilers_Furnaces'!D24</f>
        <v>1.1000000000000001E-3</v>
      </c>
      <c r="J98" s="11">
        <f t="shared" si="1"/>
        <v>1.1000000000000001E-3</v>
      </c>
      <c r="K98" s="6" t="s">
        <v>97</v>
      </c>
      <c r="L98" s="20" t="s">
        <v>151</v>
      </c>
      <c r="M98" s="7">
        <f>IF(ISBLANK($B98),_xlfn.XLOOKUP($A98,'2. TEUs &amp; Activities - EF'!$A$9:$A$190,'2. TEUs &amp; Activities - EF'!$J$9:$J$190),_xlfn.XLOOKUP($B98,'2. TEUs &amp; Activities - EF'!$B$9:$B$190,'2. TEUs &amp; Activities - EF'!$J$9:$J$190))*'3. Pollutant Emissions - EF'!$I98*IF(OR(ISBLANK($E98),$G98="Yes"),1,$E98)*IF($H98="Yes",1,(1-$F98))</f>
        <v>6.3295294117647061E-2</v>
      </c>
      <c r="N98" s="5">
        <f>IF(ISBLANK($B98),_xlfn.XLOOKUP($A98,'2. TEUs &amp; Activities - EF'!$A$9:$A$190,'2. TEUs &amp; Activities - EF'!$M$9:$M$190),_xlfn.XLOOKUP($B98,'2. TEUs &amp; Activities - EF'!$B$9:$B$190,'2. TEUs &amp; Activities - EF'!$M$9:$M$190))*'3. Pollutant Emissions - EF'!$J98*IF(OR(ISBLANK($E98),$G98="Yes"),1,$E98)*IF($H98="Yes",1,(1-$F98))</f>
        <v>1.7341176470588238E-4</v>
      </c>
      <c r="O98" s="130">
        <f>IFERROR(IF(OR($C98="",$C98="No CAS"),INDEX('DEQ Pollutant List'!$D$7:$D$611,MATCH($D98,'DEQ Pollutant List'!$B$7:$B$611,0)),INDEX('DEQ Pollutant List'!$D$7:$D$611,MATCH($C98,'DEQ Pollutant List'!$A$7:$A$611,0))),"")</f>
        <v>83</v>
      </c>
    </row>
    <row r="99" spans="1:15" ht="15" hidden="1">
      <c r="A99" s="5" t="s">
        <v>39</v>
      </c>
      <c r="B99" s="7" t="s">
        <v>47</v>
      </c>
      <c r="C99" s="13" t="s">
        <v>108</v>
      </c>
      <c r="D99" s="19" t="s">
        <v>133</v>
      </c>
      <c r="E99" s="100"/>
      <c r="F99" s="36"/>
      <c r="G99" s="100" t="s">
        <v>53</v>
      </c>
      <c r="H99" s="36" t="s">
        <v>53</v>
      </c>
      <c r="I99" s="34">
        <f>'09_Boilers_Furnaces'!D25</f>
        <v>1.4E-3</v>
      </c>
      <c r="J99" s="11">
        <f t="shared" si="1"/>
        <v>1.4E-3</v>
      </c>
      <c r="K99" s="6" t="s">
        <v>97</v>
      </c>
      <c r="L99" s="20" t="s">
        <v>151</v>
      </c>
      <c r="M99" s="7">
        <f>IF(ISBLANK($B99),_xlfn.XLOOKUP($A99,'2. TEUs &amp; Activities - EF'!$A$9:$A$190,'2. TEUs &amp; Activities - EF'!$J$9:$J$190),_xlfn.XLOOKUP($B99,'2. TEUs &amp; Activities - EF'!$B$9:$B$190,'2. TEUs &amp; Activities - EF'!$J$9:$J$190))*'3. Pollutant Emissions - EF'!$I99*IF(OR(ISBLANK($E99),$G99="Yes"),1,$E99)*IF($H99="Yes",1,(1-$F99))</f>
        <v>8.0557647058823525E-2</v>
      </c>
      <c r="N99" s="5">
        <f>IF(ISBLANK($B99),_xlfn.XLOOKUP($A99,'2. TEUs &amp; Activities - EF'!$A$9:$A$190,'2. TEUs &amp; Activities - EF'!$M$9:$M$190),_xlfn.XLOOKUP($B99,'2. TEUs &amp; Activities - EF'!$B$9:$B$190,'2. TEUs &amp; Activities - EF'!$M$9:$M$190))*'3. Pollutant Emissions - EF'!$J99*IF(OR(ISBLANK($E99),$G99="Yes"),1,$E99)*IF($H99="Yes",1,(1-$F99))</f>
        <v>2.207058823529412E-4</v>
      </c>
      <c r="O99" s="130">
        <f>IFERROR(IF(OR($C99="",$C99="No CAS"),INDEX('DEQ Pollutant List'!$D$7:$D$611,MATCH($D99,'DEQ Pollutant List'!$B$7:$B$611,0)),INDEX('DEQ Pollutant List'!$D$7:$D$611,MATCH($C99,'DEQ Pollutant List'!$A$7:$A$611,0))),"")</f>
        <v>136</v>
      </c>
    </row>
    <row r="100" spans="1:15" ht="15" hidden="1">
      <c r="A100" s="5" t="s">
        <v>39</v>
      </c>
      <c r="B100" s="7" t="s">
        <v>47</v>
      </c>
      <c r="C100" s="13" t="s">
        <v>109</v>
      </c>
      <c r="D100" s="19" t="s">
        <v>134</v>
      </c>
      <c r="E100" s="100"/>
      <c r="F100" s="36"/>
      <c r="G100" s="100" t="s">
        <v>53</v>
      </c>
      <c r="H100" s="36" t="s">
        <v>53</v>
      </c>
      <c r="I100" s="34">
        <f>'09_Boilers_Furnaces'!D26</f>
        <v>8.3999999999999995E-5</v>
      </c>
      <c r="J100" s="11">
        <f t="shared" si="1"/>
        <v>8.3999999999999995E-5</v>
      </c>
      <c r="K100" s="6" t="s">
        <v>97</v>
      </c>
      <c r="L100" s="20" t="s">
        <v>151</v>
      </c>
      <c r="M100" s="7">
        <f>IF(ISBLANK($B100),_xlfn.XLOOKUP($A100,'2. TEUs &amp; Activities - EF'!$A$9:$A$190,'2. TEUs &amp; Activities - EF'!$J$9:$J$190),_xlfn.XLOOKUP($B100,'2. TEUs &amp; Activities - EF'!$B$9:$B$190,'2. TEUs &amp; Activities - EF'!$J$9:$J$190))*'3. Pollutant Emissions - EF'!$I100*IF(OR(ISBLANK($E100),$G100="Yes"),1,$E100)*IF($H100="Yes",1,(1-$F100))</f>
        <v>4.833458823529411E-3</v>
      </c>
      <c r="N100" s="5">
        <f>IF(ISBLANK($B100),_xlfn.XLOOKUP($A100,'2. TEUs &amp; Activities - EF'!$A$9:$A$190,'2. TEUs &amp; Activities - EF'!$M$9:$M$190),_xlfn.XLOOKUP($B100,'2. TEUs &amp; Activities - EF'!$B$9:$B$190,'2. TEUs &amp; Activities - EF'!$M$9:$M$190))*'3. Pollutant Emissions - EF'!$J100*IF(OR(ISBLANK($E100),$G100="Yes"),1,$E100)*IF($H100="Yes",1,(1-$F100))</f>
        <v>1.3242352941176471E-5</v>
      </c>
      <c r="O100" s="130">
        <f>IFERROR(IF(OR($C100="",$C100="No CAS"),INDEX('DEQ Pollutant List'!$D$7:$D$611,MATCH($D100,'DEQ Pollutant List'!$B$7:$B$611,0)),INDEX('DEQ Pollutant List'!$D$7:$D$611,MATCH($C100,'DEQ Pollutant List'!$A$7:$A$611,0))),"")</f>
        <v>146</v>
      </c>
    </row>
    <row r="101" spans="1:15" ht="15" hidden="1">
      <c r="A101" s="5" t="s">
        <v>39</v>
      </c>
      <c r="B101" s="7" t="s">
        <v>47</v>
      </c>
      <c r="C101" s="13" t="s">
        <v>110</v>
      </c>
      <c r="D101" s="19" t="s">
        <v>135</v>
      </c>
      <c r="E101" s="100"/>
      <c r="F101" s="36"/>
      <c r="G101" s="100" t="s">
        <v>53</v>
      </c>
      <c r="H101" s="36" t="s">
        <v>53</v>
      </c>
      <c r="I101" s="34">
        <f>'09_Boilers_Furnaces'!D27</f>
        <v>8.4999999999999995E-4</v>
      </c>
      <c r="J101" s="11">
        <f t="shared" si="1"/>
        <v>8.4999999999999995E-4</v>
      </c>
      <c r="K101" s="6" t="s">
        <v>97</v>
      </c>
      <c r="L101" s="20" t="s">
        <v>151</v>
      </c>
      <c r="M101" s="7">
        <f>IF(ISBLANK($B101),_xlfn.XLOOKUP($A101,'2. TEUs &amp; Activities - EF'!$A$9:$A$190,'2. TEUs &amp; Activities - EF'!$J$9:$J$190),_xlfn.XLOOKUP($B101,'2. TEUs &amp; Activities - EF'!$B$9:$B$190,'2. TEUs &amp; Activities - EF'!$J$9:$J$190))*'3. Pollutant Emissions - EF'!$I101*IF(OR(ISBLANK($E101),$G101="Yes"),1,$E101)*IF($H101="Yes",1,(1-$F101))</f>
        <v>4.8909999999999995E-2</v>
      </c>
      <c r="N101" s="5">
        <f>IF(ISBLANK($B101),_xlfn.XLOOKUP($A101,'2. TEUs &amp; Activities - EF'!$A$9:$A$190,'2. TEUs &amp; Activities - EF'!$M$9:$M$190),_xlfn.XLOOKUP($B101,'2. TEUs &amp; Activities - EF'!$B$9:$B$190,'2. TEUs &amp; Activities - EF'!$M$9:$M$190))*'3. Pollutant Emissions - EF'!$J101*IF(OR(ISBLANK($E101),$G101="Yes"),1,$E101)*IF($H101="Yes",1,(1-$F101))</f>
        <v>1.34E-4</v>
      </c>
      <c r="O101" s="130">
        <f>IFERROR(IF(OR($C101="",$C101="No CAS"),INDEX('DEQ Pollutant List'!$D$7:$D$611,MATCH($D101,'DEQ Pollutant List'!$B$7:$B$611,0)),INDEX('DEQ Pollutant List'!$D$7:$D$611,MATCH($C101,'DEQ Pollutant List'!$A$7:$A$611,0))),"")</f>
        <v>149</v>
      </c>
    </row>
    <row r="102" spans="1:15" ht="15" hidden="1">
      <c r="A102" s="5" t="s">
        <v>39</v>
      </c>
      <c r="B102" s="7" t="s">
        <v>47</v>
      </c>
      <c r="C102" s="13" t="s">
        <v>111</v>
      </c>
      <c r="D102" s="19" t="s">
        <v>136</v>
      </c>
      <c r="E102" s="100"/>
      <c r="F102" s="36"/>
      <c r="G102" s="100" t="s">
        <v>53</v>
      </c>
      <c r="H102" s="36" t="s">
        <v>53</v>
      </c>
      <c r="I102" s="34">
        <f>'09_Boilers_Furnaces'!D28</f>
        <v>9.4999999999999998E-3</v>
      </c>
      <c r="J102" s="11">
        <f t="shared" si="1"/>
        <v>9.4999999999999998E-3</v>
      </c>
      <c r="K102" s="6" t="s">
        <v>97</v>
      </c>
      <c r="L102" s="20" t="s">
        <v>151</v>
      </c>
      <c r="M102" s="7">
        <f>IF(ISBLANK($B102),_xlfn.XLOOKUP($A102,'2. TEUs &amp; Activities - EF'!$A$9:$A$190,'2. TEUs &amp; Activities - EF'!$J$9:$J$190),_xlfn.XLOOKUP($B102,'2. TEUs &amp; Activities - EF'!$B$9:$B$190,'2. TEUs &amp; Activities - EF'!$J$9:$J$190))*'3. Pollutant Emissions - EF'!$I102*IF(OR(ISBLANK($E102),$G102="Yes"),1,$E102)*IF($H102="Yes",1,(1-$F102))</f>
        <v>0.54664117647058819</v>
      </c>
      <c r="N102" s="5">
        <f>IF(ISBLANK($B102),_xlfn.XLOOKUP($A102,'2. TEUs &amp; Activities - EF'!$A$9:$A$190,'2. TEUs &amp; Activities - EF'!$M$9:$M$190),_xlfn.XLOOKUP($B102,'2. TEUs &amp; Activities - EF'!$B$9:$B$190,'2. TEUs &amp; Activities - EF'!$M$9:$M$190))*'3. Pollutant Emissions - EF'!$J102*IF(OR(ISBLANK($E102),$G102="Yes"),1,$E102)*IF($H102="Yes",1,(1-$F102))</f>
        <v>1.4976470588235293E-3</v>
      </c>
      <c r="O102" s="130">
        <f>IFERROR(IF(OR($C102="",$C102="No CAS"),INDEX('DEQ Pollutant List'!$D$7:$D$611,MATCH($D102,'DEQ Pollutant List'!$B$7:$B$611,0)),INDEX('DEQ Pollutant List'!$D$7:$D$611,MATCH($C102,'DEQ Pollutant List'!$A$7:$A$611,0))),"")</f>
        <v>229</v>
      </c>
    </row>
    <row r="103" spans="1:15" ht="15" hidden="1">
      <c r="A103" s="5" t="s">
        <v>39</v>
      </c>
      <c r="B103" s="7" t="s">
        <v>47</v>
      </c>
      <c r="C103" s="13" t="s">
        <v>112</v>
      </c>
      <c r="D103" s="19" t="s">
        <v>137</v>
      </c>
      <c r="E103" s="100"/>
      <c r="F103" s="36"/>
      <c r="G103" s="100" t="s">
        <v>53</v>
      </c>
      <c r="H103" s="36" t="s">
        <v>53</v>
      </c>
      <c r="I103" s="34">
        <f>'09_Boilers_Furnaces'!D29</f>
        <v>1.7000000000000001E-2</v>
      </c>
      <c r="J103" s="11">
        <f t="shared" si="1"/>
        <v>1.7000000000000001E-2</v>
      </c>
      <c r="K103" s="6" t="s">
        <v>97</v>
      </c>
      <c r="L103" s="20" t="s">
        <v>151</v>
      </c>
      <c r="M103" s="7">
        <f>IF(ISBLANK($B103),_xlfn.XLOOKUP($A103,'2. TEUs &amp; Activities - EF'!$A$9:$A$190,'2. TEUs &amp; Activities - EF'!$J$9:$J$190),_xlfn.XLOOKUP($B103,'2. TEUs &amp; Activities - EF'!$B$9:$B$190,'2. TEUs &amp; Activities - EF'!$J$9:$J$190))*'3. Pollutant Emissions - EF'!$I103*IF(OR(ISBLANK($E103),$G103="Yes"),1,$E103)*IF($H103="Yes",1,(1-$F103))</f>
        <v>0.97820000000000007</v>
      </c>
      <c r="N103" s="5">
        <f>IF(ISBLANK($B103),_xlfn.XLOOKUP($A103,'2. TEUs &amp; Activities - EF'!$A$9:$A$190,'2. TEUs &amp; Activities - EF'!$M$9:$M$190),_xlfn.XLOOKUP($B103,'2. TEUs &amp; Activities - EF'!$B$9:$B$190,'2. TEUs &amp; Activities - EF'!$M$9:$M$190))*'3. Pollutant Emissions - EF'!$J103*IF(OR(ISBLANK($E103),$G103="Yes"),1,$E103)*IF($H103="Yes",1,(1-$F103))</f>
        <v>2.6800000000000001E-3</v>
      </c>
      <c r="O103" s="130">
        <f>IFERROR(IF(OR($C103="",$C103="No CAS"),INDEX('DEQ Pollutant List'!$D$7:$D$611,MATCH($D103,'DEQ Pollutant List'!$B$7:$B$611,0)),INDEX('DEQ Pollutant List'!$D$7:$D$611,MATCH($C103,'DEQ Pollutant List'!$A$7:$A$611,0))),"")</f>
        <v>250</v>
      </c>
    </row>
    <row r="104" spans="1:15" ht="15" hidden="1">
      <c r="A104" s="5" t="s">
        <v>39</v>
      </c>
      <c r="B104" s="7" t="s">
        <v>47</v>
      </c>
      <c r="C104" s="13" t="s">
        <v>113</v>
      </c>
      <c r="D104" s="19" t="s">
        <v>138</v>
      </c>
      <c r="E104" s="100"/>
      <c r="F104" s="36"/>
      <c r="G104" s="100" t="s">
        <v>53</v>
      </c>
      <c r="H104" s="36" t="s">
        <v>53</v>
      </c>
      <c r="I104" s="34">
        <f>'09_Boilers_Furnaces'!D30</f>
        <v>6.3E-3</v>
      </c>
      <c r="J104" s="11">
        <f t="shared" si="1"/>
        <v>6.3E-3</v>
      </c>
      <c r="K104" s="6" t="s">
        <v>97</v>
      </c>
      <c r="L104" s="20" t="s">
        <v>151</v>
      </c>
      <c r="M104" s="7">
        <f>IF(ISBLANK($B104),_xlfn.XLOOKUP($A104,'2. TEUs &amp; Activities - EF'!$A$9:$A$190,'2. TEUs &amp; Activities - EF'!$J$9:$J$190),_xlfn.XLOOKUP($B104,'2. TEUs &amp; Activities - EF'!$B$9:$B$190,'2. TEUs &amp; Activities - EF'!$J$9:$J$190))*'3. Pollutant Emissions - EF'!$I104*IF(OR(ISBLANK($E104),$G104="Yes"),1,$E104)*IF($H104="Yes",1,(1-$F104))</f>
        <v>0.36250941176470586</v>
      </c>
      <c r="N104" s="5">
        <f>IF(ISBLANK($B104),_xlfn.XLOOKUP($A104,'2. TEUs &amp; Activities - EF'!$A$9:$A$190,'2. TEUs &amp; Activities - EF'!$M$9:$M$190),_xlfn.XLOOKUP($B104,'2. TEUs &amp; Activities - EF'!$B$9:$B$190,'2. TEUs &amp; Activities - EF'!$M$9:$M$190))*'3. Pollutant Emissions - EF'!$J104*IF(OR(ISBLANK($E104),$G104="Yes"),1,$E104)*IF($H104="Yes",1,(1-$F104))</f>
        <v>9.9317647058823539E-4</v>
      </c>
      <c r="O104" s="130">
        <f>IFERROR(IF(OR($C104="",$C104="No CAS"),INDEX('DEQ Pollutant List'!$D$7:$D$611,MATCH($D104,'DEQ Pollutant List'!$B$7:$B$611,0)),INDEX('DEQ Pollutant List'!$D$7:$D$611,MATCH($C104,'DEQ Pollutant List'!$A$7:$A$611,0))),"")</f>
        <v>289</v>
      </c>
    </row>
    <row r="105" spans="1:15" ht="15" hidden="1">
      <c r="A105" s="5" t="s">
        <v>39</v>
      </c>
      <c r="B105" s="7" t="s">
        <v>47</v>
      </c>
      <c r="C105" s="13" t="s">
        <v>114</v>
      </c>
      <c r="D105" s="19" t="s">
        <v>139</v>
      </c>
      <c r="E105" s="100"/>
      <c r="F105" s="36"/>
      <c r="G105" s="100" t="s">
        <v>53</v>
      </c>
      <c r="H105" s="36" t="s">
        <v>53</v>
      </c>
      <c r="I105" s="34">
        <f>'09_Boilers_Furnaces'!D31</f>
        <v>5.0000000000000001E-4</v>
      </c>
      <c r="J105" s="11">
        <f t="shared" si="1"/>
        <v>5.0000000000000001E-4</v>
      </c>
      <c r="K105" s="6" t="s">
        <v>97</v>
      </c>
      <c r="L105" s="20" t="s">
        <v>151</v>
      </c>
      <c r="M105" s="7">
        <f>IF(ISBLANK($B105),_xlfn.XLOOKUP($A105,'2. TEUs &amp; Activities - EF'!$A$9:$A$190,'2. TEUs &amp; Activities - EF'!$J$9:$J$190),_xlfn.XLOOKUP($B105,'2. TEUs &amp; Activities - EF'!$B$9:$B$190,'2. TEUs &amp; Activities - EF'!$J$9:$J$190))*'3. Pollutant Emissions - EF'!$I105*IF(OR(ISBLANK($E105),$G105="Yes"),1,$E105)*IF($H105="Yes",1,(1-$F105))</f>
        <v>2.8770588235294117E-2</v>
      </c>
      <c r="N105" s="5">
        <f>IF(ISBLANK($B105),_xlfn.XLOOKUP($A105,'2. TEUs &amp; Activities - EF'!$A$9:$A$190,'2. TEUs &amp; Activities - EF'!$M$9:$M$190),_xlfn.XLOOKUP($B105,'2. TEUs &amp; Activities - EF'!$B$9:$B$190,'2. TEUs &amp; Activities - EF'!$M$9:$M$190))*'3. Pollutant Emissions - EF'!$J105*IF(OR(ISBLANK($E105),$G105="Yes"),1,$E105)*IF($H105="Yes",1,(1-$F105))</f>
        <v>7.8823529411764713E-5</v>
      </c>
      <c r="O105" s="130">
        <f>IFERROR(IF(OR($C105="",$C105="No CAS"),INDEX('DEQ Pollutant List'!$D$7:$D$611,MATCH($D105,'DEQ Pollutant List'!$B$7:$B$611,0)),INDEX('DEQ Pollutant List'!$D$7:$D$611,MATCH($C105,'DEQ Pollutant List'!$A$7:$A$611,0))),"")</f>
        <v>305</v>
      </c>
    </row>
    <row r="106" spans="1:15" ht="15" hidden="1">
      <c r="A106" s="5" t="s">
        <v>39</v>
      </c>
      <c r="B106" s="7" t="s">
        <v>47</v>
      </c>
      <c r="C106" s="13" t="s">
        <v>115</v>
      </c>
      <c r="D106" s="19" t="s">
        <v>140</v>
      </c>
      <c r="E106" s="100"/>
      <c r="F106" s="36"/>
      <c r="G106" s="100" t="s">
        <v>53</v>
      </c>
      <c r="H106" s="36" t="s">
        <v>53</v>
      </c>
      <c r="I106" s="34">
        <f>'09_Boilers_Furnaces'!D32</f>
        <v>3.8000000000000002E-4</v>
      </c>
      <c r="J106" s="11">
        <f t="shared" si="1"/>
        <v>3.8000000000000002E-4</v>
      </c>
      <c r="K106" s="6" t="s">
        <v>97</v>
      </c>
      <c r="L106" s="20" t="s">
        <v>151</v>
      </c>
      <c r="M106" s="7">
        <f>IF(ISBLANK($B106),_xlfn.XLOOKUP($A106,'2. TEUs &amp; Activities - EF'!$A$9:$A$190,'2. TEUs &amp; Activities - EF'!$J$9:$J$190),_xlfn.XLOOKUP($B106,'2. TEUs &amp; Activities - EF'!$B$9:$B$190,'2. TEUs &amp; Activities - EF'!$J$9:$J$190))*'3. Pollutant Emissions - EF'!$I106*IF(OR(ISBLANK($E106),$G106="Yes"),1,$E106)*IF($H106="Yes",1,(1-$F106))</f>
        <v>2.1865647058823531E-2</v>
      </c>
      <c r="N106" s="5">
        <f>IF(ISBLANK($B106),_xlfn.XLOOKUP($A106,'2. TEUs &amp; Activities - EF'!$A$9:$A$190,'2. TEUs &amp; Activities - EF'!$M$9:$M$190),_xlfn.XLOOKUP($B106,'2. TEUs &amp; Activities - EF'!$B$9:$B$190,'2. TEUs &amp; Activities - EF'!$M$9:$M$190))*'3. Pollutant Emissions - EF'!$J106*IF(OR(ISBLANK($E106),$G106="Yes"),1,$E106)*IF($H106="Yes",1,(1-$F106))</f>
        <v>5.9905882352941183E-5</v>
      </c>
      <c r="O106" s="130">
        <f>IFERROR(IF(OR($C106="",$C106="No CAS"),INDEX('DEQ Pollutant List'!$D$7:$D$611,MATCH($D106,'DEQ Pollutant List'!$B$7:$B$611,0)),INDEX('DEQ Pollutant List'!$D$7:$D$611,MATCH($C106,'DEQ Pollutant List'!$A$7:$A$611,0))),"")</f>
        <v>312</v>
      </c>
    </row>
    <row r="107" spans="1:15" ht="15" hidden="1">
      <c r="A107" s="5" t="s">
        <v>39</v>
      </c>
      <c r="B107" s="7" t="s">
        <v>47</v>
      </c>
      <c r="C107" s="13" t="s">
        <v>116</v>
      </c>
      <c r="D107" s="19" t="s">
        <v>141</v>
      </c>
      <c r="E107" s="100"/>
      <c r="F107" s="36"/>
      <c r="G107" s="100" t="s">
        <v>53</v>
      </c>
      <c r="H107" s="36" t="s">
        <v>53</v>
      </c>
      <c r="I107" s="34">
        <f>'09_Boilers_Furnaces'!D33</f>
        <v>2.5999999999999998E-4</v>
      </c>
      <c r="J107" s="11">
        <f t="shared" si="1"/>
        <v>2.5999999999999998E-4</v>
      </c>
      <c r="K107" s="6" t="s">
        <v>97</v>
      </c>
      <c r="L107" s="20" t="s">
        <v>151</v>
      </c>
      <c r="M107" s="7">
        <f>IF(ISBLANK($B107),_xlfn.XLOOKUP($A107,'2. TEUs &amp; Activities - EF'!$A$9:$A$190,'2. TEUs &amp; Activities - EF'!$J$9:$J$190),_xlfn.XLOOKUP($B107,'2. TEUs &amp; Activities - EF'!$B$9:$B$190,'2. TEUs &amp; Activities - EF'!$J$9:$J$190))*'3. Pollutant Emissions - EF'!$I107*IF(OR(ISBLANK($E107),$G107="Yes"),1,$E107)*IF($H107="Yes",1,(1-$F107))</f>
        <v>1.496070588235294E-2</v>
      </c>
      <c r="N107" s="5">
        <f>IF(ISBLANK($B107),_xlfn.XLOOKUP($A107,'2. TEUs &amp; Activities - EF'!$A$9:$A$190,'2. TEUs &amp; Activities - EF'!$M$9:$M$190),_xlfn.XLOOKUP($B107,'2. TEUs &amp; Activities - EF'!$B$9:$B$190,'2. TEUs &amp; Activities - EF'!$M$9:$M$190))*'3. Pollutant Emissions - EF'!$J107*IF(OR(ISBLANK($E107),$G107="Yes"),1,$E107)*IF($H107="Yes",1,(1-$F107))</f>
        <v>4.0988235294117646E-5</v>
      </c>
      <c r="O107" s="130">
        <f>IFERROR(IF(OR($C107="",$C107="No CAS"),INDEX('DEQ Pollutant List'!$D$7:$D$611,MATCH($D107,'DEQ Pollutant List'!$B$7:$B$611,0)),INDEX('DEQ Pollutant List'!$D$7:$D$611,MATCH($C107,'DEQ Pollutant List'!$A$7:$A$611,0))),"")</f>
        <v>316</v>
      </c>
    </row>
    <row r="108" spans="1:15" ht="15" hidden="1">
      <c r="A108" s="5" t="s">
        <v>39</v>
      </c>
      <c r="B108" s="7" t="s">
        <v>47</v>
      </c>
      <c r="C108" s="13" t="s">
        <v>117</v>
      </c>
      <c r="D108" s="19" t="s">
        <v>142</v>
      </c>
      <c r="E108" s="100"/>
      <c r="F108" s="36"/>
      <c r="G108" s="100" t="s">
        <v>53</v>
      </c>
      <c r="H108" s="36" t="s">
        <v>53</v>
      </c>
      <c r="I108" s="34">
        <f>'09_Boilers_Furnaces'!D34</f>
        <v>1.65E-3</v>
      </c>
      <c r="J108" s="11">
        <f t="shared" si="1"/>
        <v>1.65E-3</v>
      </c>
      <c r="K108" s="6" t="s">
        <v>97</v>
      </c>
      <c r="L108" s="20" t="s">
        <v>151</v>
      </c>
      <c r="M108" s="7">
        <f>IF(ISBLANK($B108),_xlfn.XLOOKUP($A108,'2. TEUs &amp; Activities - EF'!$A$9:$A$190,'2. TEUs &amp; Activities - EF'!$J$9:$J$190),_xlfn.XLOOKUP($B108,'2. TEUs &amp; Activities - EF'!$B$9:$B$190,'2. TEUs &amp; Activities - EF'!$J$9:$J$190))*'3. Pollutant Emissions - EF'!$I108*IF(OR(ISBLANK($E108),$G108="Yes"),1,$E108)*IF($H108="Yes",1,(1-$F108))</f>
        <v>9.4942941176470591E-2</v>
      </c>
      <c r="N108" s="5">
        <f>IF(ISBLANK($B108),_xlfn.XLOOKUP($A108,'2. TEUs &amp; Activities - EF'!$A$9:$A$190,'2. TEUs &amp; Activities - EF'!$M$9:$M$190),_xlfn.XLOOKUP($B108,'2. TEUs &amp; Activities - EF'!$B$9:$B$190,'2. TEUs &amp; Activities - EF'!$M$9:$M$190))*'3. Pollutant Emissions - EF'!$J108*IF(OR(ISBLANK($E108),$G108="Yes"),1,$E108)*IF($H108="Yes",1,(1-$F108))</f>
        <v>2.6011764705882354E-4</v>
      </c>
      <c r="O108" s="130">
        <f>IFERROR(IF(OR($C108="",$C108="No CAS"),INDEX('DEQ Pollutant List'!$D$7:$D$611,MATCH($D108,'DEQ Pollutant List'!$B$7:$B$611,0)),INDEX('DEQ Pollutant List'!$D$7:$D$611,MATCH($C108,'DEQ Pollutant List'!$A$7:$A$611,0))),"")</f>
        <v>361</v>
      </c>
    </row>
    <row r="109" spans="1:15" ht="15" hidden="1">
      <c r="A109" s="5" t="s">
        <v>39</v>
      </c>
      <c r="B109" s="7" t="s">
        <v>47</v>
      </c>
      <c r="C109" s="13" t="s">
        <v>118</v>
      </c>
      <c r="D109" s="19" t="s">
        <v>143</v>
      </c>
      <c r="E109" s="100"/>
      <c r="F109" s="36"/>
      <c r="G109" s="100" t="s">
        <v>53</v>
      </c>
      <c r="H109" s="36" t="s">
        <v>53</v>
      </c>
      <c r="I109" s="34">
        <f>'09_Boilers_Furnaces'!D35</f>
        <v>2.9999999999999997E-4</v>
      </c>
      <c r="J109" s="11">
        <f t="shared" si="1"/>
        <v>2.9999999999999997E-4</v>
      </c>
      <c r="K109" s="6" t="s">
        <v>97</v>
      </c>
      <c r="L109" s="20" t="s">
        <v>151</v>
      </c>
      <c r="M109" s="7">
        <f>IF(ISBLANK($B109),_xlfn.XLOOKUP($A109,'2. TEUs &amp; Activities - EF'!$A$9:$A$190,'2. TEUs &amp; Activities - EF'!$J$9:$J$190),_xlfn.XLOOKUP($B109,'2. TEUs &amp; Activities - EF'!$B$9:$B$190,'2. TEUs &amp; Activities - EF'!$J$9:$J$190))*'3. Pollutant Emissions - EF'!$I109*IF(OR(ISBLANK($E109),$G109="Yes"),1,$E109)*IF($H109="Yes",1,(1-$F109))</f>
        <v>1.7262352941176468E-2</v>
      </c>
      <c r="N109" s="5">
        <f>IF(ISBLANK($B109),_xlfn.XLOOKUP($A109,'2. TEUs &amp; Activities - EF'!$A$9:$A$190,'2. TEUs &amp; Activities - EF'!$M$9:$M$190),_xlfn.XLOOKUP($B109,'2. TEUs &amp; Activities - EF'!$B$9:$B$190,'2. TEUs &amp; Activities - EF'!$M$9:$M$190))*'3. Pollutant Emissions - EF'!$J109*IF(OR(ISBLANK($E109),$G109="Yes"),1,$E109)*IF($H109="Yes",1,(1-$F109))</f>
        <v>4.7294117647058821E-5</v>
      </c>
      <c r="O109" s="130">
        <f>IFERROR(IF(OR($C109="",$C109="No CAS"),INDEX('DEQ Pollutant List'!$D$7:$D$611,MATCH($D109,'DEQ Pollutant List'!$B$7:$B$611,0)),INDEX('DEQ Pollutant List'!$D$7:$D$611,MATCH($C109,'DEQ Pollutant List'!$A$7:$A$611,0))),"")</f>
        <v>428</v>
      </c>
    </row>
    <row r="110" spans="1:15" ht="15" hidden="1">
      <c r="A110" s="5" t="s">
        <v>39</v>
      </c>
      <c r="B110" s="7" t="s">
        <v>47</v>
      </c>
      <c r="C110" s="13">
        <v>365</v>
      </c>
      <c r="D110" s="19" t="s">
        <v>144</v>
      </c>
      <c r="E110" s="100"/>
      <c r="F110" s="36"/>
      <c r="G110" s="100" t="s">
        <v>53</v>
      </c>
      <c r="H110" s="36" t="s">
        <v>53</v>
      </c>
      <c r="I110" s="34">
        <f>'09_Boilers_Furnaces'!D36</f>
        <v>2.0999999999999999E-3</v>
      </c>
      <c r="J110" s="11">
        <f t="shared" si="1"/>
        <v>2.0999999999999999E-3</v>
      </c>
      <c r="K110" s="6" t="s">
        <v>97</v>
      </c>
      <c r="L110" s="20" t="s">
        <v>151</v>
      </c>
      <c r="M110" s="7">
        <f>IF(ISBLANK($B110),_xlfn.XLOOKUP($A110,'2. TEUs &amp; Activities - EF'!$A$9:$A$190,'2. TEUs &amp; Activities - EF'!$J$9:$J$190),_xlfn.XLOOKUP($B110,'2. TEUs &amp; Activities - EF'!$B$9:$B$190,'2. TEUs &amp; Activities - EF'!$J$9:$J$190))*'3. Pollutant Emissions - EF'!$I110*IF(OR(ISBLANK($E110),$G110="Yes"),1,$E110)*IF($H110="Yes",1,(1-$F110))</f>
        <v>0.12083647058823528</v>
      </c>
      <c r="N110" s="5">
        <f>IF(ISBLANK($B110),_xlfn.XLOOKUP($A110,'2. TEUs &amp; Activities - EF'!$A$9:$A$190,'2. TEUs &amp; Activities - EF'!$M$9:$M$190),_xlfn.XLOOKUP($B110,'2. TEUs &amp; Activities - EF'!$B$9:$B$190,'2. TEUs &amp; Activities - EF'!$M$9:$M$190))*'3. Pollutant Emissions - EF'!$J110*IF(OR(ISBLANK($E110),$G110="Yes"),1,$E110)*IF($H110="Yes",1,(1-$F110))</f>
        <v>3.3105882352941178E-4</v>
      </c>
      <c r="O110" s="130">
        <f>IFERROR(IF(OR($C110="",$C110="No CAS"),INDEX('DEQ Pollutant List'!$D$7:$D$611,MATCH($D110,'DEQ Pollutant List'!$B$7:$B$611,0)),INDEX('DEQ Pollutant List'!$D$7:$D$611,MATCH($C110,'DEQ Pollutant List'!$A$7:$A$611,0))),"")</f>
        <v>365</v>
      </c>
    </row>
    <row r="111" spans="1:15" ht="15" hidden="1">
      <c r="A111" s="5" t="s">
        <v>39</v>
      </c>
      <c r="B111" s="7" t="s">
        <v>47</v>
      </c>
      <c r="C111" s="13">
        <v>401</v>
      </c>
      <c r="D111" s="19" t="s">
        <v>145</v>
      </c>
      <c r="E111" s="100"/>
      <c r="F111" s="36"/>
      <c r="G111" s="100" t="s">
        <v>53</v>
      </c>
      <c r="H111" s="36" t="s">
        <v>53</v>
      </c>
      <c r="I111" s="34">
        <f>'09_Boilers_Furnaces'!D37</f>
        <v>1E-4</v>
      </c>
      <c r="J111" s="11">
        <f t="shared" si="1"/>
        <v>1E-4</v>
      </c>
      <c r="K111" s="6" t="s">
        <v>97</v>
      </c>
      <c r="L111" s="20" t="s">
        <v>151</v>
      </c>
      <c r="M111" s="7">
        <f>IF(ISBLANK($B111),_xlfn.XLOOKUP($A111,'2. TEUs &amp; Activities - EF'!$A$9:$A$190,'2. TEUs &amp; Activities - EF'!$J$9:$J$190),_xlfn.XLOOKUP($B111,'2. TEUs &amp; Activities - EF'!$B$9:$B$190,'2. TEUs &amp; Activities - EF'!$J$9:$J$190))*'3. Pollutant Emissions - EF'!$I111*IF(OR(ISBLANK($E111),$G111="Yes"),1,$E111)*IF($H111="Yes",1,(1-$F111))</f>
        <v>5.7541176470588236E-3</v>
      </c>
      <c r="N111" s="5">
        <f>IF(ISBLANK($B111),_xlfn.XLOOKUP($A111,'2. TEUs &amp; Activities - EF'!$A$9:$A$190,'2. TEUs &amp; Activities - EF'!$M$9:$M$190),_xlfn.XLOOKUP($B111,'2. TEUs &amp; Activities - EF'!$B$9:$B$190,'2. TEUs &amp; Activities - EF'!$M$9:$M$190))*'3. Pollutant Emissions - EF'!$J111*IF(OR(ISBLANK($E111),$G111="Yes"),1,$E111)*IF($H111="Yes",1,(1-$F111))</f>
        <v>1.5764705882352943E-5</v>
      </c>
      <c r="O111" s="130">
        <f>IFERROR(IF(OR($C111="",$C111="No CAS"),INDEX('DEQ Pollutant List'!$D$7:$D$611,MATCH($D111,'DEQ Pollutant List'!$B$7:$B$611,0)),INDEX('DEQ Pollutant List'!$D$7:$D$611,MATCH($C111,'DEQ Pollutant List'!$A$7:$A$611,0))),"")</f>
        <v>401</v>
      </c>
    </row>
    <row r="112" spans="1:15" ht="15" hidden="1">
      <c r="A112" s="5" t="s">
        <v>39</v>
      </c>
      <c r="B112" s="7" t="s">
        <v>47</v>
      </c>
      <c r="C112" s="13" t="s">
        <v>119</v>
      </c>
      <c r="D112" s="19" t="s">
        <v>146</v>
      </c>
      <c r="E112" s="100"/>
      <c r="F112" s="36"/>
      <c r="G112" s="100" t="s">
        <v>53</v>
      </c>
      <c r="H112" s="36" t="s">
        <v>53</v>
      </c>
      <c r="I112" s="34">
        <f>'09_Boilers_Furnaces'!D38</f>
        <v>2.4000000000000001E-5</v>
      </c>
      <c r="J112" s="11">
        <f t="shared" si="1"/>
        <v>2.4000000000000001E-5</v>
      </c>
      <c r="K112" s="6" t="s">
        <v>97</v>
      </c>
      <c r="L112" s="20" t="s">
        <v>151</v>
      </c>
      <c r="M112" s="7">
        <f>IF(ISBLANK($B112),_xlfn.XLOOKUP($A112,'2. TEUs &amp; Activities - EF'!$A$9:$A$190,'2. TEUs &amp; Activities - EF'!$J$9:$J$190),_xlfn.XLOOKUP($B112,'2. TEUs &amp; Activities - EF'!$B$9:$B$190,'2. TEUs &amp; Activities - EF'!$J$9:$J$190))*'3. Pollutant Emissions - EF'!$I112*IF(OR(ISBLANK($E112),$G112="Yes"),1,$E112)*IF($H112="Yes",1,(1-$F112))</f>
        <v>1.3809882352941176E-3</v>
      </c>
      <c r="N112" s="5">
        <f>IF(ISBLANK($B112),_xlfn.XLOOKUP($A112,'2. TEUs &amp; Activities - EF'!$A$9:$A$190,'2. TEUs &amp; Activities - EF'!$M$9:$M$190),_xlfn.XLOOKUP($B112,'2. TEUs &amp; Activities - EF'!$B$9:$B$190,'2. TEUs &amp; Activities - EF'!$M$9:$M$190))*'3. Pollutant Emissions - EF'!$J112*IF(OR(ISBLANK($E112),$G112="Yes"),1,$E112)*IF($H112="Yes",1,(1-$F112))</f>
        <v>3.7835294117647059E-6</v>
      </c>
      <c r="O112" s="130">
        <f>IFERROR(IF(OR($C112="",$C112="No CAS"),INDEX('DEQ Pollutant List'!$D$7:$D$611,MATCH($D112,'DEQ Pollutant List'!$B$7:$B$611,0)),INDEX('DEQ Pollutant List'!$D$7:$D$611,MATCH($C112,'DEQ Pollutant List'!$A$7:$A$611,0))),"")</f>
        <v>575</v>
      </c>
    </row>
    <row r="113" spans="1:15" ht="15" hidden="1">
      <c r="A113" s="5" t="s">
        <v>39</v>
      </c>
      <c r="B113" s="7" t="s">
        <v>47</v>
      </c>
      <c r="C113" s="13" t="s">
        <v>120</v>
      </c>
      <c r="D113" s="19" t="s">
        <v>147</v>
      </c>
      <c r="E113" s="100"/>
      <c r="F113" s="36"/>
      <c r="G113" s="100" t="s">
        <v>53</v>
      </c>
      <c r="H113" s="36" t="s">
        <v>53</v>
      </c>
      <c r="I113" s="34">
        <f>'09_Boilers_Furnaces'!D39</f>
        <v>3.6600000000000001E-2</v>
      </c>
      <c r="J113" s="11">
        <f t="shared" si="1"/>
        <v>3.6600000000000001E-2</v>
      </c>
      <c r="K113" s="6" t="s">
        <v>97</v>
      </c>
      <c r="L113" s="20" t="s">
        <v>151</v>
      </c>
      <c r="M113" s="7">
        <f>IF(ISBLANK($B113),_xlfn.XLOOKUP($A113,'2. TEUs &amp; Activities - EF'!$A$9:$A$190,'2. TEUs &amp; Activities - EF'!$J$9:$J$190),_xlfn.XLOOKUP($B113,'2. TEUs &amp; Activities - EF'!$B$9:$B$190,'2. TEUs &amp; Activities - EF'!$J$9:$J$190))*'3. Pollutant Emissions - EF'!$I113*IF(OR(ISBLANK($E113),$G113="Yes"),1,$E113)*IF($H113="Yes",1,(1-$F113))</f>
        <v>2.1060070588235296</v>
      </c>
      <c r="N113" s="5">
        <f>IF(ISBLANK($B113),_xlfn.XLOOKUP($A113,'2. TEUs &amp; Activities - EF'!$A$9:$A$190,'2. TEUs &amp; Activities - EF'!$M$9:$M$190),_xlfn.XLOOKUP($B113,'2. TEUs &amp; Activities - EF'!$B$9:$B$190,'2. TEUs &amp; Activities - EF'!$M$9:$M$190))*'3. Pollutant Emissions - EF'!$J113*IF(OR(ISBLANK($E113),$G113="Yes"),1,$E113)*IF($H113="Yes",1,(1-$F113))</f>
        <v>5.7698823529411768E-3</v>
      </c>
      <c r="O113" s="130">
        <f>IFERROR(IF(OR($C113="",$C113="No CAS"),INDEX('DEQ Pollutant List'!$D$7:$D$611,MATCH($D113,'DEQ Pollutant List'!$B$7:$B$611,0)),INDEX('DEQ Pollutant List'!$D$7:$D$611,MATCH($C113,'DEQ Pollutant List'!$A$7:$A$611,0))),"")</f>
        <v>600</v>
      </c>
    </row>
    <row r="114" spans="1:15" ht="15" hidden="1">
      <c r="A114" s="5" t="s">
        <v>39</v>
      </c>
      <c r="B114" s="7" t="s">
        <v>47</v>
      </c>
      <c r="C114" s="13" t="s">
        <v>121</v>
      </c>
      <c r="D114" s="19" t="s">
        <v>148</v>
      </c>
      <c r="E114" s="100"/>
      <c r="F114" s="36"/>
      <c r="G114" s="100" t="s">
        <v>53</v>
      </c>
      <c r="H114" s="36" t="s">
        <v>53</v>
      </c>
      <c r="I114" s="34">
        <f>'09_Boilers_Furnaces'!D40</f>
        <v>2.3E-3</v>
      </c>
      <c r="J114" s="11">
        <f t="shared" si="1"/>
        <v>2.3E-3</v>
      </c>
      <c r="K114" s="6" t="s">
        <v>97</v>
      </c>
      <c r="L114" s="20" t="s">
        <v>151</v>
      </c>
      <c r="M114" s="7">
        <f>IF(ISBLANK($B114),_xlfn.XLOOKUP($A114,'2. TEUs &amp; Activities - EF'!$A$9:$A$190,'2. TEUs &amp; Activities - EF'!$J$9:$J$190),_xlfn.XLOOKUP($B114,'2. TEUs &amp; Activities - EF'!$B$9:$B$190,'2. TEUs &amp; Activities - EF'!$J$9:$J$190))*'3. Pollutant Emissions - EF'!$I114*IF(OR(ISBLANK($E114),$G114="Yes"),1,$E114)*IF($H114="Yes",1,(1-$F114))</f>
        <v>0.13234470588235295</v>
      </c>
      <c r="N114" s="5">
        <f>IF(ISBLANK($B114),_xlfn.XLOOKUP($A114,'2. TEUs &amp; Activities - EF'!$A$9:$A$190,'2. TEUs &amp; Activities - EF'!$M$9:$M$190),_xlfn.XLOOKUP($B114,'2. TEUs &amp; Activities - EF'!$B$9:$B$190,'2. TEUs &amp; Activities - EF'!$M$9:$M$190))*'3. Pollutant Emissions - EF'!$J114*IF(OR(ISBLANK($E114),$G114="Yes"),1,$E114)*IF($H114="Yes",1,(1-$F114))</f>
        <v>3.6258823529411764E-4</v>
      </c>
      <c r="O114" s="130">
        <f>IFERROR(IF(OR($C114="",$C114="No CAS"),INDEX('DEQ Pollutant List'!$D$7:$D$611,MATCH($D114,'DEQ Pollutant List'!$B$7:$B$611,0)),INDEX('DEQ Pollutant List'!$D$7:$D$611,MATCH($C114,'DEQ Pollutant List'!$A$7:$A$611,0))),"")</f>
        <v>620</v>
      </c>
    </row>
    <row r="115" spans="1:15" ht="15" hidden="1">
      <c r="A115" s="5" t="s">
        <v>39</v>
      </c>
      <c r="B115" s="7" t="s">
        <v>47</v>
      </c>
      <c r="C115" s="13" t="s">
        <v>122</v>
      </c>
      <c r="D115" s="19" t="s">
        <v>149</v>
      </c>
      <c r="E115" s="100"/>
      <c r="F115" s="36"/>
      <c r="G115" s="100" t="s">
        <v>53</v>
      </c>
      <c r="H115" s="36" t="s">
        <v>53</v>
      </c>
      <c r="I115" s="34">
        <f>'09_Boilers_Furnaces'!D41</f>
        <v>2.7199999999999998E-2</v>
      </c>
      <c r="J115" s="11">
        <f t="shared" si="1"/>
        <v>2.7199999999999998E-2</v>
      </c>
      <c r="K115" s="6" t="s">
        <v>97</v>
      </c>
      <c r="L115" s="20" t="s">
        <v>151</v>
      </c>
      <c r="M115" s="7">
        <f>IF(ISBLANK($B115),_xlfn.XLOOKUP($A115,'2. TEUs &amp; Activities - EF'!$A$9:$A$190,'2. TEUs &amp; Activities - EF'!$J$9:$J$190),_xlfn.XLOOKUP($B115,'2. TEUs &amp; Activities - EF'!$B$9:$B$190,'2. TEUs &amp; Activities - EF'!$J$9:$J$190))*'3. Pollutant Emissions - EF'!$I115*IF(OR(ISBLANK($E115),$G115="Yes"),1,$E115)*IF($H115="Yes",1,(1-$F115))</f>
        <v>1.5651199999999998</v>
      </c>
      <c r="N115" s="5">
        <f>IF(ISBLANK($B115),_xlfn.XLOOKUP($A115,'2. TEUs &amp; Activities - EF'!$A$9:$A$190,'2. TEUs &amp; Activities - EF'!$M$9:$M$190),_xlfn.XLOOKUP($B115,'2. TEUs &amp; Activities - EF'!$B$9:$B$190,'2. TEUs &amp; Activities - EF'!$M$9:$M$190))*'3. Pollutant Emissions - EF'!$J115*IF(OR(ISBLANK($E115),$G115="Yes"),1,$E115)*IF($H115="Yes",1,(1-$F115))</f>
        <v>4.2880000000000001E-3</v>
      </c>
      <c r="O115" s="130">
        <f>IFERROR(IF(OR($C115="",$C115="No CAS"),INDEX('DEQ Pollutant List'!$D$7:$D$611,MATCH($D115,'DEQ Pollutant List'!$B$7:$B$611,0)),INDEX('DEQ Pollutant List'!$D$7:$D$611,MATCH($C115,'DEQ Pollutant List'!$A$7:$A$611,0))),"")</f>
        <v>628</v>
      </c>
    </row>
    <row r="116" spans="1:15" ht="15" hidden="1">
      <c r="A116" s="5" t="s">
        <v>39</v>
      </c>
      <c r="B116" s="7" t="s">
        <v>47</v>
      </c>
      <c r="C116" s="13" t="s">
        <v>123</v>
      </c>
      <c r="D116" s="19" t="s">
        <v>150</v>
      </c>
      <c r="E116" s="100"/>
      <c r="F116" s="36"/>
      <c r="G116" s="100" t="s">
        <v>53</v>
      </c>
      <c r="H116" s="36" t="s">
        <v>53</v>
      </c>
      <c r="I116" s="34">
        <f>'09_Boilers_Furnaces'!D42</f>
        <v>2.9000000000000001E-2</v>
      </c>
      <c r="J116" s="11">
        <f t="shared" si="1"/>
        <v>2.9000000000000001E-2</v>
      </c>
      <c r="K116" s="6" t="s">
        <v>97</v>
      </c>
      <c r="L116" s="20" t="s">
        <v>151</v>
      </c>
      <c r="M116" s="7">
        <f>IF(ISBLANK($B116),_xlfn.XLOOKUP($A116,'2. TEUs &amp; Activities - EF'!$A$9:$A$190,'2. TEUs &amp; Activities - EF'!$J$9:$J$190),_xlfn.XLOOKUP($B116,'2. TEUs &amp; Activities - EF'!$B$9:$B$190,'2. TEUs &amp; Activities - EF'!$J$9:$J$190))*'3. Pollutant Emissions - EF'!$I116*IF(OR(ISBLANK($E116),$G116="Yes"),1,$E116)*IF($H116="Yes",1,(1-$F116))</f>
        <v>1.6686941176470589</v>
      </c>
      <c r="N116" s="5">
        <f>IF(ISBLANK($B116),_xlfn.XLOOKUP($A116,'2. TEUs &amp; Activities - EF'!$A$9:$A$190,'2. TEUs &amp; Activities - EF'!$M$9:$M$190),_xlfn.XLOOKUP($B116,'2. TEUs &amp; Activities - EF'!$B$9:$B$190,'2. TEUs &amp; Activities - EF'!$M$9:$M$190))*'3. Pollutant Emissions - EF'!$J116*IF(OR(ISBLANK($E116),$G116="Yes"),1,$E116)*IF($H116="Yes",1,(1-$F116))</f>
        <v>4.5717647058823533E-3</v>
      </c>
      <c r="O116" s="130">
        <f>IFERROR(IF(OR($C116="",$C116="No CAS"),INDEX('DEQ Pollutant List'!$D$7:$D$611,MATCH($D116,'DEQ Pollutant List'!$B$7:$B$611,0)),INDEX('DEQ Pollutant List'!$D$7:$D$611,MATCH($C116,'DEQ Pollutant List'!$A$7:$A$611,0))),"")</f>
        <v>632</v>
      </c>
    </row>
    <row r="117" spans="1:15" ht="15">
      <c r="A117" s="5" t="s">
        <v>39</v>
      </c>
      <c r="B117" s="7" t="s">
        <v>49</v>
      </c>
      <c r="C117" s="13" t="s">
        <v>96</v>
      </c>
      <c r="D117" s="19" t="s">
        <v>124</v>
      </c>
      <c r="E117" s="100"/>
      <c r="F117" s="36">
        <v>0</v>
      </c>
      <c r="G117" s="100" t="s">
        <v>53</v>
      </c>
      <c r="H117" s="36" t="s">
        <v>53</v>
      </c>
      <c r="I117" s="34">
        <f>'09_Boilers_Furnaces'!D16</f>
        <v>4.3E-3</v>
      </c>
      <c r="J117" s="11">
        <f t="shared" si="1"/>
        <v>4.3E-3</v>
      </c>
      <c r="K117" s="6" t="s">
        <v>97</v>
      </c>
      <c r="L117" s="20" t="s">
        <v>151</v>
      </c>
      <c r="M117" s="7">
        <f>IF(ISBLANK($B117),_xlfn.XLOOKUP($A117,'2. TEUs &amp; Activities - EF'!$A$9:$A$190,'2. TEUs &amp; Activities - EF'!$J$9:$J$190),_xlfn.XLOOKUP($B117,'2. TEUs &amp; Activities - EF'!$B$9:$B$190,'2. TEUs &amp; Activities - EF'!$J$9:$J$190))*'3. Pollutant Emissions - EF'!$I117*IF(OR(ISBLANK($E117),$G117="Yes"),1,$E117)*IF($H117="Yes",1,(1-$F117))</f>
        <v>5.5394117647058823E-2</v>
      </c>
      <c r="N117" s="5">
        <f>IF(ISBLANK($B117),_xlfn.XLOOKUP($A117,'2. TEUs &amp; Activities - EF'!$A$9:$A$190,'2. TEUs &amp; Activities - EF'!$M$9:$M$190),_xlfn.XLOOKUP($B117,'2. TEUs &amp; Activities - EF'!$B$9:$B$190,'2. TEUs &amp; Activities - EF'!$M$9:$M$190))*'3. Pollutant Emissions - EF'!$J117*IF(OR(ISBLANK($E117),$G117="Yes"),1,$E117)*IF($H117="Yes",1,(1-$F117))</f>
        <v>1.5176470588235293E-4</v>
      </c>
      <c r="O117" s="130">
        <f>IFERROR(IF(OR($C117="",$C117="No CAS"),INDEX('DEQ Pollutant List'!$D$7:$D$611,MATCH($D117,'DEQ Pollutant List'!$B$7:$B$611,0)),INDEX('DEQ Pollutant List'!$D$7:$D$611,MATCH($C117,'DEQ Pollutant List'!$A$7:$A$611,0))),"")</f>
        <v>1</v>
      </c>
    </row>
    <row r="118" spans="1:15" ht="15">
      <c r="A118" s="5" t="s">
        <v>39</v>
      </c>
      <c r="B118" s="7" t="s">
        <v>49</v>
      </c>
      <c r="C118" s="13" t="s">
        <v>99</v>
      </c>
      <c r="D118" s="19" t="s">
        <v>125</v>
      </c>
      <c r="E118" s="100"/>
      <c r="F118" s="36">
        <v>0</v>
      </c>
      <c r="G118" s="100" t="s">
        <v>53</v>
      </c>
      <c r="H118" s="36" t="s">
        <v>53</v>
      </c>
      <c r="I118" s="34">
        <f>'09_Boilers_Furnaces'!D17</f>
        <v>2.7000000000000001E-3</v>
      </c>
      <c r="J118" s="11">
        <f t="shared" si="1"/>
        <v>2.7000000000000001E-3</v>
      </c>
      <c r="K118" s="6" t="s">
        <v>97</v>
      </c>
      <c r="L118" s="20" t="s">
        <v>151</v>
      </c>
      <c r="M118" s="7">
        <f>IF(ISBLANK($B118),_xlfn.XLOOKUP($A118,'2. TEUs &amp; Activities - EF'!$A$9:$A$190,'2. TEUs &amp; Activities - EF'!$J$9:$J$190),_xlfn.XLOOKUP($B118,'2. TEUs &amp; Activities - EF'!$B$9:$B$190,'2. TEUs &amp; Activities - EF'!$J$9:$J$190))*'3. Pollutant Emissions - EF'!$I118*IF(OR(ISBLANK($E118),$G118="Yes"),1,$E118)*IF($H118="Yes",1,(1-$F118))</f>
        <v>3.4782352941176473E-2</v>
      </c>
      <c r="N118" s="5">
        <f>IF(ISBLANK($B118),_xlfn.XLOOKUP($A118,'2. TEUs &amp; Activities - EF'!$A$9:$A$190,'2. TEUs &amp; Activities - EF'!$M$9:$M$190),_xlfn.XLOOKUP($B118,'2. TEUs &amp; Activities - EF'!$B$9:$B$190,'2. TEUs &amp; Activities - EF'!$M$9:$M$190))*'3. Pollutant Emissions - EF'!$J118*IF(OR(ISBLANK($E118),$G118="Yes"),1,$E118)*IF($H118="Yes",1,(1-$F118))</f>
        <v>9.5294117647058829E-5</v>
      </c>
      <c r="O118" s="130">
        <f>IFERROR(IF(OR($C118="",$C118="No CAS"),INDEX('DEQ Pollutant List'!$D$7:$D$611,MATCH($D118,'DEQ Pollutant List'!$B$7:$B$611,0)),INDEX('DEQ Pollutant List'!$D$7:$D$611,MATCH($C118,'DEQ Pollutant List'!$A$7:$A$611,0))),"")</f>
        <v>5</v>
      </c>
    </row>
    <row r="119" spans="1:15" ht="15">
      <c r="A119" s="5" t="s">
        <v>39</v>
      </c>
      <c r="B119" s="7" t="s">
        <v>49</v>
      </c>
      <c r="C119" s="13" t="s">
        <v>100</v>
      </c>
      <c r="D119" s="19" t="s">
        <v>126</v>
      </c>
      <c r="E119" s="100"/>
      <c r="F119" s="36">
        <v>0</v>
      </c>
      <c r="G119" s="100" t="s">
        <v>53</v>
      </c>
      <c r="H119" s="36" t="s">
        <v>53</v>
      </c>
      <c r="I119" s="34">
        <f>'09_Boilers_Furnaces'!D18</f>
        <v>3.2</v>
      </c>
      <c r="J119" s="11">
        <f t="shared" si="1"/>
        <v>3.2</v>
      </c>
      <c r="K119" s="6" t="s">
        <v>97</v>
      </c>
      <c r="L119" s="20" t="s">
        <v>153</v>
      </c>
      <c r="M119" s="7">
        <f>IF(ISBLANK($B119),_xlfn.XLOOKUP($A119,'2. TEUs &amp; Activities - EF'!$A$9:$A$190,'2. TEUs &amp; Activities - EF'!$J$9:$J$190),_xlfn.XLOOKUP($B119,'2. TEUs &amp; Activities - EF'!$B$9:$B$190,'2. TEUs &amp; Activities - EF'!$J$9:$J$190))*'3. Pollutant Emissions - EF'!$I119*IF(OR(ISBLANK($E119),$G119="Yes"),1,$E119)*IF($H119="Yes",1,(1-$F119))</f>
        <v>41.223529411764709</v>
      </c>
      <c r="N119" s="5">
        <f>IF(ISBLANK($B119),_xlfn.XLOOKUP($A119,'2. TEUs &amp; Activities - EF'!$A$9:$A$190,'2. TEUs &amp; Activities - EF'!$M$9:$M$190),_xlfn.XLOOKUP($B119,'2. TEUs &amp; Activities - EF'!$B$9:$B$190,'2. TEUs &amp; Activities - EF'!$M$9:$M$190))*'3. Pollutant Emissions - EF'!$J119*IF(OR(ISBLANK($E119),$G119="Yes"),1,$E119)*IF($H119="Yes",1,(1-$F119))</f>
        <v>0.11294117647058824</v>
      </c>
      <c r="O119" s="130">
        <f>IFERROR(IF(OR($C119="",$C119="No CAS"),INDEX('DEQ Pollutant List'!$D$7:$D$611,MATCH($D119,'DEQ Pollutant List'!$B$7:$B$611,0)),INDEX('DEQ Pollutant List'!$D$7:$D$611,MATCH($C119,'DEQ Pollutant List'!$A$7:$A$611,0))),"")</f>
        <v>26</v>
      </c>
    </row>
    <row r="120" spans="1:15" ht="15">
      <c r="A120" s="5" t="s">
        <v>39</v>
      </c>
      <c r="B120" s="7" t="s">
        <v>49</v>
      </c>
      <c r="C120" s="13" t="s">
        <v>102</v>
      </c>
      <c r="D120" s="19" t="s">
        <v>127</v>
      </c>
      <c r="E120" s="100"/>
      <c r="F120" s="36">
        <v>0</v>
      </c>
      <c r="G120" s="100" t="s">
        <v>53</v>
      </c>
      <c r="H120" s="36" t="s">
        <v>53</v>
      </c>
      <c r="I120" s="34">
        <f>'09_Boilers_Furnaces'!D19</f>
        <v>2.0000000000000001E-4</v>
      </c>
      <c r="J120" s="11">
        <f t="shared" si="1"/>
        <v>2.0000000000000001E-4</v>
      </c>
      <c r="K120" s="6" t="s">
        <v>97</v>
      </c>
      <c r="L120" s="20" t="s">
        <v>151</v>
      </c>
      <c r="M120" s="7">
        <f>IF(ISBLANK($B120),_xlfn.XLOOKUP($A120,'2. TEUs &amp; Activities - EF'!$A$9:$A$190,'2. TEUs &amp; Activities - EF'!$J$9:$J$190),_xlfn.XLOOKUP($B120,'2. TEUs &amp; Activities - EF'!$B$9:$B$190,'2. TEUs &amp; Activities - EF'!$J$9:$J$190))*'3. Pollutant Emissions - EF'!$I120*IF(OR(ISBLANK($E120),$G120="Yes"),1,$E120)*IF($H120="Yes",1,(1-$F120))</f>
        <v>2.5764705882352942E-3</v>
      </c>
      <c r="N120" s="5">
        <f>IF(ISBLANK($B120),_xlfn.XLOOKUP($A120,'2. TEUs &amp; Activities - EF'!$A$9:$A$190,'2. TEUs &amp; Activities - EF'!$M$9:$M$190),_xlfn.XLOOKUP($B120,'2. TEUs &amp; Activities - EF'!$B$9:$B$190,'2. TEUs &amp; Activities - EF'!$M$9:$M$190))*'3. Pollutant Emissions - EF'!$J120*IF(OR(ISBLANK($E120),$G120="Yes"),1,$E120)*IF($H120="Yes",1,(1-$F120))</f>
        <v>7.0588235294117649E-6</v>
      </c>
      <c r="O120" s="130">
        <f>IFERROR(IF(OR($C120="",$C120="No CAS"),INDEX('DEQ Pollutant List'!$D$7:$D$611,MATCH($D120,'DEQ Pollutant List'!$B$7:$B$611,0)),INDEX('DEQ Pollutant List'!$D$7:$D$611,MATCH($C120,'DEQ Pollutant List'!$A$7:$A$611,0))),"")</f>
        <v>37</v>
      </c>
    </row>
    <row r="121" spans="1:15" ht="15">
      <c r="A121" s="5" t="s">
        <v>39</v>
      </c>
      <c r="B121" s="7" t="s">
        <v>49</v>
      </c>
      <c r="C121" s="13" t="s">
        <v>103</v>
      </c>
      <c r="D121" s="19" t="s">
        <v>128</v>
      </c>
      <c r="E121" s="100"/>
      <c r="F121" s="36">
        <v>0</v>
      </c>
      <c r="G121" s="100" t="s">
        <v>53</v>
      </c>
      <c r="H121" s="36" t="s">
        <v>53</v>
      </c>
      <c r="I121" s="34">
        <f>'09_Boilers_Furnaces'!D20</f>
        <v>4.4000000000000003E-3</v>
      </c>
      <c r="J121" s="11">
        <f t="shared" si="1"/>
        <v>4.4000000000000003E-3</v>
      </c>
      <c r="K121" s="6" t="s">
        <v>97</v>
      </c>
      <c r="L121" s="20" t="s">
        <v>151</v>
      </c>
      <c r="M121" s="7">
        <f>IF(ISBLANK($B121),_xlfn.XLOOKUP($A121,'2. TEUs &amp; Activities - EF'!$A$9:$A$190,'2. TEUs &amp; Activities - EF'!$J$9:$J$190),_xlfn.XLOOKUP($B121,'2. TEUs &amp; Activities - EF'!$B$9:$B$190,'2. TEUs &amp; Activities - EF'!$J$9:$J$190))*'3. Pollutant Emissions - EF'!$I121*IF(OR(ISBLANK($E121),$G121="Yes"),1,$E121)*IF($H121="Yes",1,(1-$F121))</f>
        <v>5.6682352941176475E-2</v>
      </c>
      <c r="N121" s="5">
        <f>IF(ISBLANK($B121),_xlfn.XLOOKUP($A121,'2. TEUs &amp; Activities - EF'!$A$9:$A$190,'2. TEUs &amp; Activities - EF'!$M$9:$M$190),_xlfn.XLOOKUP($B121,'2. TEUs &amp; Activities - EF'!$B$9:$B$190,'2. TEUs &amp; Activities - EF'!$M$9:$M$190))*'3. Pollutant Emissions - EF'!$J121*IF(OR(ISBLANK($E121),$G121="Yes"),1,$E121)*IF($H121="Yes",1,(1-$F121))</f>
        <v>1.5529411764705884E-4</v>
      </c>
      <c r="O121" s="130">
        <f>IFERROR(IF(OR($C121="",$C121="No CAS"),INDEX('DEQ Pollutant List'!$D$7:$D$611,MATCH($D121,'DEQ Pollutant List'!$B$7:$B$611,0)),INDEX('DEQ Pollutant List'!$D$7:$D$611,MATCH($C121,'DEQ Pollutant List'!$A$7:$A$611,0))),"")</f>
        <v>45</v>
      </c>
    </row>
    <row r="122" spans="1:15" ht="15">
      <c r="A122" s="5" t="s">
        <v>39</v>
      </c>
      <c r="B122" s="7" t="s">
        <v>49</v>
      </c>
      <c r="C122" s="13" t="s">
        <v>104</v>
      </c>
      <c r="D122" s="19" t="s">
        <v>129</v>
      </c>
      <c r="E122" s="100"/>
      <c r="F122" s="36">
        <v>0</v>
      </c>
      <c r="G122" s="100" t="s">
        <v>53</v>
      </c>
      <c r="H122" s="36" t="s">
        <v>53</v>
      </c>
      <c r="I122" s="34">
        <f>'09_Boilers_Furnaces'!D21</f>
        <v>8.0000000000000002E-3</v>
      </c>
      <c r="J122" s="11">
        <f t="shared" si="1"/>
        <v>8.0000000000000002E-3</v>
      </c>
      <c r="K122" s="6" t="s">
        <v>97</v>
      </c>
      <c r="L122" s="20" t="s">
        <v>151</v>
      </c>
      <c r="M122" s="7">
        <f>IF(ISBLANK($B122),_xlfn.XLOOKUP($A122,'2. TEUs &amp; Activities - EF'!$A$9:$A$190,'2. TEUs &amp; Activities - EF'!$J$9:$J$190),_xlfn.XLOOKUP($B122,'2. TEUs &amp; Activities - EF'!$B$9:$B$190,'2. TEUs &amp; Activities - EF'!$J$9:$J$190))*'3. Pollutant Emissions - EF'!$I122*IF(OR(ISBLANK($E122),$G122="Yes"),1,$E122)*IF($H122="Yes",1,(1-$F122))</f>
        <v>0.10305882352941177</v>
      </c>
      <c r="N122" s="5">
        <f>IF(ISBLANK($B122),_xlfn.XLOOKUP($A122,'2. TEUs &amp; Activities - EF'!$A$9:$A$190,'2. TEUs &amp; Activities - EF'!$M$9:$M$190),_xlfn.XLOOKUP($B122,'2. TEUs &amp; Activities - EF'!$B$9:$B$190,'2. TEUs &amp; Activities - EF'!$M$9:$M$190))*'3. Pollutant Emissions - EF'!$J122*IF(OR(ISBLANK($E122),$G122="Yes"),1,$E122)*IF($H122="Yes",1,(1-$F122))</f>
        <v>2.8235294117647056E-4</v>
      </c>
      <c r="O122" s="130">
        <f>IFERROR(IF(OR($C122="",$C122="No CAS"),INDEX('DEQ Pollutant List'!$D$7:$D$611,MATCH($D122,'DEQ Pollutant List'!$B$7:$B$611,0)),INDEX('DEQ Pollutant List'!$D$7:$D$611,MATCH($C122,'DEQ Pollutant List'!$A$7:$A$611,0))),"")</f>
        <v>46</v>
      </c>
    </row>
    <row r="123" spans="1:15" ht="15">
      <c r="A123" s="5" t="s">
        <v>39</v>
      </c>
      <c r="B123" s="7" t="s">
        <v>49</v>
      </c>
      <c r="C123" s="13" t="s">
        <v>105</v>
      </c>
      <c r="D123" s="19" t="s">
        <v>130</v>
      </c>
      <c r="E123" s="100"/>
      <c r="F123" s="36">
        <v>0</v>
      </c>
      <c r="G123" s="100" t="s">
        <v>53</v>
      </c>
      <c r="H123" s="36" t="s">
        <v>53</v>
      </c>
      <c r="I123" s="34">
        <f>'09_Boilers_Furnaces'!D22</f>
        <v>1.1999999999999999E-6</v>
      </c>
      <c r="J123" s="11">
        <f t="shared" si="1"/>
        <v>1.1999999999999999E-6</v>
      </c>
      <c r="K123" s="6" t="s">
        <v>97</v>
      </c>
      <c r="L123" s="20" t="s">
        <v>151</v>
      </c>
      <c r="M123" s="7">
        <f>IF(ISBLANK($B123),_xlfn.XLOOKUP($A123,'2. TEUs &amp; Activities - EF'!$A$9:$A$190,'2. TEUs &amp; Activities - EF'!$J$9:$J$190),_xlfn.XLOOKUP($B123,'2. TEUs &amp; Activities - EF'!$B$9:$B$190,'2. TEUs &amp; Activities - EF'!$J$9:$J$190))*'3. Pollutant Emissions - EF'!$I123*IF(OR(ISBLANK($E123),$G123="Yes"),1,$E123)*IF($H123="Yes",1,(1-$F123))</f>
        <v>1.5458823529411765E-5</v>
      </c>
      <c r="N123" s="5">
        <f>IF(ISBLANK($B123),_xlfn.XLOOKUP($A123,'2. TEUs &amp; Activities - EF'!$A$9:$A$190,'2. TEUs &amp; Activities - EF'!$M$9:$M$190),_xlfn.XLOOKUP($B123,'2. TEUs &amp; Activities - EF'!$B$9:$B$190,'2. TEUs &amp; Activities - EF'!$M$9:$M$190))*'3. Pollutant Emissions - EF'!$J123*IF(OR(ISBLANK($E123),$G123="Yes"),1,$E123)*IF($H123="Yes",1,(1-$F123))</f>
        <v>4.2352941176470586E-8</v>
      </c>
      <c r="O123" s="130">
        <f>IFERROR(IF(OR($C123="",$C123="No CAS"),INDEX('DEQ Pollutant List'!$D$7:$D$611,MATCH($D123,'DEQ Pollutant List'!$B$7:$B$611,0)),INDEX('DEQ Pollutant List'!$D$7:$D$611,MATCH($C123,'DEQ Pollutant List'!$A$7:$A$611,0))),"")</f>
        <v>406</v>
      </c>
    </row>
    <row r="124" spans="1:15" ht="15">
      <c r="A124" s="5" t="s">
        <v>39</v>
      </c>
      <c r="B124" s="7" t="s">
        <v>49</v>
      </c>
      <c r="C124" s="13" t="s">
        <v>106</v>
      </c>
      <c r="D124" s="19" t="s">
        <v>131</v>
      </c>
      <c r="E124" s="100"/>
      <c r="F124" s="36">
        <v>0</v>
      </c>
      <c r="G124" s="100" t="s">
        <v>53</v>
      </c>
      <c r="H124" s="36" t="s">
        <v>53</v>
      </c>
      <c r="I124" s="34">
        <f>'09_Boilers_Furnaces'!D23</f>
        <v>1.2E-5</v>
      </c>
      <c r="J124" s="11">
        <f t="shared" si="1"/>
        <v>1.2E-5</v>
      </c>
      <c r="K124" s="6" t="s">
        <v>97</v>
      </c>
      <c r="L124" s="20" t="s">
        <v>151</v>
      </c>
      <c r="M124" s="7">
        <f>IF(ISBLANK($B124),_xlfn.XLOOKUP($A124,'2. TEUs &amp; Activities - EF'!$A$9:$A$190,'2. TEUs &amp; Activities - EF'!$J$9:$J$190),_xlfn.XLOOKUP($B124,'2. TEUs &amp; Activities - EF'!$B$9:$B$190,'2. TEUs &amp; Activities - EF'!$J$9:$J$190))*'3. Pollutant Emissions - EF'!$I124*IF(OR(ISBLANK($E124),$G124="Yes"),1,$E124)*IF($H124="Yes",1,(1-$F124))</f>
        <v>1.5458823529411765E-4</v>
      </c>
      <c r="N124" s="5">
        <f>IF(ISBLANK($B124),_xlfn.XLOOKUP($A124,'2. TEUs &amp; Activities - EF'!$A$9:$A$190,'2. TEUs &amp; Activities - EF'!$M$9:$M$190),_xlfn.XLOOKUP($B124,'2. TEUs &amp; Activities - EF'!$B$9:$B$190,'2. TEUs &amp; Activities - EF'!$M$9:$M$190))*'3. Pollutant Emissions - EF'!$J124*IF(OR(ISBLANK($E124),$G124="Yes"),1,$E124)*IF($H124="Yes",1,(1-$F124))</f>
        <v>4.2352941176470591E-7</v>
      </c>
      <c r="O124" s="130">
        <f>IFERROR(IF(OR($C124="",$C124="No CAS"),INDEX('DEQ Pollutant List'!$D$7:$D$611,MATCH($D124,'DEQ Pollutant List'!$B$7:$B$611,0)),INDEX('DEQ Pollutant List'!$D$7:$D$611,MATCH($C124,'DEQ Pollutant List'!$A$7:$A$611,0))),"")</f>
        <v>58</v>
      </c>
    </row>
    <row r="125" spans="1:15" ht="15">
      <c r="A125" s="5" t="s">
        <v>39</v>
      </c>
      <c r="B125" s="7" t="s">
        <v>49</v>
      </c>
      <c r="C125" s="13" t="s">
        <v>107</v>
      </c>
      <c r="D125" s="19" t="s">
        <v>132</v>
      </c>
      <c r="E125" s="100"/>
      <c r="F125" s="36">
        <v>0</v>
      </c>
      <c r="G125" s="100" t="s">
        <v>53</v>
      </c>
      <c r="H125" s="36" t="s">
        <v>53</v>
      </c>
      <c r="I125" s="34">
        <f>'09_Boilers_Furnaces'!D24</f>
        <v>1.1000000000000001E-3</v>
      </c>
      <c r="J125" s="11">
        <f t="shared" si="1"/>
        <v>1.1000000000000001E-3</v>
      </c>
      <c r="K125" s="6" t="s">
        <v>97</v>
      </c>
      <c r="L125" s="20" t="s">
        <v>151</v>
      </c>
      <c r="M125" s="7">
        <f>IF(ISBLANK($B125),_xlfn.XLOOKUP($A125,'2. TEUs &amp; Activities - EF'!$A$9:$A$190,'2. TEUs &amp; Activities - EF'!$J$9:$J$190),_xlfn.XLOOKUP($B125,'2. TEUs &amp; Activities - EF'!$B$9:$B$190,'2. TEUs &amp; Activities - EF'!$J$9:$J$190))*'3. Pollutant Emissions - EF'!$I125*IF(OR(ISBLANK($E125),$G125="Yes"),1,$E125)*IF($H125="Yes",1,(1-$F125))</f>
        <v>1.4170588235294119E-2</v>
      </c>
      <c r="N125" s="5">
        <f>IF(ISBLANK($B125),_xlfn.XLOOKUP($A125,'2. TEUs &amp; Activities - EF'!$A$9:$A$190,'2. TEUs &amp; Activities - EF'!$M$9:$M$190),_xlfn.XLOOKUP($B125,'2. TEUs &amp; Activities - EF'!$B$9:$B$190,'2. TEUs &amp; Activities - EF'!$M$9:$M$190))*'3. Pollutant Emissions - EF'!$J125*IF(OR(ISBLANK($E125),$G125="Yes"),1,$E125)*IF($H125="Yes",1,(1-$F125))</f>
        <v>3.8823529411764709E-5</v>
      </c>
      <c r="O125" s="130">
        <f>IFERROR(IF(OR($C125="",$C125="No CAS"),INDEX('DEQ Pollutant List'!$D$7:$D$611,MATCH($D125,'DEQ Pollutant List'!$B$7:$B$611,0)),INDEX('DEQ Pollutant List'!$D$7:$D$611,MATCH($C125,'DEQ Pollutant List'!$A$7:$A$611,0))),"")</f>
        <v>83</v>
      </c>
    </row>
    <row r="126" spans="1:15" ht="15">
      <c r="A126" s="5" t="s">
        <v>39</v>
      </c>
      <c r="B126" s="7" t="s">
        <v>49</v>
      </c>
      <c r="C126" s="13" t="s">
        <v>108</v>
      </c>
      <c r="D126" s="19" t="s">
        <v>133</v>
      </c>
      <c r="E126" s="100"/>
      <c r="F126" s="36">
        <v>0</v>
      </c>
      <c r="G126" s="100" t="s">
        <v>53</v>
      </c>
      <c r="H126" s="36" t="s">
        <v>53</v>
      </c>
      <c r="I126" s="34">
        <f>'09_Boilers_Furnaces'!D25</f>
        <v>1.4E-3</v>
      </c>
      <c r="J126" s="11">
        <f t="shared" si="1"/>
        <v>1.4E-3</v>
      </c>
      <c r="K126" s="6" t="s">
        <v>97</v>
      </c>
      <c r="L126" s="20" t="s">
        <v>151</v>
      </c>
      <c r="M126" s="7">
        <f>IF(ISBLANK($B126),_xlfn.XLOOKUP($A126,'2. TEUs &amp; Activities - EF'!$A$9:$A$190,'2. TEUs &amp; Activities - EF'!$J$9:$J$190),_xlfn.XLOOKUP($B126,'2. TEUs &amp; Activities - EF'!$B$9:$B$190,'2. TEUs &amp; Activities - EF'!$J$9:$J$190))*'3. Pollutant Emissions - EF'!$I126*IF(OR(ISBLANK($E126),$G126="Yes"),1,$E126)*IF($H126="Yes",1,(1-$F126))</f>
        <v>1.8035294117647059E-2</v>
      </c>
      <c r="N126" s="5">
        <f>IF(ISBLANK($B126),_xlfn.XLOOKUP($A126,'2. TEUs &amp; Activities - EF'!$A$9:$A$190,'2. TEUs &amp; Activities - EF'!$M$9:$M$190),_xlfn.XLOOKUP($B126,'2. TEUs &amp; Activities - EF'!$B$9:$B$190,'2. TEUs &amp; Activities - EF'!$M$9:$M$190))*'3. Pollutant Emissions - EF'!$J126*IF(OR(ISBLANK($E126),$G126="Yes"),1,$E126)*IF($H126="Yes",1,(1-$F126))</f>
        <v>4.9411764705882349E-5</v>
      </c>
      <c r="O126" s="130">
        <f>IFERROR(IF(OR($C126="",$C126="No CAS"),INDEX('DEQ Pollutant List'!$D$7:$D$611,MATCH($D126,'DEQ Pollutant List'!$B$7:$B$611,0)),INDEX('DEQ Pollutant List'!$D$7:$D$611,MATCH($C126,'DEQ Pollutant List'!$A$7:$A$611,0))),"")</f>
        <v>136</v>
      </c>
    </row>
    <row r="127" spans="1:15" ht="15">
      <c r="A127" s="5" t="s">
        <v>39</v>
      </c>
      <c r="B127" s="7" t="s">
        <v>49</v>
      </c>
      <c r="C127" s="13" t="s">
        <v>109</v>
      </c>
      <c r="D127" s="19" t="s">
        <v>134</v>
      </c>
      <c r="E127" s="100"/>
      <c r="F127" s="36">
        <v>0</v>
      </c>
      <c r="G127" s="100" t="s">
        <v>53</v>
      </c>
      <c r="H127" s="36" t="s">
        <v>53</v>
      </c>
      <c r="I127" s="34">
        <f>'09_Boilers_Furnaces'!D26</f>
        <v>8.3999999999999995E-5</v>
      </c>
      <c r="J127" s="11">
        <f t="shared" si="1"/>
        <v>8.3999999999999995E-5</v>
      </c>
      <c r="K127" s="6" t="s">
        <v>97</v>
      </c>
      <c r="L127" s="20" t="s">
        <v>151</v>
      </c>
      <c r="M127" s="7">
        <f>IF(ISBLANK($B127),_xlfn.XLOOKUP($A127,'2. TEUs &amp; Activities - EF'!$A$9:$A$190,'2. TEUs &amp; Activities - EF'!$J$9:$J$190),_xlfn.XLOOKUP($B127,'2. TEUs &amp; Activities - EF'!$B$9:$B$190,'2. TEUs &amp; Activities - EF'!$J$9:$J$190))*'3. Pollutant Emissions - EF'!$I127*IF(OR(ISBLANK($E127),$G127="Yes"),1,$E127)*IF($H127="Yes",1,(1-$F127))</f>
        <v>1.0821176470588235E-3</v>
      </c>
      <c r="N127" s="5">
        <f>IF(ISBLANK($B127),_xlfn.XLOOKUP($A127,'2. TEUs &amp; Activities - EF'!$A$9:$A$190,'2. TEUs &amp; Activities - EF'!$M$9:$M$190),_xlfn.XLOOKUP($B127,'2. TEUs &amp; Activities - EF'!$B$9:$B$190,'2. TEUs &amp; Activities - EF'!$M$9:$M$190))*'3. Pollutant Emissions - EF'!$J127*IF(OR(ISBLANK($E127),$G127="Yes"),1,$E127)*IF($H127="Yes",1,(1-$F127))</f>
        <v>2.964705882352941E-6</v>
      </c>
      <c r="O127" s="130">
        <f>IFERROR(IF(OR($C127="",$C127="No CAS"),INDEX('DEQ Pollutant List'!$D$7:$D$611,MATCH($D127,'DEQ Pollutant List'!$B$7:$B$611,0)),INDEX('DEQ Pollutant List'!$D$7:$D$611,MATCH($C127,'DEQ Pollutant List'!$A$7:$A$611,0))),"")</f>
        <v>146</v>
      </c>
    </row>
    <row r="128" spans="1:15" ht="15">
      <c r="A128" s="5" t="s">
        <v>39</v>
      </c>
      <c r="B128" s="7" t="s">
        <v>49</v>
      </c>
      <c r="C128" s="13" t="s">
        <v>110</v>
      </c>
      <c r="D128" s="19" t="s">
        <v>135</v>
      </c>
      <c r="E128" s="100"/>
      <c r="F128" s="36">
        <v>0</v>
      </c>
      <c r="G128" s="100" t="s">
        <v>53</v>
      </c>
      <c r="H128" s="36" t="s">
        <v>53</v>
      </c>
      <c r="I128" s="34">
        <f>'09_Boilers_Furnaces'!D27</f>
        <v>8.4999999999999995E-4</v>
      </c>
      <c r="J128" s="11">
        <f t="shared" si="1"/>
        <v>8.4999999999999995E-4</v>
      </c>
      <c r="K128" s="6" t="s">
        <v>97</v>
      </c>
      <c r="L128" s="20" t="s">
        <v>151</v>
      </c>
      <c r="M128" s="7">
        <f>IF(ISBLANK($B128),_xlfn.XLOOKUP($A128,'2. TEUs &amp; Activities - EF'!$A$9:$A$190,'2. TEUs &amp; Activities - EF'!$J$9:$J$190),_xlfn.XLOOKUP($B128,'2. TEUs &amp; Activities - EF'!$B$9:$B$190,'2. TEUs &amp; Activities - EF'!$J$9:$J$190))*'3. Pollutant Emissions - EF'!$I128*IF(OR(ISBLANK($E128),$G128="Yes"),1,$E128)*IF($H128="Yes",1,(1-$F128))</f>
        <v>1.095E-2</v>
      </c>
      <c r="N128" s="5">
        <f>IF(ISBLANK($B128),_xlfn.XLOOKUP($A128,'2. TEUs &amp; Activities - EF'!$A$9:$A$190,'2. TEUs &amp; Activities - EF'!$M$9:$M$190),_xlfn.XLOOKUP($B128,'2. TEUs &amp; Activities - EF'!$B$9:$B$190,'2. TEUs &amp; Activities - EF'!$M$9:$M$190))*'3. Pollutant Emissions - EF'!$J128*IF(OR(ISBLANK($E128),$G128="Yes"),1,$E128)*IF($H128="Yes",1,(1-$F128))</f>
        <v>2.9999999999999997E-5</v>
      </c>
      <c r="O128" s="130">
        <f>IFERROR(IF(OR($C128="",$C128="No CAS"),INDEX('DEQ Pollutant List'!$D$7:$D$611,MATCH($D128,'DEQ Pollutant List'!$B$7:$B$611,0)),INDEX('DEQ Pollutant List'!$D$7:$D$611,MATCH($C128,'DEQ Pollutant List'!$A$7:$A$611,0))),"")</f>
        <v>149</v>
      </c>
    </row>
    <row r="129" spans="1:15" ht="15">
      <c r="A129" s="5" t="s">
        <v>39</v>
      </c>
      <c r="B129" s="7" t="s">
        <v>49</v>
      </c>
      <c r="C129" s="13" t="s">
        <v>111</v>
      </c>
      <c r="D129" s="19" t="s">
        <v>136</v>
      </c>
      <c r="E129" s="100"/>
      <c r="F129" s="36">
        <v>0</v>
      </c>
      <c r="G129" s="100" t="s">
        <v>53</v>
      </c>
      <c r="H129" s="36" t="s">
        <v>53</v>
      </c>
      <c r="I129" s="34">
        <f>'09_Boilers_Furnaces'!D28</f>
        <v>9.4999999999999998E-3</v>
      </c>
      <c r="J129" s="11">
        <f t="shared" si="1"/>
        <v>9.4999999999999998E-3</v>
      </c>
      <c r="K129" s="6" t="s">
        <v>97</v>
      </c>
      <c r="L129" s="20" t="s">
        <v>151</v>
      </c>
      <c r="M129" s="7">
        <f>IF(ISBLANK($B129),_xlfn.XLOOKUP($A129,'2. TEUs &amp; Activities - EF'!$A$9:$A$190,'2. TEUs &amp; Activities - EF'!$J$9:$J$190),_xlfn.XLOOKUP($B129,'2. TEUs &amp; Activities - EF'!$B$9:$B$190,'2. TEUs &amp; Activities - EF'!$J$9:$J$190))*'3. Pollutant Emissions - EF'!$I129*IF(OR(ISBLANK($E129),$G129="Yes"),1,$E129)*IF($H129="Yes",1,(1-$F129))</f>
        <v>0.12238235294117647</v>
      </c>
      <c r="N129" s="5">
        <f>IF(ISBLANK($B129),_xlfn.XLOOKUP($A129,'2. TEUs &amp; Activities - EF'!$A$9:$A$190,'2. TEUs &amp; Activities - EF'!$M$9:$M$190),_xlfn.XLOOKUP($B129,'2. TEUs &amp; Activities - EF'!$B$9:$B$190,'2. TEUs &amp; Activities - EF'!$M$9:$M$190))*'3. Pollutant Emissions - EF'!$J129*IF(OR(ISBLANK($E129),$G129="Yes"),1,$E129)*IF($H129="Yes",1,(1-$F129))</f>
        <v>3.3529411764705879E-4</v>
      </c>
      <c r="O129" s="130">
        <f>IFERROR(IF(OR($C129="",$C129="No CAS"),INDEX('DEQ Pollutant List'!$D$7:$D$611,MATCH($D129,'DEQ Pollutant List'!$B$7:$B$611,0)),INDEX('DEQ Pollutant List'!$D$7:$D$611,MATCH($C129,'DEQ Pollutant List'!$A$7:$A$611,0))),"")</f>
        <v>229</v>
      </c>
    </row>
    <row r="130" spans="1:15" ht="15">
      <c r="A130" s="5" t="s">
        <v>39</v>
      </c>
      <c r="B130" s="7" t="s">
        <v>49</v>
      </c>
      <c r="C130" s="13" t="s">
        <v>112</v>
      </c>
      <c r="D130" s="19" t="s">
        <v>137</v>
      </c>
      <c r="E130" s="100"/>
      <c r="F130" s="36">
        <v>0</v>
      </c>
      <c r="G130" s="100" t="s">
        <v>53</v>
      </c>
      <c r="H130" s="36" t="s">
        <v>53</v>
      </c>
      <c r="I130" s="34">
        <f>'09_Boilers_Furnaces'!D29</f>
        <v>1.7000000000000001E-2</v>
      </c>
      <c r="J130" s="11">
        <f t="shared" si="1"/>
        <v>1.7000000000000001E-2</v>
      </c>
      <c r="K130" s="6" t="s">
        <v>97</v>
      </c>
      <c r="L130" s="20" t="s">
        <v>151</v>
      </c>
      <c r="M130" s="7">
        <f>IF(ISBLANK($B130),_xlfn.XLOOKUP($A130,'2. TEUs &amp; Activities - EF'!$A$9:$A$190,'2. TEUs &amp; Activities - EF'!$J$9:$J$190),_xlfn.XLOOKUP($B130,'2. TEUs &amp; Activities - EF'!$B$9:$B$190,'2. TEUs &amp; Activities - EF'!$J$9:$J$190))*'3. Pollutant Emissions - EF'!$I130*IF(OR(ISBLANK($E130),$G130="Yes"),1,$E130)*IF($H130="Yes",1,(1-$F130))</f>
        <v>0.21900000000000003</v>
      </c>
      <c r="N130" s="5">
        <f>IF(ISBLANK($B130),_xlfn.XLOOKUP($A130,'2. TEUs &amp; Activities - EF'!$A$9:$A$190,'2. TEUs &amp; Activities - EF'!$M$9:$M$190),_xlfn.XLOOKUP($B130,'2. TEUs &amp; Activities - EF'!$B$9:$B$190,'2. TEUs &amp; Activities - EF'!$M$9:$M$190))*'3. Pollutant Emissions - EF'!$J130*IF(OR(ISBLANK($E130),$G130="Yes"),1,$E130)*IF($H130="Yes",1,(1-$F130))</f>
        <v>6.0000000000000006E-4</v>
      </c>
      <c r="O130" s="130">
        <f>IFERROR(IF(OR($C130="",$C130="No CAS"),INDEX('DEQ Pollutant List'!$D$7:$D$611,MATCH($D130,'DEQ Pollutant List'!$B$7:$B$611,0)),INDEX('DEQ Pollutant List'!$D$7:$D$611,MATCH($C130,'DEQ Pollutant List'!$A$7:$A$611,0))),"")</f>
        <v>250</v>
      </c>
    </row>
    <row r="131" spans="1:15" ht="15">
      <c r="A131" s="5" t="s">
        <v>39</v>
      </c>
      <c r="B131" s="7" t="s">
        <v>49</v>
      </c>
      <c r="C131" s="13" t="s">
        <v>113</v>
      </c>
      <c r="D131" s="19" t="s">
        <v>138</v>
      </c>
      <c r="E131" s="100"/>
      <c r="F131" s="36">
        <v>0</v>
      </c>
      <c r="G131" s="100" t="s">
        <v>53</v>
      </c>
      <c r="H131" s="36" t="s">
        <v>53</v>
      </c>
      <c r="I131" s="34">
        <f>'09_Boilers_Furnaces'!D30</f>
        <v>6.3E-3</v>
      </c>
      <c r="J131" s="11">
        <f t="shared" si="1"/>
        <v>6.3E-3</v>
      </c>
      <c r="K131" s="6" t="s">
        <v>97</v>
      </c>
      <c r="L131" s="20" t="s">
        <v>151</v>
      </c>
      <c r="M131" s="7">
        <f>IF(ISBLANK($B131),_xlfn.XLOOKUP($A131,'2. TEUs &amp; Activities - EF'!$A$9:$A$190,'2. TEUs &amp; Activities - EF'!$J$9:$J$190),_xlfn.XLOOKUP($B131,'2. TEUs &amp; Activities - EF'!$B$9:$B$190,'2. TEUs &amp; Activities - EF'!$J$9:$J$190))*'3. Pollutant Emissions - EF'!$I131*IF(OR(ISBLANK($E131),$G131="Yes"),1,$E131)*IF($H131="Yes",1,(1-$F131))</f>
        <v>8.1158823529411769E-2</v>
      </c>
      <c r="N131" s="5">
        <f>IF(ISBLANK($B131),_xlfn.XLOOKUP($A131,'2. TEUs &amp; Activities - EF'!$A$9:$A$190,'2. TEUs &amp; Activities - EF'!$M$9:$M$190),_xlfn.XLOOKUP($B131,'2. TEUs &amp; Activities - EF'!$B$9:$B$190,'2. TEUs &amp; Activities - EF'!$M$9:$M$190))*'3. Pollutant Emissions - EF'!$J131*IF(OR(ISBLANK($E131),$G131="Yes"),1,$E131)*IF($H131="Yes",1,(1-$F131))</f>
        <v>2.223529411764706E-4</v>
      </c>
      <c r="O131" s="130">
        <f>IFERROR(IF(OR($C131="",$C131="No CAS"),INDEX('DEQ Pollutant List'!$D$7:$D$611,MATCH($D131,'DEQ Pollutant List'!$B$7:$B$611,0)),INDEX('DEQ Pollutant List'!$D$7:$D$611,MATCH($C131,'DEQ Pollutant List'!$A$7:$A$611,0))),"")</f>
        <v>289</v>
      </c>
    </row>
    <row r="132" spans="1:15" ht="15">
      <c r="A132" s="5" t="s">
        <v>39</v>
      </c>
      <c r="B132" s="7" t="s">
        <v>49</v>
      </c>
      <c r="C132" s="13" t="s">
        <v>114</v>
      </c>
      <c r="D132" s="19" t="s">
        <v>139</v>
      </c>
      <c r="E132" s="100"/>
      <c r="F132" s="36">
        <v>0</v>
      </c>
      <c r="G132" s="100" t="s">
        <v>53</v>
      </c>
      <c r="H132" s="36" t="s">
        <v>53</v>
      </c>
      <c r="I132" s="34">
        <f>'09_Boilers_Furnaces'!D31</f>
        <v>5.0000000000000001E-4</v>
      </c>
      <c r="J132" s="11">
        <f t="shared" si="1"/>
        <v>5.0000000000000001E-4</v>
      </c>
      <c r="K132" s="6" t="s">
        <v>97</v>
      </c>
      <c r="L132" s="20" t="s">
        <v>151</v>
      </c>
      <c r="M132" s="7">
        <f>IF(ISBLANK($B132),_xlfn.XLOOKUP($A132,'2. TEUs &amp; Activities - EF'!$A$9:$A$190,'2. TEUs &amp; Activities - EF'!$J$9:$J$190),_xlfn.XLOOKUP($B132,'2. TEUs &amp; Activities - EF'!$B$9:$B$190,'2. TEUs &amp; Activities - EF'!$J$9:$J$190))*'3. Pollutant Emissions - EF'!$I132*IF(OR(ISBLANK($E132),$G132="Yes"),1,$E132)*IF($H132="Yes",1,(1-$F132))</f>
        <v>6.4411764705882358E-3</v>
      </c>
      <c r="N132" s="5">
        <f>IF(ISBLANK($B132),_xlfn.XLOOKUP($A132,'2. TEUs &amp; Activities - EF'!$A$9:$A$190,'2. TEUs &amp; Activities - EF'!$M$9:$M$190),_xlfn.XLOOKUP($B132,'2. TEUs &amp; Activities - EF'!$B$9:$B$190,'2. TEUs &amp; Activities - EF'!$M$9:$M$190))*'3. Pollutant Emissions - EF'!$J132*IF(OR(ISBLANK($E132),$G132="Yes"),1,$E132)*IF($H132="Yes",1,(1-$F132))</f>
        <v>1.764705882352941E-5</v>
      </c>
      <c r="O132" s="130">
        <f>IFERROR(IF(OR($C132="",$C132="No CAS"),INDEX('DEQ Pollutant List'!$D$7:$D$611,MATCH($D132,'DEQ Pollutant List'!$B$7:$B$611,0)),INDEX('DEQ Pollutant List'!$D$7:$D$611,MATCH($C132,'DEQ Pollutant List'!$A$7:$A$611,0))),"")</f>
        <v>305</v>
      </c>
    </row>
    <row r="133" spans="1:15" ht="15">
      <c r="A133" s="5" t="s">
        <v>39</v>
      </c>
      <c r="B133" s="7" t="s">
        <v>49</v>
      </c>
      <c r="C133" s="13" t="s">
        <v>115</v>
      </c>
      <c r="D133" s="19" t="s">
        <v>140</v>
      </c>
      <c r="E133" s="100"/>
      <c r="F133" s="36">
        <v>0</v>
      </c>
      <c r="G133" s="100" t="s">
        <v>53</v>
      </c>
      <c r="H133" s="36" t="s">
        <v>53</v>
      </c>
      <c r="I133" s="34">
        <f>'09_Boilers_Furnaces'!D32</f>
        <v>3.8000000000000002E-4</v>
      </c>
      <c r="J133" s="11">
        <f t="shared" si="1"/>
        <v>3.8000000000000002E-4</v>
      </c>
      <c r="K133" s="6" t="s">
        <v>97</v>
      </c>
      <c r="L133" s="20" t="s">
        <v>151</v>
      </c>
      <c r="M133" s="7">
        <f>IF(ISBLANK($B133),_xlfn.XLOOKUP($A133,'2. TEUs &amp; Activities - EF'!$A$9:$A$190,'2. TEUs &amp; Activities - EF'!$J$9:$J$190),_xlfn.XLOOKUP($B133,'2. TEUs &amp; Activities - EF'!$B$9:$B$190,'2. TEUs &amp; Activities - EF'!$J$9:$J$190))*'3. Pollutant Emissions - EF'!$I133*IF(OR(ISBLANK($E133),$G133="Yes"),1,$E133)*IF($H133="Yes",1,(1-$F133))</f>
        <v>4.8952941176470593E-3</v>
      </c>
      <c r="N133" s="5">
        <f>IF(ISBLANK($B133),_xlfn.XLOOKUP($A133,'2. TEUs &amp; Activities - EF'!$A$9:$A$190,'2. TEUs &amp; Activities - EF'!$M$9:$M$190),_xlfn.XLOOKUP($B133,'2. TEUs &amp; Activities - EF'!$B$9:$B$190,'2. TEUs &amp; Activities - EF'!$M$9:$M$190))*'3. Pollutant Emissions - EF'!$J133*IF(OR(ISBLANK($E133),$G133="Yes"),1,$E133)*IF($H133="Yes",1,(1-$F133))</f>
        <v>1.3411764705882353E-5</v>
      </c>
      <c r="O133" s="130">
        <f>IFERROR(IF(OR($C133="",$C133="No CAS"),INDEX('DEQ Pollutant List'!$D$7:$D$611,MATCH($D133,'DEQ Pollutant List'!$B$7:$B$611,0)),INDEX('DEQ Pollutant List'!$D$7:$D$611,MATCH($C133,'DEQ Pollutant List'!$A$7:$A$611,0))),"")</f>
        <v>312</v>
      </c>
    </row>
    <row r="134" spans="1:15" ht="15">
      <c r="A134" s="5" t="s">
        <v>39</v>
      </c>
      <c r="B134" s="7" t="s">
        <v>49</v>
      </c>
      <c r="C134" s="13" t="s">
        <v>116</v>
      </c>
      <c r="D134" s="19" t="s">
        <v>141</v>
      </c>
      <c r="E134" s="100"/>
      <c r="F134" s="36">
        <v>0</v>
      </c>
      <c r="G134" s="100" t="s">
        <v>53</v>
      </c>
      <c r="H134" s="36" t="s">
        <v>53</v>
      </c>
      <c r="I134" s="34">
        <f>'09_Boilers_Furnaces'!D33</f>
        <v>2.5999999999999998E-4</v>
      </c>
      <c r="J134" s="11">
        <f t="shared" si="1"/>
        <v>2.5999999999999998E-4</v>
      </c>
      <c r="K134" s="6" t="s">
        <v>97</v>
      </c>
      <c r="L134" s="20" t="s">
        <v>151</v>
      </c>
      <c r="M134" s="7">
        <f>IF(ISBLANK($B134),_xlfn.XLOOKUP($A134,'2. TEUs &amp; Activities - EF'!$A$9:$A$190,'2. TEUs &amp; Activities - EF'!$J$9:$J$190),_xlfn.XLOOKUP($B134,'2. TEUs &amp; Activities - EF'!$B$9:$B$190,'2. TEUs &amp; Activities - EF'!$J$9:$J$190))*'3. Pollutant Emissions - EF'!$I134*IF(OR(ISBLANK($E134),$G134="Yes"),1,$E134)*IF($H134="Yes",1,(1-$F134))</f>
        <v>3.349411764705882E-3</v>
      </c>
      <c r="N134" s="5">
        <f>IF(ISBLANK($B134),_xlfn.XLOOKUP($A134,'2. TEUs &amp; Activities - EF'!$A$9:$A$190,'2. TEUs &amp; Activities - EF'!$M$9:$M$190),_xlfn.XLOOKUP($B134,'2. TEUs &amp; Activities - EF'!$B$9:$B$190,'2. TEUs &amp; Activities - EF'!$M$9:$M$190))*'3. Pollutant Emissions - EF'!$J134*IF(OR(ISBLANK($E134),$G134="Yes"),1,$E134)*IF($H134="Yes",1,(1-$F134))</f>
        <v>9.1764705882352937E-6</v>
      </c>
      <c r="O134" s="130">
        <f>IFERROR(IF(OR($C134="",$C134="No CAS"),INDEX('DEQ Pollutant List'!$D$7:$D$611,MATCH($D134,'DEQ Pollutant List'!$B$7:$B$611,0)),INDEX('DEQ Pollutant List'!$D$7:$D$611,MATCH($C134,'DEQ Pollutant List'!$A$7:$A$611,0))),"")</f>
        <v>316</v>
      </c>
    </row>
    <row r="135" spans="1:15" ht="15">
      <c r="A135" s="5" t="s">
        <v>39</v>
      </c>
      <c r="B135" s="7" t="s">
        <v>49</v>
      </c>
      <c r="C135" s="13" t="s">
        <v>117</v>
      </c>
      <c r="D135" s="19" t="s">
        <v>142</v>
      </c>
      <c r="E135" s="100"/>
      <c r="F135" s="36">
        <v>0</v>
      </c>
      <c r="G135" s="100" t="s">
        <v>53</v>
      </c>
      <c r="H135" s="36" t="s">
        <v>53</v>
      </c>
      <c r="I135" s="34">
        <f>'09_Boilers_Furnaces'!D34</f>
        <v>1.65E-3</v>
      </c>
      <c r="J135" s="11">
        <f t="shared" si="1"/>
        <v>1.65E-3</v>
      </c>
      <c r="K135" s="6" t="s">
        <v>97</v>
      </c>
      <c r="L135" s="20" t="s">
        <v>151</v>
      </c>
      <c r="M135" s="7">
        <f>IF(ISBLANK($B135),_xlfn.XLOOKUP($A135,'2. TEUs &amp; Activities - EF'!$A$9:$A$190,'2. TEUs &amp; Activities - EF'!$J$9:$J$190),_xlfn.XLOOKUP($B135,'2. TEUs &amp; Activities - EF'!$B$9:$B$190,'2. TEUs &amp; Activities - EF'!$J$9:$J$190))*'3. Pollutant Emissions - EF'!$I135*IF(OR(ISBLANK($E135),$G135="Yes"),1,$E135)*IF($H135="Yes",1,(1-$F135))</f>
        <v>2.1255882352941177E-2</v>
      </c>
      <c r="N135" s="5">
        <f>IF(ISBLANK($B135),_xlfn.XLOOKUP($A135,'2. TEUs &amp; Activities - EF'!$A$9:$A$190,'2. TEUs &amp; Activities - EF'!$M$9:$M$190),_xlfn.XLOOKUP($B135,'2. TEUs &amp; Activities - EF'!$B$9:$B$190,'2. TEUs &amp; Activities - EF'!$M$9:$M$190))*'3. Pollutant Emissions - EF'!$J135*IF(OR(ISBLANK($E135),$G135="Yes"),1,$E135)*IF($H135="Yes",1,(1-$F135))</f>
        <v>5.823529411764706E-5</v>
      </c>
      <c r="O135" s="130">
        <f>IFERROR(IF(OR($C135="",$C135="No CAS"),INDEX('DEQ Pollutant List'!$D$7:$D$611,MATCH($D135,'DEQ Pollutant List'!$B$7:$B$611,0)),INDEX('DEQ Pollutant List'!$D$7:$D$611,MATCH($C135,'DEQ Pollutant List'!$A$7:$A$611,0))),"")</f>
        <v>361</v>
      </c>
    </row>
    <row r="136" spans="1:15" ht="15">
      <c r="A136" s="5" t="s">
        <v>39</v>
      </c>
      <c r="B136" s="7" t="s">
        <v>49</v>
      </c>
      <c r="C136" s="13" t="s">
        <v>118</v>
      </c>
      <c r="D136" s="19" t="s">
        <v>143</v>
      </c>
      <c r="E136" s="100"/>
      <c r="F136" s="36">
        <v>0</v>
      </c>
      <c r="G136" s="100" t="s">
        <v>53</v>
      </c>
      <c r="H136" s="36" t="s">
        <v>53</v>
      </c>
      <c r="I136" s="34">
        <f>'09_Boilers_Furnaces'!D35</f>
        <v>2.9999999999999997E-4</v>
      </c>
      <c r="J136" s="11">
        <f t="shared" si="1"/>
        <v>2.9999999999999997E-4</v>
      </c>
      <c r="K136" s="6" t="s">
        <v>97</v>
      </c>
      <c r="L136" s="20" t="s">
        <v>151</v>
      </c>
      <c r="M136" s="7">
        <f>IF(ISBLANK($B136),_xlfn.XLOOKUP($A136,'2. TEUs &amp; Activities - EF'!$A$9:$A$190,'2. TEUs &amp; Activities - EF'!$J$9:$J$190),_xlfn.XLOOKUP($B136,'2. TEUs &amp; Activities - EF'!$B$9:$B$190,'2. TEUs &amp; Activities - EF'!$J$9:$J$190))*'3. Pollutant Emissions - EF'!$I136*IF(OR(ISBLANK($E136),$G136="Yes"),1,$E136)*IF($H136="Yes",1,(1-$F136))</f>
        <v>3.8647058823529411E-3</v>
      </c>
      <c r="N136" s="5">
        <f>IF(ISBLANK($B136),_xlfn.XLOOKUP($A136,'2. TEUs &amp; Activities - EF'!$A$9:$A$190,'2. TEUs &amp; Activities - EF'!$M$9:$M$190),_xlfn.XLOOKUP($B136,'2. TEUs &amp; Activities - EF'!$B$9:$B$190,'2. TEUs &amp; Activities - EF'!$M$9:$M$190))*'3. Pollutant Emissions - EF'!$J136*IF(OR(ISBLANK($E136),$G136="Yes"),1,$E136)*IF($H136="Yes",1,(1-$F136))</f>
        <v>1.0588235294117646E-5</v>
      </c>
      <c r="O136" s="130">
        <f>IFERROR(IF(OR($C136="",$C136="No CAS"),INDEX('DEQ Pollutant List'!$D$7:$D$611,MATCH($D136,'DEQ Pollutant List'!$B$7:$B$611,0)),INDEX('DEQ Pollutant List'!$D$7:$D$611,MATCH($C136,'DEQ Pollutant List'!$A$7:$A$611,0))),"")</f>
        <v>428</v>
      </c>
    </row>
    <row r="137" spans="1:15" ht="15">
      <c r="A137" s="5" t="s">
        <v>39</v>
      </c>
      <c r="B137" s="7" t="s">
        <v>49</v>
      </c>
      <c r="C137" s="13">
        <v>365</v>
      </c>
      <c r="D137" s="19" t="s">
        <v>144</v>
      </c>
      <c r="E137" s="100"/>
      <c r="F137" s="36">
        <v>0</v>
      </c>
      <c r="G137" s="100" t="s">
        <v>53</v>
      </c>
      <c r="H137" s="36" t="s">
        <v>53</v>
      </c>
      <c r="I137" s="34">
        <f>'09_Boilers_Furnaces'!D36</f>
        <v>2.0999999999999999E-3</v>
      </c>
      <c r="J137" s="11">
        <f t="shared" si="1"/>
        <v>2.0999999999999999E-3</v>
      </c>
      <c r="K137" s="6" t="s">
        <v>97</v>
      </c>
      <c r="L137" s="20" t="s">
        <v>151</v>
      </c>
      <c r="M137" s="7">
        <f>IF(ISBLANK($B137),_xlfn.XLOOKUP($A137,'2. TEUs &amp; Activities - EF'!$A$9:$A$190,'2. TEUs &amp; Activities - EF'!$J$9:$J$190),_xlfn.XLOOKUP($B137,'2. TEUs &amp; Activities - EF'!$B$9:$B$190,'2. TEUs &amp; Activities - EF'!$J$9:$J$190))*'3. Pollutant Emissions - EF'!$I137*IF(OR(ISBLANK($E137),$G137="Yes"),1,$E137)*IF($H137="Yes",1,(1-$F137))</f>
        <v>2.7052941176470589E-2</v>
      </c>
      <c r="N137" s="5">
        <f>IF(ISBLANK($B137),_xlfn.XLOOKUP($A137,'2. TEUs &amp; Activities - EF'!$A$9:$A$190,'2. TEUs &amp; Activities - EF'!$M$9:$M$190),_xlfn.XLOOKUP($B137,'2. TEUs &amp; Activities - EF'!$B$9:$B$190,'2. TEUs &amp; Activities - EF'!$M$9:$M$190))*'3. Pollutant Emissions - EF'!$J137*IF(OR(ISBLANK($E137),$G137="Yes"),1,$E137)*IF($H137="Yes",1,(1-$F137))</f>
        <v>7.4117647058823523E-5</v>
      </c>
      <c r="O137" s="130">
        <f>IFERROR(IF(OR($C137="",$C137="No CAS"),INDEX('DEQ Pollutant List'!$D$7:$D$611,MATCH($D137,'DEQ Pollutant List'!$B$7:$B$611,0)),INDEX('DEQ Pollutant List'!$D$7:$D$611,MATCH($C137,'DEQ Pollutant List'!$A$7:$A$611,0))),"")</f>
        <v>365</v>
      </c>
    </row>
    <row r="138" spans="1:15" ht="15">
      <c r="A138" s="5" t="s">
        <v>39</v>
      </c>
      <c r="B138" s="7" t="s">
        <v>49</v>
      </c>
      <c r="C138" s="13">
        <v>401</v>
      </c>
      <c r="D138" s="19" t="s">
        <v>145</v>
      </c>
      <c r="E138" s="100"/>
      <c r="F138" s="36">
        <v>0</v>
      </c>
      <c r="G138" s="100" t="s">
        <v>53</v>
      </c>
      <c r="H138" s="36" t="s">
        <v>53</v>
      </c>
      <c r="I138" s="34">
        <f>'09_Boilers_Furnaces'!D37</f>
        <v>1E-4</v>
      </c>
      <c r="J138" s="11">
        <f t="shared" ref="J138:J170" si="2">I138</f>
        <v>1E-4</v>
      </c>
      <c r="K138" s="6" t="s">
        <v>97</v>
      </c>
      <c r="L138" s="20" t="s">
        <v>151</v>
      </c>
      <c r="M138" s="7">
        <f>IF(ISBLANK($B138),_xlfn.XLOOKUP($A138,'2. TEUs &amp; Activities - EF'!$A$9:$A$190,'2. TEUs &amp; Activities - EF'!$J$9:$J$190),_xlfn.XLOOKUP($B138,'2. TEUs &amp; Activities - EF'!$B$9:$B$190,'2. TEUs &amp; Activities - EF'!$J$9:$J$190))*'3. Pollutant Emissions - EF'!$I138*IF(OR(ISBLANK($E138),$G138="Yes"),1,$E138)*IF($H138="Yes",1,(1-$F138))</f>
        <v>1.2882352941176471E-3</v>
      </c>
      <c r="N138" s="5">
        <f>IF(ISBLANK($B138),_xlfn.XLOOKUP($A138,'2. TEUs &amp; Activities - EF'!$A$9:$A$190,'2. TEUs &amp; Activities - EF'!$M$9:$M$190),_xlfn.XLOOKUP($B138,'2. TEUs &amp; Activities - EF'!$B$9:$B$190,'2. TEUs &amp; Activities - EF'!$M$9:$M$190))*'3. Pollutant Emissions - EF'!$J138*IF(OR(ISBLANK($E138),$G138="Yes"),1,$E138)*IF($H138="Yes",1,(1-$F138))</f>
        <v>3.5294117647058825E-6</v>
      </c>
      <c r="O138" s="130">
        <f>IFERROR(IF(OR($C138="",$C138="No CAS"),INDEX('DEQ Pollutant List'!$D$7:$D$611,MATCH($D138,'DEQ Pollutant List'!$B$7:$B$611,0)),INDEX('DEQ Pollutant List'!$D$7:$D$611,MATCH($C138,'DEQ Pollutant List'!$A$7:$A$611,0))),"")</f>
        <v>401</v>
      </c>
    </row>
    <row r="139" spans="1:15" ht="15">
      <c r="A139" s="5" t="s">
        <v>39</v>
      </c>
      <c r="B139" s="7" t="s">
        <v>49</v>
      </c>
      <c r="C139" s="13" t="s">
        <v>119</v>
      </c>
      <c r="D139" s="19" t="s">
        <v>146</v>
      </c>
      <c r="E139" s="100"/>
      <c r="F139" s="36">
        <v>0</v>
      </c>
      <c r="G139" s="100" t="s">
        <v>53</v>
      </c>
      <c r="H139" s="36" t="s">
        <v>53</v>
      </c>
      <c r="I139" s="34">
        <f>'09_Boilers_Furnaces'!D38</f>
        <v>2.4000000000000001E-5</v>
      </c>
      <c r="J139" s="11">
        <f t="shared" si="2"/>
        <v>2.4000000000000001E-5</v>
      </c>
      <c r="K139" s="6" t="s">
        <v>97</v>
      </c>
      <c r="L139" s="20" t="s">
        <v>151</v>
      </c>
      <c r="M139" s="7">
        <f>IF(ISBLANK($B139),_xlfn.XLOOKUP($A139,'2. TEUs &amp; Activities - EF'!$A$9:$A$190,'2. TEUs &amp; Activities - EF'!$J$9:$J$190),_xlfn.XLOOKUP($B139,'2. TEUs &amp; Activities - EF'!$B$9:$B$190,'2. TEUs &amp; Activities - EF'!$J$9:$J$190))*'3. Pollutant Emissions - EF'!$I139*IF(OR(ISBLANK($E139),$G139="Yes"),1,$E139)*IF($H139="Yes",1,(1-$F139))</f>
        <v>3.091764705882353E-4</v>
      </c>
      <c r="N139" s="5">
        <f>IF(ISBLANK($B139),_xlfn.XLOOKUP($A139,'2. TEUs &amp; Activities - EF'!$A$9:$A$190,'2. TEUs &amp; Activities - EF'!$M$9:$M$190),_xlfn.XLOOKUP($B139,'2. TEUs &amp; Activities - EF'!$B$9:$B$190,'2. TEUs &amp; Activities - EF'!$M$9:$M$190))*'3. Pollutant Emissions - EF'!$J139*IF(OR(ISBLANK($E139),$G139="Yes"),1,$E139)*IF($H139="Yes",1,(1-$F139))</f>
        <v>8.4705882352941183E-7</v>
      </c>
      <c r="O139" s="130">
        <f>IFERROR(IF(OR($C139="",$C139="No CAS"),INDEX('DEQ Pollutant List'!$D$7:$D$611,MATCH($D139,'DEQ Pollutant List'!$B$7:$B$611,0)),INDEX('DEQ Pollutant List'!$D$7:$D$611,MATCH($C139,'DEQ Pollutant List'!$A$7:$A$611,0))),"")</f>
        <v>575</v>
      </c>
    </row>
    <row r="140" spans="1:15" ht="15">
      <c r="A140" s="5" t="s">
        <v>39</v>
      </c>
      <c r="B140" s="7" t="s">
        <v>49</v>
      </c>
      <c r="C140" s="13" t="s">
        <v>120</v>
      </c>
      <c r="D140" s="19" t="s">
        <v>147</v>
      </c>
      <c r="E140" s="100"/>
      <c r="F140" s="36">
        <v>0</v>
      </c>
      <c r="G140" s="100" t="s">
        <v>53</v>
      </c>
      <c r="H140" s="36" t="s">
        <v>53</v>
      </c>
      <c r="I140" s="34">
        <f>'09_Boilers_Furnaces'!D39</f>
        <v>3.6600000000000001E-2</v>
      </c>
      <c r="J140" s="11">
        <f t="shared" si="2"/>
        <v>3.6600000000000001E-2</v>
      </c>
      <c r="K140" s="6" t="s">
        <v>97</v>
      </c>
      <c r="L140" s="20" t="s">
        <v>151</v>
      </c>
      <c r="M140" s="7">
        <f>IF(ISBLANK($B140),_xlfn.XLOOKUP($A140,'2. TEUs &amp; Activities - EF'!$A$9:$A$190,'2. TEUs &amp; Activities - EF'!$J$9:$J$190),_xlfn.XLOOKUP($B140,'2. TEUs &amp; Activities - EF'!$B$9:$B$190,'2. TEUs &amp; Activities - EF'!$J$9:$J$190))*'3. Pollutant Emissions - EF'!$I140*IF(OR(ISBLANK($E140),$G140="Yes"),1,$E140)*IF($H140="Yes",1,(1-$F140))</f>
        <v>0.47149411764705884</v>
      </c>
      <c r="N140" s="5">
        <f>IF(ISBLANK($B140),_xlfn.XLOOKUP($A140,'2. TEUs &amp; Activities - EF'!$A$9:$A$190,'2. TEUs &amp; Activities - EF'!$M$9:$M$190),_xlfn.XLOOKUP($B140,'2. TEUs &amp; Activities - EF'!$B$9:$B$190,'2. TEUs &amp; Activities - EF'!$M$9:$M$190))*'3. Pollutant Emissions - EF'!$J140*IF(OR(ISBLANK($E140),$G140="Yes"),1,$E140)*IF($H140="Yes",1,(1-$F140))</f>
        <v>1.2917647058823529E-3</v>
      </c>
      <c r="O140" s="130">
        <f>IFERROR(IF(OR($C140="",$C140="No CAS"),INDEX('DEQ Pollutant List'!$D$7:$D$611,MATCH($D140,'DEQ Pollutant List'!$B$7:$B$611,0)),INDEX('DEQ Pollutant List'!$D$7:$D$611,MATCH($C140,'DEQ Pollutant List'!$A$7:$A$611,0))),"")</f>
        <v>600</v>
      </c>
    </row>
    <row r="141" spans="1:15" ht="15">
      <c r="A141" s="5" t="s">
        <v>39</v>
      </c>
      <c r="B141" s="7" t="s">
        <v>49</v>
      </c>
      <c r="C141" s="13" t="s">
        <v>121</v>
      </c>
      <c r="D141" s="19" t="s">
        <v>148</v>
      </c>
      <c r="E141" s="100"/>
      <c r="F141" s="36">
        <v>0</v>
      </c>
      <c r="G141" s="100" t="s">
        <v>53</v>
      </c>
      <c r="H141" s="36" t="s">
        <v>53</v>
      </c>
      <c r="I141" s="34">
        <f>'09_Boilers_Furnaces'!D40</f>
        <v>2.3E-3</v>
      </c>
      <c r="J141" s="11">
        <f t="shared" si="2"/>
        <v>2.3E-3</v>
      </c>
      <c r="K141" s="6" t="s">
        <v>97</v>
      </c>
      <c r="L141" s="20" t="s">
        <v>151</v>
      </c>
      <c r="M141" s="7">
        <f>IF(ISBLANK($B141),_xlfn.XLOOKUP($A141,'2. TEUs &amp; Activities - EF'!$A$9:$A$190,'2. TEUs &amp; Activities - EF'!$J$9:$J$190),_xlfn.XLOOKUP($B141,'2. TEUs &amp; Activities - EF'!$B$9:$B$190,'2. TEUs &amp; Activities - EF'!$J$9:$J$190))*'3. Pollutant Emissions - EF'!$I141*IF(OR(ISBLANK($E141),$G141="Yes"),1,$E141)*IF($H141="Yes",1,(1-$F141))</f>
        <v>2.9629411764705883E-2</v>
      </c>
      <c r="N141" s="5">
        <f>IF(ISBLANK($B141),_xlfn.XLOOKUP($A141,'2. TEUs &amp; Activities - EF'!$A$9:$A$190,'2. TEUs &amp; Activities - EF'!$M$9:$M$190),_xlfn.XLOOKUP($B141,'2. TEUs &amp; Activities - EF'!$B$9:$B$190,'2. TEUs &amp; Activities - EF'!$M$9:$M$190))*'3. Pollutant Emissions - EF'!$J141*IF(OR(ISBLANK($E141),$G141="Yes"),1,$E141)*IF($H141="Yes",1,(1-$F141))</f>
        <v>8.1176470588235287E-5</v>
      </c>
      <c r="O141" s="130">
        <f>IFERROR(IF(OR($C141="",$C141="No CAS"),INDEX('DEQ Pollutant List'!$D$7:$D$611,MATCH($D141,'DEQ Pollutant List'!$B$7:$B$611,0)),INDEX('DEQ Pollutant List'!$D$7:$D$611,MATCH($C141,'DEQ Pollutant List'!$A$7:$A$611,0))),"")</f>
        <v>620</v>
      </c>
    </row>
    <row r="142" spans="1:15" ht="15">
      <c r="A142" s="5" t="s">
        <v>39</v>
      </c>
      <c r="B142" s="7" t="s">
        <v>49</v>
      </c>
      <c r="C142" s="13" t="s">
        <v>122</v>
      </c>
      <c r="D142" s="19" t="s">
        <v>149</v>
      </c>
      <c r="E142" s="100"/>
      <c r="F142" s="36">
        <v>0</v>
      </c>
      <c r="G142" s="100" t="s">
        <v>53</v>
      </c>
      <c r="H142" s="36" t="s">
        <v>53</v>
      </c>
      <c r="I142" s="34">
        <f>'09_Boilers_Furnaces'!D41</f>
        <v>2.7199999999999998E-2</v>
      </c>
      <c r="J142" s="11">
        <f t="shared" si="2"/>
        <v>2.7199999999999998E-2</v>
      </c>
      <c r="K142" s="6" t="s">
        <v>97</v>
      </c>
      <c r="L142" s="20" t="s">
        <v>151</v>
      </c>
      <c r="M142" s="7">
        <f>IF(ISBLANK($B142),_xlfn.XLOOKUP($A142,'2. TEUs &amp; Activities - EF'!$A$9:$A$190,'2. TEUs &amp; Activities - EF'!$J$9:$J$190),_xlfn.XLOOKUP($B142,'2. TEUs &amp; Activities - EF'!$B$9:$B$190,'2. TEUs &amp; Activities - EF'!$J$9:$J$190))*'3. Pollutant Emissions - EF'!$I142*IF(OR(ISBLANK($E142),$G142="Yes"),1,$E142)*IF($H142="Yes",1,(1-$F142))</f>
        <v>0.35039999999999999</v>
      </c>
      <c r="N142" s="5">
        <f>IF(ISBLANK($B142),_xlfn.XLOOKUP($A142,'2. TEUs &amp; Activities - EF'!$A$9:$A$190,'2. TEUs &amp; Activities - EF'!$M$9:$M$190),_xlfn.XLOOKUP($B142,'2. TEUs &amp; Activities - EF'!$B$9:$B$190,'2. TEUs &amp; Activities - EF'!$M$9:$M$190))*'3. Pollutant Emissions - EF'!$J142*IF(OR(ISBLANK($E142),$G142="Yes"),1,$E142)*IF($H142="Yes",1,(1-$F142))</f>
        <v>9.5999999999999992E-4</v>
      </c>
      <c r="O142" s="130">
        <f>IFERROR(IF(OR($C142="",$C142="No CAS"),INDEX('DEQ Pollutant List'!$D$7:$D$611,MATCH($D142,'DEQ Pollutant List'!$B$7:$B$611,0)),INDEX('DEQ Pollutant List'!$D$7:$D$611,MATCH($C142,'DEQ Pollutant List'!$A$7:$A$611,0))),"")</f>
        <v>628</v>
      </c>
    </row>
    <row r="143" spans="1:15" ht="15">
      <c r="A143" s="5" t="s">
        <v>39</v>
      </c>
      <c r="B143" s="7" t="s">
        <v>49</v>
      </c>
      <c r="C143" s="13" t="s">
        <v>123</v>
      </c>
      <c r="D143" s="19" t="s">
        <v>150</v>
      </c>
      <c r="E143" s="100"/>
      <c r="F143" s="36">
        <v>0</v>
      </c>
      <c r="G143" s="100" t="s">
        <v>53</v>
      </c>
      <c r="H143" s="36" t="s">
        <v>53</v>
      </c>
      <c r="I143" s="34">
        <f>'09_Boilers_Furnaces'!D42</f>
        <v>2.9000000000000001E-2</v>
      </c>
      <c r="J143" s="11">
        <f t="shared" si="2"/>
        <v>2.9000000000000001E-2</v>
      </c>
      <c r="K143" s="6" t="s">
        <v>97</v>
      </c>
      <c r="L143" s="20" t="s">
        <v>151</v>
      </c>
      <c r="M143" s="7">
        <f>IF(ISBLANK($B143),_xlfn.XLOOKUP($A143,'2. TEUs &amp; Activities - EF'!$A$9:$A$190,'2. TEUs &amp; Activities - EF'!$J$9:$J$190),_xlfn.XLOOKUP($B143,'2. TEUs &amp; Activities - EF'!$B$9:$B$190,'2. TEUs &amp; Activities - EF'!$J$9:$J$190))*'3. Pollutant Emissions - EF'!$I143*IF(OR(ISBLANK($E143),$G143="Yes"),1,$E143)*IF($H143="Yes",1,(1-$F143))</f>
        <v>0.37358823529411767</v>
      </c>
      <c r="N143" s="5">
        <f>IF(ISBLANK($B143),_xlfn.XLOOKUP($A143,'2. TEUs &amp; Activities - EF'!$A$9:$A$190,'2. TEUs &amp; Activities - EF'!$M$9:$M$190),_xlfn.XLOOKUP($B143,'2. TEUs &amp; Activities - EF'!$B$9:$B$190,'2. TEUs &amp; Activities - EF'!$M$9:$M$190))*'3. Pollutant Emissions - EF'!$J143*IF(OR(ISBLANK($E143),$G143="Yes"),1,$E143)*IF($H143="Yes",1,(1-$F143))</f>
        <v>1.0235294117647059E-3</v>
      </c>
      <c r="O143" s="130">
        <f>IFERROR(IF(OR($C143="",$C143="No CAS"),INDEX('DEQ Pollutant List'!$D$7:$D$611,MATCH($D143,'DEQ Pollutant List'!$B$7:$B$611,0)),INDEX('DEQ Pollutant List'!$D$7:$D$611,MATCH($C143,'DEQ Pollutant List'!$A$7:$A$611,0))),"")</f>
        <v>632</v>
      </c>
    </row>
    <row r="144" spans="1:15" ht="15" hidden="1">
      <c r="A144" s="5" t="s">
        <v>39</v>
      </c>
      <c r="B144" s="7" t="s">
        <v>50</v>
      </c>
      <c r="C144" s="13" t="s">
        <v>96</v>
      </c>
      <c r="D144" s="94" t="s">
        <v>124</v>
      </c>
      <c r="E144" s="100"/>
      <c r="F144" s="36">
        <v>0</v>
      </c>
      <c r="G144" s="100" t="s">
        <v>53</v>
      </c>
      <c r="H144" s="36" t="s">
        <v>53</v>
      </c>
      <c r="I144" s="34">
        <f>'09_Boilers_Furnaces'!E16</f>
        <v>3.0999999999999999E-3</v>
      </c>
      <c r="J144" s="11">
        <f t="shared" si="2"/>
        <v>3.0999999999999999E-3</v>
      </c>
      <c r="K144" s="6" t="s">
        <v>97</v>
      </c>
      <c r="L144" s="20" t="s">
        <v>98</v>
      </c>
      <c r="M144" s="7">
        <f>IF(ISBLANK($B144),_xlfn.XLOOKUP($A144,'2. TEUs &amp; Activities - EF'!$A$9:$A$190,'2. TEUs &amp; Activities - EF'!$J$9:$J$190),_xlfn.XLOOKUP($B144,'2. TEUs &amp; Activities - EF'!$B$9:$B$190,'2. TEUs &amp; Activities - EF'!$J$9:$J$190))*'3. Pollutant Emissions - EF'!$I144*IF(OR(ISBLANK($E144),$G144="Yes"),1,$E144)*IF($H144="Yes",1,(1-$F144))</f>
        <v>0.29285882352941173</v>
      </c>
      <c r="N144" s="5">
        <f>IF(ISBLANK($B144),_xlfn.XLOOKUP($A144,'2. TEUs &amp; Activities - EF'!$A$9:$A$190,'2. TEUs &amp; Activities - EF'!$M$9:$M$190),_xlfn.XLOOKUP($B144,'2. TEUs &amp; Activities - EF'!$B$9:$B$190,'2. TEUs &amp; Activities - EF'!$M$9:$M$190))*'3. Pollutant Emissions - EF'!$J144*IF(OR(ISBLANK($E144),$G144="Yes"),1,$E144)*IF($H144="Yes",1,(1-$F144))</f>
        <v>8.0235294117647063E-4</v>
      </c>
      <c r="O144" s="130">
        <f>IFERROR(IF(OR($C144="",$C144="No CAS"),INDEX('DEQ Pollutant List'!$D$7:$D$611,MATCH($D144,'DEQ Pollutant List'!$B$7:$B$611,0)),INDEX('DEQ Pollutant List'!$D$7:$D$611,MATCH($C144,'DEQ Pollutant List'!$A$7:$A$611,0))),"")</f>
        <v>1</v>
      </c>
    </row>
    <row r="145" spans="1:15" ht="15" hidden="1">
      <c r="A145" s="5" t="s">
        <v>39</v>
      </c>
      <c r="B145" s="7" t="s">
        <v>50</v>
      </c>
      <c r="C145" s="13" t="s">
        <v>99</v>
      </c>
      <c r="D145" s="94" t="s">
        <v>125</v>
      </c>
      <c r="E145" s="100"/>
      <c r="F145" s="36">
        <v>0</v>
      </c>
      <c r="G145" s="100" t="s">
        <v>53</v>
      </c>
      <c r="H145" s="36" t="s">
        <v>53</v>
      </c>
      <c r="I145" s="34">
        <f>'09_Boilers_Furnaces'!E17</f>
        <v>2.7000000000000001E-3</v>
      </c>
      <c r="J145" s="11">
        <f t="shared" si="2"/>
        <v>2.7000000000000001E-3</v>
      </c>
      <c r="K145" s="6" t="s">
        <v>97</v>
      </c>
      <c r="L145" s="20" t="s">
        <v>98</v>
      </c>
      <c r="M145" s="7">
        <f>IF(ISBLANK($B145),_xlfn.XLOOKUP($A145,'2. TEUs &amp; Activities - EF'!$A$9:$A$190,'2. TEUs &amp; Activities - EF'!$J$9:$J$190),_xlfn.XLOOKUP($B145,'2. TEUs &amp; Activities - EF'!$B$9:$B$190,'2. TEUs &amp; Activities - EF'!$J$9:$J$190))*'3. Pollutant Emissions - EF'!$I145*IF(OR(ISBLANK($E145),$G145="Yes"),1,$E145)*IF($H145="Yes",1,(1-$F145))</f>
        <v>0.2550705882352941</v>
      </c>
      <c r="N145" s="5">
        <f>IF(ISBLANK($B145),_xlfn.XLOOKUP($A145,'2. TEUs &amp; Activities - EF'!$A$9:$A$190,'2. TEUs &amp; Activities - EF'!$M$9:$M$190),_xlfn.XLOOKUP($B145,'2. TEUs &amp; Activities - EF'!$B$9:$B$190,'2. TEUs &amp; Activities - EF'!$M$9:$M$190))*'3. Pollutant Emissions - EF'!$J145*IF(OR(ISBLANK($E145),$G145="Yes"),1,$E145)*IF($H145="Yes",1,(1-$F145))</f>
        <v>6.9882352941176486E-4</v>
      </c>
      <c r="O145" s="130">
        <f>IFERROR(IF(OR($C145="",$C145="No CAS"),INDEX('DEQ Pollutant List'!$D$7:$D$611,MATCH($D145,'DEQ Pollutant List'!$B$7:$B$611,0)),INDEX('DEQ Pollutant List'!$D$7:$D$611,MATCH($C145,'DEQ Pollutant List'!$A$7:$A$611,0))),"")</f>
        <v>5</v>
      </c>
    </row>
    <row r="146" spans="1:15" ht="15" hidden="1">
      <c r="A146" s="5" t="s">
        <v>39</v>
      </c>
      <c r="B146" s="7" t="s">
        <v>50</v>
      </c>
      <c r="C146" s="13" t="s">
        <v>100</v>
      </c>
      <c r="D146" s="94" t="s">
        <v>126</v>
      </c>
      <c r="E146" s="100"/>
      <c r="F146" s="36">
        <v>0</v>
      </c>
      <c r="G146" s="100" t="s">
        <v>53</v>
      </c>
      <c r="H146" s="36" t="s">
        <v>53</v>
      </c>
      <c r="I146" s="34">
        <f>'09_Boilers_Furnaces'!E18</f>
        <v>3.2</v>
      </c>
      <c r="J146" s="11">
        <f t="shared" si="2"/>
        <v>3.2</v>
      </c>
      <c r="K146" s="6" t="s">
        <v>97</v>
      </c>
      <c r="L146" s="20" t="s">
        <v>101</v>
      </c>
      <c r="M146" s="7">
        <f>IF(ISBLANK($B146),_xlfn.XLOOKUP($A146,'2. TEUs &amp; Activities - EF'!$A$9:$A$190,'2. TEUs &amp; Activities - EF'!$J$9:$J$190),_xlfn.XLOOKUP($B146,'2. TEUs &amp; Activities - EF'!$B$9:$B$190,'2. TEUs &amp; Activities - EF'!$J$9:$J$190))*'3. Pollutant Emissions - EF'!$I146*IF(OR(ISBLANK($E146),$G146="Yes"),1,$E146)*IF($H146="Yes",1,(1-$F146))</f>
        <v>302.30588235294118</v>
      </c>
      <c r="N146" s="5">
        <f>IF(ISBLANK($B146),_xlfn.XLOOKUP($A146,'2. TEUs &amp; Activities - EF'!$A$9:$A$190,'2. TEUs &amp; Activities - EF'!$M$9:$M$190),_xlfn.XLOOKUP($B146,'2. TEUs &amp; Activities - EF'!$B$9:$B$190,'2. TEUs &amp; Activities - EF'!$M$9:$M$190))*'3. Pollutant Emissions - EF'!$J146*IF(OR(ISBLANK($E146),$G146="Yes"),1,$E146)*IF($H146="Yes",1,(1-$F146))</f>
        <v>0.82823529411764718</v>
      </c>
      <c r="O146" s="130">
        <f>IFERROR(IF(OR($C146="",$C146="No CAS"),INDEX('DEQ Pollutant List'!$D$7:$D$611,MATCH($D146,'DEQ Pollutant List'!$B$7:$B$611,0)),INDEX('DEQ Pollutant List'!$D$7:$D$611,MATCH($C146,'DEQ Pollutant List'!$A$7:$A$611,0))),"")</f>
        <v>26</v>
      </c>
    </row>
    <row r="147" spans="1:15" ht="15" hidden="1">
      <c r="A147" s="5" t="s">
        <v>39</v>
      </c>
      <c r="B147" s="7" t="s">
        <v>50</v>
      </c>
      <c r="C147" s="13" t="s">
        <v>102</v>
      </c>
      <c r="D147" s="94" t="s">
        <v>127</v>
      </c>
      <c r="E147" s="100"/>
      <c r="F147" s="36">
        <v>0</v>
      </c>
      <c r="G147" s="100" t="s">
        <v>53</v>
      </c>
      <c r="H147" s="36" t="s">
        <v>53</v>
      </c>
      <c r="I147" s="34">
        <f>'09_Boilers_Furnaces'!E19</f>
        <v>2.0000000000000001E-4</v>
      </c>
      <c r="J147" s="11">
        <f t="shared" si="2"/>
        <v>2.0000000000000001E-4</v>
      </c>
      <c r="K147" s="6" t="s">
        <v>97</v>
      </c>
      <c r="L147" s="20" t="s">
        <v>98</v>
      </c>
      <c r="M147" s="7">
        <f>IF(ISBLANK($B147),_xlfn.XLOOKUP($A147,'2. TEUs &amp; Activities - EF'!$A$9:$A$190,'2. TEUs &amp; Activities - EF'!$J$9:$J$190),_xlfn.XLOOKUP($B147,'2. TEUs &amp; Activities - EF'!$B$9:$B$190,'2. TEUs &amp; Activities - EF'!$J$9:$J$190))*'3. Pollutant Emissions - EF'!$I147*IF(OR(ISBLANK($E147),$G147="Yes"),1,$E147)*IF($H147="Yes",1,(1-$F147))</f>
        <v>1.8894117647058825E-2</v>
      </c>
      <c r="N147" s="5">
        <f>IF(ISBLANK($B147),_xlfn.XLOOKUP($A147,'2. TEUs &amp; Activities - EF'!$A$9:$A$190,'2. TEUs &amp; Activities - EF'!$M$9:$M$190),_xlfn.XLOOKUP($B147,'2. TEUs &amp; Activities - EF'!$B$9:$B$190,'2. TEUs &amp; Activities - EF'!$M$9:$M$190))*'3. Pollutant Emissions - EF'!$J147*IF(OR(ISBLANK($E147),$G147="Yes"),1,$E147)*IF($H147="Yes",1,(1-$F147))</f>
        <v>5.176470588235295E-5</v>
      </c>
      <c r="O147" s="130">
        <f>IFERROR(IF(OR($C147="",$C147="No CAS"),INDEX('DEQ Pollutant List'!$D$7:$D$611,MATCH($D147,'DEQ Pollutant List'!$B$7:$B$611,0)),INDEX('DEQ Pollutant List'!$D$7:$D$611,MATCH($C147,'DEQ Pollutant List'!$A$7:$A$611,0))),"")</f>
        <v>37</v>
      </c>
    </row>
    <row r="148" spans="1:15" ht="15" hidden="1">
      <c r="A148" s="5" t="s">
        <v>39</v>
      </c>
      <c r="B148" s="7" t="s">
        <v>50</v>
      </c>
      <c r="C148" s="13" t="s">
        <v>103</v>
      </c>
      <c r="D148" s="94" t="s">
        <v>128</v>
      </c>
      <c r="E148" s="100"/>
      <c r="F148" s="36">
        <v>0</v>
      </c>
      <c r="G148" s="100" t="s">
        <v>53</v>
      </c>
      <c r="H148" s="36" t="s">
        <v>53</v>
      </c>
      <c r="I148" s="34">
        <f>'09_Boilers_Furnaces'!E20</f>
        <v>4.4000000000000003E-3</v>
      </c>
      <c r="J148" s="11">
        <f t="shared" si="2"/>
        <v>4.4000000000000003E-3</v>
      </c>
      <c r="K148" s="6" t="s">
        <v>97</v>
      </c>
      <c r="L148" s="20" t="s">
        <v>98</v>
      </c>
      <c r="M148" s="7">
        <f>IF(ISBLANK($B148),_xlfn.XLOOKUP($A148,'2. TEUs &amp; Activities - EF'!$A$9:$A$190,'2. TEUs &amp; Activities - EF'!$J$9:$J$190),_xlfn.XLOOKUP($B148,'2. TEUs &amp; Activities - EF'!$B$9:$B$190,'2. TEUs &amp; Activities - EF'!$J$9:$J$190))*'3. Pollutant Emissions - EF'!$I148*IF(OR(ISBLANK($E148),$G148="Yes"),1,$E148)*IF($H148="Yes",1,(1-$F148))</f>
        <v>0.41567058823529413</v>
      </c>
      <c r="N148" s="5">
        <f>IF(ISBLANK($B148),_xlfn.XLOOKUP($A148,'2. TEUs &amp; Activities - EF'!$A$9:$A$190,'2. TEUs &amp; Activities - EF'!$M$9:$M$190),_xlfn.XLOOKUP($B148,'2. TEUs &amp; Activities - EF'!$B$9:$B$190,'2. TEUs &amp; Activities - EF'!$M$9:$M$190))*'3. Pollutant Emissions - EF'!$J148*IF(OR(ISBLANK($E148),$G148="Yes"),1,$E148)*IF($H148="Yes",1,(1-$F148))</f>
        <v>1.1388235294117648E-3</v>
      </c>
      <c r="O148" s="130">
        <f>IFERROR(IF(OR($C148="",$C148="No CAS"),INDEX('DEQ Pollutant List'!$D$7:$D$611,MATCH($D148,'DEQ Pollutant List'!$B$7:$B$611,0)),INDEX('DEQ Pollutant List'!$D$7:$D$611,MATCH($C148,'DEQ Pollutant List'!$A$7:$A$611,0))),"")</f>
        <v>45</v>
      </c>
    </row>
    <row r="149" spans="1:15" ht="15" hidden="1">
      <c r="A149" s="5" t="s">
        <v>39</v>
      </c>
      <c r="B149" s="7" t="s">
        <v>50</v>
      </c>
      <c r="C149" s="13" t="s">
        <v>104</v>
      </c>
      <c r="D149" s="94" t="s">
        <v>129</v>
      </c>
      <c r="E149" s="100"/>
      <c r="F149" s="36">
        <v>0</v>
      </c>
      <c r="G149" s="100" t="s">
        <v>53</v>
      </c>
      <c r="H149" s="36" t="s">
        <v>53</v>
      </c>
      <c r="I149" s="34">
        <f>'09_Boilers_Furnaces'!E21</f>
        <v>5.7999999999999996E-3</v>
      </c>
      <c r="J149" s="11">
        <f t="shared" si="2"/>
        <v>5.7999999999999996E-3</v>
      </c>
      <c r="K149" s="6" t="s">
        <v>97</v>
      </c>
      <c r="L149" s="20" t="s">
        <v>98</v>
      </c>
      <c r="M149" s="7">
        <f>IF(ISBLANK($B149),_xlfn.XLOOKUP($A149,'2. TEUs &amp; Activities - EF'!$A$9:$A$190,'2. TEUs &amp; Activities - EF'!$J$9:$J$190),_xlfn.XLOOKUP($B149,'2. TEUs &amp; Activities - EF'!$B$9:$B$190,'2. TEUs &amp; Activities - EF'!$J$9:$J$190))*'3. Pollutant Emissions - EF'!$I149*IF(OR(ISBLANK($E149),$G149="Yes"),1,$E149)*IF($H149="Yes",1,(1-$F149))</f>
        <v>0.54792941176470589</v>
      </c>
      <c r="N149" s="5">
        <f>IF(ISBLANK($B149),_xlfn.XLOOKUP($A149,'2. TEUs &amp; Activities - EF'!$A$9:$A$190,'2. TEUs &amp; Activities - EF'!$M$9:$M$190),_xlfn.XLOOKUP($B149,'2. TEUs &amp; Activities - EF'!$B$9:$B$190,'2. TEUs &amp; Activities - EF'!$M$9:$M$190))*'3. Pollutant Emissions - EF'!$J149*IF(OR(ISBLANK($E149),$G149="Yes"),1,$E149)*IF($H149="Yes",1,(1-$F149))</f>
        <v>1.5011764705882354E-3</v>
      </c>
      <c r="O149" s="130">
        <f>IFERROR(IF(OR($C149="",$C149="No CAS"),INDEX('DEQ Pollutant List'!$D$7:$D$611,MATCH($D149,'DEQ Pollutant List'!$B$7:$B$611,0)),INDEX('DEQ Pollutant List'!$D$7:$D$611,MATCH($C149,'DEQ Pollutant List'!$A$7:$A$611,0))),"")</f>
        <v>46</v>
      </c>
    </row>
    <row r="150" spans="1:15" ht="15" hidden="1">
      <c r="A150" s="5" t="s">
        <v>39</v>
      </c>
      <c r="B150" s="7" t="s">
        <v>50</v>
      </c>
      <c r="C150" s="13" t="s">
        <v>105</v>
      </c>
      <c r="D150" s="94" t="s">
        <v>130</v>
      </c>
      <c r="E150" s="100"/>
      <c r="F150" s="36">
        <v>0</v>
      </c>
      <c r="G150" s="100" t="s">
        <v>53</v>
      </c>
      <c r="H150" s="36" t="s">
        <v>53</v>
      </c>
      <c r="I150" s="34">
        <f>'09_Boilers_Furnaces'!E22</f>
        <v>1.1999999999999999E-6</v>
      </c>
      <c r="J150" s="11">
        <f t="shared" si="2"/>
        <v>1.1999999999999999E-6</v>
      </c>
      <c r="K150" s="6" t="s">
        <v>97</v>
      </c>
      <c r="L150" s="20" t="s">
        <v>98</v>
      </c>
      <c r="M150" s="7">
        <f>IF(ISBLANK($B150),_xlfn.XLOOKUP($A150,'2. TEUs &amp; Activities - EF'!$A$9:$A$190,'2. TEUs &amp; Activities - EF'!$J$9:$J$190),_xlfn.XLOOKUP($B150,'2. TEUs &amp; Activities - EF'!$B$9:$B$190,'2. TEUs &amp; Activities - EF'!$J$9:$J$190))*'3. Pollutant Emissions - EF'!$I150*IF(OR(ISBLANK($E150),$G150="Yes"),1,$E150)*IF($H150="Yes",1,(1-$F150))</f>
        <v>1.1336470588235293E-4</v>
      </c>
      <c r="N150" s="5">
        <f>IF(ISBLANK($B150),_xlfn.XLOOKUP($A150,'2. TEUs &amp; Activities - EF'!$A$9:$A$190,'2. TEUs &amp; Activities - EF'!$M$9:$M$190),_xlfn.XLOOKUP($B150,'2. TEUs &amp; Activities - EF'!$B$9:$B$190,'2. TEUs &amp; Activities - EF'!$M$9:$M$190))*'3. Pollutant Emissions - EF'!$J150*IF(OR(ISBLANK($E150),$G150="Yes"),1,$E150)*IF($H150="Yes",1,(1-$F150))</f>
        <v>3.1058823529411767E-7</v>
      </c>
      <c r="O150" s="130">
        <f>IFERROR(IF(OR($C150="",$C150="No CAS"),INDEX('DEQ Pollutant List'!$D$7:$D$611,MATCH($D150,'DEQ Pollutant List'!$B$7:$B$611,0)),INDEX('DEQ Pollutant List'!$D$7:$D$611,MATCH($C150,'DEQ Pollutant List'!$A$7:$A$611,0))),"")</f>
        <v>406</v>
      </c>
    </row>
    <row r="151" spans="1:15" ht="15" hidden="1">
      <c r="A151" s="5" t="s">
        <v>39</v>
      </c>
      <c r="B151" s="7" t="s">
        <v>50</v>
      </c>
      <c r="C151" s="13" t="s">
        <v>106</v>
      </c>
      <c r="D151" s="94" t="s">
        <v>131</v>
      </c>
      <c r="E151" s="100"/>
      <c r="F151" s="36">
        <v>0</v>
      </c>
      <c r="G151" s="100" t="s">
        <v>53</v>
      </c>
      <c r="H151" s="36" t="s">
        <v>53</v>
      </c>
      <c r="I151" s="34">
        <f>'09_Boilers_Furnaces'!E23</f>
        <v>1.2E-5</v>
      </c>
      <c r="J151" s="11">
        <f t="shared" si="2"/>
        <v>1.2E-5</v>
      </c>
      <c r="K151" s="6" t="s">
        <v>97</v>
      </c>
      <c r="L151" s="20" t="s">
        <v>98</v>
      </c>
      <c r="M151" s="7">
        <f>IF(ISBLANK($B151),_xlfn.XLOOKUP($A151,'2. TEUs &amp; Activities - EF'!$A$9:$A$190,'2. TEUs &amp; Activities - EF'!$J$9:$J$190),_xlfn.XLOOKUP($B151,'2. TEUs &amp; Activities - EF'!$B$9:$B$190,'2. TEUs &amp; Activities - EF'!$J$9:$J$190))*'3. Pollutant Emissions - EF'!$I151*IF(OR(ISBLANK($E151),$G151="Yes"),1,$E151)*IF($H151="Yes",1,(1-$F151))</f>
        <v>1.1336470588235294E-3</v>
      </c>
      <c r="N151" s="5">
        <f>IF(ISBLANK($B151),_xlfn.XLOOKUP($A151,'2. TEUs &amp; Activities - EF'!$A$9:$A$190,'2. TEUs &amp; Activities - EF'!$M$9:$M$190),_xlfn.XLOOKUP($B151,'2. TEUs &amp; Activities - EF'!$B$9:$B$190,'2. TEUs &amp; Activities - EF'!$M$9:$M$190))*'3. Pollutant Emissions - EF'!$J151*IF(OR(ISBLANK($E151),$G151="Yes"),1,$E151)*IF($H151="Yes",1,(1-$F151))</f>
        <v>3.105882352941177E-6</v>
      </c>
      <c r="O151" s="130">
        <f>IFERROR(IF(OR($C151="",$C151="No CAS"),INDEX('DEQ Pollutant List'!$D$7:$D$611,MATCH($D151,'DEQ Pollutant List'!$B$7:$B$611,0)),INDEX('DEQ Pollutant List'!$D$7:$D$611,MATCH($C151,'DEQ Pollutant List'!$A$7:$A$611,0))),"")</f>
        <v>58</v>
      </c>
    </row>
    <row r="152" spans="1:15" ht="15" hidden="1">
      <c r="A152" s="5" t="s">
        <v>39</v>
      </c>
      <c r="B152" s="7" t="s">
        <v>50</v>
      </c>
      <c r="C152" s="13" t="s">
        <v>107</v>
      </c>
      <c r="D152" s="94" t="s">
        <v>132</v>
      </c>
      <c r="E152" s="100"/>
      <c r="F152" s="36">
        <v>0</v>
      </c>
      <c r="G152" s="100" t="s">
        <v>53</v>
      </c>
      <c r="H152" s="36" t="s">
        <v>53</v>
      </c>
      <c r="I152" s="34">
        <f>'09_Boilers_Furnaces'!E24</f>
        <v>1.1000000000000001E-3</v>
      </c>
      <c r="J152" s="11">
        <f t="shared" si="2"/>
        <v>1.1000000000000001E-3</v>
      </c>
      <c r="K152" s="6" t="s">
        <v>97</v>
      </c>
      <c r="L152" s="20" t="s">
        <v>98</v>
      </c>
      <c r="M152" s="7">
        <f>IF(ISBLANK($B152),_xlfn.XLOOKUP($A152,'2. TEUs &amp; Activities - EF'!$A$9:$A$190,'2. TEUs &amp; Activities - EF'!$J$9:$J$190),_xlfn.XLOOKUP($B152,'2. TEUs &amp; Activities - EF'!$B$9:$B$190,'2. TEUs &amp; Activities - EF'!$J$9:$J$190))*'3. Pollutant Emissions - EF'!$I152*IF(OR(ISBLANK($E152),$G152="Yes"),1,$E152)*IF($H152="Yes",1,(1-$F152))</f>
        <v>0.10391764705882353</v>
      </c>
      <c r="N152" s="5">
        <f>IF(ISBLANK($B152),_xlfn.XLOOKUP($A152,'2. TEUs &amp; Activities - EF'!$A$9:$A$190,'2. TEUs &amp; Activities - EF'!$M$9:$M$190),_xlfn.XLOOKUP($B152,'2. TEUs &amp; Activities - EF'!$B$9:$B$190,'2. TEUs &amp; Activities - EF'!$M$9:$M$190))*'3. Pollutant Emissions - EF'!$J152*IF(OR(ISBLANK($E152),$G152="Yes"),1,$E152)*IF($H152="Yes",1,(1-$F152))</f>
        <v>2.8470588235294121E-4</v>
      </c>
      <c r="O152" s="130">
        <f>IFERROR(IF(OR($C152="",$C152="No CAS"),INDEX('DEQ Pollutant List'!$D$7:$D$611,MATCH($D152,'DEQ Pollutant List'!$B$7:$B$611,0)),INDEX('DEQ Pollutant List'!$D$7:$D$611,MATCH($C152,'DEQ Pollutant List'!$A$7:$A$611,0))),"")</f>
        <v>83</v>
      </c>
    </row>
    <row r="153" spans="1:15" ht="15" hidden="1">
      <c r="A153" s="5" t="s">
        <v>39</v>
      </c>
      <c r="B153" s="7" t="s">
        <v>50</v>
      </c>
      <c r="C153" s="13" t="s">
        <v>108</v>
      </c>
      <c r="D153" s="94" t="s">
        <v>133</v>
      </c>
      <c r="E153" s="100"/>
      <c r="F153" s="36">
        <v>0</v>
      </c>
      <c r="G153" s="100" t="s">
        <v>53</v>
      </c>
      <c r="H153" s="36" t="s">
        <v>53</v>
      </c>
      <c r="I153" s="34">
        <f>'09_Boilers_Furnaces'!E25</f>
        <v>1.4E-3</v>
      </c>
      <c r="J153" s="11">
        <f t="shared" si="2"/>
        <v>1.4E-3</v>
      </c>
      <c r="K153" s="6" t="s">
        <v>97</v>
      </c>
      <c r="L153" s="20" t="s">
        <v>98</v>
      </c>
      <c r="M153" s="7">
        <f>IF(ISBLANK($B153),_xlfn.XLOOKUP($A153,'2. TEUs &amp; Activities - EF'!$A$9:$A$190,'2. TEUs &amp; Activities - EF'!$J$9:$J$190),_xlfn.XLOOKUP($B153,'2. TEUs &amp; Activities - EF'!$B$9:$B$190,'2. TEUs &amp; Activities - EF'!$J$9:$J$190))*'3. Pollutant Emissions - EF'!$I153*IF(OR(ISBLANK($E153),$G153="Yes"),1,$E153)*IF($H153="Yes",1,(1-$F153))</f>
        <v>0.13225882352941176</v>
      </c>
      <c r="N153" s="5">
        <f>IF(ISBLANK($B153),_xlfn.XLOOKUP($A153,'2. TEUs &amp; Activities - EF'!$A$9:$A$190,'2. TEUs &amp; Activities - EF'!$M$9:$M$190),_xlfn.XLOOKUP($B153,'2. TEUs &amp; Activities - EF'!$B$9:$B$190,'2. TEUs &amp; Activities - EF'!$M$9:$M$190))*'3. Pollutant Emissions - EF'!$J153*IF(OR(ISBLANK($E153),$G153="Yes"),1,$E153)*IF($H153="Yes",1,(1-$F153))</f>
        <v>3.6235294117647061E-4</v>
      </c>
      <c r="O153" s="130">
        <f>IFERROR(IF(OR($C153="",$C153="No CAS"),INDEX('DEQ Pollutant List'!$D$7:$D$611,MATCH($D153,'DEQ Pollutant List'!$B$7:$B$611,0)),INDEX('DEQ Pollutant List'!$D$7:$D$611,MATCH($C153,'DEQ Pollutant List'!$A$7:$A$611,0))),"")</f>
        <v>136</v>
      </c>
    </row>
    <row r="154" spans="1:15" ht="15" hidden="1">
      <c r="A154" s="5" t="s">
        <v>39</v>
      </c>
      <c r="B154" s="7" t="s">
        <v>50</v>
      </c>
      <c r="C154" s="13" t="s">
        <v>109</v>
      </c>
      <c r="D154" s="94" t="s">
        <v>134</v>
      </c>
      <c r="E154" s="100"/>
      <c r="F154" s="36">
        <v>0</v>
      </c>
      <c r="G154" s="100" t="s">
        <v>53</v>
      </c>
      <c r="H154" s="36" t="s">
        <v>53</v>
      </c>
      <c r="I154" s="34">
        <f>'09_Boilers_Furnaces'!E26</f>
        <v>8.3999999999999995E-5</v>
      </c>
      <c r="J154" s="11">
        <f t="shared" si="2"/>
        <v>8.3999999999999995E-5</v>
      </c>
      <c r="K154" s="6" t="s">
        <v>97</v>
      </c>
      <c r="L154" s="20" t="s">
        <v>98</v>
      </c>
      <c r="M154" s="7">
        <f>IF(ISBLANK($B154),_xlfn.XLOOKUP($A154,'2. TEUs &amp; Activities - EF'!$A$9:$A$190,'2. TEUs &amp; Activities - EF'!$J$9:$J$190),_xlfn.XLOOKUP($B154,'2. TEUs &amp; Activities - EF'!$B$9:$B$190,'2. TEUs &amp; Activities - EF'!$J$9:$J$190))*'3. Pollutant Emissions - EF'!$I154*IF(OR(ISBLANK($E154),$G154="Yes"),1,$E154)*IF($H154="Yes",1,(1-$F154))</f>
        <v>7.9355294117647059E-3</v>
      </c>
      <c r="N154" s="5">
        <f>IF(ISBLANK($B154),_xlfn.XLOOKUP($A154,'2. TEUs &amp; Activities - EF'!$A$9:$A$190,'2. TEUs &amp; Activities - EF'!$M$9:$M$190),_xlfn.XLOOKUP($B154,'2. TEUs &amp; Activities - EF'!$B$9:$B$190,'2. TEUs &amp; Activities - EF'!$M$9:$M$190))*'3. Pollutant Emissions - EF'!$J154*IF(OR(ISBLANK($E154),$G154="Yes"),1,$E154)*IF($H154="Yes",1,(1-$F154))</f>
        <v>2.1741176470588235E-5</v>
      </c>
      <c r="O154" s="130">
        <f>IFERROR(IF(OR($C154="",$C154="No CAS"),INDEX('DEQ Pollutant List'!$D$7:$D$611,MATCH($D154,'DEQ Pollutant List'!$B$7:$B$611,0)),INDEX('DEQ Pollutant List'!$D$7:$D$611,MATCH($C154,'DEQ Pollutant List'!$A$7:$A$611,0))),"")</f>
        <v>146</v>
      </c>
    </row>
    <row r="155" spans="1:15" ht="15" hidden="1">
      <c r="A155" s="5" t="s">
        <v>39</v>
      </c>
      <c r="B155" s="7" t="s">
        <v>50</v>
      </c>
      <c r="C155" s="13" t="s">
        <v>110</v>
      </c>
      <c r="D155" s="94" t="s">
        <v>135</v>
      </c>
      <c r="E155" s="100"/>
      <c r="F155" s="36">
        <v>0</v>
      </c>
      <c r="G155" s="100" t="s">
        <v>53</v>
      </c>
      <c r="H155" s="36" t="s">
        <v>53</v>
      </c>
      <c r="I155" s="34">
        <f>'09_Boilers_Furnaces'!E27</f>
        <v>8.4999999999999995E-4</v>
      </c>
      <c r="J155" s="11">
        <f t="shared" si="2"/>
        <v>8.4999999999999995E-4</v>
      </c>
      <c r="K155" s="6" t="s">
        <v>97</v>
      </c>
      <c r="L155" s="20" t="s">
        <v>98</v>
      </c>
      <c r="M155" s="7">
        <f>IF(ISBLANK($B155),_xlfn.XLOOKUP($A155,'2. TEUs &amp; Activities - EF'!$A$9:$A$190,'2. TEUs &amp; Activities - EF'!$J$9:$J$190),_xlfn.XLOOKUP($B155,'2. TEUs &amp; Activities - EF'!$B$9:$B$190,'2. TEUs &amp; Activities - EF'!$J$9:$J$190))*'3. Pollutant Emissions - EF'!$I155*IF(OR(ISBLANK($E155),$G155="Yes"),1,$E155)*IF($H155="Yes",1,(1-$F155))</f>
        <v>8.0299999999999996E-2</v>
      </c>
      <c r="N155" s="5">
        <f>IF(ISBLANK($B155),_xlfn.XLOOKUP($A155,'2. TEUs &amp; Activities - EF'!$A$9:$A$190,'2. TEUs &amp; Activities - EF'!$M$9:$M$190),_xlfn.XLOOKUP($B155,'2. TEUs &amp; Activities - EF'!$B$9:$B$190,'2. TEUs &amp; Activities - EF'!$M$9:$M$190))*'3. Pollutant Emissions - EF'!$J155*IF(OR(ISBLANK($E155),$G155="Yes"),1,$E155)*IF($H155="Yes",1,(1-$F155))</f>
        <v>2.2000000000000001E-4</v>
      </c>
      <c r="O155" s="130">
        <f>IFERROR(IF(OR($C155="",$C155="No CAS"),INDEX('DEQ Pollutant List'!$D$7:$D$611,MATCH($D155,'DEQ Pollutant List'!$B$7:$B$611,0)),INDEX('DEQ Pollutant List'!$D$7:$D$611,MATCH($C155,'DEQ Pollutant List'!$A$7:$A$611,0))),"")</f>
        <v>149</v>
      </c>
    </row>
    <row r="156" spans="1:15" ht="15" hidden="1">
      <c r="A156" s="5" t="s">
        <v>39</v>
      </c>
      <c r="B156" s="7" t="s">
        <v>50</v>
      </c>
      <c r="C156" s="13" t="s">
        <v>111</v>
      </c>
      <c r="D156" s="94" t="s">
        <v>136</v>
      </c>
      <c r="E156" s="100"/>
      <c r="F156" s="36">
        <v>0</v>
      </c>
      <c r="G156" s="100" t="s">
        <v>53</v>
      </c>
      <c r="H156" s="36" t="s">
        <v>53</v>
      </c>
      <c r="I156" s="34">
        <f>'09_Boilers_Furnaces'!E28</f>
        <v>6.8999999999999999E-3</v>
      </c>
      <c r="J156" s="11">
        <f t="shared" si="2"/>
        <v>6.8999999999999999E-3</v>
      </c>
      <c r="K156" s="6" t="s">
        <v>97</v>
      </c>
      <c r="L156" s="20" t="s">
        <v>98</v>
      </c>
      <c r="M156" s="7">
        <f>IF(ISBLANK($B156),_xlfn.XLOOKUP($A156,'2. TEUs &amp; Activities - EF'!$A$9:$A$190,'2. TEUs &amp; Activities - EF'!$J$9:$J$190),_xlfn.XLOOKUP($B156,'2. TEUs &amp; Activities - EF'!$B$9:$B$190,'2. TEUs &amp; Activities - EF'!$J$9:$J$190))*'3. Pollutant Emissions - EF'!$I156*IF(OR(ISBLANK($E156),$G156="Yes"),1,$E156)*IF($H156="Yes",1,(1-$F156))</f>
        <v>0.65184705882352934</v>
      </c>
      <c r="N156" s="5">
        <f>IF(ISBLANK($B156),_xlfn.XLOOKUP($A156,'2. TEUs &amp; Activities - EF'!$A$9:$A$190,'2. TEUs &amp; Activities - EF'!$M$9:$M$190),_xlfn.XLOOKUP($B156,'2. TEUs &amp; Activities - EF'!$B$9:$B$190,'2. TEUs &amp; Activities - EF'!$M$9:$M$190))*'3. Pollutant Emissions - EF'!$J156*IF(OR(ISBLANK($E156),$G156="Yes"),1,$E156)*IF($H156="Yes",1,(1-$F156))</f>
        <v>1.7858823529411766E-3</v>
      </c>
      <c r="O156" s="130">
        <f>IFERROR(IF(OR($C156="",$C156="No CAS"),INDEX('DEQ Pollutant List'!$D$7:$D$611,MATCH($D156,'DEQ Pollutant List'!$B$7:$B$611,0)),INDEX('DEQ Pollutant List'!$D$7:$D$611,MATCH($C156,'DEQ Pollutant List'!$A$7:$A$611,0))),"")</f>
        <v>229</v>
      </c>
    </row>
    <row r="157" spans="1:15" ht="15" hidden="1">
      <c r="A157" s="5" t="s">
        <v>39</v>
      </c>
      <c r="B157" s="7" t="s">
        <v>50</v>
      </c>
      <c r="C157" s="13" t="s">
        <v>112</v>
      </c>
      <c r="D157" s="94" t="s">
        <v>137</v>
      </c>
      <c r="E157" s="100"/>
      <c r="F157" s="36">
        <v>0</v>
      </c>
      <c r="G157" s="100" t="s">
        <v>53</v>
      </c>
      <c r="H157" s="36" t="s">
        <v>53</v>
      </c>
      <c r="I157" s="34">
        <f>'09_Boilers_Furnaces'!E29</f>
        <v>1.23E-2</v>
      </c>
      <c r="J157" s="11">
        <f t="shared" si="2"/>
        <v>1.23E-2</v>
      </c>
      <c r="K157" s="6" t="s">
        <v>97</v>
      </c>
      <c r="L157" s="20" t="s">
        <v>98</v>
      </c>
      <c r="M157" s="7">
        <f>IF(ISBLANK($B157),_xlfn.XLOOKUP($A157,'2. TEUs &amp; Activities - EF'!$A$9:$A$190,'2. TEUs &amp; Activities - EF'!$J$9:$J$190),_xlfn.XLOOKUP($B157,'2. TEUs &amp; Activities - EF'!$B$9:$B$190,'2. TEUs &amp; Activities - EF'!$J$9:$J$190))*'3. Pollutant Emissions - EF'!$I157*IF(OR(ISBLANK($E157),$G157="Yes"),1,$E157)*IF($H157="Yes",1,(1-$F157))</f>
        <v>1.1619882352941175</v>
      </c>
      <c r="N157" s="5">
        <f>IF(ISBLANK($B157),_xlfn.XLOOKUP($A157,'2. TEUs &amp; Activities - EF'!$A$9:$A$190,'2. TEUs &amp; Activities - EF'!$M$9:$M$190),_xlfn.XLOOKUP($B157,'2. TEUs &amp; Activities - EF'!$B$9:$B$190,'2. TEUs &amp; Activities - EF'!$M$9:$M$190))*'3. Pollutant Emissions - EF'!$J157*IF(OR(ISBLANK($E157),$G157="Yes"),1,$E157)*IF($H157="Yes",1,(1-$F157))</f>
        <v>3.1835294117647061E-3</v>
      </c>
      <c r="O157" s="130">
        <f>IFERROR(IF(OR($C157="",$C157="No CAS"),INDEX('DEQ Pollutant List'!$D$7:$D$611,MATCH($D157,'DEQ Pollutant List'!$B$7:$B$611,0)),INDEX('DEQ Pollutant List'!$D$7:$D$611,MATCH($C157,'DEQ Pollutant List'!$A$7:$A$611,0))),"")</f>
        <v>250</v>
      </c>
    </row>
    <row r="158" spans="1:15" ht="15" hidden="1">
      <c r="A158" s="5" t="s">
        <v>39</v>
      </c>
      <c r="B158" s="7" t="s">
        <v>50</v>
      </c>
      <c r="C158" s="13" t="s">
        <v>113</v>
      </c>
      <c r="D158" s="94" t="s">
        <v>138</v>
      </c>
      <c r="E158" s="100"/>
      <c r="F158" s="36">
        <v>0</v>
      </c>
      <c r="G158" s="100" t="s">
        <v>53</v>
      </c>
      <c r="H158" s="36" t="s">
        <v>53</v>
      </c>
      <c r="I158" s="34">
        <f>'09_Boilers_Furnaces'!E30</f>
        <v>4.5999999999999999E-3</v>
      </c>
      <c r="J158" s="11">
        <f t="shared" si="2"/>
        <v>4.5999999999999999E-3</v>
      </c>
      <c r="K158" s="6" t="s">
        <v>97</v>
      </c>
      <c r="L158" s="20" t="s">
        <v>98</v>
      </c>
      <c r="M158" s="7">
        <f>IF(ISBLANK($B158),_xlfn.XLOOKUP($A158,'2. TEUs &amp; Activities - EF'!$A$9:$A$190,'2. TEUs &amp; Activities - EF'!$J$9:$J$190),_xlfn.XLOOKUP($B158,'2. TEUs &amp; Activities - EF'!$B$9:$B$190,'2. TEUs &amp; Activities - EF'!$J$9:$J$190))*'3. Pollutant Emissions - EF'!$I158*IF(OR(ISBLANK($E158),$G158="Yes"),1,$E158)*IF($H158="Yes",1,(1-$F158))</f>
        <v>0.43456470588235291</v>
      </c>
      <c r="N158" s="5">
        <f>IF(ISBLANK($B158),_xlfn.XLOOKUP($A158,'2. TEUs &amp; Activities - EF'!$A$9:$A$190,'2. TEUs &amp; Activities - EF'!$M$9:$M$190),_xlfn.XLOOKUP($B158,'2. TEUs &amp; Activities - EF'!$B$9:$B$190,'2. TEUs &amp; Activities - EF'!$M$9:$M$190))*'3. Pollutant Emissions - EF'!$J158*IF(OR(ISBLANK($E158),$G158="Yes"),1,$E158)*IF($H158="Yes",1,(1-$F158))</f>
        <v>1.1905882352941178E-3</v>
      </c>
      <c r="O158" s="130">
        <f>IFERROR(IF(OR($C158="",$C158="No CAS"),INDEX('DEQ Pollutant List'!$D$7:$D$611,MATCH($D158,'DEQ Pollutant List'!$B$7:$B$611,0)),INDEX('DEQ Pollutant List'!$D$7:$D$611,MATCH($C158,'DEQ Pollutant List'!$A$7:$A$611,0))),"")</f>
        <v>289</v>
      </c>
    </row>
    <row r="159" spans="1:15" ht="15" hidden="1">
      <c r="A159" s="5" t="s">
        <v>39</v>
      </c>
      <c r="B159" s="7" t="s">
        <v>50</v>
      </c>
      <c r="C159" s="13" t="s">
        <v>114</v>
      </c>
      <c r="D159" s="94" t="s">
        <v>139</v>
      </c>
      <c r="E159" s="100"/>
      <c r="F159" s="36">
        <v>0</v>
      </c>
      <c r="G159" s="100" t="s">
        <v>53</v>
      </c>
      <c r="H159" s="36" t="s">
        <v>53</v>
      </c>
      <c r="I159" s="34">
        <f>'09_Boilers_Furnaces'!E31</f>
        <v>5.0000000000000001E-4</v>
      </c>
      <c r="J159" s="11">
        <f t="shared" si="2"/>
        <v>5.0000000000000001E-4</v>
      </c>
      <c r="K159" s="6" t="s">
        <v>97</v>
      </c>
      <c r="L159" s="20" t="s">
        <v>98</v>
      </c>
      <c r="M159" s="7">
        <f>IF(ISBLANK($B159),_xlfn.XLOOKUP($A159,'2. TEUs &amp; Activities - EF'!$A$9:$A$190,'2. TEUs &amp; Activities - EF'!$J$9:$J$190),_xlfn.XLOOKUP($B159,'2. TEUs &amp; Activities - EF'!$B$9:$B$190,'2. TEUs &amp; Activities - EF'!$J$9:$J$190))*'3. Pollutant Emissions - EF'!$I159*IF(OR(ISBLANK($E159),$G159="Yes"),1,$E159)*IF($H159="Yes",1,(1-$F159))</f>
        <v>4.7235294117647056E-2</v>
      </c>
      <c r="N159" s="5">
        <f>IF(ISBLANK($B159),_xlfn.XLOOKUP($A159,'2. TEUs &amp; Activities - EF'!$A$9:$A$190,'2. TEUs &amp; Activities - EF'!$M$9:$M$190),_xlfn.XLOOKUP($B159,'2. TEUs &amp; Activities - EF'!$B$9:$B$190,'2. TEUs &amp; Activities - EF'!$M$9:$M$190))*'3. Pollutant Emissions - EF'!$J159*IF(OR(ISBLANK($E159),$G159="Yes"),1,$E159)*IF($H159="Yes",1,(1-$F159))</f>
        <v>1.2941176470588237E-4</v>
      </c>
      <c r="O159" s="130">
        <f>IFERROR(IF(OR($C159="",$C159="No CAS"),INDEX('DEQ Pollutant List'!$D$7:$D$611,MATCH($D159,'DEQ Pollutant List'!$B$7:$B$611,0)),INDEX('DEQ Pollutant List'!$D$7:$D$611,MATCH($C159,'DEQ Pollutant List'!$A$7:$A$611,0))),"")</f>
        <v>305</v>
      </c>
    </row>
    <row r="160" spans="1:15" ht="15" hidden="1">
      <c r="A160" s="5" t="s">
        <v>39</v>
      </c>
      <c r="B160" s="7" t="s">
        <v>50</v>
      </c>
      <c r="C160" s="13" t="s">
        <v>115</v>
      </c>
      <c r="D160" s="94" t="s">
        <v>140</v>
      </c>
      <c r="E160" s="100"/>
      <c r="F160" s="36">
        <v>0</v>
      </c>
      <c r="G160" s="100" t="s">
        <v>53</v>
      </c>
      <c r="H160" s="36" t="s">
        <v>53</v>
      </c>
      <c r="I160" s="34">
        <f>'09_Boilers_Furnaces'!E32</f>
        <v>3.8000000000000002E-4</v>
      </c>
      <c r="J160" s="11">
        <f t="shared" si="2"/>
        <v>3.8000000000000002E-4</v>
      </c>
      <c r="K160" s="6" t="s">
        <v>97</v>
      </c>
      <c r="L160" s="20" t="s">
        <v>98</v>
      </c>
      <c r="M160" s="7">
        <f>IF(ISBLANK($B160),_xlfn.XLOOKUP($A160,'2. TEUs &amp; Activities - EF'!$A$9:$A$190,'2. TEUs &amp; Activities - EF'!$J$9:$J$190),_xlfn.XLOOKUP($B160,'2. TEUs &amp; Activities - EF'!$B$9:$B$190,'2. TEUs &amp; Activities - EF'!$J$9:$J$190))*'3. Pollutant Emissions - EF'!$I160*IF(OR(ISBLANK($E160),$G160="Yes"),1,$E160)*IF($H160="Yes",1,(1-$F160))</f>
        <v>3.5898823529411768E-2</v>
      </c>
      <c r="N160" s="5">
        <f>IF(ISBLANK($B160),_xlfn.XLOOKUP($A160,'2. TEUs &amp; Activities - EF'!$A$9:$A$190,'2. TEUs &amp; Activities - EF'!$M$9:$M$190),_xlfn.XLOOKUP($B160,'2. TEUs &amp; Activities - EF'!$B$9:$B$190,'2. TEUs &amp; Activities - EF'!$M$9:$M$190))*'3. Pollutant Emissions - EF'!$J160*IF(OR(ISBLANK($E160),$G160="Yes"),1,$E160)*IF($H160="Yes",1,(1-$F160))</f>
        <v>9.8352941176470604E-5</v>
      </c>
      <c r="O160" s="130">
        <f>IFERROR(IF(OR($C160="",$C160="No CAS"),INDEX('DEQ Pollutant List'!$D$7:$D$611,MATCH($D160,'DEQ Pollutant List'!$B$7:$B$611,0)),INDEX('DEQ Pollutant List'!$D$7:$D$611,MATCH($C160,'DEQ Pollutant List'!$A$7:$A$611,0))),"")</f>
        <v>312</v>
      </c>
    </row>
    <row r="161" spans="1:15" ht="15" hidden="1">
      <c r="A161" s="5" t="s">
        <v>39</v>
      </c>
      <c r="B161" s="7" t="s">
        <v>50</v>
      </c>
      <c r="C161" s="13" t="s">
        <v>116</v>
      </c>
      <c r="D161" s="94" t="s">
        <v>141</v>
      </c>
      <c r="E161" s="100"/>
      <c r="F161" s="36">
        <v>0</v>
      </c>
      <c r="G161" s="100" t="s">
        <v>53</v>
      </c>
      <c r="H161" s="36" t="s">
        <v>53</v>
      </c>
      <c r="I161" s="34">
        <f>'09_Boilers_Furnaces'!E33</f>
        <v>2.5999999999999998E-4</v>
      </c>
      <c r="J161" s="11">
        <f t="shared" si="2"/>
        <v>2.5999999999999998E-4</v>
      </c>
      <c r="K161" s="6" t="s">
        <v>97</v>
      </c>
      <c r="L161" s="20" t="s">
        <v>98</v>
      </c>
      <c r="M161" s="7">
        <f>IF(ISBLANK($B161),_xlfn.XLOOKUP($A161,'2. TEUs &amp; Activities - EF'!$A$9:$A$190,'2. TEUs &amp; Activities - EF'!$J$9:$J$190),_xlfn.XLOOKUP($B161,'2. TEUs &amp; Activities - EF'!$B$9:$B$190,'2. TEUs &amp; Activities - EF'!$J$9:$J$190))*'3. Pollutant Emissions - EF'!$I161*IF(OR(ISBLANK($E161),$G161="Yes"),1,$E161)*IF($H161="Yes",1,(1-$F161))</f>
        <v>2.4562352941176469E-2</v>
      </c>
      <c r="N161" s="5">
        <f>IF(ISBLANK($B161),_xlfn.XLOOKUP($A161,'2. TEUs &amp; Activities - EF'!$A$9:$A$190,'2. TEUs &amp; Activities - EF'!$M$9:$M$190),_xlfn.XLOOKUP($B161,'2. TEUs &amp; Activities - EF'!$B$9:$B$190,'2. TEUs &amp; Activities - EF'!$M$9:$M$190))*'3. Pollutant Emissions - EF'!$J161*IF(OR(ISBLANK($E161),$G161="Yes"),1,$E161)*IF($H161="Yes",1,(1-$F161))</f>
        <v>6.7294117647058826E-5</v>
      </c>
      <c r="O161" s="130">
        <f>IFERROR(IF(OR($C161="",$C161="No CAS"),INDEX('DEQ Pollutant List'!$D$7:$D$611,MATCH($D161,'DEQ Pollutant List'!$B$7:$B$611,0)),INDEX('DEQ Pollutant List'!$D$7:$D$611,MATCH($C161,'DEQ Pollutant List'!$A$7:$A$611,0))),"")</f>
        <v>316</v>
      </c>
    </row>
    <row r="162" spans="1:15" ht="15" hidden="1">
      <c r="A162" s="5" t="s">
        <v>39</v>
      </c>
      <c r="B162" s="7" t="s">
        <v>50</v>
      </c>
      <c r="C162" s="13" t="s">
        <v>117</v>
      </c>
      <c r="D162" s="19" t="s">
        <v>142</v>
      </c>
      <c r="E162" s="100"/>
      <c r="F162" s="36">
        <v>0</v>
      </c>
      <c r="G162" s="100" t="s">
        <v>53</v>
      </c>
      <c r="H162" s="36" t="s">
        <v>53</v>
      </c>
      <c r="I162" s="34">
        <f>'09_Boilers_Furnaces'!E34</f>
        <v>1.65E-3</v>
      </c>
      <c r="J162" s="11">
        <f t="shared" si="2"/>
        <v>1.65E-3</v>
      </c>
      <c r="K162" s="6" t="s">
        <v>97</v>
      </c>
      <c r="L162" s="20" t="s">
        <v>98</v>
      </c>
      <c r="M162" s="7">
        <f>IF(ISBLANK($B162),_xlfn.XLOOKUP($A162,'2. TEUs &amp; Activities - EF'!$A$9:$A$190,'2. TEUs &amp; Activities - EF'!$J$9:$J$190),_xlfn.XLOOKUP($B162,'2. TEUs &amp; Activities - EF'!$B$9:$B$190,'2. TEUs &amp; Activities - EF'!$J$9:$J$190))*'3. Pollutant Emissions - EF'!$I162*IF(OR(ISBLANK($E162),$G162="Yes"),1,$E162)*IF($H162="Yes",1,(1-$F162))</f>
        <v>0.15587647058823528</v>
      </c>
      <c r="N162" s="5">
        <f>IF(ISBLANK($B162),_xlfn.XLOOKUP($A162,'2. TEUs &amp; Activities - EF'!$A$9:$A$190,'2. TEUs &amp; Activities - EF'!$M$9:$M$190),_xlfn.XLOOKUP($B162,'2. TEUs &amp; Activities - EF'!$B$9:$B$190,'2. TEUs &amp; Activities - EF'!$M$9:$M$190))*'3. Pollutant Emissions - EF'!$J162*IF(OR(ISBLANK($E162),$G162="Yes"),1,$E162)*IF($H162="Yes",1,(1-$F162))</f>
        <v>4.2705882352941178E-4</v>
      </c>
      <c r="O162" s="130">
        <f>IFERROR(IF(OR($C162="",$C162="No CAS"),INDEX('DEQ Pollutant List'!$D$7:$D$611,MATCH($D162,'DEQ Pollutant List'!$B$7:$B$611,0)),INDEX('DEQ Pollutant List'!$D$7:$D$611,MATCH($C162,'DEQ Pollutant List'!$A$7:$A$611,0))),"")</f>
        <v>361</v>
      </c>
    </row>
    <row r="163" spans="1:15" ht="15" hidden="1">
      <c r="A163" s="5" t="s">
        <v>39</v>
      </c>
      <c r="B163" s="7" t="s">
        <v>50</v>
      </c>
      <c r="C163" s="13" t="s">
        <v>118</v>
      </c>
      <c r="D163" s="19" t="s">
        <v>143</v>
      </c>
      <c r="E163" s="100"/>
      <c r="F163" s="36">
        <v>0</v>
      </c>
      <c r="G163" s="100" t="s">
        <v>53</v>
      </c>
      <c r="H163" s="36" t="s">
        <v>53</v>
      </c>
      <c r="I163" s="34">
        <f>'09_Boilers_Furnaces'!E35</f>
        <v>2.9999999999999997E-4</v>
      </c>
      <c r="J163" s="11">
        <f t="shared" si="2"/>
        <v>2.9999999999999997E-4</v>
      </c>
      <c r="K163" s="6" t="s">
        <v>97</v>
      </c>
      <c r="L163" s="20" t="s">
        <v>98</v>
      </c>
      <c r="M163" s="7">
        <f>IF(ISBLANK($B163),_xlfn.XLOOKUP($A163,'2. TEUs &amp; Activities - EF'!$A$9:$A$190,'2. TEUs &amp; Activities - EF'!$J$9:$J$190),_xlfn.XLOOKUP($B163,'2. TEUs &amp; Activities - EF'!$B$9:$B$190,'2. TEUs &amp; Activities - EF'!$J$9:$J$190))*'3. Pollutant Emissions - EF'!$I163*IF(OR(ISBLANK($E163),$G163="Yes"),1,$E163)*IF($H163="Yes",1,(1-$F163))</f>
        <v>2.8341176470588231E-2</v>
      </c>
      <c r="N163" s="5">
        <f>IF(ISBLANK($B163),_xlfn.XLOOKUP($A163,'2. TEUs &amp; Activities - EF'!$A$9:$A$190,'2. TEUs &amp; Activities - EF'!$M$9:$M$190),_xlfn.XLOOKUP($B163,'2. TEUs &amp; Activities - EF'!$B$9:$B$190,'2. TEUs &amp; Activities - EF'!$M$9:$M$190))*'3. Pollutant Emissions - EF'!$J163*IF(OR(ISBLANK($E163),$G163="Yes"),1,$E163)*IF($H163="Yes",1,(1-$F163))</f>
        <v>7.7647058823529419E-5</v>
      </c>
      <c r="O163" s="130">
        <f>IFERROR(IF(OR($C163="",$C163="No CAS"),INDEX('DEQ Pollutant List'!$D$7:$D$611,MATCH($D163,'DEQ Pollutant List'!$B$7:$B$611,0)),INDEX('DEQ Pollutant List'!$D$7:$D$611,MATCH($C163,'DEQ Pollutant List'!$A$7:$A$611,0))),"")</f>
        <v>428</v>
      </c>
    </row>
    <row r="164" spans="1:15" ht="15" hidden="1">
      <c r="A164" s="5" t="s">
        <v>39</v>
      </c>
      <c r="B164" s="7" t="s">
        <v>50</v>
      </c>
      <c r="C164" s="13">
        <v>365</v>
      </c>
      <c r="D164" s="19" t="s">
        <v>144</v>
      </c>
      <c r="E164" s="100"/>
      <c r="F164" s="36">
        <v>0</v>
      </c>
      <c r="G164" s="100" t="s">
        <v>53</v>
      </c>
      <c r="H164" s="36" t="s">
        <v>53</v>
      </c>
      <c r="I164" s="34">
        <f>'09_Boilers_Furnaces'!E36</f>
        <v>2.0999999999999999E-3</v>
      </c>
      <c r="J164" s="11">
        <f t="shared" si="2"/>
        <v>2.0999999999999999E-3</v>
      </c>
      <c r="K164" s="6" t="s">
        <v>97</v>
      </c>
      <c r="L164" s="20" t="s">
        <v>98</v>
      </c>
      <c r="M164" s="7">
        <f>IF(ISBLANK($B164),_xlfn.XLOOKUP($A164,'2. TEUs &amp; Activities - EF'!$A$9:$A$190,'2. TEUs &amp; Activities - EF'!$J$9:$J$190),_xlfn.XLOOKUP($B164,'2. TEUs &amp; Activities - EF'!$B$9:$B$190,'2. TEUs &amp; Activities - EF'!$J$9:$J$190))*'3. Pollutant Emissions - EF'!$I164*IF(OR(ISBLANK($E164),$G164="Yes"),1,$E164)*IF($H164="Yes",1,(1-$F164))</f>
        <v>0.19838823529411764</v>
      </c>
      <c r="N164" s="5">
        <f>IF(ISBLANK($B164),_xlfn.XLOOKUP($A164,'2. TEUs &amp; Activities - EF'!$A$9:$A$190,'2. TEUs &amp; Activities - EF'!$M$9:$M$190),_xlfn.XLOOKUP($B164,'2. TEUs &amp; Activities - EF'!$B$9:$B$190,'2. TEUs &amp; Activities - EF'!$M$9:$M$190))*'3. Pollutant Emissions - EF'!$J164*IF(OR(ISBLANK($E164),$G164="Yes"),1,$E164)*IF($H164="Yes",1,(1-$F164))</f>
        <v>5.4352941176470594E-4</v>
      </c>
      <c r="O164" s="130">
        <f>IFERROR(IF(OR($C164="",$C164="No CAS"),INDEX('DEQ Pollutant List'!$D$7:$D$611,MATCH($D164,'DEQ Pollutant List'!$B$7:$B$611,0)),INDEX('DEQ Pollutant List'!$D$7:$D$611,MATCH($C164,'DEQ Pollutant List'!$A$7:$A$611,0))),"")</f>
        <v>365</v>
      </c>
    </row>
    <row r="165" spans="1:15" ht="15" hidden="1">
      <c r="A165" s="5" t="s">
        <v>39</v>
      </c>
      <c r="B165" s="7" t="s">
        <v>50</v>
      </c>
      <c r="C165" s="13">
        <v>401</v>
      </c>
      <c r="D165" s="19" t="s">
        <v>145</v>
      </c>
      <c r="E165" s="100"/>
      <c r="F165" s="36">
        <v>0</v>
      </c>
      <c r="G165" s="100" t="s">
        <v>53</v>
      </c>
      <c r="H165" s="36" t="s">
        <v>53</v>
      </c>
      <c r="I165" s="34">
        <f>'09_Boilers_Furnaces'!E37</f>
        <v>1E-4</v>
      </c>
      <c r="J165" s="11">
        <f t="shared" si="2"/>
        <v>1E-4</v>
      </c>
      <c r="K165" s="6" t="s">
        <v>97</v>
      </c>
      <c r="L165" s="20" t="s">
        <v>98</v>
      </c>
      <c r="M165" s="7">
        <f>IF(ISBLANK($B165),_xlfn.XLOOKUP($A165,'2. TEUs &amp; Activities - EF'!$A$9:$A$190,'2. TEUs &amp; Activities - EF'!$J$9:$J$190),_xlfn.XLOOKUP($B165,'2. TEUs &amp; Activities - EF'!$B$9:$B$190,'2. TEUs &amp; Activities - EF'!$J$9:$J$190))*'3. Pollutant Emissions - EF'!$I165*IF(OR(ISBLANK($E165),$G165="Yes"),1,$E165)*IF($H165="Yes",1,(1-$F165))</f>
        <v>9.4470588235294126E-3</v>
      </c>
      <c r="N165" s="5">
        <f>IF(ISBLANK($B165),_xlfn.XLOOKUP($A165,'2. TEUs &amp; Activities - EF'!$A$9:$A$190,'2. TEUs &amp; Activities - EF'!$M$9:$M$190),_xlfn.XLOOKUP($B165,'2. TEUs &amp; Activities - EF'!$B$9:$B$190,'2. TEUs &amp; Activities - EF'!$M$9:$M$190))*'3. Pollutant Emissions - EF'!$J165*IF(OR(ISBLANK($E165),$G165="Yes"),1,$E165)*IF($H165="Yes",1,(1-$F165))</f>
        <v>2.5882352941176475E-5</v>
      </c>
      <c r="O165" s="130">
        <f>IFERROR(IF(OR($C165="",$C165="No CAS"),INDEX('DEQ Pollutant List'!$D$7:$D$611,MATCH($D165,'DEQ Pollutant List'!$B$7:$B$611,0)),INDEX('DEQ Pollutant List'!$D$7:$D$611,MATCH($C165,'DEQ Pollutant List'!$A$7:$A$611,0))),"")</f>
        <v>401</v>
      </c>
    </row>
    <row r="166" spans="1:15" ht="15" hidden="1">
      <c r="A166" s="5" t="s">
        <v>39</v>
      </c>
      <c r="B166" s="7" t="s">
        <v>50</v>
      </c>
      <c r="C166" s="13" t="s">
        <v>119</v>
      </c>
      <c r="D166" s="19" t="s">
        <v>146</v>
      </c>
      <c r="E166" s="23"/>
      <c r="F166" s="21">
        <v>0</v>
      </c>
      <c r="G166" s="23" t="s">
        <v>53</v>
      </c>
      <c r="H166" s="21" t="s">
        <v>53</v>
      </c>
      <c r="I166" s="34">
        <f>'09_Boilers_Furnaces'!E38</f>
        <v>2.4000000000000001E-5</v>
      </c>
      <c r="J166" s="11">
        <f t="shared" si="2"/>
        <v>2.4000000000000001E-5</v>
      </c>
      <c r="K166" s="6" t="s">
        <v>97</v>
      </c>
      <c r="L166" s="20" t="s">
        <v>98</v>
      </c>
      <c r="M166" s="7">
        <f>IF(ISBLANK($B166),_xlfn.XLOOKUP($A166,'2. TEUs &amp; Activities - EF'!$A$9:$A$190,'2. TEUs &amp; Activities - EF'!$J$9:$J$190),_xlfn.XLOOKUP($B166,'2. TEUs &amp; Activities - EF'!$B$9:$B$190,'2. TEUs &amp; Activities - EF'!$J$9:$J$190))*'3. Pollutant Emissions - EF'!$I166*IF(OR(ISBLANK($E166),$G166="Yes"),1,$E166)*IF($H166="Yes",1,(1-$F166))</f>
        <v>2.2672941176470588E-3</v>
      </c>
      <c r="N166" s="5">
        <f>IF(ISBLANK($B166),_xlfn.XLOOKUP($A166,'2. TEUs &amp; Activities - EF'!$A$9:$A$190,'2. TEUs &amp; Activities - EF'!$M$9:$M$190),_xlfn.XLOOKUP($B166,'2. TEUs &amp; Activities - EF'!$B$9:$B$190,'2. TEUs &amp; Activities - EF'!$M$9:$M$190))*'3. Pollutant Emissions - EF'!$J166*IF(OR(ISBLANK($E166),$G166="Yes"),1,$E166)*IF($H166="Yes",1,(1-$F166))</f>
        <v>6.211764705882354E-6</v>
      </c>
      <c r="O166" s="130">
        <f>IFERROR(IF(OR($C166="",$C166="No CAS"),INDEX('DEQ Pollutant List'!$D$7:$D$611,MATCH($D166,'DEQ Pollutant List'!$B$7:$B$611,0)),INDEX('DEQ Pollutant List'!$D$7:$D$611,MATCH($C166,'DEQ Pollutant List'!$A$7:$A$611,0))),"")</f>
        <v>575</v>
      </c>
    </row>
    <row r="167" spans="1:15" ht="15" hidden="1">
      <c r="A167" s="5" t="s">
        <v>39</v>
      </c>
      <c r="B167" s="7" t="s">
        <v>50</v>
      </c>
      <c r="C167" s="13" t="s">
        <v>120</v>
      </c>
      <c r="D167" s="19" t="s">
        <v>147</v>
      </c>
      <c r="E167" s="23"/>
      <c r="F167" s="21">
        <v>0</v>
      </c>
      <c r="G167" s="23" t="s">
        <v>53</v>
      </c>
      <c r="H167" s="21" t="s">
        <v>53</v>
      </c>
      <c r="I167" s="34">
        <f>'09_Boilers_Furnaces'!E39</f>
        <v>2.6499999999999999E-2</v>
      </c>
      <c r="J167" s="11">
        <f t="shared" si="2"/>
        <v>2.6499999999999999E-2</v>
      </c>
      <c r="K167" s="6" t="s">
        <v>97</v>
      </c>
      <c r="L167" s="20" t="s">
        <v>98</v>
      </c>
      <c r="M167" s="7">
        <f>IF(ISBLANK($B167),_xlfn.XLOOKUP($A167,'2. TEUs &amp; Activities - EF'!$A$9:$A$190,'2. TEUs &amp; Activities - EF'!$J$9:$J$190),_xlfn.XLOOKUP($B167,'2. TEUs &amp; Activities - EF'!$B$9:$B$190,'2. TEUs &amp; Activities - EF'!$J$9:$J$190))*'3. Pollutant Emissions - EF'!$I167*IF(OR(ISBLANK($E167),$G167="Yes"),1,$E167)*IF($H167="Yes",1,(1-$F167))</f>
        <v>2.5034705882352939</v>
      </c>
      <c r="N167" s="5">
        <f>IF(ISBLANK($B167),_xlfn.XLOOKUP($A167,'2. TEUs &amp; Activities - EF'!$A$9:$A$190,'2. TEUs &amp; Activities - EF'!$M$9:$M$190),_xlfn.XLOOKUP($B167,'2. TEUs &amp; Activities - EF'!$B$9:$B$190,'2. TEUs &amp; Activities - EF'!$M$9:$M$190))*'3. Pollutant Emissions - EF'!$J167*IF(OR(ISBLANK($E167),$G167="Yes"),1,$E167)*IF($H167="Yes",1,(1-$F167))</f>
        <v>6.8588235294117653E-3</v>
      </c>
      <c r="O167" s="130">
        <f>IFERROR(IF(OR($C167="",$C167="No CAS"),INDEX('DEQ Pollutant List'!$D$7:$D$611,MATCH($D167,'DEQ Pollutant List'!$B$7:$B$611,0)),INDEX('DEQ Pollutant List'!$D$7:$D$611,MATCH($C167,'DEQ Pollutant List'!$A$7:$A$611,0))),"")</f>
        <v>600</v>
      </c>
    </row>
    <row r="168" spans="1:15" ht="15" hidden="1">
      <c r="A168" s="5" t="s">
        <v>39</v>
      </c>
      <c r="B168" s="7" t="s">
        <v>50</v>
      </c>
      <c r="C168" s="13" t="s">
        <v>121</v>
      </c>
      <c r="D168" s="19" t="s">
        <v>148</v>
      </c>
      <c r="E168" s="23"/>
      <c r="F168" s="21">
        <v>0</v>
      </c>
      <c r="G168" s="23" t="s">
        <v>53</v>
      </c>
      <c r="H168" s="21" t="s">
        <v>53</v>
      </c>
      <c r="I168" s="34">
        <f>'09_Boilers_Furnaces'!E40</f>
        <v>2.3E-3</v>
      </c>
      <c r="J168" s="11">
        <f t="shared" si="2"/>
        <v>2.3E-3</v>
      </c>
      <c r="K168" s="6" t="s">
        <v>97</v>
      </c>
      <c r="L168" s="20" t="s">
        <v>98</v>
      </c>
      <c r="M168" s="7">
        <f>IF(ISBLANK($B168),_xlfn.XLOOKUP($A168,'2. TEUs &amp; Activities - EF'!$A$9:$A$190,'2. TEUs &amp; Activities - EF'!$J$9:$J$190),_xlfn.XLOOKUP($B168,'2. TEUs &amp; Activities - EF'!$B$9:$B$190,'2. TEUs &amp; Activities - EF'!$J$9:$J$190))*'3. Pollutant Emissions - EF'!$I168*IF(OR(ISBLANK($E168),$G168="Yes"),1,$E168)*IF($H168="Yes",1,(1-$F168))</f>
        <v>0.21728235294117645</v>
      </c>
      <c r="N168" s="5">
        <f>IF(ISBLANK($B168),_xlfn.XLOOKUP($A168,'2. TEUs &amp; Activities - EF'!$A$9:$A$190,'2. TEUs &amp; Activities - EF'!$M$9:$M$190),_xlfn.XLOOKUP($B168,'2. TEUs &amp; Activities - EF'!$B$9:$B$190,'2. TEUs &amp; Activities - EF'!$M$9:$M$190))*'3. Pollutant Emissions - EF'!$J168*IF(OR(ISBLANK($E168),$G168="Yes"),1,$E168)*IF($H168="Yes",1,(1-$F168))</f>
        <v>5.9529411764705888E-4</v>
      </c>
      <c r="O168" s="130">
        <f>IFERROR(IF(OR($C168="",$C168="No CAS"),INDEX('DEQ Pollutant List'!$D$7:$D$611,MATCH($D168,'DEQ Pollutant List'!$B$7:$B$611,0)),INDEX('DEQ Pollutant List'!$D$7:$D$611,MATCH($C168,'DEQ Pollutant List'!$A$7:$A$611,0))),"")</f>
        <v>620</v>
      </c>
    </row>
    <row r="169" spans="1:15" ht="15" hidden="1">
      <c r="A169" s="5" t="s">
        <v>39</v>
      </c>
      <c r="B169" s="7" t="s">
        <v>50</v>
      </c>
      <c r="C169" s="13" t="s">
        <v>122</v>
      </c>
      <c r="D169" s="19" t="s">
        <v>149</v>
      </c>
      <c r="E169" s="23"/>
      <c r="F169" s="21">
        <v>0</v>
      </c>
      <c r="G169" s="23" t="s">
        <v>53</v>
      </c>
      <c r="H169" s="21" t="s">
        <v>53</v>
      </c>
      <c r="I169" s="34">
        <f>'09_Boilers_Furnaces'!E41</f>
        <v>1.9699999999999999E-2</v>
      </c>
      <c r="J169" s="11">
        <f t="shared" si="2"/>
        <v>1.9699999999999999E-2</v>
      </c>
      <c r="K169" s="6" t="s">
        <v>97</v>
      </c>
      <c r="L169" s="20" t="s">
        <v>98</v>
      </c>
      <c r="M169" s="7">
        <f>IF(ISBLANK($B169),_xlfn.XLOOKUP($A169,'2. TEUs &amp; Activities - EF'!$A$9:$A$190,'2. TEUs &amp; Activities - EF'!$J$9:$J$190),_xlfn.XLOOKUP($B169,'2. TEUs &amp; Activities - EF'!$B$9:$B$190,'2. TEUs &amp; Activities - EF'!$J$9:$J$190))*'3. Pollutant Emissions - EF'!$I169*IF(OR(ISBLANK($E169),$G169="Yes"),1,$E169)*IF($H169="Yes",1,(1-$F169))</f>
        <v>1.861070588235294</v>
      </c>
      <c r="N169" s="5">
        <f>IF(ISBLANK($B169),_xlfn.XLOOKUP($A169,'2. TEUs &amp; Activities - EF'!$A$9:$A$190,'2. TEUs &amp; Activities - EF'!$M$9:$M$190),_xlfn.XLOOKUP($B169,'2. TEUs &amp; Activities - EF'!$B$9:$B$190,'2. TEUs &amp; Activities - EF'!$M$9:$M$190))*'3. Pollutant Emissions - EF'!$J169*IF(OR(ISBLANK($E169),$G169="Yes"),1,$E169)*IF($H169="Yes",1,(1-$F169))</f>
        <v>5.098823529411765E-3</v>
      </c>
      <c r="O169" s="130">
        <f>IFERROR(IF(OR($C169="",$C169="No CAS"),INDEX('DEQ Pollutant List'!$D$7:$D$611,MATCH($D169,'DEQ Pollutant List'!$B$7:$B$611,0)),INDEX('DEQ Pollutant List'!$D$7:$D$611,MATCH($C169,'DEQ Pollutant List'!$A$7:$A$611,0))),"")</f>
        <v>628</v>
      </c>
    </row>
    <row r="170" spans="1:15" ht="15" hidden="1">
      <c r="A170" s="5" t="s">
        <v>39</v>
      </c>
      <c r="B170" s="7" t="s">
        <v>50</v>
      </c>
      <c r="C170" s="13" t="s">
        <v>123</v>
      </c>
      <c r="D170" s="19" t="s">
        <v>150</v>
      </c>
      <c r="E170" s="23"/>
      <c r="F170" s="21">
        <v>0</v>
      </c>
      <c r="G170" s="23" t="s">
        <v>53</v>
      </c>
      <c r="H170" s="21" t="s">
        <v>53</v>
      </c>
      <c r="I170" s="34">
        <f>'09_Boilers_Furnaces'!E42</f>
        <v>2.9000000000000001E-2</v>
      </c>
      <c r="J170" s="11">
        <f t="shared" si="2"/>
        <v>2.9000000000000001E-2</v>
      </c>
      <c r="K170" s="6" t="s">
        <v>97</v>
      </c>
      <c r="L170" s="20" t="s">
        <v>98</v>
      </c>
      <c r="M170" s="7">
        <f>IF(ISBLANK($B170),_xlfn.XLOOKUP($A170,'2. TEUs &amp; Activities - EF'!$A$9:$A$190,'2. TEUs &amp; Activities - EF'!$J$9:$J$190),_xlfn.XLOOKUP($B170,'2. TEUs &amp; Activities - EF'!$B$9:$B$190,'2. TEUs &amp; Activities - EF'!$J$9:$J$190))*'3. Pollutant Emissions - EF'!$I170*IF(OR(ISBLANK($E170),$G170="Yes"),1,$E170)*IF($H170="Yes",1,(1-$F170))</f>
        <v>2.7396470588235293</v>
      </c>
      <c r="N170" s="5">
        <f>IF(ISBLANK($B170),_xlfn.XLOOKUP($A170,'2. TEUs &amp; Activities - EF'!$A$9:$A$190,'2. TEUs &amp; Activities - EF'!$M$9:$M$190),_xlfn.XLOOKUP($B170,'2. TEUs &amp; Activities - EF'!$B$9:$B$190,'2. TEUs &amp; Activities - EF'!$M$9:$M$190))*'3. Pollutant Emissions - EF'!$J170*IF(OR(ISBLANK($E170),$G170="Yes"),1,$E170)*IF($H170="Yes",1,(1-$F170))</f>
        <v>7.5058823529411773E-3</v>
      </c>
      <c r="O170" s="130">
        <f>IFERROR(IF(OR($C170="",$C170="No CAS"),INDEX('DEQ Pollutant List'!$D$7:$D$611,MATCH($D170,'DEQ Pollutant List'!$B$7:$B$611,0)),INDEX('DEQ Pollutant List'!$D$7:$D$611,MATCH($C170,'DEQ Pollutant List'!$A$7:$A$611,0))),"")</f>
        <v>632</v>
      </c>
    </row>
    <row r="171" spans="1:15" ht="15" hidden="1">
      <c r="A171" s="5" t="s">
        <v>51</v>
      </c>
      <c r="B171" s="7" t="s">
        <v>52</v>
      </c>
      <c r="C171" s="13" t="s">
        <v>154</v>
      </c>
      <c r="D171" s="19" t="str">
        <f>IFERROR(IF(C171="No CAS","",INDEX('DEQ Pollutant List'!$B$7:$B$611,MATCH('3. Pollutant Emissions - EF'!C171,'DEQ Pollutant List'!$A$7:$A$611,0))),"")</f>
        <v>1,1,2,2-Tetrachloroethane</v>
      </c>
      <c r="E171" s="23"/>
      <c r="F171" s="21"/>
      <c r="G171" s="23" t="s">
        <v>53</v>
      </c>
      <c r="H171" s="21" t="s">
        <v>53</v>
      </c>
      <c r="I171" s="34">
        <v>2.58E-2</v>
      </c>
      <c r="J171" s="11">
        <f>I171</f>
        <v>2.58E-2</v>
      </c>
      <c r="K171" s="6" t="s">
        <v>97</v>
      </c>
      <c r="L171" s="20" t="s">
        <v>155</v>
      </c>
      <c r="M171" s="7">
        <f>IF(ISBLANK($B171),_xlfn.XLOOKUP($A171,'2. TEUs &amp; Activities - EF'!$A$9:$A$190,'2. TEUs &amp; Activities - EF'!$J$9:$J$190),_xlfn.XLOOKUP($B171,'2. TEUs &amp; Activities - EF'!$B$9:$B$190,'2. TEUs &amp; Activities - EF'!$J$9:$J$190))*'3. Pollutant Emissions - EF'!$I171*IF(OR(ISBLANK($E171),$G171="Yes"),1,$E171)*IF($H171="Yes",1,(1-$F171))</f>
        <v>3.0185999999999999E-4</v>
      </c>
      <c r="N171" s="5">
        <f>IF(ISBLANK($B171),_xlfn.XLOOKUP($A171,'2. TEUs &amp; Activities - EF'!$A$9:$A$190,'2. TEUs &amp; Activities - EF'!$M$9:$M$190),_xlfn.XLOOKUP($B171,'2. TEUs &amp; Activities - EF'!$B$9:$B$190,'2. TEUs &amp; Activities - EF'!$M$9:$M$190))*'3. Pollutant Emissions - EF'!$J171*IF(OR(ISBLANK($E171),$G171="Yes"),1,$E171)*IF($H171="Yes",1,(1-$F171))</f>
        <v>3.0185999999999998E-6</v>
      </c>
      <c r="O171" s="130">
        <f>IFERROR(IF(OR($C171="",$C171="No CAS"),INDEX('DEQ Pollutant List'!$D$7:$D$611,MATCH($D171,'DEQ Pollutant List'!$B$7:$B$611,0)),INDEX('DEQ Pollutant List'!$D$7:$D$611,MATCH($C171,'DEQ Pollutant List'!$A$7:$A$611,0))),"")</f>
        <v>594</v>
      </c>
    </row>
    <row r="172" spans="1:15" ht="15" hidden="1">
      <c r="A172" s="5" t="s">
        <v>51</v>
      </c>
      <c r="B172" s="7" t="s">
        <v>52</v>
      </c>
      <c r="C172" s="13" t="s">
        <v>156</v>
      </c>
      <c r="D172" s="19" t="str">
        <f>IFERROR(IF(C172="No CAS","",INDEX('DEQ Pollutant List'!$B$7:$B$611,MATCH('3. Pollutant Emissions - EF'!C172,'DEQ Pollutant List'!$A$7:$A$611,0))),"")</f>
        <v>1,1,2-Trichloroethane (vinyl trichloride)</v>
      </c>
      <c r="E172" s="23"/>
      <c r="F172" s="21"/>
      <c r="G172" s="23" t="s">
        <v>53</v>
      </c>
      <c r="H172" s="21" t="s">
        <v>53</v>
      </c>
      <c r="I172" s="34">
        <v>1.5599999999999999E-2</v>
      </c>
      <c r="J172" s="11">
        <f t="shared" ref="J172:J235" si="3">I172</f>
        <v>1.5599999999999999E-2</v>
      </c>
      <c r="K172" s="6" t="s">
        <v>97</v>
      </c>
      <c r="L172" s="20" t="s">
        <v>155</v>
      </c>
      <c r="M172" s="7">
        <f>IF(ISBLANK($B172),_xlfn.XLOOKUP($A172,'2. TEUs &amp; Activities - EF'!$A$9:$A$190,'2. TEUs &amp; Activities - EF'!$J$9:$J$190),_xlfn.XLOOKUP($B172,'2. TEUs &amp; Activities - EF'!$B$9:$B$190,'2. TEUs &amp; Activities - EF'!$J$9:$J$190))*'3. Pollutant Emissions - EF'!$I172*IF(OR(ISBLANK($E172),$G172="Yes"),1,$E172)*IF($H172="Yes",1,(1-$F172))</f>
        <v>1.8252000000000001E-4</v>
      </c>
      <c r="N172" s="5">
        <f>IF(ISBLANK($B172),_xlfn.XLOOKUP($A172,'2. TEUs &amp; Activities - EF'!$A$9:$A$190,'2. TEUs &amp; Activities - EF'!$M$9:$M$190),_xlfn.XLOOKUP($B172,'2. TEUs &amp; Activities - EF'!$B$9:$B$190,'2. TEUs &amp; Activities - EF'!$M$9:$M$190))*'3. Pollutant Emissions - EF'!$J172*IF(OR(ISBLANK($E172),$G172="Yes"),1,$E172)*IF($H172="Yes",1,(1-$F172))</f>
        <v>1.8251999999999999E-6</v>
      </c>
      <c r="O172" s="130">
        <f>IFERROR(IF(OR($C172="",$C172="No CAS"),INDEX('DEQ Pollutant List'!$D$7:$D$611,MATCH($D172,'DEQ Pollutant List'!$B$7:$B$611,0)),INDEX('DEQ Pollutant List'!$D$7:$D$611,MATCH($C172,'DEQ Pollutant List'!$A$7:$A$611,0))),"")</f>
        <v>607</v>
      </c>
    </row>
    <row r="173" spans="1:15" ht="15" hidden="1">
      <c r="A173" s="5" t="s">
        <v>51</v>
      </c>
      <c r="B173" s="7" t="s">
        <v>52</v>
      </c>
      <c r="C173" s="13" t="s">
        <v>157</v>
      </c>
      <c r="D173" s="19" t="str">
        <f>IFERROR(IF(C173="No CAS","",INDEX('DEQ Pollutant List'!$B$7:$B$611,MATCH('3. Pollutant Emissions - EF'!C173,'DEQ Pollutant List'!$A$7:$A$611,0))),"")</f>
        <v>1,2-Dichloropropane (propylene dichloride)</v>
      </c>
      <c r="E173" s="23"/>
      <c r="F173" s="21"/>
      <c r="G173" s="23" t="s">
        <v>53</v>
      </c>
      <c r="H173" s="21" t="s">
        <v>53</v>
      </c>
      <c r="I173" s="34">
        <v>1.3299999999999999E-2</v>
      </c>
      <c r="J173" s="11">
        <f t="shared" si="3"/>
        <v>1.3299999999999999E-2</v>
      </c>
      <c r="K173" s="6" t="s">
        <v>97</v>
      </c>
      <c r="L173" s="20" t="s">
        <v>155</v>
      </c>
      <c r="M173" s="7">
        <f>IF(ISBLANK($B173),_xlfn.XLOOKUP($A173,'2. TEUs &amp; Activities - EF'!$A$9:$A$190,'2. TEUs &amp; Activities - EF'!$J$9:$J$190),_xlfn.XLOOKUP($B173,'2. TEUs &amp; Activities - EF'!$B$9:$B$190,'2. TEUs &amp; Activities - EF'!$J$9:$J$190))*'3. Pollutant Emissions - EF'!$I173*IF(OR(ISBLANK($E173),$G173="Yes"),1,$E173)*IF($H173="Yes",1,(1-$F173))</f>
        <v>1.5561000000000001E-4</v>
      </c>
      <c r="N173" s="5">
        <f>IF(ISBLANK($B173),_xlfn.XLOOKUP($A173,'2. TEUs &amp; Activities - EF'!$A$9:$A$190,'2. TEUs &amp; Activities - EF'!$M$9:$M$190),_xlfn.XLOOKUP($B173,'2. TEUs &amp; Activities - EF'!$B$9:$B$190,'2. TEUs &amp; Activities - EF'!$M$9:$M$190))*'3. Pollutant Emissions - EF'!$J173*IF(OR(ISBLANK($E173),$G173="Yes"),1,$E173)*IF($H173="Yes",1,(1-$F173))</f>
        <v>1.5560999999999998E-6</v>
      </c>
      <c r="O173" s="130">
        <f>IFERROR(IF(OR($C173="",$C173="No CAS"),INDEX('DEQ Pollutant List'!$D$7:$D$611,MATCH($D173,'DEQ Pollutant List'!$B$7:$B$611,0)),INDEX('DEQ Pollutant List'!$D$7:$D$611,MATCH($C173,'DEQ Pollutant List'!$A$7:$A$611,0))),"")</f>
        <v>195</v>
      </c>
    </row>
    <row r="174" spans="1:15" ht="15" hidden="1">
      <c r="A174" s="5" t="s">
        <v>51</v>
      </c>
      <c r="B174" s="7" t="s">
        <v>52</v>
      </c>
      <c r="C174" s="13" t="s">
        <v>158</v>
      </c>
      <c r="D174" s="19" t="str">
        <f>IFERROR(IF(C174="No CAS","",INDEX('DEQ Pollutant List'!$B$7:$B$611,MATCH('3. Pollutant Emissions - EF'!C174,'DEQ Pollutant List'!$A$7:$A$611,0))),"")</f>
        <v>1,3-Butadiene</v>
      </c>
      <c r="E174" s="23"/>
      <c r="F174" s="21"/>
      <c r="G174" s="23" t="s">
        <v>53</v>
      </c>
      <c r="H174" s="21" t="s">
        <v>53</v>
      </c>
      <c r="I174" s="34">
        <v>0.67600000000000005</v>
      </c>
      <c r="J174" s="11">
        <f t="shared" si="3"/>
        <v>0.67600000000000005</v>
      </c>
      <c r="K174" s="6" t="s">
        <v>97</v>
      </c>
      <c r="L174" s="20" t="s">
        <v>155</v>
      </c>
      <c r="M174" s="7">
        <f>IF(ISBLANK($B174),_xlfn.XLOOKUP($A174,'2. TEUs &amp; Activities - EF'!$A$9:$A$190,'2. TEUs &amp; Activities - EF'!$J$9:$J$190),_xlfn.XLOOKUP($B174,'2. TEUs &amp; Activities - EF'!$B$9:$B$190,'2. TEUs &amp; Activities - EF'!$J$9:$J$190))*'3. Pollutant Emissions - EF'!$I174*IF(OR(ISBLANK($E174),$G174="Yes"),1,$E174)*IF($H174="Yes",1,(1-$F174))</f>
        <v>7.9091999999999999E-3</v>
      </c>
      <c r="N174" s="5">
        <f>IF(ISBLANK($B174),_xlfn.XLOOKUP($A174,'2. TEUs &amp; Activities - EF'!$A$9:$A$190,'2. TEUs &amp; Activities - EF'!$M$9:$M$190),_xlfn.XLOOKUP($B174,'2. TEUs &amp; Activities - EF'!$B$9:$B$190,'2. TEUs &amp; Activities - EF'!$M$9:$M$190))*'3. Pollutant Emissions - EF'!$J174*IF(OR(ISBLANK($E174),$G174="Yes"),1,$E174)*IF($H174="Yes",1,(1-$F174))</f>
        <v>7.9092000000000008E-5</v>
      </c>
      <c r="O174" s="130">
        <f>IFERROR(IF(OR($C174="",$C174="No CAS"),INDEX('DEQ Pollutant List'!$D$7:$D$611,MATCH($D174,'DEQ Pollutant List'!$B$7:$B$611,0)),INDEX('DEQ Pollutant List'!$D$7:$D$611,MATCH($C174,'DEQ Pollutant List'!$A$7:$A$611,0))),"")</f>
        <v>75</v>
      </c>
    </row>
    <row r="175" spans="1:15" ht="15" hidden="1">
      <c r="A175" s="5" t="s">
        <v>51</v>
      </c>
      <c r="B175" s="7" t="s">
        <v>52</v>
      </c>
      <c r="C175" s="13" t="s">
        <v>159</v>
      </c>
      <c r="D175" s="19" t="str">
        <f>IFERROR(IF(C175="No CAS","",INDEX('DEQ Pollutant List'!$B$7:$B$611,MATCH('3. Pollutant Emissions - EF'!C175,'DEQ Pollutant List'!$A$7:$A$611,0))),"")</f>
        <v>1,3-Dichloropropene</v>
      </c>
      <c r="E175" s="23"/>
      <c r="F175" s="21"/>
      <c r="G175" s="23" t="s">
        <v>53</v>
      </c>
      <c r="H175" s="21" t="s">
        <v>53</v>
      </c>
      <c r="I175" s="34">
        <v>1.2999999999999999E-2</v>
      </c>
      <c r="J175" s="11">
        <f t="shared" si="3"/>
        <v>1.2999999999999999E-2</v>
      </c>
      <c r="K175" s="6" t="s">
        <v>97</v>
      </c>
      <c r="L175" s="20" t="s">
        <v>155</v>
      </c>
      <c r="M175" s="7">
        <f>IF(ISBLANK($B175),_xlfn.XLOOKUP($A175,'2. TEUs &amp; Activities - EF'!$A$9:$A$190,'2. TEUs &amp; Activities - EF'!$J$9:$J$190),_xlfn.XLOOKUP($B175,'2. TEUs &amp; Activities - EF'!$B$9:$B$190,'2. TEUs &amp; Activities - EF'!$J$9:$J$190))*'3. Pollutant Emissions - EF'!$I175*IF(OR(ISBLANK($E175),$G175="Yes"),1,$E175)*IF($H175="Yes",1,(1-$F175))</f>
        <v>1.5210000000000001E-4</v>
      </c>
      <c r="N175" s="5">
        <f>IF(ISBLANK($B175),_xlfn.XLOOKUP($A175,'2. TEUs &amp; Activities - EF'!$A$9:$A$190,'2. TEUs &amp; Activities - EF'!$M$9:$M$190),_xlfn.XLOOKUP($B175,'2. TEUs &amp; Activities - EF'!$B$9:$B$190,'2. TEUs &amp; Activities - EF'!$M$9:$M$190))*'3. Pollutant Emissions - EF'!$J175*IF(OR(ISBLANK($E175),$G175="Yes"),1,$E175)*IF($H175="Yes",1,(1-$F175))</f>
        <v>1.5209999999999999E-6</v>
      </c>
      <c r="O175" s="130">
        <f>IFERROR(IF(OR($C175="",$C175="No CAS"),INDEX('DEQ Pollutant List'!$D$7:$D$611,MATCH($D175,'DEQ Pollutant List'!$B$7:$B$611,0)),INDEX('DEQ Pollutant List'!$D$7:$D$611,MATCH($C175,'DEQ Pollutant List'!$A$7:$A$611,0))),"")</f>
        <v>196</v>
      </c>
    </row>
    <row r="176" spans="1:15" ht="15" hidden="1">
      <c r="A176" s="5" t="s">
        <v>51</v>
      </c>
      <c r="B176" s="7" t="s">
        <v>52</v>
      </c>
      <c r="C176" s="13" t="s">
        <v>96</v>
      </c>
      <c r="D176" s="19" t="str">
        <f>IFERROR(IF(C176="No CAS","",INDEX('DEQ Pollutant List'!$B$7:$B$611,MATCH('3. Pollutant Emissions - EF'!C176,'DEQ Pollutant List'!$A$7:$A$611,0))),"")</f>
        <v>Acetaldehyde</v>
      </c>
      <c r="E176" s="23"/>
      <c r="F176" s="21"/>
      <c r="G176" s="23" t="s">
        <v>53</v>
      </c>
      <c r="H176" s="21" t="s">
        <v>53</v>
      </c>
      <c r="I176" s="34">
        <v>2.85</v>
      </c>
      <c r="J176" s="11">
        <f t="shared" si="3"/>
        <v>2.85</v>
      </c>
      <c r="K176" s="6" t="s">
        <v>97</v>
      </c>
      <c r="L176" s="20" t="s">
        <v>155</v>
      </c>
      <c r="M176" s="7">
        <f>IF(ISBLANK($B176),_xlfn.XLOOKUP($A176,'2. TEUs &amp; Activities - EF'!$A$9:$A$190,'2. TEUs &amp; Activities - EF'!$J$9:$J$190),_xlfn.XLOOKUP($B176,'2. TEUs &amp; Activities - EF'!$B$9:$B$190,'2. TEUs &amp; Activities - EF'!$J$9:$J$190))*'3. Pollutant Emissions - EF'!$I176*IF(OR(ISBLANK($E176),$G176="Yes"),1,$E176)*IF($H176="Yes",1,(1-$F176))</f>
        <v>3.3345E-2</v>
      </c>
      <c r="N176" s="5">
        <f>IF(ISBLANK($B176),_xlfn.XLOOKUP($A176,'2. TEUs &amp; Activities - EF'!$A$9:$A$190,'2. TEUs &amp; Activities - EF'!$M$9:$M$190),_xlfn.XLOOKUP($B176,'2. TEUs &amp; Activities - EF'!$B$9:$B$190,'2. TEUs &amp; Activities - EF'!$M$9:$M$190))*'3. Pollutant Emissions - EF'!$J176*IF(OR(ISBLANK($E176),$G176="Yes"),1,$E176)*IF($H176="Yes",1,(1-$F176))</f>
        <v>3.3345E-4</v>
      </c>
      <c r="O176" s="130">
        <f>IFERROR(IF(OR($C176="",$C176="No CAS"),INDEX('DEQ Pollutant List'!$D$7:$D$611,MATCH($D176,'DEQ Pollutant List'!$B$7:$B$611,0)),INDEX('DEQ Pollutant List'!$D$7:$D$611,MATCH($C176,'DEQ Pollutant List'!$A$7:$A$611,0))),"")</f>
        <v>1</v>
      </c>
    </row>
    <row r="177" spans="1:15" ht="15" hidden="1">
      <c r="A177" s="5" t="s">
        <v>51</v>
      </c>
      <c r="B177" s="7" t="s">
        <v>52</v>
      </c>
      <c r="C177" s="13" t="s">
        <v>99</v>
      </c>
      <c r="D177" s="19" t="str">
        <f>IFERROR(IF(C177="No CAS","",INDEX('DEQ Pollutant List'!$B$7:$B$611,MATCH('3. Pollutant Emissions - EF'!C177,'DEQ Pollutant List'!$A$7:$A$611,0))),"")</f>
        <v>Acrolein</v>
      </c>
      <c r="E177" s="23"/>
      <c r="F177" s="21"/>
      <c r="G177" s="23" t="s">
        <v>53</v>
      </c>
      <c r="H177" s="21" t="s">
        <v>53</v>
      </c>
      <c r="I177" s="34">
        <v>2.68</v>
      </c>
      <c r="J177" s="11">
        <f t="shared" si="3"/>
        <v>2.68</v>
      </c>
      <c r="K177" s="6" t="s">
        <v>97</v>
      </c>
      <c r="L177" s="20" t="s">
        <v>155</v>
      </c>
      <c r="M177" s="7">
        <f>IF(ISBLANK($B177),_xlfn.XLOOKUP($A177,'2. TEUs &amp; Activities - EF'!$A$9:$A$190,'2. TEUs &amp; Activities - EF'!$J$9:$J$190),_xlfn.XLOOKUP($B177,'2. TEUs &amp; Activities - EF'!$B$9:$B$190,'2. TEUs &amp; Activities - EF'!$J$9:$J$190))*'3. Pollutant Emissions - EF'!$I177*IF(OR(ISBLANK($E177),$G177="Yes"),1,$E177)*IF($H177="Yes",1,(1-$F177))</f>
        <v>3.1356000000000002E-2</v>
      </c>
      <c r="N177" s="5">
        <f>IF(ISBLANK($B177),_xlfn.XLOOKUP($A177,'2. TEUs &amp; Activities - EF'!$A$9:$A$190,'2. TEUs &amp; Activities - EF'!$M$9:$M$190),_xlfn.XLOOKUP($B177,'2. TEUs &amp; Activities - EF'!$B$9:$B$190,'2. TEUs &amp; Activities - EF'!$M$9:$M$190))*'3. Pollutant Emissions - EF'!$J177*IF(OR(ISBLANK($E177),$G177="Yes"),1,$E177)*IF($H177="Yes",1,(1-$F177))</f>
        <v>3.1356E-4</v>
      </c>
      <c r="O177" s="130">
        <f>IFERROR(IF(OR($C177="",$C177="No CAS"),INDEX('DEQ Pollutant List'!$D$7:$D$611,MATCH($D177,'DEQ Pollutant List'!$B$7:$B$611,0)),INDEX('DEQ Pollutant List'!$D$7:$D$611,MATCH($C177,'DEQ Pollutant List'!$A$7:$A$611,0))),"")</f>
        <v>5</v>
      </c>
    </row>
    <row r="178" spans="1:15" ht="15" hidden="1">
      <c r="A178" s="5" t="s">
        <v>51</v>
      </c>
      <c r="B178" s="7" t="s">
        <v>52</v>
      </c>
      <c r="C178" s="13" t="s">
        <v>100</v>
      </c>
      <c r="D178" s="19" t="str">
        <f>IFERROR(IF(C178="No CAS","",INDEX('DEQ Pollutant List'!$B$7:$B$611,MATCH('3. Pollutant Emissions - EF'!C178,'DEQ Pollutant List'!$A$7:$A$611,0))),"")</f>
        <v>Ammonia</v>
      </c>
      <c r="E178" s="23"/>
      <c r="F178" s="21"/>
      <c r="G178" s="23" t="s">
        <v>53</v>
      </c>
      <c r="H178" s="21" t="s">
        <v>53</v>
      </c>
      <c r="I178" s="34">
        <v>3.2</v>
      </c>
      <c r="J178" s="11">
        <f t="shared" si="3"/>
        <v>3.2</v>
      </c>
      <c r="K178" s="6" t="s">
        <v>97</v>
      </c>
      <c r="L178" s="20" t="s">
        <v>160</v>
      </c>
      <c r="M178" s="7">
        <f>IF(ISBLANK($B178),_xlfn.XLOOKUP($A178,'2. TEUs &amp; Activities - EF'!$A$9:$A$190,'2. TEUs &amp; Activities - EF'!$J$9:$J$190),_xlfn.XLOOKUP($B178,'2. TEUs &amp; Activities - EF'!$B$9:$B$190,'2. TEUs &amp; Activities - EF'!$J$9:$J$190))*'3. Pollutant Emissions - EF'!$I178*IF(OR(ISBLANK($E178),$G178="Yes"),1,$E178)*IF($H178="Yes",1,(1-$F178))</f>
        <v>3.7440000000000001E-2</v>
      </c>
      <c r="N178" s="5">
        <f>IF(ISBLANK($B178),_xlfn.XLOOKUP($A178,'2. TEUs &amp; Activities - EF'!$A$9:$A$190,'2. TEUs &amp; Activities - EF'!$M$9:$M$190),_xlfn.XLOOKUP($B178,'2. TEUs &amp; Activities - EF'!$B$9:$B$190,'2. TEUs &amp; Activities - EF'!$M$9:$M$190))*'3. Pollutant Emissions - EF'!$J178*IF(OR(ISBLANK($E178),$G178="Yes"),1,$E178)*IF($H178="Yes",1,(1-$F178))</f>
        <v>3.7439999999999999E-4</v>
      </c>
      <c r="O178" s="130">
        <f>IFERROR(IF(OR($C178="",$C178="No CAS"),INDEX('DEQ Pollutant List'!$D$7:$D$611,MATCH($D178,'DEQ Pollutant List'!$B$7:$B$611,0)),INDEX('DEQ Pollutant List'!$D$7:$D$611,MATCH($C178,'DEQ Pollutant List'!$A$7:$A$611,0))),"")</f>
        <v>26</v>
      </c>
    </row>
    <row r="179" spans="1:15" ht="15" hidden="1">
      <c r="A179" s="5" t="s">
        <v>51</v>
      </c>
      <c r="B179" s="7" t="s">
        <v>52</v>
      </c>
      <c r="C179" s="13" t="s">
        <v>104</v>
      </c>
      <c r="D179" s="19" t="str">
        <f>IFERROR(IF(C179="No CAS","",INDEX('DEQ Pollutant List'!$B$7:$B$611,MATCH('3. Pollutant Emissions - EF'!C179,'DEQ Pollutant List'!$A$7:$A$611,0))),"")</f>
        <v>Benzene</v>
      </c>
      <c r="E179" s="23"/>
      <c r="F179" s="21"/>
      <c r="G179" s="23" t="s">
        <v>53</v>
      </c>
      <c r="H179" s="21" t="s">
        <v>53</v>
      </c>
      <c r="I179" s="34">
        <v>1.61</v>
      </c>
      <c r="J179" s="11">
        <f t="shared" si="3"/>
        <v>1.61</v>
      </c>
      <c r="K179" s="6" t="s">
        <v>97</v>
      </c>
      <c r="L179" s="20" t="s">
        <v>155</v>
      </c>
      <c r="M179" s="7">
        <f>IF(ISBLANK($B179),_xlfn.XLOOKUP($A179,'2. TEUs &amp; Activities - EF'!$A$9:$A$190,'2. TEUs &amp; Activities - EF'!$J$9:$J$190),_xlfn.XLOOKUP($B179,'2. TEUs &amp; Activities - EF'!$B$9:$B$190,'2. TEUs &amp; Activities - EF'!$J$9:$J$190))*'3. Pollutant Emissions - EF'!$I179*IF(OR(ISBLANK($E179),$G179="Yes"),1,$E179)*IF($H179="Yes",1,(1-$F179))</f>
        <v>1.8837000000000003E-2</v>
      </c>
      <c r="N179" s="5">
        <f>IF(ISBLANK($B179),_xlfn.XLOOKUP($A179,'2. TEUs &amp; Activities - EF'!$A$9:$A$190,'2. TEUs &amp; Activities - EF'!$M$9:$M$190),_xlfn.XLOOKUP($B179,'2. TEUs &amp; Activities - EF'!$B$9:$B$190,'2. TEUs &amp; Activities - EF'!$M$9:$M$190))*'3. Pollutant Emissions - EF'!$J179*IF(OR(ISBLANK($E179),$G179="Yes"),1,$E179)*IF($H179="Yes",1,(1-$F179))</f>
        <v>1.8837000000000001E-4</v>
      </c>
      <c r="O179" s="130">
        <f>IFERROR(IF(OR($C179="",$C179="No CAS"),INDEX('DEQ Pollutant List'!$D$7:$D$611,MATCH($D179,'DEQ Pollutant List'!$B$7:$B$611,0)),INDEX('DEQ Pollutant List'!$D$7:$D$611,MATCH($C179,'DEQ Pollutant List'!$A$7:$A$611,0))),"")</f>
        <v>46</v>
      </c>
    </row>
    <row r="180" spans="1:15" ht="15" hidden="1">
      <c r="A180" s="5" t="s">
        <v>51</v>
      </c>
      <c r="B180" s="7" t="s">
        <v>52</v>
      </c>
      <c r="C180" s="13" t="s">
        <v>161</v>
      </c>
      <c r="D180" s="19" t="str">
        <f>IFERROR(IF(C180="No CAS","",INDEX('DEQ Pollutant List'!$B$7:$B$611,MATCH('3. Pollutant Emissions - EF'!C180,'DEQ Pollutant List'!$A$7:$A$611,0))),"")</f>
        <v>Carbon tetrachloride</v>
      </c>
      <c r="E180" s="23"/>
      <c r="F180" s="21"/>
      <c r="G180" s="23" t="s">
        <v>53</v>
      </c>
      <c r="H180" s="21" t="s">
        <v>53</v>
      </c>
      <c r="I180" s="34">
        <v>1.8100000000000002E-2</v>
      </c>
      <c r="J180" s="11">
        <f t="shared" si="3"/>
        <v>1.8100000000000002E-2</v>
      </c>
      <c r="K180" s="6" t="s">
        <v>97</v>
      </c>
      <c r="L180" s="20" t="s">
        <v>155</v>
      </c>
      <c r="M180" s="7">
        <f>IF(ISBLANK($B180),_xlfn.XLOOKUP($A180,'2. TEUs &amp; Activities - EF'!$A$9:$A$190,'2. TEUs &amp; Activities - EF'!$J$9:$J$190),_xlfn.XLOOKUP($B180,'2. TEUs &amp; Activities - EF'!$B$9:$B$190,'2. TEUs &amp; Activities - EF'!$J$9:$J$190))*'3. Pollutant Emissions - EF'!$I180*IF(OR(ISBLANK($E180),$G180="Yes"),1,$E180)*IF($H180="Yes",1,(1-$F180))</f>
        <v>2.1177000000000001E-4</v>
      </c>
      <c r="N180" s="5">
        <f>IF(ISBLANK($B180),_xlfn.XLOOKUP($A180,'2. TEUs &amp; Activities - EF'!$A$9:$A$190,'2. TEUs &amp; Activities - EF'!$M$9:$M$190),_xlfn.XLOOKUP($B180,'2. TEUs &amp; Activities - EF'!$B$9:$B$190,'2. TEUs &amp; Activities - EF'!$M$9:$M$190))*'3. Pollutant Emissions - EF'!$J180*IF(OR(ISBLANK($E180),$G180="Yes"),1,$E180)*IF($H180="Yes",1,(1-$F180))</f>
        <v>2.1177000000000001E-6</v>
      </c>
      <c r="O180" s="130">
        <f>IFERROR(IF(OR($C180="",$C180="No CAS"),INDEX('DEQ Pollutant List'!$D$7:$D$611,MATCH($D180,'DEQ Pollutant List'!$B$7:$B$611,0)),INDEX('DEQ Pollutant List'!$D$7:$D$611,MATCH($C180,'DEQ Pollutant List'!$A$7:$A$611,0))),"")</f>
        <v>91</v>
      </c>
    </row>
    <row r="181" spans="1:15" ht="15" hidden="1">
      <c r="A181" s="5" t="s">
        <v>51</v>
      </c>
      <c r="B181" s="7" t="s">
        <v>52</v>
      </c>
      <c r="C181" s="13" t="s">
        <v>162</v>
      </c>
      <c r="D181" s="19" t="str">
        <f>IFERROR(IF(C181="No CAS","",INDEX('DEQ Pollutant List'!$B$7:$B$611,MATCH('3. Pollutant Emissions - EF'!C181,'DEQ Pollutant List'!$A$7:$A$611,0))),"")</f>
        <v>Chloroform</v>
      </c>
      <c r="E181" s="23"/>
      <c r="F181" s="21"/>
      <c r="G181" s="23" t="s">
        <v>53</v>
      </c>
      <c r="H181" s="21" t="s">
        <v>53</v>
      </c>
      <c r="I181" s="34">
        <v>1.4E-2</v>
      </c>
      <c r="J181" s="11">
        <f t="shared" si="3"/>
        <v>1.4E-2</v>
      </c>
      <c r="K181" s="6" t="s">
        <v>97</v>
      </c>
      <c r="L181" s="20" t="s">
        <v>155</v>
      </c>
      <c r="M181" s="7">
        <f>IF(ISBLANK($B181),_xlfn.XLOOKUP($A181,'2. TEUs &amp; Activities - EF'!$A$9:$A$190,'2. TEUs &amp; Activities - EF'!$J$9:$J$190),_xlfn.XLOOKUP($B181,'2. TEUs &amp; Activities - EF'!$B$9:$B$190,'2. TEUs &amp; Activities - EF'!$J$9:$J$190))*'3. Pollutant Emissions - EF'!$I181*IF(OR(ISBLANK($E181),$G181="Yes"),1,$E181)*IF($H181="Yes",1,(1-$F181))</f>
        <v>1.638E-4</v>
      </c>
      <c r="N181" s="5">
        <f>IF(ISBLANK($B181),_xlfn.XLOOKUP($A181,'2. TEUs &amp; Activities - EF'!$A$9:$A$190,'2. TEUs &amp; Activities - EF'!$M$9:$M$190),_xlfn.XLOOKUP($B181,'2. TEUs &amp; Activities - EF'!$B$9:$B$190,'2. TEUs &amp; Activities - EF'!$M$9:$M$190))*'3. Pollutant Emissions - EF'!$J181*IF(OR(ISBLANK($E181),$G181="Yes"),1,$E181)*IF($H181="Yes",1,(1-$F181))</f>
        <v>1.638E-6</v>
      </c>
      <c r="O181" s="130">
        <f>IFERROR(IF(OR($C181="",$C181="No CAS"),INDEX('DEQ Pollutant List'!$D$7:$D$611,MATCH($D181,'DEQ Pollutant List'!$B$7:$B$611,0)),INDEX('DEQ Pollutant List'!$D$7:$D$611,MATCH($C181,'DEQ Pollutant List'!$A$7:$A$611,0))),"")</f>
        <v>118</v>
      </c>
    </row>
    <row r="182" spans="1:15" ht="15" hidden="1">
      <c r="A182" s="5" t="s">
        <v>51</v>
      </c>
      <c r="B182" s="7" t="s">
        <v>52</v>
      </c>
      <c r="C182" s="13" t="s">
        <v>163</v>
      </c>
      <c r="D182" s="19" t="str">
        <f>IFERROR(IF(C182="No CAS","",INDEX('DEQ Pollutant List'!$B$7:$B$611,MATCH('3. Pollutant Emissions - EF'!C182,'DEQ Pollutant List'!$A$7:$A$611,0))),"")</f>
        <v>Dichloromethane (methylene chloride)</v>
      </c>
      <c r="E182" s="23"/>
      <c r="F182" s="21"/>
      <c r="G182" s="23" t="s">
        <v>53</v>
      </c>
      <c r="H182" s="21" t="s">
        <v>53</v>
      </c>
      <c r="I182" s="34">
        <v>4.2000000000000003E-2</v>
      </c>
      <c r="J182" s="11">
        <f t="shared" si="3"/>
        <v>4.2000000000000003E-2</v>
      </c>
      <c r="K182" s="6" t="s">
        <v>97</v>
      </c>
      <c r="L182" s="20" t="s">
        <v>155</v>
      </c>
      <c r="M182" s="7">
        <f>IF(ISBLANK($B182),_xlfn.XLOOKUP($A182,'2. TEUs &amp; Activities - EF'!$A$9:$A$190,'2. TEUs &amp; Activities - EF'!$J$9:$J$190),_xlfn.XLOOKUP($B182,'2. TEUs &amp; Activities - EF'!$B$9:$B$190,'2. TEUs &amp; Activities - EF'!$J$9:$J$190))*'3. Pollutant Emissions - EF'!$I182*IF(OR(ISBLANK($E182),$G182="Yes"),1,$E182)*IF($H182="Yes",1,(1-$F182))</f>
        <v>4.9140000000000002E-4</v>
      </c>
      <c r="N182" s="5">
        <f>IF(ISBLANK($B182),_xlfn.XLOOKUP($A182,'2. TEUs &amp; Activities - EF'!$A$9:$A$190,'2. TEUs &amp; Activities - EF'!$M$9:$M$190),_xlfn.XLOOKUP($B182,'2. TEUs &amp; Activities - EF'!$B$9:$B$190,'2. TEUs &amp; Activities - EF'!$M$9:$M$190))*'3. Pollutant Emissions - EF'!$J182*IF(OR(ISBLANK($E182),$G182="Yes"),1,$E182)*IF($H182="Yes",1,(1-$F182))</f>
        <v>4.9139999999999999E-6</v>
      </c>
      <c r="O182" s="130">
        <f>IFERROR(IF(OR($C182="",$C182="No CAS"),INDEX('DEQ Pollutant List'!$D$7:$D$611,MATCH($D182,'DEQ Pollutant List'!$B$7:$B$611,0)),INDEX('DEQ Pollutant List'!$D$7:$D$611,MATCH($C182,'DEQ Pollutant List'!$A$7:$A$611,0))),"")</f>
        <v>328</v>
      </c>
    </row>
    <row r="183" spans="1:15" ht="15" hidden="1">
      <c r="A183" s="5" t="s">
        <v>51</v>
      </c>
      <c r="B183" s="7" t="s">
        <v>52</v>
      </c>
      <c r="C183" s="13" t="s">
        <v>111</v>
      </c>
      <c r="D183" s="19" t="str">
        <f>IFERROR(IF(C183="No CAS","",INDEX('DEQ Pollutant List'!$B$7:$B$611,MATCH('3. Pollutant Emissions - EF'!C183,'DEQ Pollutant List'!$A$7:$A$611,0))),"")</f>
        <v>Ethyl benzene</v>
      </c>
      <c r="E183" s="23"/>
      <c r="F183" s="21"/>
      <c r="G183" s="23" t="s">
        <v>53</v>
      </c>
      <c r="H183" s="21" t="s">
        <v>53</v>
      </c>
      <c r="I183" s="34">
        <v>2.53E-2</v>
      </c>
      <c r="J183" s="11">
        <f t="shared" si="3"/>
        <v>2.53E-2</v>
      </c>
      <c r="K183" s="6" t="s">
        <v>97</v>
      </c>
      <c r="L183" s="20" t="s">
        <v>155</v>
      </c>
      <c r="M183" s="7">
        <f>IF(ISBLANK($B183),_xlfn.XLOOKUP($A183,'2. TEUs &amp; Activities - EF'!$A$9:$A$190,'2. TEUs &amp; Activities - EF'!$J$9:$J$190),_xlfn.XLOOKUP($B183,'2. TEUs &amp; Activities - EF'!$B$9:$B$190,'2. TEUs &amp; Activities - EF'!$J$9:$J$190))*'3. Pollutant Emissions - EF'!$I183*IF(OR(ISBLANK($E183),$G183="Yes"),1,$E183)*IF($H183="Yes",1,(1-$F183))</f>
        <v>2.9600999999999998E-4</v>
      </c>
      <c r="N183" s="5">
        <f>IF(ISBLANK($B183),_xlfn.XLOOKUP($A183,'2. TEUs &amp; Activities - EF'!$A$9:$A$190,'2. TEUs &amp; Activities - EF'!$M$9:$M$190),_xlfn.XLOOKUP($B183,'2. TEUs &amp; Activities - EF'!$B$9:$B$190,'2. TEUs &amp; Activities - EF'!$M$9:$M$190))*'3. Pollutant Emissions - EF'!$J183*IF(OR(ISBLANK($E183),$G183="Yes"),1,$E183)*IF($H183="Yes",1,(1-$F183))</f>
        <v>2.9600999999999998E-6</v>
      </c>
      <c r="O183" s="130">
        <f>IFERROR(IF(OR($C183="",$C183="No CAS"),INDEX('DEQ Pollutant List'!$D$7:$D$611,MATCH($D183,'DEQ Pollutant List'!$B$7:$B$611,0)),INDEX('DEQ Pollutant List'!$D$7:$D$611,MATCH($C183,'DEQ Pollutant List'!$A$7:$A$611,0))),"")</f>
        <v>229</v>
      </c>
    </row>
    <row r="184" spans="1:15" ht="15" hidden="1">
      <c r="A184" s="5" t="s">
        <v>51</v>
      </c>
      <c r="B184" s="7" t="s">
        <v>52</v>
      </c>
      <c r="C184" s="13" t="s">
        <v>164</v>
      </c>
      <c r="D184" s="19" t="str">
        <f>IFERROR(IF(C184="No CAS","",INDEX('DEQ Pollutant List'!$B$7:$B$611,MATCH('3. Pollutant Emissions - EF'!C184,'DEQ Pollutant List'!$A$7:$A$611,0))),"")</f>
        <v>Ethylene dibromide (EDB, 1,2-dibromoethane)</v>
      </c>
      <c r="E184" s="23"/>
      <c r="F184" s="21"/>
      <c r="G184" s="23" t="s">
        <v>53</v>
      </c>
      <c r="H184" s="21" t="s">
        <v>53</v>
      </c>
      <c r="I184" s="34">
        <v>2.1700000000000001E-2</v>
      </c>
      <c r="J184" s="11">
        <f t="shared" si="3"/>
        <v>2.1700000000000001E-2</v>
      </c>
      <c r="K184" s="6" t="s">
        <v>97</v>
      </c>
      <c r="L184" s="20" t="s">
        <v>155</v>
      </c>
      <c r="M184" s="7">
        <f>IF(ISBLANK($B184),_xlfn.XLOOKUP($A184,'2. TEUs &amp; Activities - EF'!$A$9:$A$190,'2. TEUs &amp; Activities - EF'!$J$9:$J$190),_xlfn.XLOOKUP($B184,'2. TEUs &amp; Activities - EF'!$B$9:$B$190,'2. TEUs &amp; Activities - EF'!$J$9:$J$190))*'3. Pollutant Emissions - EF'!$I184*IF(OR(ISBLANK($E184),$G184="Yes"),1,$E184)*IF($H184="Yes",1,(1-$F184))</f>
        <v>2.5389E-4</v>
      </c>
      <c r="N184" s="5">
        <f>IF(ISBLANK($B184),_xlfn.XLOOKUP($A184,'2. TEUs &amp; Activities - EF'!$A$9:$A$190,'2. TEUs &amp; Activities - EF'!$M$9:$M$190),_xlfn.XLOOKUP($B184,'2. TEUs &amp; Activities - EF'!$B$9:$B$190,'2. TEUs &amp; Activities - EF'!$M$9:$M$190))*'3. Pollutant Emissions - EF'!$J184*IF(OR(ISBLANK($E184),$G184="Yes"),1,$E184)*IF($H184="Yes",1,(1-$F184))</f>
        <v>2.5389E-6</v>
      </c>
      <c r="O184" s="130">
        <f>IFERROR(IF(OR($C184="",$C184="No CAS"),INDEX('DEQ Pollutant List'!$D$7:$D$611,MATCH($D184,'DEQ Pollutant List'!$B$7:$B$611,0)),INDEX('DEQ Pollutant List'!$D$7:$D$611,MATCH($C184,'DEQ Pollutant List'!$A$7:$A$611,0))),"")</f>
        <v>232</v>
      </c>
    </row>
    <row r="185" spans="1:15" ht="15" hidden="1">
      <c r="A185" s="5" t="s">
        <v>51</v>
      </c>
      <c r="B185" s="7" t="s">
        <v>52</v>
      </c>
      <c r="C185" s="13" t="s">
        <v>165</v>
      </c>
      <c r="D185" s="19" t="str">
        <f>IFERROR(IF(C185="No CAS","",INDEX('DEQ Pollutant List'!$B$7:$B$611,MATCH('3. Pollutant Emissions - EF'!C185,'DEQ Pollutant List'!$A$7:$A$611,0))),"")</f>
        <v>Ethylene dichloride (EDC, 1,2-dichloroethane)</v>
      </c>
      <c r="E185" s="23"/>
      <c r="F185" s="21"/>
      <c r="G185" s="23" t="s">
        <v>53</v>
      </c>
      <c r="H185" s="21" t="s">
        <v>53</v>
      </c>
      <c r="I185" s="34">
        <v>1.15E-2</v>
      </c>
      <c r="J185" s="11">
        <f t="shared" si="3"/>
        <v>1.15E-2</v>
      </c>
      <c r="K185" s="6" t="s">
        <v>97</v>
      </c>
      <c r="L185" s="20" t="s">
        <v>155</v>
      </c>
      <c r="M185" s="7">
        <f>IF(ISBLANK($B185),_xlfn.XLOOKUP($A185,'2. TEUs &amp; Activities - EF'!$A$9:$A$190,'2. TEUs &amp; Activities - EF'!$J$9:$J$190),_xlfn.XLOOKUP($B185,'2. TEUs &amp; Activities - EF'!$B$9:$B$190,'2. TEUs &amp; Activities - EF'!$J$9:$J$190))*'3. Pollutant Emissions - EF'!$I185*IF(OR(ISBLANK($E185),$G185="Yes"),1,$E185)*IF($H185="Yes",1,(1-$F185))</f>
        <v>1.3454999999999999E-4</v>
      </c>
      <c r="N185" s="5">
        <f>IF(ISBLANK($B185),_xlfn.XLOOKUP($A185,'2. TEUs &amp; Activities - EF'!$A$9:$A$190,'2. TEUs &amp; Activities - EF'!$M$9:$M$190),_xlfn.XLOOKUP($B185,'2. TEUs &amp; Activities - EF'!$B$9:$B$190,'2. TEUs &amp; Activities - EF'!$M$9:$M$190))*'3. Pollutant Emissions - EF'!$J185*IF(OR(ISBLANK($E185),$G185="Yes"),1,$E185)*IF($H185="Yes",1,(1-$F185))</f>
        <v>1.3454999999999999E-6</v>
      </c>
      <c r="O185" s="130">
        <f>IFERROR(IF(OR($C185="",$C185="No CAS"),INDEX('DEQ Pollutant List'!$D$7:$D$611,MATCH($D185,'DEQ Pollutant List'!$B$7:$B$611,0)),INDEX('DEQ Pollutant List'!$D$7:$D$611,MATCH($C185,'DEQ Pollutant List'!$A$7:$A$611,0))),"")</f>
        <v>233</v>
      </c>
    </row>
    <row r="186" spans="1:15" ht="15" hidden="1">
      <c r="A186" s="5" t="s">
        <v>51</v>
      </c>
      <c r="B186" s="7" t="s">
        <v>52</v>
      </c>
      <c r="C186" s="13" t="s">
        <v>112</v>
      </c>
      <c r="D186" s="19" t="str">
        <f>IFERROR(IF(C186="No CAS","",INDEX('DEQ Pollutant List'!$B$7:$B$611,MATCH('3. Pollutant Emissions - EF'!C186,'DEQ Pollutant List'!$A$7:$A$611,0))),"")</f>
        <v>Formaldehyde</v>
      </c>
      <c r="E186" s="23"/>
      <c r="F186" s="21"/>
      <c r="G186" s="23" t="s">
        <v>53</v>
      </c>
      <c r="H186" s="21" t="s">
        <v>53</v>
      </c>
      <c r="I186" s="34">
        <v>20.9</v>
      </c>
      <c r="J186" s="11">
        <f t="shared" si="3"/>
        <v>20.9</v>
      </c>
      <c r="K186" s="6" t="s">
        <v>97</v>
      </c>
      <c r="L186" s="20" t="s">
        <v>155</v>
      </c>
      <c r="M186" s="7">
        <f>IF(ISBLANK($B186),_xlfn.XLOOKUP($A186,'2. TEUs &amp; Activities - EF'!$A$9:$A$190,'2. TEUs &amp; Activities - EF'!$J$9:$J$190),_xlfn.XLOOKUP($B186,'2. TEUs &amp; Activities - EF'!$B$9:$B$190,'2. TEUs &amp; Activities - EF'!$J$9:$J$190))*'3. Pollutant Emissions - EF'!$I186*IF(OR(ISBLANK($E186),$G186="Yes"),1,$E186)*IF($H186="Yes",1,(1-$F186))</f>
        <v>0.24453</v>
      </c>
      <c r="N186" s="5">
        <f>IF(ISBLANK($B186),_xlfn.XLOOKUP($A186,'2. TEUs &amp; Activities - EF'!$A$9:$A$190,'2. TEUs &amp; Activities - EF'!$M$9:$M$190),_xlfn.XLOOKUP($B186,'2. TEUs &amp; Activities - EF'!$B$9:$B$190,'2. TEUs &amp; Activities - EF'!$M$9:$M$190))*'3. Pollutant Emissions - EF'!$J186*IF(OR(ISBLANK($E186),$G186="Yes"),1,$E186)*IF($H186="Yes",1,(1-$F186))</f>
        <v>2.4452999999999996E-3</v>
      </c>
      <c r="O186" s="130">
        <f>IFERROR(IF(OR($C186="",$C186="No CAS"),INDEX('DEQ Pollutant List'!$D$7:$D$611,MATCH($D186,'DEQ Pollutant List'!$B$7:$B$611,0)),INDEX('DEQ Pollutant List'!$D$7:$D$611,MATCH($C186,'DEQ Pollutant List'!$A$7:$A$611,0))),"")</f>
        <v>250</v>
      </c>
    </row>
    <row r="187" spans="1:15" ht="15" hidden="1">
      <c r="A187" s="5" t="s">
        <v>51</v>
      </c>
      <c r="B187" s="7" t="s">
        <v>52</v>
      </c>
      <c r="C187" s="13" t="s">
        <v>166</v>
      </c>
      <c r="D187" s="19" t="str">
        <f>IFERROR(IF(C187="No CAS","",INDEX('DEQ Pollutant List'!$B$7:$B$611,MATCH('3. Pollutant Emissions - EF'!C187,'DEQ Pollutant List'!$A$7:$A$611,0))),"")</f>
        <v>Methanol</v>
      </c>
      <c r="E187" s="23"/>
      <c r="F187" s="21"/>
      <c r="G187" s="23" t="s">
        <v>53</v>
      </c>
      <c r="H187" s="21" t="s">
        <v>53</v>
      </c>
      <c r="I187" s="34">
        <v>3.12</v>
      </c>
      <c r="J187" s="11">
        <f t="shared" si="3"/>
        <v>3.12</v>
      </c>
      <c r="K187" s="6" t="s">
        <v>97</v>
      </c>
      <c r="L187" s="20" t="s">
        <v>155</v>
      </c>
      <c r="M187" s="7">
        <f>IF(ISBLANK($B187),_xlfn.XLOOKUP($A187,'2. TEUs &amp; Activities - EF'!$A$9:$A$190,'2. TEUs &amp; Activities - EF'!$J$9:$J$190),_xlfn.XLOOKUP($B187,'2. TEUs &amp; Activities - EF'!$B$9:$B$190,'2. TEUs &amp; Activities - EF'!$J$9:$J$190))*'3. Pollutant Emissions - EF'!$I187*IF(OR(ISBLANK($E187),$G187="Yes"),1,$E187)*IF($H187="Yes",1,(1-$F187))</f>
        <v>3.6504000000000002E-2</v>
      </c>
      <c r="N187" s="5">
        <f>IF(ISBLANK($B187),_xlfn.XLOOKUP($A187,'2. TEUs &amp; Activities - EF'!$A$9:$A$190,'2. TEUs &amp; Activities - EF'!$M$9:$M$190),_xlfn.XLOOKUP($B187,'2. TEUs &amp; Activities - EF'!$B$9:$B$190,'2. TEUs &amp; Activities - EF'!$M$9:$M$190))*'3. Pollutant Emissions - EF'!$J187*IF(OR(ISBLANK($E187),$G187="Yes"),1,$E187)*IF($H187="Yes",1,(1-$F187))</f>
        <v>3.6504000000000002E-4</v>
      </c>
      <c r="O187" s="130">
        <f>IFERROR(IF(OR($C187="",$C187="No CAS"),INDEX('DEQ Pollutant List'!$D$7:$D$611,MATCH($D187,'DEQ Pollutant List'!$B$7:$B$611,0)),INDEX('DEQ Pollutant List'!$D$7:$D$611,MATCH($C187,'DEQ Pollutant List'!$A$7:$A$611,0))),"")</f>
        <v>321</v>
      </c>
    </row>
    <row r="188" spans="1:15" ht="15" hidden="1">
      <c r="A188" s="5" t="s">
        <v>51</v>
      </c>
      <c r="B188" s="7" t="s">
        <v>52</v>
      </c>
      <c r="C188" s="13" t="s">
        <v>118</v>
      </c>
      <c r="D188" s="19" t="str">
        <f>IFERROR(IF(C188="No CAS","",INDEX('DEQ Pollutant List'!$B$7:$B$611,MATCH('3. Pollutant Emissions - EF'!C188,'DEQ Pollutant List'!$A$7:$A$611,0))),"")</f>
        <v>Naphthalene</v>
      </c>
      <c r="E188" s="23"/>
      <c r="F188" s="21"/>
      <c r="G188" s="23" t="s">
        <v>53</v>
      </c>
      <c r="H188" s="21" t="s">
        <v>53</v>
      </c>
      <c r="I188" s="34">
        <v>9.9000000000000005E-2</v>
      </c>
      <c r="J188" s="11">
        <f t="shared" si="3"/>
        <v>9.9000000000000005E-2</v>
      </c>
      <c r="K188" s="6" t="s">
        <v>97</v>
      </c>
      <c r="L188" s="20" t="s">
        <v>155</v>
      </c>
      <c r="M188" s="7">
        <f>IF(ISBLANK($B188),_xlfn.XLOOKUP($A188,'2. TEUs &amp; Activities - EF'!$A$9:$A$190,'2. TEUs &amp; Activities - EF'!$J$9:$J$190),_xlfn.XLOOKUP($B188,'2. TEUs &amp; Activities - EF'!$B$9:$B$190,'2. TEUs &amp; Activities - EF'!$J$9:$J$190))*'3. Pollutant Emissions - EF'!$I188*IF(OR(ISBLANK($E188),$G188="Yes"),1,$E188)*IF($H188="Yes",1,(1-$F188))</f>
        <v>1.1583000000000001E-3</v>
      </c>
      <c r="N188" s="5">
        <f>IF(ISBLANK($B188),_xlfn.XLOOKUP($A188,'2. TEUs &amp; Activities - EF'!$A$9:$A$190,'2. TEUs &amp; Activities - EF'!$M$9:$M$190),_xlfn.XLOOKUP($B188,'2. TEUs &amp; Activities - EF'!$B$9:$B$190,'2. TEUs &amp; Activities - EF'!$M$9:$M$190))*'3. Pollutant Emissions - EF'!$J188*IF(OR(ISBLANK($E188),$G188="Yes"),1,$E188)*IF($H188="Yes",1,(1-$F188))</f>
        <v>1.1583000000000001E-5</v>
      </c>
      <c r="O188" s="130">
        <f>IFERROR(IF(OR($C188="",$C188="No CAS"),INDEX('DEQ Pollutant List'!$D$7:$D$611,MATCH($D188,'DEQ Pollutant List'!$B$7:$B$611,0)),INDEX('DEQ Pollutant List'!$D$7:$D$611,MATCH($C188,'DEQ Pollutant List'!$A$7:$A$611,0))),"")</f>
        <v>428</v>
      </c>
    </row>
    <row r="189" spans="1:15" ht="15" hidden="1">
      <c r="A189" s="5" t="s">
        <v>51</v>
      </c>
      <c r="B189" s="7" t="s">
        <v>52</v>
      </c>
      <c r="C189" s="13" t="s">
        <v>167</v>
      </c>
      <c r="D189" s="19" t="str">
        <f>IFERROR(IF(C189="No CAS","",INDEX('DEQ Pollutant List'!$B$7:$B$611,MATCH('3. Pollutant Emissions - EF'!C189,'DEQ Pollutant List'!$A$7:$A$611,0))),"")</f>
        <v>Styrene</v>
      </c>
      <c r="E189" s="23"/>
      <c r="F189" s="21"/>
      <c r="G189" s="23" t="s">
        <v>53</v>
      </c>
      <c r="H189" s="21" t="s">
        <v>53</v>
      </c>
      <c r="I189" s="34">
        <v>1.21E-2</v>
      </c>
      <c r="J189" s="11">
        <f t="shared" si="3"/>
        <v>1.21E-2</v>
      </c>
      <c r="K189" s="6" t="s">
        <v>97</v>
      </c>
      <c r="L189" s="20" t="s">
        <v>155</v>
      </c>
      <c r="M189" s="7">
        <f>IF(ISBLANK($B189),_xlfn.XLOOKUP($A189,'2. TEUs &amp; Activities - EF'!$A$9:$A$190,'2. TEUs &amp; Activities - EF'!$J$9:$J$190),_xlfn.XLOOKUP($B189,'2. TEUs &amp; Activities - EF'!$B$9:$B$190,'2. TEUs &amp; Activities - EF'!$J$9:$J$190))*'3. Pollutant Emissions - EF'!$I189*IF(OR(ISBLANK($E189),$G189="Yes"),1,$E189)*IF($H189="Yes",1,(1-$F189))</f>
        <v>1.4156999999999999E-4</v>
      </c>
      <c r="N189" s="5">
        <f>IF(ISBLANK($B189),_xlfn.XLOOKUP($A189,'2. TEUs &amp; Activities - EF'!$A$9:$A$190,'2. TEUs &amp; Activities - EF'!$M$9:$M$190),_xlfn.XLOOKUP($B189,'2. TEUs &amp; Activities - EF'!$B$9:$B$190,'2. TEUs &amp; Activities - EF'!$M$9:$M$190))*'3. Pollutant Emissions - EF'!$J189*IF(OR(ISBLANK($E189),$G189="Yes"),1,$E189)*IF($H189="Yes",1,(1-$F189))</f>
        <v>1.4156999999999998E-6</v>
      </c>
      <c r="O189" s="130">
        <f>IFERROR(IF(OR($C189="",$C189="No CAS"),INDEX('DEQ Pollutant List'!$D$7:$D$611,MATCH($D189,'DEQ Pollutant List'!$B$7:$B$611,0)),INDEX('DEQ Pollutant List'!$D$7:$D$611,MATCH($C189,'DEQ Pollutant List'!$A$7:$A$611,0))),"")</f>
        <v>585</v>
      </c>
    </row>
    <row r="190" spans="1:15" ht="15" hidden="1">
      <c r="A190" s="5" t="s">
        <v>51</v>
      </c>
      <c r="B190" s="7" t="s">
        <v>52</v>
      </c>
      <c r="C190" s="13" t="s">
        <v>120</v>
      </c>
      <c r="D190" s="19" t="str">
        <f>IFERROR(IF(C190="No CAS","",INDEX('DEQ Pollutant List'!$B$7:$B$611,MATCH('3. Pollutant Emissions - EF'!C190,'DEQ Pollutant List'!$A$7:$A$611,0))),"")</f>
        <v>Toluene</v>
      </c>
      <c r="E190" s="23"/>
      <c r="F190" s="21"/>
      <c r="G190" s="23" t="s">
        <v>53</v>
      </c>
      <c r="H190" s="21" t="s">
        <v>53</v>
      </c>
      <c r="I190" s="34">
        <v>0.56899999999999995</v>
      </c>
      <c r="J190" s="11">
        <f t="shared" si="3"/>
        <v>0.56899999999999995</v>
      </c>
      <c r="K190" s="6" t="s">
        <v>97</v>
      </c>
      <c r="L190" s="20" t="s">
        <v>155</v>
      </c>
      <c r="M190" s="7">
        <f>IF(ISBLANK($B190),_xlfn.XLOOKUP($A190,'2. TEUs &amp; Activities - EF'!$A$9:$A$190,'2. TEUs &amp; Activities - EF'!$J$9:$J$190),_xlfn.XLOOKUP($B190,'2. TEUs &amp; Activities - EF'!$B$9:$B$190,'2. TEUs &amp; Activities - EF'!$J$9:$J$190))*'3. Pollutant Emissions - EF'!$I190*IF(OR(ISBLANK($E190),$G190="Yes"),1,$E190)*IF($H190="Yes",1,(1-$F190))</f>
        <v>6.6572999999999997E-3</v>
      </c>
      <c r="N190" s="5">
        <f>IF(ISBLANK($B190),_xlfn.XLOOKUP($A190,'2. TEUs &amp; Activities - EF'!$A$9:$A$190,'2. TEUs &amp; Activities - EF'!$M$9:$M$190),_xlfn.XLOOKUP($B190,'2. TEUs &amp; Activities - EF'!$B$9:$B$190,'2. TEUs &amp; Activities - EF'!$M$9:$M$190))*'3. Pollutant Emissions - EF'!$J190*IF(OR(ISBLANK($E190),$G190="Yes"),1,$E190)*IF($H190="Yes",1,(1-$F190))</f>
        <v>6.6572999999999988E-5</v>
      </c>
      <c r="O190" s="130">
        <f>IFERROR(IF(OR($C190="",$C190="No CAS"),INDEX('DEQ Pollutant List'!$D$7:$D$611,MATCH($D190,'DEQ Pollutant List'!$B$7:$B$611,0)),INDEX('DEQ Pollutant List'!$D$7:$D$611,MATCH($C190,'DEQ Pollutant List'!$A$7:$A$611,0))),"")</f>
        <v>600</v>
      </c>
    </row>
    <row r="191" spans="1:15" ht="15" hidden="1">
      <c r="A191" s="5" t="s">
        <v>51</v>
      </c>
      <c r="B191" s="7" t="s">
        <v>52</v>
      </c>
      <c r="C191" s="13" t="s">
        <v>168</v>
      </c>
      <c r="D191" s="19" t="str">
        <f>IFERROR(IF(C191="No CAS","",INDEX('DEQ Pollutant List'!$B$7:$B$611,MATCH('3. Pollutant Emissions - EF'!C191,'DEQ Pollutant List'!$A$7:$A$611,0))),"")</f>
        <v>Vinyl chloride</v>
      </c>
      <c r="E191" s="23"/>
      <c r="F191" s="21"/>
      <c r="G191" s="23" t="s">
        <v>53</v>
      </c>
      <c r="H191" s="21" t="s">
        <v>53</v>
      </c>
      <c r="I191" s="34">
        <v>7.3200000000000001E-3</v>
      </c>
      <c r="J191" s="11">
        <f t="shared" si="3"/>
        <v>7.3200000000000001E-3</v>
      </c>
      <c r="K191" s="6" t="s">
        <v>97</v>
      </c>
      <c r="L191" s="20" t="s">
        <v>155</v>
      </c>
      <c r="M191" s="7">
        <f>IF(ISBLANK($B191),_xlfn.XLOOKUP($A191,'2. TEUs &amp; Activities - EF'!$A$9:$A$190,'2. TEUs &amp; Activities - EF'!$J$9:$J$190),_xlfn.XLOOKUP($B191,'2. TEUs &amp; Activities - EF'!$B$9:$B$190,'2. TEUs &amp; Activities - EF'!$J$9:$J$190))*'3. Pollutant Emissions - EF'!$I191*IF(OR(ISBLANK($E191),$G191="Yes"),1,$E191)*IF($H191="Yes",1,(1-$F191))</f>
        <v>8.5644000000000009E-5</v>
      </c>
      <c r="N191" s="5">
        <f>IF(ISBLANK($B191),_xlfn.XLOOKUP($A191,'2. TEUs &amp; Activities - EF'!$A$9:$A$190,'2. TEUs &amp; Activities - EF'!$M$9:$M$190),_xlfn.XLOOKUP($B191,'2. TEUs &amp; Activities - EF'!$B$9:$B$190,'2. TEUs &amp; Activities - EF'!$M$9:$M$190))*'3. Pollutant Emissions - EF'!$J191*IF(OR(ISBLANK($E191),$G191="Yes"),1,$E191)*IF($H191="Yes",1,(1-$F191))</f>
        <v>8.5644000000000001E-7</v>
      </c>
      <c r="O191" s="130">
        <f>IFERROR(IF(OR($C191="",$C191="No CAS"),INDEX('DEQ Pollutant List'!$D$7:$D$611,MATCH($D191,'DEQ Pollutant List'!$B$7:$B$611,0)),INDEX('DEQ Pollutant List'!$D$7:$D$611,MATCH($C191,'DEQ Pollutant List'!$A$7:$A$611,0))),"")</f>
        <v>624</v>
      </c>
    </row>
    <row r="192" spans="1:15" ht="15" hidden="1">
      <c r="A192" s="5" t="s">
        <v>51</v>
      </c>
      <c r="B192" s="7" t="s">
        <v>52</v>
      </c>
      <c r="C192" s="13" t="s">
        <v>122</v>
      </c>
      <c r="D192" s="19" t="str">
        <f>IFERROR(IF(C192="No CAS","",INDEX('DEQ Pollutant List'!$B$7:$B$611,MATCH('3. Pollutant Emissions - EF'!C192,'DEQ Pollutant List'!$A$7:$A$611,0))),"")</f>
        <v>Xylene (mixture), including m-xylene, o-xylene, p-xylene</v>
      </c>
      <c r="E192" s="23"/>
      <c r="F192" s="21"/>
      <c r="G192" s="23" t="s">
        <v>53</v>
      </c>
      <c r="H192" s="21" t="s">
        <v>53</v>
      </c>
      <c r="I192" s="34">
        <v>0.19900000000000001</v>
      </c>
      <c r="J192" s="11">
        <f t="shared" si="3"/>
        <v>0.19900000000000001</v>
      </c>
      <c r="K192" s="6" t="s">
        <v>97</v>
      </c>
      <c r="L192" s="20" t="s">
        <v>155</v>
      </c>
      <c r="M192" s="7">
        <f>IF(ISBLANK($B192),_xlfn.XLOOKUP($A192,'2. TEUs &amp; Activities - EF'!$A$9:$A$190,'2. TEUs &amp; Activities - EF'!$J$9:$J$190),_xlfn.XLOOKUP($B192,'2. TEUs &amp; Activities - EF'!$B$9:$B$190,'2. TEUs &amp; Activities - EF'!$J$9:$J$190))*'3. Pollutant Emissions - EF'!$I192*IF(OR(ISBLANK($E192),$G192="Yes"),1,$E192)*IF($H192="Yes",1,(1-$F192))</f>
        <v>2.3283000000000002E-3</v>
      </c>
      <c r="N192" s="5">
        <f>IF(ISBLANK($B192),_xlfn.XLOOKUP($A192,'2. TEUs &amp; Activities - EF'!$A$9:$A$190,'2. TEUs &amp; Activities - EF'!$M$9:$M$190),_xlfn.XLOOKUP($B192,'2. TEUs &amp; Activities - EF'!$B$9:$B$190,'2. TEUs &amp; Activities - EF'!$M$9:$M$190))*'3. Pollutant Emissions - EF'!$J192*IF(OR(ISBLANK($E192),$G192="Yes"),1,$E192)*IF($H192="Yes",1,(1-$F192))</f>
        <v>2.3283000000000001E-5</v>
      </c>
      <c r="O192" s="130">
        <f>IFERROR(IF(OR($C192="",$C192="No CAS"),INDEX('DEQ Pollutant List'!$D$7:$D$611,MATCH($D192,'DEQ Pollutant List'!$B$7:$B$611,0)),INDEX('DEQ Pollutant List'!$D$7:$D$611,MATCH($C192,'DEQ Pollutant List'!$A$7:$A$611,0))),"")</f>
        <v>628</v>
      </c>
    </row>
    <row r="193" spans="1:15" ht="15" hidden="1">
      <c r="A193" s="5" t="s">
        <v>51</v>
      </c>
      <c r="B193" s="7" t="s">
        <v>54</v>
      </c>
      <c r="C193" s="13" t="s">
        <v>154</v>
      </c>
      <c r="D193" s="19" t="str">
        <f>IFERROR(IF(C193="No CAS","",INDEX('DEQ Pollutant List'!$B$7:$B$611,MATCH('3. Pollutant Emissions - EF'!C193,'DEQ Pollutant List'!$A$7:$A$611,0))),"")</f>
        <v>1,1,2,2-Tetrachloroethane</v>
      </c>
      <c r="E193" s="23"/>
      <c r="F193" s="21"/>
      <c r="G193" s="23" t="s">
        <v>53</v>
      </c>
      <c r="H193" s="21" t="s">
        <v>53</v>
      </c>
      <c r="I193" s="34">
        <v>2.58E-2</v>
      </c>
      <c r="J193" s="11">
        <f t="shared" si="3"/>
        <v>2.58E-2</v>
      </c>
      <c r="K193" s="6" t="s">
        <v>97</v>
      </c>
      <c r="L193" s="20" t="s">
        <v>155</v>
      </c>
      <c r="M193" s="7">
        <f>IF(ISBLANK($B193),_xlfn.XLOOKUP($A193,'2. TEUs &amp; Activities - EF'!$A$9:$A$190,'2. TEUs &amp; Activities - EF'!$J$9:$J$190),_xlfn.XLOOKUP($B193,'2. TEUs &amp; Activities - EF'!$B$9:$B$190,'2. TEUs &amp; Activities - EF'!$J$9:$J$190))*'3. Pollutant Emissions - EF'!$I193*IF(OR(ISBLANK($E193),$G193="Yes"),1,$E193)*IF($H193="Yes",1,(1-$F193))</f>
        <v>3.3024E-3</v>
      </c>
      <c r="N193" s="5">
        <f>IF(ISBLANK($B193),_xlfn.XLOOKUP($A193,'2. TEUs &amp; Activities - EF'!$A$9:$A$190,'2. TEUs &amp; Activities - EF'!$M$9:$M$190),_xlfn.XLOOKUP($B193,'2. TEUs &amp; Activities - EF'!$B$9:$B$190,'2. TEUs &amp; Activities - EF'!$M$9:$M$190))*'3. Pollutant Emissions - EF'!$J193*IF(OR(ISBLANK($E193),$G193="Yes"),1,$E193)*IF($H193="Yes",1,(1-$F193))</f>
        <v>3.3024000000000001E-5</v>
      </c>
      <c r="O193" s="130">
        <f>IFERROR(IF(OR($C193="",$C193="No CAS"),INDEX('DEQ Pollutant List'!$D$7:$D$611,MATCH($D193,'DEQ Pollutant List'!$B$7:$B$611,0)),INDEX('DEQ Pollutant List'!$D$7:$D$611,MATCH($C193,'DEQ Pollutant List'!$A$7:$A$611,0))),"")</f>
        <v>594</v>
      </c>
    </row>
    <row r="194" spans="1:15" ht="15" hidden="1">
      <c r="A194" s="5" t="s">
        <v>51</v>
      </c>
      <c r="B194" s="7" t="s">
        <v>54</v>
      </c>
      <c r="C194" s="13" t="s">
        <v>156</v>
      </c>
      <c r="D194" s="19" t="str">
        <f>IFERROR(IF(C194="No CAS","",INDEX('DEQ Pollutant List'!$B$7:$B$611,MATCH('3. Pollutant Emissions - EF'!C194,'DEQ Pollutant List'!$A$7:$A$611,0))),"")</f>
        <v>1,1,2-Trichloroethane (vinyl trichloride)</v>
      </c>
      <c r="E194" s="23"/>
      <c r="F194" s="21"/>
      <c r="G194" s="23" t="s">
        <v>53</v>
      </c>
      <c r="H194" s="21" t="s">
        <v>53</v>
      </c>
      <c r="I194" s="34">
        <v>1.5599999999999999E-2</v>
      </c>
      <c r="J194" s="11">
        <f t="shared" si="3"/>
        <v>1.5599999999999999E-2</v>
      </c>
      <c r="K194" s="6" t="s">
        <v>97</v>
      </c>
      <c r="L194" s="20" t="s">
        <v>155</v>
      </c>
      <c r="M194" s="7">
        <f>IF(ISBLANK($B194),_xlfn.XLOOKUP($A194,'2. TEUs &amp; Activities - EF'!$A$9:$A$190,'2. TEUs &amp; Activities - EF'!$J$9:$J$190),_xlfn.XLOOKUP($B194,'2. TEUs &amp; Activities - EF'!$B$9:$B$190,'2. TEUs &amp; Activities - EF'!$J$9:$J$190))*'3. Pollutant Emissions - EF'!$I194*IF(OR(ISBLANK($E194),$G194="Yes"),1,$E194)*IF($H194="Yes",1,(1-$F194))</f>
        <v>1.9968E-3</v>
      </c>
      <c r="N194" s="5">
        <f>IF(ISBLANK($B194),_xlfn.XLOOKUP($A194,'2. TEUs &amp; Activities - EF'!$A$9:$A$190,'2. TEUs &amp; Activities - EF'!$M$9:$M$190),_xlfn.XLOOKUP($B194,'2. TEUs &amp; Activities - EF'!$B$9:$B$190,'2. TEUs &amp; Activities - EF'!$M$9:$M$190))*'3. Pollutant Emissions - EF'!$J194*IF(OR(ISBLANK($E194),$G194="Yes"),1,$E194)*IF($H194="Yes",1,(1-$F194))</f>
        <v>1.9967999999999999E-5</v>
      </c>
      <c r="O194" s="130">
        <f>IFERROR(IF(OR($C194="",$C194="No CAS"),INDEX('DEQ Pollutant List'!$D$7:$D$611,MATCH($D194,'DEQ Pollutant List'!$B$7:$B$611,0)),INDEX('DEQ Pollutant List'!$D$7:$D$611,MATCH($C194,'DEQ Pollutant List'!$A$7:$A$611,0))),"")</f>
        <v>607</v>
      </c>
    </row>
    <row r="195" spans="1:15" ht="15" hidden="1">
      <c r="A195" s="5" t="s">
        <v>51</v>
      </c>
      <c r="B195" s="7" t="s">
        <v>54</v>
      </c>
      <c r="C195" s="13" t="s">
        <v>157</v>
      </c>
      <c r="D195" s="19" t="str">
        <f>IFERROR(IF(C195="No CAS","",INDEX('DEQ Pollutant List'!$B$7:$B$611,MATCH('3. Pollutant Emissions - EF'!C195,'DEQ Pollutant List'!$A$7:$A$611,0))),"")</f>
        <v>1,2-Dichloropropane (propylene dichloride)</v>
      </c>
      <c r="E195" s="23"/>
      <c r="F195" s="21"/>
      <c r="G195" s="23" t="s">
        <v>53</v>
      </c>
      <c r="H195" s="21" t="s">
        <v>53</v>
      </c>
      <c r="I195" s="34">
        <v>1.3299999999999999E-2</v>
      </c>
      <c r="J195" s="11">
        <f t="shared" si="3"/>
        <v>1.3299999999999999E-2</v>
      </c>
      <c r="K195" s="6" t="s">
        <v>97</v>
      </c>
      <c r="L195" s="20" t="s">
        <v>155</v>
      </c>
      <c r="M195" s="7">
        <f>IF(ISBLANK($B195),_xlfn.XLOOKUP($A195,'2. TEUs &amp; Activities - EF'!$A$9:$A$190,'2. TEUs &amp; Activities - EF'!$J$9:$J$190),_xlfn.XLOOKUP($B195,'2. TEUs &amp; Activities - EF'!$B$9:$B$190,'2. TEUs &amp; Activities - EF'!$J$9:$J$190))*'3. Pollutant Emissions - EF'!$I195*IF(OR(ISBLANK($E195),$G195="Yes"),1,$E195)*IF($H195="Yes",1,(1-$F195))</f>
        <v>1.7024E-3</v>
      </c>
      <c r="N195" s="5">
        <f>IF(ISBLANK($B195),_xlfn.XLOOKUP($A195,'2. TEUs &amp; Activities - EF'!$A$9:$A$190,'2. TEUs &amp; Activities - EF'!$M$9:$M$190),_xlfn.XLOOKUP($B195,'2. TEUs &amp; Activities - EF'!$B$9:$B$190,'2. TEUs &amp; Activities - EF'!$M$9:$M$190))*'3. Pollutant Emissions - EF'!$J195*IF(OR(ISBLANK($E195),$G195="Yes"),1,$E195)*IF($H195="Yes",1,(1-$F195))</f>
        <v>1.7024000000000002E-5</v>
      </c>
      <c r="O195" s="130">
        <f>IFERROR(IF(OR($C195="",$C195="No CAS"),INDEX('DEQ Pollutant List'!$D$7:$D$611,MATCH($D195,'DEQ Pollutant List'!$B$7:$B$611,0)),INDEX('DEQ Pollutant List'!$D$7:$D$611,MATCH($C195,'DEQ Pollutant List'!$A$7:$A$611,0))),"")</f>
        <v>195</v>
      </c>
    </row>
    <row r="196" spans="1:15" ht="15" hidden="1">
      <c r="A196" s="5" t="s">
        <v>51</v>
      </c>
      <c r="B196" s="7" t="s">
        <v>54</v>
      </c>
      <c r="C196" s="13" t="s">
        <v>158</v>
      </c>
      <c r="D196" s="19" t="str">
        <f>IFERROR(IF(C196="No CAS","",INDEX('DEQ Pollutant List'!$B$7:$B$611,MATCH('3. Pollutant Emissions - EF'!C196,'DEQ Pollutant List'!$A$7:$A$611,0))),"")</f>
        <v>1,3-Butadiene</v>
      </c>
      <c r="E196" s="23"/>
      <c r="F196" s="21"/>
      <c r="G196" s="23" t="s">
        <v>53</v>
      </c>
      <c r="H196" s="21" t="s">
        <v>53</v>
      </c>
      <c r="I196" s="34">
        <v>0.67600000000000005</v>
      </c>
      <c r="J196" s="11">
        <f t="shared" si="3"/>
        <v>0.67600000000000005</v>
      </c>
      <c r="K196" s="6" t="s">
        <v>97</v>
      </c>
      <c r="L196" s="20" t="s">
        <v>155</v>
      </c>
      <c r="M196" s="7">
        <f>IF(ISBLANK($B196),_xlfn.XLOOKUP($A196,'2. TEUs &amp; Activities - EF'!$A$9:$A$190,'2. TEUs &amp; Activities - EF'!$J$9:$J$190),_xlfn.XLOOKUP($B196,'2. TEUs &amp; Activities - EF'!$B$9:$B$190,'2. TEUs &amp; Activities - EF'!$J$9:$J$190))*'3. Pollutant Emissions - EF'!$I196*IF(OR(ISBLANK($E196),$G196="Yes"),1,$E196)*IF($H196="Yes",1,(1-$F196))</f>
        <v>8.6528000000000008E-2</v>
      </c>
      <c r="N196" s="5">
        <f>IF(ISBLANK($B196),_xlfn.XLOOKUP($A196,'2. TEUs &amp; Activities - EF'!$A$9:$A$190,'2. TEUs &amp; Activities - EF'!$M$9:$M$190),_xlfn.XLOOKUP($B196,'2. TEUs &amp; Activities - EF'!$B$9:$B$190,'2. TEUs &amp; Activities - EF'!$M$9:$M$190))*'3. Pollutant Emissions - EF'!$J196*IF(OR(ISBLANK($E196),$G196="Yes"),1,$E196)*IF($H196="Yes",1,(1-$F196))</f>
        <v>8.6528000000000017E-4</v>
      </c>
      <c r="O196" s="130">
        <f>IFERROR(IF(OR($C196="",$C196="No CAS"),INDEX('DEQ Pollutant List'!$D$7:$D$611,MATCH($D196,'DEQ Pollutant List'!$B$7:$B$611,0)),INDEX('DEQ Pollutant List'!$D$7:$D$611,MATCH($C196,'DEQ Pollutant List'!$A$7:$A$611,0))),"")</f>
        <v>75</v>
      </c>
    </row>
    <row r="197" spans="1:15" ht="15" hidden="1">
      <c r="A197" s="5" t="s">
        <v>51</v>
      </c>
      <c r="B197" s="7" t="s">
        <v>54</v>
      </c>
      <c r="C197" s="13" t="s">
        <v>159</v>
      </c>
      <c r="D197" s="19" t="str">
        <f>IFERROR(IF(C197="No CAS","",INDEX('DEQ Pollutant List'!$B$7:$B$611,MATCH('3. Pollutant Emissions - EF'!C197,'DEQ Pollutant List'!$A$7:$A$611,0))),"")</f>
        <v>1,3-Dichloropropene</v>
      </c>
      <c r="E197" s="23"/>
      <c r="F197" s="21"/>
      <c r="G197" s="23" t="s">
        <v>53</v>
      </c>
      <c r="H197" s="21" t="s">
        <v>53</v>
      </c>
      <c r="I197" s="34">
        <v>1.2999999999999999E-2</v>
      </c>
      <c r="J197" s="11">
        <f t="shared" si="3"/>
        <v>1.2999999999999999E-2</v>
      </c>
      <c r="K197" s="6" t="s">
        <v>97</v>
      </c>
      <c r="L197" s="20" t="s">
        <v>155</v>
      </c>
      <c r="M197" s="7">
        <f>IF(ISBLANK($B197),_xlfn.XLOOKUP($A197,'2. TEUs &amp; Activities - EF'!$A$9:$A$190,'2. TEUs &amp; Activities - EF'!$J$9:$J$190),_xlfn.XLOOKUP($B197,'2. TEUs &amp; Activities - EF'!$B$9:$B$190,'2. TEUs &amp; Activities - EF'!$J$9:$J$190))*'3. Pollutant Emissions - EF'!$I197*IF(OR(ISBLANK($E197),$G197="Yes"),1,$E197)*IF($H197="Yes",1,(1-$F197))</f>
        <v>1.6639999999999999E-3</v>
      </c>
      <c r="N197" s="5">
        <f>IF(ISBLANK($B197),_xlfn.XLOOKUP($A197,'2. TEUs &amp; Activities - EF'!$A$9:$A$190,'2. TEUs &amp; Activities - EF'!$M$9:$M$190),_xlfn.XLOOKUP($B197,'2. TEUs &amp; Activities - EF'!$B$9:$B$190,'2. TEUs &amp; Activities - EF'!$M$9:$M$190))*'3. Pollutant Emissions - EF'!$J197*IF(OR(ISBLANK($E197),$G197="Yes"),1,$E197)*IF($H197="Yes",1,(1-$F197))</f>
        <v>1.664E-5</v>
      </c>
      <c r="O197" s="130">
        <f>IFERROR(IF(OR($C197="",$C197="No CAS"),INDEX('DEQ Pollutant List'!$D$7:$D$611,MATCH($D197,'DEQ Pollutant List'!$B$7:$B$611,0)),INDEX('DEQ Pollutant List'!$D$7:$D$611,MATCH($C197,'DEQ Pollutant List'!$A$7:$A$611,0))),"")</f>
        <v>196</v>
      </c>
    </row>
    <row r="198" spans="1:15" ht="15" hidden="1">
      <c r="A198" s="5" t="s">
        <v>51</v>
      </c>
      <c r="B198" s="7" t="s">
        <v>54</v>
      </c>
      <c r="C198" s="13" t="s">
        <v>96</v>
      </c>
      <c r="D198" s="19" t="str">
        <f>IFERROR(IF(C198="No CAS","",INDEX('DEQ Pollutant List'!$B$7:$B$611,MATCH('3. Pollutant Emissions - EF'!C198,'DEQ Pollutant List'!$A$7:$A$611,0))),"")</f>
        <v>Acetaldehyde</v>
      </c>
      <c r="E198" s="23"/>
      <c r="F198" s="21"/>
      <c r="G198" s="23" t="s">
        <v>53</v>
      </c>
      <c r="H198" s="21" t="s">
        <v>53</v>
      </c>
      <c r="I198" s="34">
        <v>2.85</v>
      </c>
      <c r="J198" s="11">
        <f t="shared" si="3"/>
        <v>2.85</v>
      </c>
      <c r="K198" s="6" t="s">
        <v>97</v>
      </c>
      <c r="L198" s="20" t="s">
        <v>155</v>
      </c>
      <c r="M198" s="7">
        <f>IF(ISBLANK($B198),_xlfn.XLOOKUP($A198,'2. TEUs &amp; Activities - EF'!$A$9:$A$190,'2. TEUs &amp; Activities - EF'!$J$9:$J$190),_xlfn.XLOOKUP($B198,'2. TEUs &amp; Activities - EF'!$B$9:$B$190,'2. TEUs &amp; Activities - EF'!$J$9:$J$190))*'3. Pollutant Emissions - EF'!$I198*IF(OR(ISBLANK($E198),$G198="Yes"),1,$E198)*IF($H198="Yes",1,(1-$F198))</f>
        <v>0.36480000000000001</v>
      </c>
      <c r="N198" s="5">
        <f>IF(ISBLANK($B198),_xlfn.XLOOKUP($A198,'2. TEUs &amp; Activities - EF'!$A$9:$A$190,'2. TEUs &amp; Activities - EF'!$M$9:$M$190),_xlfn.XLOOKUP($B198,'2. TEUs &amp; Activities - EF'!$B$9:$B$190,'2. TEUs &amp; Activities - EF'!$M$9:$M$190))*'3. Pollutant Emissions - EF'!$J198*IF(OR(ISBLANK($E198),$G198="Yes"),1,$E198)*IF($H198="Yes",1,(1-$F198))</f>
        <v>3.6480000000000002E-3</v>
      </c>
      <c r="O198" s="130">
        <f>IFERROR(IF(OR($C198="",$C198="No CAS"),INDEX('DEQ Pollutant List'!$D$7:$D$611,MATCH($D198,'DEQ Pollutant List'!$B$7:$B$611,0)),INDEX('DEQ Pollutant List'!$D$7:$D$611,MATCH($C198,'DEQ Pollutant List'!$A$7:$A$611,0))),"")</f>
        <v>1</v>
      </c>
    </row>
    <row r="199" spans="1:15" ht="15" hidden="1">
      <c r="A199" s="5" t="s">
        <v>51</v>
      </c>
      <c r="B199" s="7" t="s">
        <v>54</v>
      </c>
      <c r="C199" s="13" t="s">
        <v>99</v>
      </c>
      <c r="D199" s="19" t="str">
        <f>IFERROR(IF(C199="No CAS","",INDEX('DEQ Pollutant List'!$B$7:$B$611,MATCH('3. Pollutant Emissions - EF'!C199,'DEQ Pollutant List'!$A$7:$A$611,0))),"")</f>
        <v>Acrolein</v>
      </c>
      <c r="E199" s="23"/>
      <c r="F199" s="21"/>
      <c r="G199" s="23" t="s">
        <v>53</v>
      </c>
      <c r="H199" s="21" t="s">
        <v>53</v>
      </c>
      <c r="I199" s="34">
        <v>2.68</v>
      </c>
      <c r="J199" s="11">
        <f t="shared" si="3"/>
        <v>2.68</v>
      </c>
      <c r="K199" s="6" t="s">
        <v>97</v>
      </c>
      <c r="L199" s="20" t="s">
        <v>155</v>
      </c>
      <c r="M199" s="7">
        <f>IF(ISBLANK($B199),_xlfn.XLOOKUP($A199,'2. TEUs &amp; Activities - EF'!$A$9:$A$190,'2. TEUs &amp; Activities - EF'!$J$9:$J$190),_xlfn.XLOOKUP($B199,'2. TEUs &amp; Activities - EF'!$B$9:$B$190,'2. TEUs &amp; Activities - EF'!$J$9:$J$190))*'3. Pollutant Emissions - EF'!$I199*IF(OR(ISBLANK($E199),$G199="Yes"),1,$E199)*IF($H199="Yes",1,(1-$F199))</f>
        <v>0.34304000000000001</v>
      </c>
      <c r="N199" s="5">
        <f>IF(ISBLANK($B199),_xlfn.XLOOKUP($A199,'2. TEUs &amp; Activities - EF'!$A$9:$A$190,'2. TEUs &amp; Activities - EF'!$M$9:$M$190),_xlfn.XLOOKUP($B199,'2. TEUs &amp; Activities - EF'!$B$9:$B$190,'2. TEUs &amp; Activities - EF'!$M$9:$M$190))*'3. Pollutant Emissions - EF'!$J199*IF(OR(ISBLANK($E199),$G199="Yes"),1,$E199)*IF($H199="Yes",1,(1-$F199))</f>
        <v>3.4304000000000005E-3</v>
      </c>
      <c r="O199" s="130">
        <f>IFERROR(IF(OR($C199="",$C199="No CAS"),INDEX('DEQ Pollutant List'!$D$7:$D$611,MATCH($D199,'DEQ Pollutant List'!$B$7:$B$611,0)),INDEX('DEQ Pollutant List'!$D$7:$D$611,MATCH($C199,'DEQ Pollutant List'!$A$7:$A$611,0))),"")</f>
        <v>5</v>
      </c>
    </row>
    <row r="200" spans="1:15" ht="15" hidden="1">
      <c r="A200" s="5" t="s">
        <v>51</v>
      </c>
      <c r="B200" s="7" t="s">
        <v>54</v>
      </c>
      <c r="C200" s="13" t="s">
        <v>100</v>
      </c>
      <c r="D200" s="19" t="str">
        <f>IFERROR(IF(C200="No CAS","",INDEX('DEQ Pollutant List'!$B$7:$B$611,MATCH('3. Pollutant Emissions - EF'!C200,'DEQ Pollutant List'!$A$7:$A$611,0))),"")</f>
        <v>Ammonia</v>
      </c>
      <c r="E200" s="23"/>
      <c r="F200" s="21"/>
      <c r="G200" s="23" t="s">
        <v>53</v>
      </c>
      <c r="H200" s="21" t="s">
        <v>53</v>
      </c>
      <c r="I200" s="34">
        <v>3.2</v>
      </c>
      <c r="J200" s="11">
        <f t="shared" si="3"/>
        <v>3.2</v>
      </c>
      <c r="K200" s="6" t="s">
        <v>97</v>
      </c>
      <c r="L200" s="20" t="s">
        <v>160</v>
      </c>
      <c r="M200" s="7">
        <f>IF(ISBLANK($B200),_xlfn.XLOOKUP($A200,'2. TEUs &amp; Activities - EF'!$A$9:$A$190,'2. TEUs &amp; Activities - EF'!$J$9:$J$190),_xlfn.XLOOKUP($B200,'2. TEUs &amp; Activities - EF'!$B$9:$B$190,'2. TEUs &amp; Activities - EF'!$J$9:$J$190))*'3. Pollutant Emissions - EF'!$I200*IF(OR(ISBLANK($E200),$G200="Yes"),1,$E200)*IF($H200="Yes",1,(1-$F200))</f>
        <v>0.40960000000000002</v>
      </c>
      <c r="N200" s="5">
        <f>IF(ISBLANK($B200),_xlfn.XLOOKUP($A200,'2. TEUs &amp; Activities - EF'!$A$9:$A$190,'2. TEUs &amp; Activities - EF'!$M$9:$M$190),_xlfn.XLOOKUP($B200,'2. TEUs &amp; Activities - EF'!$B$9:$B$190,'2. TEUs &amp; Activities - EF'!$M$9:$M$190))*'3. Pollutant Emissions - EF'!$J200*IF(OR(ISBLANK($E200),$G200="Yes"),1,$E200)*IF($H200="Yes",1,(1-$F200))</f>
        <v>4.0960000000000007E-3</v>
      </c>
      <c r="O200" s="130">
        <f>IFERROR(IF(OR($C200="",$C200="No CAS"),INDEX('DEQ Pollutant List'!$D$7:$D$611,MATCH($D200,'DEQ Pollutant List'!$B$7:$B$611,0)),INDEX('DEQ Pollutant List'!$D$7:$D$611,MATCH($C200,'DEQ Pollutant List'!$A$7:$A$611,0))),"")</f>
        <v>26</v>
      </c>
    </row>
    <row r="201" spans="1:15" ht="15" hidden="1">
      <c r="A201" s="5" t="s">
        <v>51</v>
      </c>
      <c r="B201" s="7" t="s">
        <v>54</v>
      </c>
      <c r="C201" s="13" t="s">
        <v>104</v>
      </c>
      <c r="D201" s="19" t="str">
        <f>IFERROR(IF(C201="No CAS","",INDEX('DEQ Pollutant List'!$B$7:$B$611,MATCH('3. Pollutant Emissions - EF'!C201,'DEQ Pollutant List'!$A$7:$A$611,0))),"")</f>
        <v>Benzene</v>
      </c>
      <c r="E201" s="23"/>
      <c r="F201" s="21"/>
      <c r="G201" s="23" t="s">
        <v>53</v>
      </c>
      <c r="H201" s="21" t="s">
        <v>53</v>
      </c>
      <c r="I201" s="34">
        <v>1.61</v>
      </c>
      <c r="J201" s="11">
        <f t="shared" si="3"/>
        <v>1.61</v>
      </c>
      <c r="K201" s="6" t="s">
        <v>97</v>
      </c>
      <c r="L201" s="20" t="s">
        <v>155</v>
      </c>
      <c r="M201" s="7">
        <f>IF(ISBLANK($B201),_xlfn.XLOOKUP($A201,'2. TEUs &amp; Activities - EF'!$A$9:$A$190,'2. TEUs &amp; Activities - EF'!$J$9:$J$190),_xlfn.XLOOKUP($B201,'2. TEUs &amp; Activities - EF'!$B$9:$B$190,'2. TEUs &amp; Activities - EF'!$J$9:$J$190))*'3. Pollutant Emissions - EF'!$I201*IF(OR(ISBLANK($E201),$G201="Yes"),1,$E201)*IF($H201="Yes",1,(1-$F201))</f>
        <v>0.20608000000000001</v>
      </c>
      <c r="N201" s="5">
        <f>IF(ISBLANK($B201),_xlfn.XLOOKUP($A201,'2. TEUs &amp; Activities - EF'!$A$9:$A$190,'2. TEUs &amp; Activities - EF'!$M$9:$M$190),_xlfn.XLOOKUP($B201,'2. TEUs &amp; Activities - EF'!$B$9:$B$190,'2. TEUs &amp; Activities - EF'!$M$9:$M$190))*'3. Pollutant Emissions - EF'!$J201*IF(OR(ISBLANK($E201),$G201="Yes"),1,$E201)*IF($H201="Yes",1,(1-$F201))</f>
        <v>2.0608000000000002E-3</v>
      </c>
      <c r="O201" s="130">
        <f>IFERROR(IF(OR($C201="",$C201="No CAS"),INDEX('DEQ Pollutant List'!$D$7:$D$611,MATCH($D201,'DEQ Pollutant List'!$B$7:$B$611,0)),INDEX('DEQ Pollutant List'!$D$7:$D$611,MATCH($C201,'DEQ Pollutant List'!$A$7:$A$611,0))),"")</f>
        <v>46</v>
      </c>
    </row>
    <row r="202" spans="1:15" ht="15" hidden="1">
      <c r="A202" s="5" t="s">
        <v>51</v>
      </c>
      <c r="B202" s="7" t="s">
        <v>54</v>
      </c>
      <c r="C202" s="13" t="s">
        <v>161</v>
      </c>
      <c r="D202" s="19" t="str">
        <f>IFERROR(IF(C202="No CAS","",INDEX('DEQ Pollutant List'!$B$7:$B$611,MATCH('3. Pollutant Emissions - EF'!C202,'DEQ Pollutant List'!$A$7:$A$611,0))),"")</f>
        <v>Carbon tetrachloride</v>
      </c>
      <c r="E202" s="23"/>
      <c r="F202" s="21"/>
      <c r="G202" s="23" t="s">
        <v>53</v>
      </c>
      <c r="H202" s="21" t="s">
        <v>53</v>
      </c>
      <c r="I202" s="34">
        <v>1.8100000000000002E-2</v>
      </c>
      <c r="J202" s="11">
        <f t="shared" si="3"/>
        <v>1.8100000000000002E-2</v>
      </c>
      <c r="K202" s="6" t="s">
        <v>97</v>
      </c>
      <c r="L202" s="20" t="s">
        <v>155</v>
      </c>
      <c r="M202" s="7">
        <f>IF(ISBLANK($B202),_xlfn.XLOOKUP($A202,'2. TEUs &amp; Activities - EF'!$A$9:$A$190,'2. TEUs &amp; Activities - EF'!$J$9:$J$190),_xlfn.XLOOKUP($B202,'2. TEUs &amp; Activities - EF'!$B$9:$B$190,'2. TEUs &amp; Activities - EF'!$J$9:$J$190))*'3. Pollutant Emissions - EF'!$I202*IF(OR(ISBLANK($E202),$G202="Yes"),1,$E202)*IF($H202="Yes",1,(1-$F202))</f>
        <v>2.3168000000000004E-3</v>
      </c>
      <c r="N202" s="5">
        <f>IF(ISBLANK($B202),_xlfn.XLOOKUP($A202,'2. TEUs &amp; Activities - EF'!$A$9:$A$190,'2. TEUs &amp; Activities - EF'!$M$9:$M$190),_xlfn.XLOOKUP($B202,'2. TEUs &amp; Activities - EF'!$B$9:$B$190,'2. TEUs &amp; Activities - EF'!$M$9:$M$190))*'3. Pollutant Emissions - EF'!$J202*IF(OR(ISBLANK($E202),$G202="Yes"),1,$E202)*IF($H202="Yes",1,(1-$F202))</f>
        <v>2.3168000000000002E-5</v>
      </c>
      <c r="O202" s="130">
        <f>IFERROR(IF(OR($C202="",$C202="No CAS"),INDEX('DEQ Pollutant List'!$D$7:$D$611,MATCH($D202,'DEQ Pollutant List'!$B$7:$B$611,0)),INDEX('DEQ Pollutant List'!$D$7:$D$611,MATCH($C202,'DEQ Pollutant List'!$A$7:$A$611,0))),"")</f>
        <v>91</v>
      </c>
    </row>
    <row r="203" spans="1:15" ht="15" hidden="1">
      <c r="A203" s="5" t="s">
        <v>51</v>
      </c>
      <c r="B203" s="7" t="s">
        <v>54</v>
      </c>
      <c r="C203" s="13" t="s">
        <v>162</v>
      </c>
      <c r="D203" s="19" t="str">
        <f>IFERROR(IF(C203="No CAS","",INDEX('DEQ Pollutant List'!$B$7:$B$611,MATCH('3. Pollutant Emissions - EF'!C203,'DEQ Pollutant List'!$A$7:$A$611,0))),"")</f>
        <v>Chloroform</v>
      </c>
      <c r="E203" s="23"/>
      <c r="F203" s="21"/>
      <c r="G203" s="23" t="s">
        <v>53</v>
      </c>
      <c r="H203" s="21" t="s">
        <v>53</v>
      </c>
      <c r="I203" s="34">
        <v>1.4E-2</v>
      </c>
      <c r="J203" s="11">
        <f t="shared" si="3"/>
        <v>1.4E-2</v>
      </c>
      <c r="K203" s="6" t="s">
        <v>97</v>
      </c>
      <c r="L203" s="20" t="s">
        <v>155</v>
      </c>
      <c r="M203" s="7">
        <f>IF(ISBLANK($B203),_xlfn.XLOOKUP($A203,'2. TEUs &amp; Activities - EF'!$A$9:$A$190,'2. TEUs &amp; Activities - EF'!$J$9:$J$190),_xlfn.XLOOKUP($B203,'2. TEUs &amp; Activities - EF'!$B$9:$B$190,'2. TEUs &amp; Activities - EF'!$J$9:$J$190))*'3. Pollutant Emissions - EF'!$I203*IF(OR(ISBLANK($E203),$G203="Yes"),1,$E203)*IF($H203="Yes",1,(1-$F203))</f>
        <v>1.792E-3</v>
      </c>
      <c r="N203" s="5">
        <f>IF(ISBLANK($B203),_xlfn.XLOOKUP($A203,'2. TEUs &amp; Activities - EF'!$A$9:$A$190,'2. TEUs &amp; Activities - EF'!$M$9:$M$190),_xlfn.XLOOKUP($B203,'2. TEUs &amp; Activities - EF'!$B$9:$B$190,'2. TEUs &amp; Activities - EF'!$M$9:$M$190))*'3. Pollutant Emissions - EF'!$J203*IF(OR(ISBLANK($E203),$G203="Yes"),1,$E203)*IF($H203="Yes",1,(1-$F203))</f>
        <v>1.7920000000000001E-5</v>
      </c>
      <c r="O203" s="130">
        <f>IFERROR(IF(OR($C203="",$C203="No CAS"),INDEX('DEQ Pollutant List'!$D$7:$D$611,MATCH($D203,'DEQ Pollutant List'!$B$7:$B$611,0)),INDEX('DEQ Pollutant List'!$D$7:$D$611,MATCH($C203,'DEQ Pollutant List'!$A$7:$A$611,0))),"")</f>
        <v>118</v>
      </c>
    </row>
    <row r="204" spans="1:15" ht="15" hidden="1">
      <c r="A204" s="5" t="s">
        <v>51</v>
      </c>
      <c r="B204" s="7" t="s">
        <v>54</v>
      </c>
      <c r="C204" s="13" t="s">
        <v>163</v>
      </c>
      <c r="D204" s="19" t="str">
        <f>IFERROR(IF(C204="No CAS","",INDEX('DEQ Pollutant List'!$B$7:$B$611,MATCH('3. Pollutant Emissions - EF'!C204,'DEQ Pollutant List'!$A$7:$A$611,0))),"")</f>
        <v>Dichloromethane (methylene chloride)</v>
      </c>
      <c r="E204" s="23"/>
      <c r="F204" s="21"/>
      <c r="G204" s="23" t="s">
        <v>53</v>
      </c>
      <c r="H204" s="21" t="s">
        <v>53</v>
      </c>
      <c r="I204" s="34">
        <v>4.2000000000000003E-2</v>
      </c>
      <c r="J204" s="11">
        <f t="shared" si="3"/>
        <v>4.2000000000000003E-2</v>
      </c>
      <c r="K204" s="6" t="s">
        <v>97</v>
      </c>
      <c r="L204" s="20" t="s">
        <v>155</v>
      </c>
      <c r="M204" s="7">
        <f>IF(ISBLANK($B204),_xlfn.XLOOKUP($A204,'2. TEUs &amp; Activities - EF'!$A$9:$A$190,'2. TEUs &amp; Activities - EF'!$J$9:$J$190),_xlfn.XLOOKUP($B204,'2. TEUs &amp; Activities - EF'!$B$9:$B$190,'2. TEUs &amp; Activities - EF'!$J$9:$J$190))*'3. Pollutant Emissions - EF'!$I204*IF(OR(ISBLANK($E204),$G204="Yes"),1,$E204)*IF($H204="Yes",1,(1-$F204))</f>
        <v>5.3760000000000006E-3</v>
      </c>
      <c r="N204" s="5">
        <f>IF(ISBLANK($B204),_xlfn.XLOOKUP($A204,'2. TEUs &amp; Activities - EF'!$A$9:$A$190,'2. TEUs &amp; Activities - EF'!$M$9:$M$190),_xlfn.XLOOKUP($B204,'2. TEUs &amp; Activities - EF'!$B$9:$B$190,'2. TEUs &amp; Activities - EF'!$M$9:$M$190))*'3. Pollutant Emissions - EF'!$J204*IF(OR(ISBLANK($E204),$G204="Yes"),1,$E204)*IF($H204="Yes",1,(1-$F204))</f>
        <v>5.3760000000000007E-5</v>
      </c>
      <c r="O204" s="130">
        <f>IFERROR(IF(OR($C204="",$C204="No CAS"),INDEX('DEQ Pollutant List'!$D$7:$D$611,MATCH($D204,'DEQ Pollutant List'!$B$7:$B$611,0)),INDEX('DEQ Pollutant List'!$D$7:$D$611,MATCH($C204,'DEQ Pollutant List'!$A$7:$A$611,0))),"")</f>
        <v>328</v>
      </c>
    </row>
    <row r="205" spans="1:15" ht="15" hidden="1">
      <c r="A205" s="5" t="s">
        <v>51</v>
      </c>
      <c r="B205" s="7" t="s">
        <v>54</v>
      </c>
      <c r="C205" s="13" t="s">
        <v>111</v>
      </c>
      <c r="D205" s="19" t="str">
        <f>IFERROR(IF(C205="No CAS","",INDEX('DEQ Pollutant List'!$B$7:$B$611,MATCH('3. Pollutant Emissions - EF'!C205,'DEQ Pollutant List'!$A$7:$A$611,0))),"")</f>
        <v>Ethyl benzene</v>
      </c>
      <c r="E205" s="23"/>
      <c r="F205" s="21"/>
      <c r="G205" s="23" t="s">
        <v>53</v>
      </c>
      <c r="H205" s="21" t="s">
        <v>53</v>
      </c>
      <c r="I205" s="34">
        <v>2.53E-2</v>
      </c>
      <c r="J205" s="11">
        <f t="shared" si="3"/>
        <v>2.53E-2</v>
      </c>
      <c r="K205" s="6" t="s">
        <v>97</v>
      </c>
      <c r="L205" s="20" t="s">
        <v>155</v>
      </c>
      <c r="M205" s="7">
        <f>IF(ISBLANK($B205),_xlfn.XLOOKUP($A205,'2. TEUs &amp; Activities - EF'!$A$9:$A$190,'2. TEUs &amp; Activities - EF'!$J$9:$J$190),_xlfn.XLOOKUP($B205,'2. TEUs &amp; Activities - EF'!$B$9:$B$190,'2. TEUs &amp; Activities - EF'!$J$9:$J$190))*'3. Pollutant Emissions - EF'!$I205*IF(OR(ISBLANK($E205),$G205="Yes"),1,$E205)*IF($H205="Yes",1,(1-$F205))</f>
        <v>3.2384000000000002E-3</v>
      </c>
      <c r="N205" s="5">
        <f>IF(ISBLANK($B205),_xlfn.XLOOKUP($A205,'2. TEUs &amp; Activities - EF'!$A$9:$A$190,'2. TEUs &amp; Activities - EF'!$M$9:$M$190),_xlfn.XLOOKUP($B205,'2. TEUs &amp; Activities - EF'!$B$9:$B$190,'2. TEUs &amp; Activities - EF'!$M$9:$M$190))*'3. Pollutant Emissions - EF'!$J205*IF(OR(ISBLANK($E205),$G205="Yes"),1,$E205)*IF($H205="Yes",1,(1-$F205))</f>
        <v>3.2384E-5</v>
      </c>
      <c r="O205" s="130">
        <f>IFERROR(IF(OR($C205="",$C205="No CAS"),INDEX('DEQ Pollutant List'!$D$7:$D$611,MATCH($D205,'DEQ Pollutant List'!$B$7:$B$611,0)),INDEX('DEQ Pollutant List'!$D$7:$D$611,MATCH($C205,'DEQ Pollutant List'!$A$7:$A$611,0))),"")</f>
        <v>229</v>
      </c>
    </row>
    <row r="206" spans="1:15" ht="15" hidden="1">
      <c r="A206" s="5" t="s">
        <v>51</v>
      </c>
      <c r="B206" s="7" t="s">
        <v>54</v>
      </c>
      <c r="C206" s="13" t="s">
        <v>164</v>
      </c>
      <c r="D206" s="19" t="str">
        <f>IFERROR(IF(C206="No CAS","",INDEX('DEQ Pollutant List'!$B$7:$B$611,MATCH('3. Pollutant Emissions - EF'!C206,'DEQ Pollutant List'!$A$7:$A$611,0))),"")</f>
        <v>Ethylene dibromide (EDB, 1,2-dibromoethane)</v>
      </c>
      <c r="E206" s="23"/>
      <c r="F206" s="21"/>
      <c r="G206" s="23" t="s">
        <v>53</v>
      </c>
      <c r="H206" s="21" t="s">
        <v>53</v>
      </c>
      <c r="I206" s="34">
        <v>2.1700000000000001E-2</v>
      </c>
      <c r="J206" s="11">
        <f t="shared" si="3"/>
        <v>2.1700000000000001E-2</v>
      </c>
      <c r="K206" s="6" t="s">
        <v>97</v>
      </c>
      <c r="L206" s="20" t="s">
        <v>155</v>
      </c>
      <c r="M206" s="7">
        <f>IF(ISBLANK($B206),_xlfn.XLOOKUP($A206,'2. TEUs &amp; Activities - EF'!$A$9:$A$190,'2. TEUs &amp; Activities - EF'!$J$9:$J$190),_xlfn.XLOOKUP($B206,'2. TEUs &amp; Activities - EF'!$B$9:$B$190,'2. TEUs &amp; Activities - EF'!$J$9:$J$190))*'3. Pollutant Emissions - EF'!$I206*IF(OR(ISBLANK($E206),$G206="Yes"),1,$E206)*IF($H206="Yes",1,(1-$F206))</f>
        <v>2.7776000000000003E-3</v>
      </c>
      <c r="N206" s="5">
        <f>IF(ISBLANK($B206),_xlfn.XLOOKUP($A206,'2. TEUs &amp; Activities - EF'!$A$9:$A$190,'2. TEUs &amp; Activities - EF'!$M$9:$M$190),_xlfn.XLOOKUP($B206,'2. TEUs &amp; Activities - EF'!$B$9:$B$190,'2. TEUs &amp; Activities - EF'!$M$9:$M$190))*'3. Pollutant Emissions - EF'!$J206*IF(OR(ISBLANK($E206),$G206="Yes"),1,$E206)*IF($H206="Yes",1,(1-$F206))</f>
        <v>2.7776000000000003E-5</v>
      </c>
      <c r="O206" s="130">
        <f>IFERROR(IF(OR($C206="",$C206="No CAS"),INDEX('DEQ Pollutant List'!$D$7:$D$611,MATCH($D206,'DEQ Pollutant List'!$B$7:$B$611,0)),INDEX('DEQ Pollutant List'!$D$7:$D$611,MATCH($C206,'DEQ Pollutant List'!$A$7:$A$611,0))),"")</f>
        <v>232</v>
      </c>
    </row>
    <row r="207" spans="1:15" ht="15" hidden="1">
      <c r="A207" s="5" t="s">
        <v>51</v>
      </c>
      <c r="B207" s="7" t="s">
        <v>54</v>
      </c>
      <c r="C207" s="13" t="s">
        <v>165</v>
      </c>
      <c r="D207" s="19" t="str">
        <f>IFERROR(IF(C207="No CAS","",INDEX('DEQ Pollutant List'!$B$7:$B$611,MATCH('3. Pollutant Emissions - EF'!C207,'DEQ Pollutant List'!$A$7:$A$611,0))),"")</f>
        <v>Ethylene dichloride (EDC, 1,2-dichloroethane)</v>
      </c>
      <c r="E207" s="23"/>
      <c r="F207" s="21"/>
      <c r="G207" s="23" t="s">
        <v>53</v>
      </c>
      <c r="H207" s="21" t="s">
        <v>53</v>
      </c>
      <c r="I207" s="34">
        <v>1.15E-2</v>
      </c>
      <c r="J207" s="11">
        <f t="shared" si="3"/>
        <v>1.15E-2</v>
      </c>
      <c r="K207" s="6" t="s">
        <v>97</v>
      </c>
      <c r="L207" s="20" t="s">
        <v>155</v>
      </c>
      <c r="M207" s="7">
        <f>IF(ISBLANK($B207),_xlfn.XLOOKUP($A207,'2. TEUs &amp; Activities - EF'!$A$9:$A$190,'2. TEUs &amp; Activities - EF'!$J$9:$J$190),_xlfn.XLOOKUP($B207,'2. TEUs &amp; Activities - EF'!$B$9:$B$190,'2. TEUs &amp; Activities - EF'!$J$9:$J$190))*'3. Pollutant Emissions - EF'!$I207*IF(OR(ISBLANK($E207),$G207="Yes"),1,$E207)*IF($H207="Yes",1,(1-$F207))</f>
        <v>1.472E-3</v>
      </c>
      <c r="N207" s="5">
        <f>IF(ISBLANK($B207),_xlfn.XLOOKUP($A207,'2. TEUs &amp; Activities - EF'!$A$9:$A$190,'2. TEUs &amp; Activities - EF'!$M$9:$M$190),_xlfn.XLOOKUP($B207,'2. TEUs &amp; Activities - EF'!$B$9:$B$190,'2. TEUs &amp; Activities - EF'!$M$9:$M$190))*'3. Pollutant Emissions - EF'!$J207*IF(OR(ISBLANK($E207),$G207="Yes"),1,$E207)*IF($H207="Yes",1,(1-$F207))</f>
        <v>1.4720000000000001E-5</v>
      </c>
      <c r="O207" s="130">
        <f>IFERROR(IF(OR($C207="",$C207="No CAS"),INDEX('DEQ Pollutant List'!$D$7:$D$611,MATCH($D207,'DEQ Pollutant List'!$B$7:$B$611,0)),INDEX('DEQ Pollutant List'!$D$7:$D$611,MATCH($C207,'DEQ Pollutant List'!$A$7:$A$611,0))),"")</f>
        <v>233</v>
      </c>
    </row>
    <row r="208" spans="1:15" ht="15" hidden="1">
      <c r="A208" s="5" t="s">
        <v>51</v>
      </c>
      <c r="B208" s="7" t="s">
        <v>54</v>
      </c>
      <c r="C208" s="13" t="s">
        <v>112</v>
      </c>
      <c r="D208" s="19" t="str">
        <f>IFERROR(IF(C208="No CAS","",INDEX('DEQ Pollutant List'!$B$7:$B$611,MATCH('3. Pollutant Emissions - EF'!C208,'DEQ Pollutant List'!$A$7:$A$611,0))),"")</f>
        <v>Formaldehyde</v>
      </c>
      <c r="E208" s="23"/>
      <c r="F208" s="21"/>
      <c r="G208" s="23" t="s">
        <v>53</v>
      </c>
      <c r="H208" s="21" t="s">
        <v>53</v>
      </c>
      <c r="I208" s="34">
        <v>20.9</v>
      </c>
      <c r="J208" s="11">
        <f t="shared" si="3"/>
        <v>20.9</v>
      </c>
      <c r="K208" s="6" t="s">
        <v>97</v>
      </c>
      <c r="L208" s="20" t="s">
        <v>155</v>
      </c>
      <c r="M208" s="7">
        <f>IF(ISBLANK($B208),_xlfn.XLOOKUP($A208,'2. TEUs &amp; Activities - EF'!$A$9:$A$190,'2. TEUs &amp; Activities - EF'!$J$9:$J$190),_xlfn.XLOOKUP($B208,'2. TEUs &amp; Activities - EF'!$B$9:$B$190,'2. TEUs &amp; Activities - EF'!$J$9:$J$190))*'3. Pollutant Emissions - EF'!$I208*IF(OR(ISBLANK($E208),$G208="Yes"),1,$E208)*IF($H208="Yes",1,(1-$F208))</f>
        <v>2.6751999999999998</v>
      </c>
      <c r="N208" s="5">
        <f>IF(ISBLANK($B208),_xlfn.XLOOKUP($A208,'2. TEUs &amp; Activities - EF'!$A$9:$A$190,'2. TEUs &amp; Activities - EF'!$M$9:$M$190),_xlfn.XLOOKUP($B208,'2. TEUs &amp; Activities - EF'!$B$9:$B$190,'2. TEUs &amp; Activities - EF'!$M$9:$M$190))*'3. Pollutant Emissions - EF'!$J208*IF(OR(ISBLANK($E208),$G208="Yes"),1,$E208)*IF($H208="Yes",1,(1-$F208))</f>
        <v>2.6752000000000001E-2</v>
      </c>
      <c r="O208" s="130">
        <f>IFERROR(IF(OR($C208="",$C208="No CAS"),INDEX('DEQ Pollutant List'!$D$7:$D$611,MATCH($D208,'DEQ Pollutant List'!$B$7:$B$611,0)),INDEX('DEQ Pollutant List'!$D$7:$D$611,MATCH($C208,'DEQ Pollutant List'!$A$7:$A$611,0))),"")</f>
        <v>250</v>
      </c>
    </row>
    <row r="209" spans="1:15" ht="15" hidden="1">
      <c r="A209" s="5" t="s">
        <v>51</v>
      </c>
      <c r="B209" s="7" t="s">
        <v>54</v>
      </c>
      <c r="C209" s="13" t="s">
        <v>166</v>
      </c>
      <c r="D209" s="19" t="str">
        <f>IFERROR(IF(C209="No CAS","",INDEX('DEQ Pollutant List'!$B$7:$B$611,MATCH('3. Pollutant Emissions - EF'!C209,'DEQ Pollutant List'!$A$7:$A$611,0))),"")</f>
        <v>Methanol</v>
      </c>
      <c r="E209" s="23"/>
      <c r="F209" s="21"/>
      <c r="G209" s="23" t="s">
        <v>53</v>
      </c>
      <c r="H209" s="21" t="s">
        <v>53</v>
      </c>
      <c r="I209" s="34">
        <v>3.12</v>
      </c>
      <c r="J209" s="11">
        <f t="shared" si="3"/>
        <v>3.12</v>
      </c>
      <c r="K209" s="6" t="s">
        <v>97</v>
      </c>
      <c r="L209" s="20" t="s">
        <v>155</v>
      </c>
      <c r="M209" s="7">
        <f>IF(ISBLANK($B209),_xlfn.XLOOKUP($A209,'2. TEUs &amp; Activities - EF'!$A$9:$A$190,'2. TEUs &amp; Activities - EF'!$J$9:$J$190),_xlfn.XLOOKUP($B209,'2. TEUs &amp; Activities - EF'!$B$9:$B$190,'2. TEUs &amp; Activities - EF'!$J$9:$J$190))*'3. Pollutant Emissions - EF'!$I209*IF(OR(ISBLANK($E209),$G209="Yes"),1,$E209)*IF($H209="Yes",1,(1-$F209))</f>
        <v>0.39936000000000005</v>
      </c>
      <c r="N209" s="5">
        <f>IF(ISBLANK($B209),_xlfn.XLOOKUP($A209,'2. TEUs &amp; Activities - EF'!$A$9:$A$190,'2. TEUs &amp; Activities - EF'!$M$9:$M$190),_xlfn.XLOOKUP($B209,'2. TEUs &amp; Activities - EF'!$B$9:$B$190,'2. TEUs &amp; Activities - EF'!$M$9:$M$190))*'3. Pollutant Emissions - EF'!$J209*IF(OR(ISBLANK($E209),$G209="Yes"),1,$E209)*IF($H209="Yes",1,(1-$F209))</f>
        <v>3.9936000000000008E-3</v>
      </c>
      <c r="O209" s="130">
        <f>IFERROR(IF(OR($C209="",$C209="No CAS"),INDEX('DEQ Pollutant List'!$D$7:$D$611,MATCH($D209,'DEQ Pollutant List'!$B$7:$B$611,0)),INDEX('DEQ Pollutant List'!$D$7:$D$611,MATCH($C209,'DEQ Pollutant List'!$A$7:$A$611,0))),"")</f>
        <v>321</v>
      </c>
    </row>
    <row r="210" spans="1:15" ht="15" hidden="1">
      <c r="A210" s="5" t="s">
        <v>51</v>
      </c>
      <c r="B210" s="7" t="s">
        <v>54</v>
      </c>
      <c r="C210" s="13" t="s">
        <v>118</v>
      </c>
      <c r="D210" s="19" t="str">
        <f>IFERROR(IF(C210="No CAS","",INDEX('DEQ Pollutant List'!$B$7:$B$611,MATCH('3. Pollutant Emissions - EF'!C210,'DEQ Pollutant List'!$A$7:$A$611,0))),"")</f>
        <v>Naphthalene</v>
      </c>
      <c r="E210" s="23"/>
      <c r="F210" s="21"/>
      <c r="G210" s="23" t="s">
        <v>53</v>
      </c>
      <c r="H210" s="21" t="s">
        <v>53</v>
      </c>
      <c r="I210" s="34">
        <v>9.9000000000000005E-2</v>
      </c>
      <c r="J210" s="11">
        <f t="shared" si="3"/>
        <v>9.9000000000000005E-2</v>
      </c>
      <c r="K210" s="6" t="s">
        <v>97</v>
      </c>
      <c r="L210" s="20" t="s">
        <v>155</v>
      </c>
      <c r="M210" s="7">
        <f>IF(ISBLANK($B210),_xlfn.XLOOKUP($A210,'2. TEUs &amp; Activities - EF'!$A$9:$A$190,'2. TEUs &amp; Activities - EF'!$J$9:$J$190),_xlfn.XLOOKUP($B210,'2. TEUs &amp; Activities - EF'!$B$9:$B$190,'2. TEUs &amp; Activities - EF'!$J$9:$J$190))*'3. Pollutant Emissions - EF'!$I210*IF(OR(ISBLANK($E210),$G210="Yes"),1,$E210)*IF($H210="Yes",1,(1-$F210))</f>
        <v>1.2672000000000001E-2</v>
      </c>
      <c r="N210" s="5">
        <f>IF(ISBLANK($B210),_xlfn.XLOOKUP($A210,'2. TEUs &amp; Activities - EF'!$A$9:$A$190,'2. TEUs &amp; Activities - EF'!$M$9:$M$190),_xlfn.XLOOKUP($B210,'2. TEUs &amp; Activities - EF'!$B$9:$B$190,'2. TEUs &amp; Activities - EF'!$M$9:$M$190))*'3. Pollutant Emissions - EF'!$J210*IF(OR(ISBLANK($E210),$G210="Yes"),1,$E210)*IF($H210="Yes",1,(1-$F210))</f>
        <v>1.2672000000000001E-4</v>
      </c>
      <c r="O210" s="130">
        <f>IFERROR(IF(OR($C210="",$C210="No CAS"),INDEX('DEQ Pollutant List'!$D$7:$D$611,MATCH($D210,'DEQ Pollutant List'!$B$7:$B$611,0)),INDEX('DEQ Pollutant List'!$D$7:$D$611,MATCH($C210,'DEQ Pollutant List'!$A$7:$A$611,0))),"")</f>
        <v>428</v>
      </c>
    </row>
    <row r="211" spans="1:15" ht="15" hidden="1">
      <c r="A211" s="5" t="s">
        <v>51</v>
      </c>
      <c r="B211" s="7" t="s">
        <v>54</v>
      </c>
      <c r="C211" s="13" t="s">
        <v>167</v>
      </c>
      <c r="D211" s="19" t="str">
        <f>IFERROR(IF(C211="No CAS","",INDEX('DEQ Pollutant List'!$B$7:$B$611,MATCH('3. Pollutant Emissions - EF'!C211,'DEQ Pollutant List'!$A$7:$A$611,0))),"")</f>
        <v>Styrene</v>
      </c>
      <c r="E211" s="23"/>
      <c r="F211" s="21"/>
      <c r="G211" s="23" t="s">
        <v>53</v>
      </c>
      <c r="H211" s="21" t="s">
        <v>53</v>
      </c>
      <c r="I211" s="34">
        <v>1.21E-2</v>
      </c>
      <c r="J211" s="11">
        <f t="shared" si="3"/>
        <v>1.21E-2</v>
      </c>
      <c r="K211" s="6" t="s">
        <v>97</v>
      </c>
      <c r="L211" s="20" t="s">
        <v>155</v>
      </c>
      <c r="M211" s="7">
        <f>IF(ISBLANK($B211),_xlfn.XLOOKUP($A211,'2. TEUs &amp; Activities - EF'!$A$9:$A$190,'2. TEUs &amp; Activities - EF'!$J$9:$J$190),_xlfn.XLOOKUP($B211,'2. TEUs &amp; Activities - EF'!$B$9:$B$190,'2. TEUs &amp; Activities - EF'!$J$9:$J$190))*'3. Pollutant Emissions - EF'!$I211*IF(OR(ISBLANK($E211),$G211="Yes"),1,$E211)*IF($H211="Yes",1,(1-$F211))</f>
        <v>1.5487999999999999E-3</v>
      </c>
      <c r="N211" s="5">
        <f>IF(ISBLANK($B211),_xlfn.XLOOKUP($A211,'2. TEUs &amp; Activities - EF'!$A$9:$A$190,'2. TEUs &amp; Activities - EF'!$M$9:$M$190),_xlfn.XLOOKUP($B211,'2. TEUs &amp; Activities - EF'!$B$9:$B$190,'2. TEUs &amp; Activities - EF'!$M$9:$M$190))*'3. Pollutant Emissions - EF'!$J211*IF(OR(ISBLANK($E211),$G211="Yes"),1,$E211)*IF($H211="Yes",1,(1-$F211))</f>
        <v>1.5488000000000001E-5</v>
      </c>
      <c r="O211" s="130">
        <f>IFERROR(IF(OR($C211="",$C211="No CAS"),INDEX('DEQ Pollutant List'!$D$7:$D$611,MATCH($D211,'DEQ Pollutant List'!$B$7:$B$611,0)),INDEX('DEQ Pollutant List'!$D$7:$D$611,MATCH($C211,'DEQ Pollutant List'!$A$7:$A$611,0))),"")</f>
        <v>585</v>
      </c>
    </row>
    <row r="212" spans="1:15" ht="15" hidden="1">
      <c r="A212" s="5" t="s">
        <v>51</v>
      </c>
      <c r="B212" s="7" t="s">
        <v>54</v>
      </c>
      <c r="C212" s="13" t="s">
        <v>120</v>
      </c>
      <c r="D212" s="19" t="str">
        <f>IFERROR(IF(C212="No CAS","",INDEX('DEQ Pollutant List'!$B$7:$B$611,MATCH('3. Pollutant Emissions - EF'!C212,'DEQ Pollutant List'!$A$7:$A$611,0))),"")</f>
        <v>Toluene</v>
      </c>
      <c r="E212" s="23"/>
      <c r="F212" s="21"/>
      <c r="G212" s="23" t="s">
        <v>53</v>
      </c>
      <c r="H212" s="21" t="s">
        <v>53</v>
      </c>
      <c r="I212" s="34">
        <v>0.56899999999999995</v>
      </c>
      <c r="J212" s="11">
        <f t="shared" si="3"/>
        <v>0.56899999999999995</v>
      </c>
      <c r="K212" s="6" t="s">
        <v>97</v>
      </c>
      <c r="L212" s="20" t="s">
        <v>155</v>
      </c>
      <c r="M212" s="7">
        <f>IF(ISBLANK($B212),_xlfn.XLOOKUP($A212,'2. TEUs &amp; Activities - EF'!$A$9:$A$190,'2. TEUs &amp; Activities - EF'!$J$9:$J$190),_xlfn.XLOOKUP($B212,'2. TEUs &amp; Activities - EF'!$B$9:$B$190,'2. TEUs &amp; Activities - EF'!$J$9:$J$190))*'3. Pollutant Emissions - EF'!$I212*IF(OR(ISBLANK($E212),$G212="Yes"),1,$E212)*IF($H212="Yes",1,(1-$F212))</f>
        <v>7.2831999999999994E-2</v>
      </c>
      <c r="N212" s="5">
        <f>IF(ISBLANK($B212),_xlfn.XLOOKUP($A212,'2. TEUs &amp; Activities - EF'!$A$9:$A$190,'2. TEUs &amp; Activities - EF'!$M$9:$M$190),_xlfn.XLOOKUP($B212,'2. TEUs &amp; Activities - EF'!$B$9:$B$190,'2. TEUs &amp; Activities - EF'!$M$9:$M$190))*'3. Pollutant Emissions - EF'!$J212*IF(OR(ISBLANK($E212),$G212="Yes"),1,$E212)*IF($H212="Yes",1,(1-$F212))</f>
        <v>7.2831999999999997E-4</v>
      </c>
      <c r="O212" s="130">
        <f>IFERROR(IF(OR($C212="",$C212="No CAS"),INDEX('DEQ Pollutant List'!$D$7:$D$611,MATCH($D212,'DEQ Pollutant List'!$B$7:$B$611,0)),INDEX('DEQ Pollutant List'!$D$7:$D$611,MATCH($C212,'DEQ Pollutant List'!$A$7:$A$611,0))),"")</f>
        <v>600</v>
      </c>
    </row>
    <row r="213" spans="1:15" ht="15" hidden="1">
      <c r="A213" s="5" t="s">
        <v>51</v>
      </c>
      <c r="B213" s="7" t="s">
        <v>54</v>
      </c>
      <c r="C213" s="13" t="s">
        <v>168</v>
      </c>
      <c r="D213" s="19" t="str">
        <f>IFERROR(IF(C213="No CAS","",INDEX('DEQ Pollutant List'!$B$7:$B$611,MATCH('3. Pollutant Emissions - EF'!C213,'DEQ Pollutant List'!$A$7:$A$611,0))),"")</f>
        <v>Vinyl chloride</v>
      </c>
      <c r="E213" s="23"/>
      <c r="F213" s="21"/>
      <c r="G213" s="23" t="s">
        <v>53</v>
      </c>
      <c r="H213" s="21" t="s">
        <v>53</v>
      </c>
      <c r="I213" s="34">
        <v>7.3200000000000001E-3</v>
      </c>
      <c r="J213" s="11">
        <f t="shared" si="3"/>
        <v>7.3200000000000001E-3</v>
      </c>
      <c r="K213" s="6" t="s">
        <v>97</v>
      </c>
      <c r="L213" s="20" t="s">
        <v>155</v>
      </c>
      <c r="M213" s="7">
        <f>IF(ISBLANK($B213),_xlfn.XLOOKUP($A213,'2. TEUs &amp; Activities - EF'!$A$9:$A$190,'2. TEUs &amp; Activities - EF'!$J$9:$J$190),_xlfn.XLOOKUP($B213,'2. TEUs &amp; Activities - EF'!$B$9:$B$190,'2. TEUs &amp; Activities - EF'!$J$9:$J$190))*'3. Pollutant Emissions - EF'!$I213*IF(OR(ISBLANK($E213),$G213="Yes"),1,$E213)*IF($H213="Yes",1,(1-$F213))</f>
        <v>9.3696000000000003E-4</v>
      </c>
      <c r="N213" s="5">
        <f>IF(ISBLANK($B213),_xlfn.XLOOKUP($A213,'2. TEUs &amp; Activities - EF'!$A$9:$A$190,'2. TEUs &amp; Activities - EF'!$M$9:$M$190),_xlfn.XLOOKUP($B213,'2. TEUs &amp; Activities - EF'!$B$9:$B$190,'2. TEUs &amp; Activities - EF'!$M$9:$M$190))*'3. Pollutant Emissions - EF'!$J213*IF(OR(ISBLANK($E213),$G213="Yes"),1,$E213)*IF($H213="Yes",1,(1-$F213))</f>
        <v>9.3696000000000009E-6</v>
      </c>
      <c r="O213" s="130">
        <f>IFERROR(IF(OR($C213="",$C213="No CAS"),INDEX('DEQ Pollutant List'!$D$7:$D$611,MATCH($D213,'DEQ Pollutant List'!$B$7:$B$611,0)),INDEX('DEQ Pollutant List'!$D$7:$D$611,MATCH($C213,'DEQ Pollutant List'!$A$7:$A$611,0))),"")</f>
        <v>624</v>
      </c>
    </row>
    <row r="214" spans="1:15" ht="15" hidden="1">
      <c r="A214" s="5" t="s">
        <v>51</v>
      </c>
      <c r="B214" s="7" t="s">
        <v>54</v>
      </c>
      <c r="C214" s="13" t="s">
        <v>122</v>
      </c>
      <c r="D214" s="19" t="str">
        <f>IFERROR(IF(C214="No CAS","",INDEX('DEQ Pollutant List'!$B$7:$B$611,MATCH('3. Pollutant Emissions - EF'!C214,'DEQ Pollutant List'!$A$7:$A$611,0))),"")</f>
        <v>Xylene (mixture), including m-xylene, o-xylene, p-xylene</v>
      </c>
      <c r="E214" s="23"/>
      <c r="F214" s="21"/>
      <c r="G214" s="23" t="s">
        <v>53</v>
      </c>
      <c r="H214" s="21" t="s">
        <v>53</v>
      </c>
      <c r="I214" s="34">
        <v>0.19900000000000001</v>
      </c>
      <c r="J214" s="11">
        <f t="shared" si="3"/>
        <v>0.19900000000000001</v>
      </c>
      <c r="K214" s="6" t="s">
        <v>97</v>
      </c>
      <c r="L214" s="20" t="s">
        <v>155</v>
      </c>
      <c r="M214" s="7">
        <f>IF(ISBLANK($B214),_xlfn.XLOOKUP($A214,'2. TEUs &amp; Activities - EF'!$A$9:$A$190,'2. TEUs &amp; Activities - EF'!$J$9:$J$190),_xlfn.XLOOKUP($B214,'2. TEUs &amp; Activities - EF'!$B$9:$B$190,'2. TEUs &amp; Activities - EF'!$J$9:$J$190))*'3. Pollutant Emissions - EF'!$I214*IF(OR(ISBLANK($E214),$G214="Yes"),1,$E214)*IF($H214="Yes",1,(1-$F214))</f>
        <v>2.5472000000000002E-2</v>
      </c>
      <c r="N214" s="5">
        <f>IF(ISBLANK($B214),_xlfn.XLOOKUP($A214,'2. TEUs &amp; Activities - EF'!$A$9:$A$190,'2. TEUs &amp; Activities - EF'!$M$9:$M$190),_xlfn.XLOOKUP($B214,'2. TEUs &amp; Activities - EF'!$B$9:$B$190,'2. TEUs &amp; Activities - EF'!$M$9:$M$190))*'3. Pollutant Emissions - EF'!$J214*IF(OR(ISBLANK($E214),$G214="Yes"),1,$E214)*IF($H214="Yes",1,(1-$F214))</f>
        <v>2.5472000000000005E-4</v>
      </c>
      <c r="O214" s="130">
        <f>IFERROR(IF(OR($C214="",$C214="No CAS"),INDEX('DEQ Pollutant List'!$D$7:$D$611,MATCH($D214,'DEQ Pollutant List'!$B$7:$B$611,0)),INDEX('DEQ Pollutant List'!$D$7:$D$611,MATCH($C214,'DEQ Pollutant List'!$A$7:$A$611,0))),"")</f>
        <v>628</v>
      </c>
    </row>
    <row r="215" spans="1:15" ht="15" hidden="1">
      <c r="A215" s="5" t="s">
        <v>51</v>
      </c>
      <c r="B215" s="7" t="s">
        <v>55</v>
      </c>
      <c r="C215" s="13" t="s">
        <v>154</v>
      </c>
      <c r="D215" s="19" t="str">
        <f>IFERROR(IF(C215="No CAS","",INDEX('DEQ Pollutant List'!$B$7:$B$611,MATCH('3. Pollutant Emissions - EF'!C215,'DEQ Pollutant List'!$A$7:$A$611,0))),"")</f>
        <v>1,1,2,2-Tetrachloroethane</v>
      </c>
      <c r="E215" s="23"/>
      <c r="F215" s="21"/>
      <c r="G215" s="23" t="s">
        <v>53</v>
      </c>
      <c r="H215" s="21" t="s">
        <v>53</v>
      </c>
      <c r="I215" s="34">
        <v>2.58E-2</v>
      </c>
      <c r="J215" s="11">
        <f t="shared" si="3"/>
        <v>2.58E-2</v>
      </c>
      <c r="K215" s="6" t="s">
        <v>97</v>
      </c>
      <c r="L215" s="20" t="s">
        <v>155</v>
      </c>
      <c r="M215" s="7">
        <f>IF(ISBLANK($B215),_xlfn.XLOOKUP($A215,'2. TEUs &amp; Activities - EF'!$A$9:$A$190,'2. TEUs &amp; Activities - EF'!$J$9:$J$190),_xlfn.XLOOKUP($B215,'2. TEUs &amp; Activities - EF'!$B$9:$B$190,'2. TEUs &amp; Activities - EF'!$J$9:$J$190))*'3. Pollutant Emissions - EF'!$I215*IF(OR(ISBLANK($E215),$G215="Yes"),1,$E215)*IF($H215="Yes",1,(1-$F215))</f>
        <v>4.4891999999999996E-3</v>
      </c>
      <c r="N215" s="5">
        <f>IF(ISBLANK($B215),_xlfn.XLOOKUP($A215,'2. TEUs &amp; Activities - EF'!$A$9:$A$190,'2. TEUs &amp; Activities - EF'!$M$9:$M$190),_xlfn.XLOOKUP($B215,'2. TEUs &amp; Activities - EF'!$B$9:$B$190,'2. TEUs &amp; Activities - EF'!$M$9:$M$190))*'3. Pollutant Emissions - EF'!$J215*IF(OR(ISBLANK($E215),$G215="Yes"),1,$E215)*IF($H215="Yes",1,(1-$F215))</f>
        <v>4.4892000000000003E-5</v>
      </c>
      <c r="O215" s="130">
        <f>IFERROR(IF(OR($C215="",$C215="No CAS"),INDEX('DEQ Pollutant List'!$D$7:$D$611,MATCH($D215,'DEQ Pollutant List'!$B$7:$B$611,0)),INDEX('DEQ Pollutant List'!$D$7:$D$611,MATCH($C215,'DEQ Pollutant List'!$A$7:$A$611,0))),"")</f>
        <v>594</v>
      </c>
    </row>
    <row r="216" spans="1:15" ht="15" hidden="1">
      <c r="A216" s="5" t="s">
        <v>51</v>
      </c>
      <c r="B216" s="7" t="s">
        <v>55</v>
      </c>
      <c r="C216" s="13" t="s">
        <v>156</v>
      </c>
      <c r="D216" s="19" t="str">
        <f>IFERROR(IF(C216="No CAS","",INDEX('DEQ Pollutant List'!$B$7:$B$611,MATCH('3. Pollutant Emissions - EF'!C216,'DEQ Pollutant List'!$A$7:$A$611,0))),"")</f>
        <v>1,1,2-Trichloroethane (vinyl trichloride)</v>
      </c>
      <c r="E216" s="23"/>
      <c r="F216" s="21"/>
      <c r="G216" s="23" t="s">
        <v>53</v>
      </c>
      <c r="H216" s="21" t="s">
        <v>53</v>
      </c>
      <c r="I216" s="34">
        <v>1.5599999999999999E-2</v>
      </c>
      <c r="J216" s="11">
        <f t="shared" si="3"/>
        <v>1.5599999999999999E-2</v>
      </c>
      <c r="K216" s="6" t="s">
        <v>97</v>
      </c>
      <c r="L216" s="20" t="s">
        <v>155</v>
      </c>
      <c r="M216" s="7">
        <f>IF(ISBLANK($B216),_xlfn.XLOOKUP($A216,'2. TEUs &amp; Activities - EF'!$A$9:$A$190,'2. TEUs &amp; Activities - EF'!$J$9:$J$190),_xlfn.XLOOKUP($B216,'2. TEUs &amp; Activities - EF'!$B$9:$B$190,'2. TEUs &amp; Activities - EF'!$J$9:$J$190))*'3. Pollutant Emissions - EF'!$I216*IF(OR(ISBLANK($E216),$G216="Yes"),1,$E216)*IF($H216="Yes",1,(1-$F216))</f>
        <v>2.7143999999999996E-3</v>
      </c>
      <c r="N216" s="5">
        <f>IF(ISBLANK($B216),_xlfn.XLOOKUP($A216,'2. TEUs &amp; Activities - EF'!$A$9:$A$190,'2. TEUs &amp; Activities - EF'!$M$9:$M$190),_xlfn.XLOOKUP($B216,'2. TEUs &amp; Activities - EF'!$B$9:$B$190,'2. TEUs &amp; Activities - EF'!$M$9:$M$190))*'3. Pollutant Emissions - EF'!$J216*IF(OR(ISBLANK($E216),$G216="Yes"),1,$E216)*IF($H216="Yes",1,(1-$F216))</f>
        <v>2.7144E-5</v>
      </c>
      <c r="O216" s="130">
        <f>IFERROR(IF(OR($C216="",$C216="No CAS"),INDEX('DEQ Pollutant List'!$D$7:$D$611,MATCH($D216,'DEQ Pollutant List'!$B$7:$B$611,0)),INDEX('DEQ Pollutant List'!$D$7:$D$611,MATCH($C216,'DEQ Pollutant List'!$A$7:$A$611,0))),"")</f>
        <v>607</v>
      </c>
    </row>
    <row r="217" spans="1:15" ht="15" hidden="1">
      <c r="A217" s="5" t="s">
        <v>51</v>
      </c>
      <c r="B217" s="7" t="s">
        <v>55</v>
      </c>
      <c r="C217" s="13" t="s">
        <v>157</v>
      </c>
      <c r="D217" s="19" t="str">
        <f>IFERROR(IF(C217="No CAS","",INDEX('DEQ Pollutant List'!$B$7:$B$611,MATCH('3. Pollutant Emissions - EF'!C217,'DEQ Pollutant List'!$A$7:$A$611,0))),"")</f>
        <v>1,2-Dichloropropane (propylene dichloride)</v>
      </c>
      <c r="E217" s="23"/>
      <c r="F217" s="21"/>
      <c r="G217" s="23" t="s">
        <v>53</v>
      </c>
      <c r="H217" s="21" t="s">
        <v>53</v>
      </c>
      <c r="I217" s="34">
        <v>1.3299999999999999E-2</v>
      </c>
      <c r="J217" s="11">
        <f t="shared" si="3"/>
        <v>1.3299999999999999E-2</v>
      </c>
      <c r="K217" s="6" t="s">
        <v>97</v>
      </c>
      <c r="L217" s="20" t="s">
        <v>155</v>
      </c>
      <c r="M217" s="7">
        <f>IF(ISBLANK($B217),_xlfn.XLOOKUP($A217,'2. TEUs &amp; Activities - EF'!$A$9:$A$190,'2. TEUs &amp; Activities - EF'!$J$9:$J$190),_xlfn.XLOOKUP($B217,'2. TEUs &amp; Activities - EF'!$B$9:$B$190,'2. TEUs &amp; Activities - EF'!$J$9:$J$190))*'3. Pollutant Emissions - EF'!$I217*IF(OR(ISBLANK($E217),$G217="Yes"),1,$E217)*IF($H217="Yes",1,(1-$F217))</f>
        <v>2.3141999999999998E-3</v>
      </c>
      <c r="N217" s="5">
        <f>IF(ISBLANK($B217),_xlfn.XLOOKUP($A217,'2. TEUs &amp; Activities - EF'!$A$9:$A$190,'2. TEUs &amp; Activities - EF'!$M$9:$M$190),_xlfn.XLOOKUP($B217,'2. TEUs &amp; Activities - EF'!$B$9:$B$190,'2. TEUs &amp; Activities - EF'!$M$9:$M$190))*'3. Pollutant Emissions - EF'!$J217*IF(OR(ISBLANK($E217),$G217="Yes"),1,$E217)*IF($H217="Yes",1,(1-$F217))</f>
        <v>2.3142E-5</v>
      </c>
      <c r="O217" s="130">
        <f>IFERROR(IF(OR($C217="",$C217="No CAS"),INDEX('DEQ Pollutant List'!$D$7:$D$611,MATCH($D217,'DEQ Pollutant List'!$B$7:$B$611,0)),INDEX('DEQ Pollutant List'!$D$7:$D$611,MATCH($C217,'DEQ Pollutant List'!$A$7:$A$611,0))),"")</f>
        <v>195</v>
      </c>
    </row>
    <row r="218" spans="1:15" ht="15" hidden="1">
      <c r="A218" s="5" t="s">
        <v>51</v>
      </c>
      <c r="B218" s="7" t="s">
        <v>55</v>
      </c>
      <c r="C218" s="13" t="s">
        <v>158</v>
      </c>
      <c r="D218" s="19" t="str">
        <f>IFERROR(IF(C218="No CAS","",INDEX('DEQ Pollutant List'!$B$7:$B$611,MATCH('3. Pollutant Emissions - EF'!C218,'DEQ Pollutant List'!$A$7:$A$611,0))),"")</f>
        <v>1,3-Butadiene</v>
      </c>
      <c r="E218" s="23"/>
      <c r="F218" s="21"/>
      <c r="G218" s="23" t="s">
        <v>53</v>
      </c>
      <c r="H218" s="21" t="s">
        <v>53</v>
      </c>
      <c r="I218" s="34">
        <v>0.67600000000000005</v>
      </c>
      <c r="J218" s="11">
        <f t="shared" si="3"/>
        <v>0.67600000000000005</v>
      </c>
      <c r="K218" s="6" t="s">
        <v>97</v>
      </c>
      <c r="L218" s="20" t="s">
        <v>155</v>
      </c>
      <c r="M218" s="7">
        <f>IF(ISBLANK($B218),_xlfn.XLOOKUP($A218,'2. TEUs &amp; Activities - EF'!$A$9:$A$190,'2. TEUs &amp; Activities - EF'!$J$9:$J$190),_xlfn.XLOOKUP($B218,'2. TEUs &amp; Activities - EF'!$B$9:$B$190,'2. TEUs &amp; Activities - EF'!$J$9:$J$190))*'3. Pollutant Emissions - EF'!$I218*IF(OR(ISBLANK($E218),$G218="Yes"),1,$E218)*IF($H218="Yes",1,(1-$F218))</f>
        <v>0.11762400000000001</v>
      </c>
      <c r="N218" s="5">
        <f>IF(ISBLANK($B218),_xlfn.XLOOKUP($A218,'2. TEUs &amp; Activities - EF'!$A$9:$A$190,'2. TEUs &amp; Activities - EF'!$M$9:$M$190),_xlfn.XLOOKUP($B218,'2. TEUs &amp; Activities - EF'!$B$9:$B$190,'2. TEUs &amp; Activities - EF'!$M$9:$M$190))*'3. Pollutant Emissions - EF'!$J218*IF(OR(ISBLANK($E218),$G218="Yes"),1,$E218)*IF($H218="Yes",1,(1-$F218))</f>
        <v>1.1762400000000001E-3</v>
      </c>
      <c r="O218" s="130">
        <f>IFERROR(IF(OR($C218="",$C218="No CAS"),INDEX('DEQ Pollutant List'!$D$7:$D$611,MATCH($D218,'DEQ Pollutant List'!$B$7:$B$611,0)),INDEX('DEQ Pollutant List'!$D$7:$D$611,MATCH($C218,'DEQ Pollutant List'!$A$7:$A$611,0))),"")</f>
        <v>75</v>
      </c>
    </row>
    <row r="219" spans="1:15" ht="15" hidden="1">
      <c r="A219" s="5" t="s">
        <v>51</v>
      </c>
      <c r="B219" s="7" t="s">
        <v>55</v>
      </c>
      <c r="C219" s="13" t="s">
        <v>159</v>
      </c>
      <c r="D219" s="19" t="str">
        <f>IFERROR(IF(C219="No CAS","",INDEX('DEQ Pollutant List'!$B$7:$B$611,MATCH('3. Pollutant Emissions - EF'!C219,'DEQ Pollutant List'!$A$7:$A$611,0))),"")</f>
        <v>1,3-Dichloropropene</v>
      </c>
      <c r="E219" s="23"/>
      <c r="F219" s="21"/>
      <c r="G219" s="23" t="s">
        <v>53</v>
      </c>
      <c r="H219" s="21" t="s">
        <v>53</v>
      </c>
      <c r="I219" s="34">
        <v>1.2999999999999999E-2</v>
      </c>
      <c r="J219" s="11">
        <f t="shared" si="3"/>
        <v>1.2999999999999999E-2</v>
      </c>
      <c r="K219" s="6" t="s">
        <v>97</v>
      </c>
      <c r="L219" s="20" t="s">
        <v>155</v>
      </c>
      <c r="M219" s="7">
        <f>IF(ISBLANK($B219),_xlfn.XLOOKUP($A219,'2. TEUs &amp; Activities - EF'!$A$9:$A$190,'2. TEUs &amp; Activities - EF'!$J$9:$J$190),_xlfn.XLOOKUP($B219,'2. TEUs &amp; Activities - EF'!$B$9:$B$190,'2. TEUs &amp; Activities - EF'!$J$9:$J$190))*'3. Pollutant Emissions - EF'!$I219*IF(OR(ISBLANK($E219),$G219="Yes"),1,$E219)*IF($H219="Yes",1,(1-$F219))</f>
        <v>2.2619999999999997E-3</v>
      </c>
      <c r="N219" s="5">
        <f>IF(ISBLANK($B219),_xlfn.XLOOKUP($A219,'2. TEUs &amp; Activities - EF'!$A$9:$A$190,'2. TEUs &amp; Activities - EF'!$M$9:$M$190),_xlfn.XLOOKUP($B219,'2. TEUs &amp; Activities - EF'!$B$9:$B$190,'2. TEUs &amp; Activities - EF'!$M$9:$M$190))*'3. Pollutant Emissions - EF'!$J219*IF(OR(ISBLANK($E219),$G219="Yes"),1,$E219)*IF($H219="Yes",1,(1-$F219))</f>
        <v>2.262E-5</v>
      </c>
      <c r="O219" s="130">
        <f>IFERROR(IF(OR($C219="",$C219="No CAS"),INDEX('DEQ Pollutant List'!$D$7:$D$611,MATCH($D219,'DEQ Pollutant List'!$B$7:$B$611,0)),INDEX('DEQ Pollutant List'!$D$7:$D$611,MATCH($C219,'DEQ Pollutant List'!$A$7:$A$611,0))),"")</f>
        <v>196</v>
      </c>
    </row>
    <row r="220" spans="1:15" ht="15" hidden="1">
      <c r="A220" s="5" t="s">
        <v>51</v>
      </c>
      <c r="B220" s="7" t="s">
        <v>55</v>
      </c>
      <c r="C220" s="13" t="s">
        <v>96</v>
      </c>
      <c r="D220" s="19" t="str">
        <f>IFERROR(IF(C220="No CAS","",INDEX('DEQ Pollutant List'!$B$7:$B$611,MATCH('3. Pollutant Emissions - EF'!C220,'DEQ Pollutant List'!$A$7:$A$611,0))),"")</f>
        <v>Acetaldehyde</v>
      </c>
      <c r="E220" s="23"/>
      <c r="F220" s="21"/>
      <c r="G220" s="23" t="s">
        <v>53</v>
      </c>
      <c r="H220" s="21" t="s">
        <v>53</v>
      </c>
      <c r="I220" s="34">
        <v>2.85</v>
      </c>
      <c r="J220" s="11">
        <f t="shared" si="3"/>
        <v>2.85</v>
      </c>
      <c r="K220" s="6" t="s">
        <v>97</v>
      </c>
      <c r="L220" s="20" t="s">
        <v>155</v>
      </c>
      <c r="M220" s="7">
        <f>IF(ISBLANK($B220),_xlfn.XLOOKUP($A220,'2. TEUs &amp; Activities - EF'!$A$9:$A$190,'2. TEUs &amp; Activities - EF'!$J$9:$J$190),_xlfn.XLOOKUP($B220,'2. TEUs &amp; Activities - EF'!$B$9:$B$190,'2. TEUs &amp; Activities - EF'!$J$9:$J$190))*'3. Pollutant Emissions - EF'!$I220*IF(OR(ISBLANK($E220),$G220="Yes"),1,$E220)*IF($H220="Yes",1,(1-$F220))</f>
        <v>0.49590000000000001</v>
      </c>
      <c r="N220" s="5">
        <f>IF(ISBLANK($B220),_xlfn.XLOOKUP($A220,'2. TEUs &amp; Activities - EF'!$A$9:$A$190,'2. TEUs &amp; Activities - EF'!$M$9:$M$190),_xlfn.XLOOKUP($B220,'2. TEUs &amp; Activities - EF'!$B$9:$B$190,'2. TEUs &amp; Activities - EF'!$M$9:$M$190))*'3. Pollutant Emissions - EF'!$J220*IF(OR(ISBLANK($E220),$G220="Yes"),1,$E220)*IF($H220="Yes",1,(1-$F220))</f>
        <v>4.9589999999999999E-3</v>
      </c>
      <c r="O220" s="130">
        <f>IFERROR(IF(OR($C220="",$C220="No CAS"),INDEX('DEQ Pollutant List'!$D$7:$D$611,MATCH($D220,'DEQ Pollutant List'!$B$7:$B$611,0)),INDEX('DEQ Pollutant List'!$D$7:$D$611,MATCH($C220,'DEQ Pollutant List'!$A$7:$A$611,0))),"")</f>
        <v>1</v>
      </c>
    </row>
    <row r="221" spans="1:15" ht="15" hidden="1">
      <c r="A221" s="5" t="s">
        <v>51</v>
      </c>
      <c r="B221" s="7" t="s">
        <v>55</v>
      </c>
      <c r="C221" s="13" t="s">
        <v>99</v>
      </c>
      <c r="D221" s="19" t="str">
        <f>IFERROR(IF(C221="No CAS","",INDEX('DEQ Pollutant List'!$B$7:$B$611,MATCH('3. Pollutant Emissions - EF'!C221,'DEQ Pollutant List'!$A$7:$A$611,0))),"")</f>
        <v>Acrolein</v>
      </c>
      <c r="E221" s="23"/>
      <c r="F221" s="21"/>
      <c r="G221" s="23" t="s">
        <v>53</v>
      </c>
      <c r="H221" s="21" t="s">
        <v>53</v>
      </c>
      <c r="I221" s="34">
        <v>2.68</v>
      </c>
      <c r="J221" s="11">
        <f t="shared" si="3"/>
        <v>2.68</v>
      </c>
      <c r="K221" s="6" t="s">
        <v>97</v>
      </c>
      <c r="L221" s="20" t="s">
        <v>155</v>
      </c>
      <c r="M221" s="7">
        <f>IF(ISBLANK($B221),_xlfn.XLOOKUP($A221,'2. TEUs &amp; Activities - EF'!$A$9:$A$190,'2. TEUs &amp; Activities - EF'!$J$9:$J$190),_xlfn.XLOOKUP($B221,'2. TEUs &amp; Activities - EF'!$B$9:$B$190,'2. TEUs &amp; Activities - EF'!$J$9:$J$190))*'3. Pollutant Emissions - EF'!$I221*IF(OR(ISBLANK($E221),$G221="Yes"),1,$E221)*IF($H221="Yes",1,(1-$F221))</f>
        <v>0.46632000000000001</v>
      </c>
      <c r="N221" s="5">
        <f>IF(ISBLANK($B221),_xlfn.XLOOKUP($A221,'2. TEUs &amp; Activities - EF'!$A$9:$A$190,'2. TEUs &amp; Activities - EF'!$M$9:$M$190),_xlfn.XLOOKUP($B221,'2. TEUs &amp; Activities - EF'!$B$9:$B$190,'2. TEUs &amp; Activities - EF'!$M$9:$M$190))*'3. Pollutant Emissions - EF'!$J221*IF(OR(ISBLANK($E221),$G221="Yes"),1,$E221)*IF($H221="Yes",1,(1-$F221))</f>
        <v>4.6632000000000002E-3</v>
      </c>
      <c r="O221" s="130">
        <f>IFERROR(IF(OR($C221="",$C221="No CAS"),INDEX('DEQ Pollutant List'!$D$7:$D$611,MATCH($D221,'DEQ Pollutant List'!$B$7:$B$611,0)),INDEX('DEQ Pollutant List'!$D$7:$D$611,MATCH($C221,'DEQ Pollutant List'!$A$7:$A$611,0))),"")</f>
        <v>5</v>
      </c>
    </row>
    <row r="222" spans="1:15" ht="15" hidden="1">
      <c r="A222" s="5" t="s">
        <v>51</v>
      </c>
      <c r="B222" s="7" t="s">
        <v>55</v>
      </c>
      <c r="C222" s="13" t="s">
        <v>100</v>
      </c>
      <c r="D222" s="19" t="str">
        <f>IFERROR(IF(C222="No CAS","",INDEX('DEQ Pollutant List'!$B$7:$B$611,MATCH('3. Pollutant Emissions - EF'!C222,'DEQ Pollutant List'!$A$7:$A$611,0))),"")</f>
        <v>Ammonia</v>
      </c>
      <c r="E222" s="23"/>
      <c r="F222" s="21"/>
      <c r="G222" s="23" t="s">
        <v>53</v>
      </c>
      <c r="H222" s="21" t="s">
        <v>53</v>
      </c>
      <c r="I222" s="34">
        <v>3.2</v>
      </c>
      <c r="J222" s="11">
        <f t="shared" si="3"/>
        <v>3.2</v>
      </c>
      <c r="K222" s="6" t="s">
        <v>97</v>
      </c>
      <c r="L222" s="20" t="s">
        <v>160</v>
      </c>
      <c r="M222" s="7">
        <f>IF(ISBLANK($B222),_xlfn.XLOOKUP($A222,'2. TEUs &amp; Activities - EF'!$A$9:$A$190,'2. TEUs &amp; Activities - EF'!$J$9:$J$190),_xlfn.XLOOKUP($B222,'2. TEUs &amp; Activities - EF'!$B$9:$B$190,'2. TEUs &amp; Activities - EF'!$J$9:$J$190))*'3. Pollutant Emissions - EF'!$I222*IF(OR(ISBLANK($E222),$G222="Yes"),1,$E222)*IF($H222="Yes",1,(1-$F222))</f>
        <v>0.55679999999999996</v>
      </c>
      <c r="N222" s="5">
        <f>IF(ISBLANK($B222),_xlfn.XLOOKUP($A222,'2. TEUs &amp; Activities - EF'!$A$9:$A$190,'2. TEUs &amp; Activities - EF'!$M$9:$M$190),_xlfn.XLOOKUP($B222,'2. TEUs &amp; Activities - EF'!$B$9:$B$190,'2. TEUs &amp; Activities - EF'!$M$9:$M$190))*'3. Pollutant Emissions - EF'!$J222*IF(OR(ISBLANK($E222),$G222="Yes"),1,$E222)*IF($H222="Yes",1,(1-$F222))</f>
        <v>5.568E-3</v>
      </c>
      <c r="O222" s="130">
        <f>IFERROR(IF(OR($C222="",$C222="No CAS"),INDEX('DEQ Pollutant List'!$D$7:$D$611,MATCH($D222,'DEQ Pollutant List'!$B$7:$B$611,0)),INDEX('DEQ Pollutant List'!$D$7:$D$611,MATCH($C222,'DEQ Pollutant List'!$A$7:$A$611,0))),"")</f>
        <v>26</v>
      </c>
    </row>
    <row r="223" spans="1:15" ht="15" hidden="1">
      <c r="A223" s="5" t="s">
        <v>51</v>
      </c>
      <c r="B223" s="7" t="s">
        <v>55</v>
      </c>
      <c r="C223" s="13" t="s">
        <v>104</v>
      </c>
      <c r="D223" s="19" t="str">
        <f>IFERROR(IF(C223="No CAS","",INDEX('DEQ Pollutant List'!$B$7:$B$611,MATCH('3. Pollutant Emissions - EF'!C223,'DEQ Pollutant List'!$A$7:$A$611,0))),"")</f>
        <v>Benzene</v>
      </c>
      <c r="E223" s="23"/>
      <c r="F223" s="21"/>
      <c r="G223" s="23" t="s">
        <v>53</v>
      </c>
      <c r="H223" s="21" t="s">
        <v>53</v>
      </c>
      <c r="I223" s="34">
        <v>1.61</v>
      </c>
      <c r="J223" s="11">
        <f t="shared" si="3"/>
        <v>1.61</v>
      </c>
      <c r="K223" s="6" t="s">
        <v>97</v>
      </c>
      <c r="L223" s="20" t="s">
        <v>155</v>
      </c>
      <c r="M223" s="7">
        <f>IF(ISBLANK($B223),_xlfn.XLOOKUP($A223,'2. TEUs &amp; Activities - EF'!$A$9:$A$190,'2. TEUs &amp; Activities - EF'!$J$9:$J$190),_xlfn.XLOOKUP($B223,'2. TEUs &amp; Activities - EF'!$B$9:$B$190,'2. TEUs &amp; Activities - EF'!$J$9:$J$190))*'3. Pollutant Emissions - EF'!$I223*IF(OR(ISBLANK($E223),$G223="Yes"),1,$E223)*IF($H223="Yes",1,(1-$F223))</f>
        <v>0.28014</v>
      </c>
      <c r="N223" s="5">
        <f>IF(ISBLANK($B223),_xlfn.XLOOKUP($A223,'2. TEUs &amp; Activities - EF'!$A$9:$A$190,'2. TEUs &amp; Activities - EF'!$M$9:$M$190),_xlfn.XLOOKUP($B223,'2. TEUs &amp; Activities - EF'!$B$9:$B$190,'2. TEUs &amp; Activities - EF'!$M$9:$M$190))*'3. Pollutant Emissions - EF'!$J223*IF(OR(ISBLANK($E223),$G223="Yes"),1,$E223)*IF($H223="Yes",1,(1-$F223))</f>
        <v>2.8014000000000003E-3</v>
      </c>
      <c r="O223" s="130">
        <f>IFERROR(IF(OR($C223="",$C223="No CAS"),INDEX('DEQ Pollutant List'!$D$7:$D$611,MATCH($D223,'DEQ Pollutant List'!$B$7:$B$611,0)),INDEX('DEQ Pollutant List'!$D$7:$D$611,MATCH($C223,'DEQ Pollutant List'!$A$7:$A$611,0))),"")</f>
        <v>46</v>
      </c>
    </row>
    <row r="224" spans="1:15" ht="15" hidden="1">
      <c r="A224" s="5" t="s">
        <v>51</v>
      </c>
      <c r="B224" s="7" t="s">
        <v>55</v>
      </c>
      <c r="C224" s="13" t="s">
        <v>161</v>
      </c>
      <c r="D224" s="19" t="str">
        <f>IFERROR(IF(C224="No CAS","",INDEX('DEQ Pollutant List'!$B$7:$B$611,MATCH('3. Pollutant Emissions - EF'!C224,'DEQ Pollutant List'!$A$7:$A$611,0))),"")</f>
        <v>Carbon tetrachloride</v>
      </c>
      <c r="E224" s="23"/>
      <c r="F224" s="21"/>
      <c r="G224" s="23" t="s">
        <v>53</v>
      </c>
      <c r="H224" s="21" t="s">
        <v>53</v>
      </c>
      <c r="I224" s="34">
        <v>1.8100000000000002E-2</v>
      </c>
      <c r="J224" s="11">
        <f t="shared" si="3"/>
        <v>1.8100000000000002E-2</v>
      </c>
      <c r="K224" s="6" t="s">
        <v>97</v>
      </c>
      <c r="L224" s="20" t="s">
        <v>155</v>
      </c>
      <c r="M224" s="7">
        <f>IF(ISBLANK($B224),_xlfn.XLOOKUP($A224,'2. TEUs &amp; Activities - EF'!$A$9:$A$190,'2. TEUs &amp; Activities - EF'!$J$9:$J$190),_xlfn.XLOOKUP($B224,'2. TEUs &amp; Activities - EF'!$B$9:$B$190,'2. TEUs &amp; Activities - EF'!$J$9:$J$190))*'3. Pollutant Emissions - EF'!$I224*IF(OR(ISBLANK($E224),$G224="Yes"),1,$E224)*IF($H224="Yes",1,(1-$F224))</f>
        <v>3.1494000000000001E-3</v>
      </c>
      <c r="N224" s="5">
        <f>IF(ISBLANK($B224),_xlfn.XLOOKUP($A224,'2. TEUs &amp; Activities - EF'!$A$9:$A$190,'2. TEUs &amp; Activities - EF'!$M$9:$M$190),_xlfn.XLOOKUP($B224,'2. TEUs &amp; Activities - EF'!$B$9:$B$190,'2. TEUs &amp; Activities - EF'!$M$9:$M$190))*'3. Pollutant Emissions - EF'!$J224*IF(OR(ISBLANK($E224),$G224="Yes"),1,$E224)*IF($H224="Yes",1,(1-$F224))</f>
        <v>3.1494E-5</v>
      </c>
      <c r="O224" s="130">
        <f>IFERROR(IF(OR($C224="",$C224="No CAS"),INDEX('DEQ Pollutant List'!$D$7:$D$611,MATCH($D224,'DEQ Pollutant List'!$B$7:$B$611,0)),INDEX('DEQ Pollutant List'!$D$7:$D$611,MATCH($C224,'DEQ Pollutant List'!$A$7:$A$611,0))),"")</f>
        <v>91</v>
      </c>
    </row>
    <row r="225" spans="1:15" ht="15" hidden="1">
      <c r="A225" s="5" t="s">
        <v>51</v>
      </c>
      <c r="B225" s="7" t="s">
        <v>55</v>
      </c>
      <c r="C225" s="13" t="s">
        <v>162</v>
      </c>
      <c r="D225" s="19" t="str">
        <f>IFERROR(IF(C225="No CAS","",INDEX('DEQ Pollutant List'!$B$7:$B$611,MATCH('3. Pollutant Emissions - EF'!C225,'DEQ Pollutant List'!$A$7:$A$611,0))),"")</f>
        <v>Chloroform</v>
      </c>
      <c r="E225" s="23"/>
      <c r="F225" s="21"/>
      <c r="G225" s="23" t="s">
        <v>53</v>
      </c>
      <c r="H225" s="21" t="s">
        <v>53</v>
      </c>
      <c r="I225" s="34">
        <v>1.4E-2</v>
      </c>
      <c r="J225" s="11">
        <f t="shared" si="3"/>
        <v>1.4E-2</v>
      </c>
      <c r="K225" s="6" t="s">
        <v>97</v>
      </c>
      <c r="L225" s="20" t="s">
        <v>155</v>
      </c>
      <c r="M225" s="7">
        <f>IF(ISBLANK($B225),_xlfn.XLOOKUP($A225,'2. TEUs &amp; Activities - EF'!$A$9:$A$190,'2. TEUs &amp; Activities - EF'!$J$9:$J$190),_xlfn.XLOOKUP($B225,'2. TEUs &amp; Activities - EF'!$B$9:$B$190,'2. TEUs &amp; Activities - EF'!$J$9:$J$190))*'3. Pollutant Emissions - EF'!$I225*IF(OR(ISBLANK($E225),$G225="Yes"),1,$E225)*IF($H225="Yes",1,(1-$F225))</f>
        <v>2.4359999999999998E-3</v>
      </c>
      <c r="N225" s="5">
        <f>IF(ISBLANK($B225),_xlfn.XLOOKUP($A225,'2. TEUs &amp; Activities - EF'!$A$9:$A$190,'2. TEUs &amp; Activities - EF'!$M$9:$M$190),_xlfn.XLOOKUP($B225,'2. TEUs &amp; Activities - EF'!$B$9:$B$190,'2. TEUs &amp; Activities - EF'!$M$9:$M$190))*'3. Pollutant Emissions - EF'!$J225*IF(OR(ISBLANK($E225),$G225="Yes"),1,$E225)*IF($H225="Yes",1,(1-$F225))</f>
        <v>2.4360000000000001E-5</v>
      </c>
      <c r="O225" s="130">
        <f>IFERROR(IF(OR($C225="",$C225="No CAS"),INDEX('DEQ Pollutant List'!$D$7:$D$611,MATCH($D225,'DEQ Pollutant List'!$B$7:$B$611,0)),INDEX('DEQ Pollutant List'!$D$7:$D$611,MATCH($C225,'DEQ Pollutant List'!$A$7:$A$611,0))),"")</f>
        <v>118</v>
      </c>
    </row>
    <row r="226" spans="1:15" ht="15" hidden="1">
      <c r="A226" s="5" t="s">
        <v>51</v>
      </c>
      <c r="B226" s="7" t="s">
        <v>55</v>
      </c>
      <c r="C226" s="13" t="s">
        <v>163</v>
      </c>
      <c r="D226" s="19" t="str">
        <f>IFERROR(IF(C226="No CAS","",INDEX('DEQ Pollutant List'!$B$7:$B$611,MATCH('3. Pollutant Emissions - EF'!C226,'DEQ Pollutant List'!$A$7:$A$611,0))),"")</f>
        <v>Dichloromethane (methylene chloride)</v>
      </c>
      <c r="E226" s="23"/>
      <c r="F226" s="21"/>
      <c r="G226" s="23" t="s">
        <v>53</v>
      </c>
      <c r="H226" s="21" t="s">
        <v>53</v>
      </c>
      <c r="I226" s="34">
        <v>4.2000000000000003E-2</v>
      </c>
      <c r="J226" s="11">
        <f t="shared" si="3"/>
        <v>4.2000000000000003E-2</v>
      </c>
      <c r="K226" s="6" t="s">
        <v>97</v>
      </c>
      <c r="L226" s="20" t="s">
        <v>155</v>
      </c>
      <c r="M226" s="7">
        <f>IF(ISBLANK($B226),_xlfn.XLOOKUP($A226,'2. TEUs &amp; Activities - EF'!$A$9:$A$190,'2. TEUs &amp; Activities - EF'!$J$9:$J$190),_xlfn.XLOOKUP($B226,'2. TEUs &amp; Activities - EF'!$B$9:$B$190,'2. TEUs &amp; Activities - EF'!$J$9:$J$190))*'3. Pollutant Emissions - EF'!$I226*IF(OR(ISBLANK($E226),$G226="Yes"),1,$E226)*IF($H226="Yes",1,(1-$F226))</f>
        <v>7.3080000000000003E-3</v>
      </c>
      <c r="N226" s="5">
        <f>IF(ISBLANK($B226),_xlfn.XLOOKUP($A226,'2. TEUs &amp; Activities - EF'!$A$9:$A$190,'2. TEUs &amp; Activities - EF'!$M$9:$M$190),_xlfn.XLOOKUP($B226,'2. TEUs &amp; Activities - EF'!$B$9:$B$190,'2. TEUs &amp; Activities - EF'!$M$9:$M$190))*'3. Pollutant Emissions - EF'!$J226*IF(OR(ISBLANK($E226),$G226="Yes"),1,$E226)*IF($H226="Yes",1,(1-$F226))</f>
        <v>7.3079999999999998E-5</v>
      </c>
      <c r="O226" s="130">
        <f>IFERROR(IF(OR($C226="",$C226="No CAS"),INDEX('DEQ Pollutant List'!$D$7:$D$611,MATCH($D226,'DEQ Pollutant List'!$B$7:$B$611,0)),INDEX('DEQ Pollutant List'!$D$7:$D$611,MATCH($C226,'DEQ Pollutant List'!$A$7:$A$611,0))),"")</f>
        <v>328</v>
      </c>
    </row>
    <row r="227" spans="1:15" ht="15" hidden="1">
      <c r="A227" s="5" t="s">
        <v>51</v>
      </c>
      <c r="B227" s="7" t="s">
        <v>55</v>
      </c>
      <c r="C227" s="13" t="s">
        <v>111</v>
      </c>
      <c r="D227" s="19" t="str">
        <f>IFERROR(IF(C227="No CAS","",INDEX('DEQ Pollutant List'!$B$7:$B$611,MATCH('3. Pollutant Emissions - EF'!C227,'DEQ Pollutant List'!$A$7:$A$611,0))),"")</f>
        <v>Ethyl benzene</v>
      </c>
      <c r="E227" s="23"/>
      <c r="F227" s="21"/>
      <c r="G227" s="23" t="s">
        <v>53</v>
      </c>
      <c r="H227" s="21" t="s">
        <v>53</v>
      </c>
      <c r="I227" s="34">
        <v>2.53E-2</v>
      </c>
      <c r="J227" s="11">
        <f t="shared" si="3"/>
        <v>2.53E-2</v>
      </c>
      <c r="K227" s="6" t="s">
        <v>97</v>
      </c>
      <c r="L227" s="20" t="s">
        <v>155</v>
      </c>
      <c r="M227" s="7">
        <f>IF(ISBLANK($B227),_xlfn.XLOOKUP($A227,'2. TEUs &amp; Activities - EF'!$A$9:$A$190,'2. TEUs &amp; Activities - EF'!$J$9:$J$190),_xlfn.XLOOKUP($B227,'2. TEUs &amp; Activities - EF'!$B$9:$B$190,'2. TEUs &amp; Activities - EF'!$J$9:$J$190))*'3. Pollutant Emissions - EF'!$I227*IF(OR(ISBLANK($E227),$G227="Yes"),1,$E227)*IF($H227="Yes",1,(1-$F227))</f>
        <v>4.4021999999999993E-3</v>
      </c>
      <c r="N227" s="5">
        <f>IF(ISBLANK($B227),_xlfn.XLOOKUP($A227,'2. TEUs &amp; Activities - EF'!$A$9:$A$190,'2. TEUs &amp; Activities - EF'!$M$9:$M$190),_xlfn.XLOOKUP($B227,'2. TEUs &amp; Activities - EF'!$B$9:$B$190,'2. TEUs &amp; Activities - EF'!$M$9:$M$190))*'3. Pollutant Emissions - EF'!$J227*IF(OR(ISBLANK($E227),$G227="Yes"),1,$E227)*IF($H227="Yes",1,(1-$F227))</f>
        <v>4.4022E-5</v>
      </c>
      <c r="O227" s="130">
        <f>IFERROR(IF(OR($C227="",$C227="No CAS"),INDEX('DEQ Pollutant List'!$D$7:$D$611,MATCH($D227,'DEQ Pollutant List'!$B$7:$B$611,0)),INDEX('DEQ Pollutant List'!$D$7:$D$611,MATCH($C227,'DEQ Pollutant List'!$A$7:$A$611,0))),"")</f>
        <v>229</v>
      </c>
    </row>
    <row r="228" spans="1:15" ht="15" hidden="1">
      <c r="A228" s="5" t="s">
        <v>51</v>
      </c>
      <c r="B228" s="7" t="s">
        <v>55</v>
      </c>
      <c r="C228" s="13" t="s">
        <v>164</v>
      </c>
      <c r="D228" s="19" t="str">
        <f>IFERROR(IF(C228="No CAS","",INDEX('DEQ Pollutant List'!$B$7:$B$611,MATCH('3. Pollutant Emissions - EF'!C228,'DEQ Pollutant List'!$A$7:$A$611,0))),"")</f>
        <v>Ethylene dibromide (EDB, 1,2-dibromoethane)</v>
      </c>
      <c r="E228" s="23"/>
      <c r="F228" s="21"/>
      <c r="G228" s="23" t="s">
        <v>53</v>
      </c>
      <c r="H228" s="21" t="s">
        <v>53</v>
      </c>
      <c r="I228" s="34">
        <v>2.1700000000000001E-2</v>
      </c>
      <c r="J228" s="11">
        <f t="shared" si="3"/>
        <v>2.1700000000000001E-2</v>
      </c>
      <c r="K228" s="6" t="s">
        <v>97</v>
      </c>
      <c r="L228" s="20" t="s">
        <v>155</v>
      </c>
      <c r="M228" s="7">
        <f>IF(ISBLANK($B228),_xlfn.XLOOKUP($A228,'2. TEUs &amp; Activities - EF'!$A$9:$A$190,'2. TEUs &amp; Activities - EF'!$J$9:$J$190),_xlfn.XLOOKUP($B228,'2. TEUs &amp; Activities - EF'!$B$9:$B$190,'2. TEUs &amp; Activities - EF'!$J$9:$J$190))*'3. Pollutant Emissions - EF'!$I228*IF(OR(ISBLANK($E228),$G228="Yes"),1,$E228)*IF($H228="Yes",1,(1-$F228))</f>
        <v>3.7757999999999997E-3</v>
      </c>
      <c r="N228" s="5">
        <f>IF(ISBLANK($B228),_xlfn.XLOOKUP($A228,'2. TEUs &amp; Activities - EF'!$A$9:$A$190,'2. TEUs &amp; Activities - EF'!$M$9:$M$190),_xlfn.XLOOKUP($B228,'2. TEUs &amp; Activities - EF'!$B$9:$B$190,'2. TEUs &amp; Activities - EF'!$M$9:$M$190))*'3. Pollutant Emissions - EF'!$J228*IF(OR(ISBLANK($E228),$G228="Yes"),1,$E228)*IF($H228="Yes",1,(1-$F228))</f>
        <v>3.7758E-5</v>
      </c>
      <c r="O228" s="130">
        <f>IFERROR(IF(OR($C228="",$C228="No CAS"),INDEX('DEQ Pollutant List'!$D$7:$D$611,MATCH($D228,'DEQ Pollutant List'!$B$7:$B$611,0)),INDEX('DEQ Pollutant List'!$D$7:$D$611,MATCH($C228,'DEQ Pollutant List'!$A$7:$A$611,0))),"")</f>
        <v>232</v>
      </c>
    </row>
    <row r="229" spans="1:15" ht="15" hidden="1">
      <c r="A229" s="5" t="s">
        <v>51</v>
      </c>
      <c r="B229" s="7" t="s">
        <v>55</v>
      </c>
      <c r="C229" s="13" t="s">
        <v>165</v>
      </c>
      <c r="D229" s="19" t="str">
        <f>IFERROR(IF(C229="No CAS","",INDEX('DEQ Pollutant List'!$B$7:$B$611,MATCH('3. Pollutant Emissions - EF'!C229,'DEQ Pollutant List'!$A$7:$A$611,0))),"")</f>
        <v>Ethylene dichloride (EDC, 1,2-dichloroethane)</v>
      </c>
      <c r="E229" s="23"/>
      <c r="F229" s="21"/>
      <c r="G229" s="23" t="s">
        <v>53</v>
      </c>
      <c r="H229" s="21" t="s">
        <v>53</v>
      </c>
      <c r="I229" s="34">
        <v>1.15E-2</v>
      </c>
      <c r="J229" s="11">
        <f t="shared" si="3"/>
        <v>1.15E-2</v>
      </c>
      <c r="K229" s="6" t="s">
        <v>97</v>
      </c>
      <c r="L229" s="20" t="s">
        <v>155</v>
      </c>
      <c r="M229" s="7">
        <f>IF(ISBLANK($B229),_xlfn.XLOOKUP($A229,'2. TEUs &amp; Activities - EF'!$A$9:$A$190,'2. TEUs &amp; Activities - EF'!$J$9:$J$190),_xlfn.XLOOKUP($B229,'2. TEUs &amp; Activities - EF'!$B$9:$B$190,'2. TEUs &amp; Activities - EF'!$J$9:$J$190))*'3. Pollutant Emissions - EF'!$I229*IF(OR(ISBLANK($E229),$G229="Yes"),1,$E229)*IF($H229="Yes",1,(1-$F229))</f>
        <v>2.0009999999999997E-3</v>
      </c>
      <c r="N229" s="5">
        <f>IF(ISBLANK($B229),_xlfn.XLOOKUP($A229,'2. TEUs &amp; Activities - EF'!$A$9:$A$190,'2. TEUs &amp; Activities - EF'!$M$9:$M$190),_xlfn.XLOOKUP($B229,'2. TEUs &amp; Activities - EF'!$B$9:$B$190,'2. TEUs &amp; Activities - EF'!$M$9:$M$190))*'3. Pollutant Emissions - EF'!$J229*IF(OR(ISBLANK($E229),$G229="Yes"),1,$E229)*IF($H229="Yes",1,(1-$F229))</f>
        <v>2.001E-5</v>
      </c>
      <c r="O229" s="130">
        <f>IFERROR(IF(OR($C229="",$C229="No CAS"),INDEX('DEQ Pollutant List'!$D$7:$D$611,MATCH($D229,'DEQ Pollutant List'!$B$7:$B$611,0)),INDEX('DEQ Pollutant List'!$D$7:$D$611,MATCH($C229,'DEQ Pollutant List'!$A$7:$A$611,0))),"")</f>
        <v>233</v>
      </c>
    </row>
    <row r="230" spans="1:15" ht="15" hidden="1">
      <c r="A230" s="5" t="s">
        <v>51</v>
      </c>
      <c r="B230" s="7" t="s">
        <v>55</v>
      </c>
      <c r="C230" s="13" t="s">
        <v>112</v>
      </c>
      <c r="D230" s="19" t="str">
        <f>IFERROR(IF(C230="No CAS","",INDEX('DEQ Pollutant List'!$B$7:$B$611,MATCH('3. Pollutant Emissions - EF'!C230,'DEQ Pollutant List'!$A$7:$A$611,0))),"")</f>
        <v>Formaldehyde</v>
      </c>
      <c r="E230" s="23"/>
      <c r="F230" s="21"/>
      <c r="G230" s="23" t="s">
        <v>53</v>
      </c>
      <c r="H230" s="21" t="s">
        <v>53</v>
      </c>
      <c r="I230" s="34">
        <v>20.9</v>
      </c>
      <c r="J230" s="11">
        <f t="shared" si="3"/>
        <v>20.9</v>
      </c>
      <c r="K230" s="6" t="s">
        <v>97</v>
      </c>
      <c r="L230" s="20" t="s">
        <v>155</v>
      </c>
      <c r="M230" s="7">
        <f>IF(ISBLANK($B230),_xlfn.XLOOKUP($A230,'2. TEUs &amp; Activities - EF'!$A$9:$A$190,'2. TEUs &amp; Activities - EF'!$J$9:$J$190),_xlfn.XLOOKUP($B230,'2. TEUs &amp; Activities - EF'!$B$9:$B$190,'2. TEUs &amp; Activities - EF'!$J$9:$J$190))*'3. Pollutant Emissions - EF'!$I230*IF(OR(ISBLANK($E230),$G230="Yes"),1,$E230)*IF($H230="Yes",1,(1-$F230))</f>
        <v>3.6365999999999996</v>
      </c>
      <c r="N230" s="5">
        <f>IF(ISBLANK($B230),_xlfn.XLOOKUP($A230,'2. TEUs &amp; Activities - EF'!$A$9:$A$190,'2. TEUs &amp; Activities - EF'!$M$9:$M$190),_xlfn.XLOOKUP($B230,'2. TEUs &amp; Activities - EF'!$B$9:$B$190,'2. TEUs &amp; Activities - EF'!$M$9:$M$190))*'3. Pollutant Emissions - EF'!$J230*IF(OR(ISBLANK($E230),$G230="Yes"),1,$E230)*IF($H230="Yes",1,(1-$F230))</f>
        <v>3.6365999999999996E-2</v>
      </c>
      <c r="O230" s="130">
        <f>IFERROR(IF(OR($C230="",$C230="No CAS"),INDEX('DEQ Pollutant List'!$D$7:$D$611,MATCH($D230,'DEQ Pollutant List'!$B$7:$B$611,0)),INDEX('DEQ Pollutant List'!$D$7:$D$611,MATCH($C230,'DEQ Pollutant List'!$A$7:$A$611,0))),"")</f>
        <v>250</v>
      </c>
    </row>
    <row r="231" spans="1:15" ht="15" hidden="1">
      <c r="A231" s="5" t="s">
        <v>51</v>
      </c>
      <c r="B231" s="7" t="s">
        <v>55</v>
      </c>
      <c r="C231" s="13" t="s">
        <v>166</v>
      </c>
      <c r="D231" s="19" t="str">
        <f>IFERROR(IF(C231="No CAS","",INDEX('DEQ Pollutant List'!$B$7:$B$611,MATCH('3. Pollutant Emissions - EF'!C231,'DEQ Pollutant List'!$A$7:$A$611,0))),"")</f>
        <v>Methanol</v>
      </c>
      <c r="E231" s="23"/>
      <c r="F231" s="21"/>
      <c r="G231" s="23" t="s">
        <v>53</v>
      </c>
      <c r="H231" s="21" t="s">
        <v>53</v>
      </c>
      <c r="I231" s="34">
        <v>3.12</v>
      </c>
      <c r="J231" s="11">
        <f t="shared" si="3"/>
        <v>3.12</v>
      </c>
      <c r="K231" s="6" t="s">
        <v>97</v>
      </c>
      <c r="L231" s="20" t="s">
        <v>155</v>
      </c>
      <c r="M231" s="7">
        <f>IF(ISBLANK($B231),_xlfn.XLOOKUP($A231,'2. TEUs &amp; Activities - EF'!$A$9:$A$190,'2. TEUs &amp; Activities - EF'!$J$9:$J$190),_xlfn.XLOOKUP($B231,'2. TEUs &amp; Activities - EF'!$B$9:$B$190,'2. TEUs &amp; Activities - EF'!$J$9:$J$190))*'3. Pollutant Emissions - EF'!$I231*IF(OR(ISBLANK($E231),$G231="Yes"),1,$E231)*IF($H231="Yes",1,(1-$F231))</f>
        <v>0.54288000000000003</v>
      </c>
      <c r="N231" s="5">
        <f>IF(ISBLANK($B231),_xlfn.XLOOKUP($A231,'2. TEUs &amp; Activities - EF'!$A$9:$A$190,'2. TEUs &amp; Activities - EF'!$M$9:$M$190),_xlfn.XLOOKUP($B231,'2. TEUs &amp; Activities - EF'!$B$9:$B$190,'2. TEUs &amp; Activities - EF'!$M$9:$M$190))*'3. Pollutant Emissions - EF'!$J231*IF(OR(ISBLANK($E231),$G231="Yes"),1,$E231)*IF($H231="Yes",1,(1-$F231))</f>
        <v>5.4288000000000001E-3</v>
      </c>
      <c r="O231" s="130">
        <f>IFERROR(IF(OR($C231="",$C231="No CAS"),INDEX('DEQ Pollutant List'!$D$7:$D$611,MATCH($D231,'DEQ Pollutant List'!$B$7:$B$611,0)),INDEX('DEQ Pollutant List'!$D$7:$D$611,MATCH($C231,'DEQ Pollutant List'!$A$7:$A$611,0))),"")</f>
        <v>321</v>
      </c>
    </row>
    <row r="232" spans="1:15" ht="15" hidden="1">
      <c r="A232" s="5" t="s">
        <v>51</v>
      </c>
      <c r="B232" s="7" t="s">
        <v>55</v>
      </c>
      <c r="C232" s="13" t="s">
        <v>118</v>
      </c>
      <c r="D232" s="19" t="str">
        <f>IFERROR(IF(C232="No CAS","",INDEX('DEQ Pollutant List'!$B$7:$B$611,MATCH('3. Pollutant Emissions - EF'!C232,'DEQ Pollutant List'!$A$7:$A$611,0))),"")</f>
        <v>Naphthalene</v>
      </c>
      <c r="E232" s="23"/>
      <c r="F232" s="21"/>
      <c r="G232" s="23" t="s">
        <v>53</v>
      </c>
      <c r="H232" s="21" t="s">
        <v>53</v>
      </c>
      <c r="I232" s="34">
        <v>9.9000000000000005E-2</v>
      </c>
      <c r="J232" s="11">
        <f t="shared" si="3"/>
        <v>9.9000000000000005E-2</v>
      </c>
      <c r="K232" s="6" t="s">
        <v>97</v>
      </c>
      <c r="L232" s="20" t="s">
        <v>155</v>
      </c>
      <c r="M232" s="7">
        <f>IF(ISBLANK($B232),_xlfn.XLOOKUP($A232,'2. TEUs &amp; Activities - EF'!$A$9:$A$190,'2. TEUs &amp; Activities - EF'!$J$9:$J$190),_xlfn.XLOOKUP($B232,'2. TEUs &amp; Activities - EF'!$B$9:$B$190,'2. TEUs &amp; Activities - EF'!$J$9:$J$190))*'3. Pollutant Emissions - EF'!$I232*IF(OR(ISBLANK($E232),$G232="Yes"),1,$E232)*IF($H232="Yes",1,(1-$F232))</f>
        <v>1.7225999999999998E-2</v>
      </c>
      <c r="N232" s="5">
        <f>IF(ISBLANK($B232),_xlfn.XLOOKUP($A232,'2. TEUs &amp; Activities - EF'!$A$9:$A$190,'2. TEUs &amp; Activities - EF'!$M$9:$M$190),_xlfn.XLOOKUP($B232,'2. TEUs &amp; Activities - EF'!$B$9:$B$190,'2. TEUs &amp; Activities - EF'!$M$9:$M$190))*'3. Pollutant Emissions - EF'!$J232*IF(OR(ISBLANK($E232),$G232="Yes"),1,$E232)*IF($H232="Yes",1,(1-$F232))</f>
        <v>1.7226000000000001E-4</v>
      </c>
      <c r="O232" s="130">
        <f>IFERROR(IF(OR($C232="",$C232="No CAS"),INDEX('DEQ Pollutant List'!$D$7:$D$611,MATCH($D232,'DEQ Pollutant List'!$B$7:$B$611,0)),INDEX('DEQ Pollutant List'!$D$7:$D$611,MATCH($C232,'DEQ Pollutant List'!$A$7:$A$611,0))),"")</f>
        <v>428</v>
      </c>
    </row>
    <row r="233" spans="1:15" ht="15" hidden="1">
      <c r="A233" s="5" t="s">
        <v>51</v>
      </c>
      <c r="B233" s="7" t="s">
        <v>55</v>
      </c>
      <c r="C233" s="13" t="s">
        <v>167</v>
      </c>
      <c r="D233" s="19" t="str">
        <f>IFERROR(IF(C233="No CAS","",INDEX('DEQ Pollutant List'!$B$7:$B$611,MATCH('3. Pollutant Emissions - EF'!C233,'DEQ Pollutant List'!$A$7:$A$611,0))),"")</f>
        <v>Styrene</v>
      </c>
      <c r="E233" s="23"/>
      <c r="F233" s="21"/>
      <c r="G233" s="23" t="s">
        <v>53</v>
      </c>
      <c r="H233" s="21" t="s">
        <v>53</v>
      </c>
      <c r="I233" s="34">
        <v>1.21E-2</v>
      </c>
      <c r="J233" s="11">
        <f t="shared" si="3"/>
        <v>1.21E-2</v>
      </c>
      <c r="K233" s="6" t="s">
        <v>97</v>
      </c>
      <c r="L233" s="20" t="s">
        <v>155</v>
      </c>
      <c r="M233" s="7">
        <f>IF(ISBLANK($B233),_xlfn.XLOOKUP($A233,'2. TEUs &amp; Activities - EF'!$A$9:$A$190,'2. TEUs &amp; Activities - EF'!$J$9:$J$190),_xlfn.XLOOKUP($B233,'2. TEUs &amp; Activities - EF'!$B$9:$B$190,'2. TEUs &amp; Activities - EF'!$J$9:$J$190))*'3. Pollutant Emissions - EF'!$I233*IF(OR(ISBLANK($E233),$G233="Yes"),1,$E233)*IF($H233="Yes",1,(1-$F233))</f>
        <v>2.1053999999999999E-3</v>
      </c>
      <c r="N233" s="5">
        <f>IF(ISBLANK($B233),_xlfn.XLOOKUP($A233,'2. TEUs &amp; Activities - EF'!$A$9:$A$190,'2. TEUs &amp; Activities - EF'!$M$9:$M$190),_xlfn.XLOOKUP($B233,'2. TEUs &amp; Activities - EF'!$B$9:$B$190,'2. TEUs &amp; Activities - EF'!$M$9:$M$190))*'3. Pollutant Emissions - EF'!$J233*IF(OR(ISBLANK($E233),$G233="Yes"),1,$E233)*IF($H233="Yes",1,(1-$F233))</f>
        <v>2.1053999999999999E-5</v>
      </c>
      <c r="O233" s="130">
        <f>IFERROR(IF(OR($C233="",$C233="No CAS"),INDEX('DEQ Pollutant List'!$D$7:$D$611,MATCH($D233,'DEQ Pollutant List'!$B$7:$B$611,0)),INDEX('DEQ Pollutant List'!$D$7:$D$611,MATCH($C233,'DEQ Pollutant List'!$A$7:$A$611,0))),"")</f>
        <v>585</v>
      </c>
    </row>
    <row r="234" spans="1:15" ht="15" hidden="1">
      <c r="A234" s="5" t="s">
        <v>51</v>
      </c>
      <c r="B234" s="7" t="s">
        <v>55</v>
      </c>
      <c r="C234" s="13" t="s">
        <v>120</v>
      </c>
      <c r="D234" s="19" t="str">
        <f>IFERROR(IF(C234="No CAS","",INDEX('DEQ Pollutant List'!$B$7:$B$611,MATCH('3. Pollutant Emissions - EF'!C234,'DEQ Pollutant List'!$A$7:$A$611,0))),"")</f>
        <v>Toluene</v>
      </c>
      <c r="E234" s="23"/>
      <c r="F234" s="21"/>
      <c r="G234" s="23" t="s">
        <v>53</v>
      </c>
      <c r="H234" s="21" t="s">
        <v>53</v>
      </c>
      <c r="I234" s="34">
        <v>0.56899999999999995</v>
      </c>
      <c r="J234" s="11">
        <f t="shared" si="3"/>
        <v>0.56899999999999995</v>
      </c>
      <c r="K234" s="6" t="s">
        <v>97</v>
      </c>
      <c r="L234" s="20" t="s">
        <v>155</v>
      </c>
      <c r="M234" s="7">
        <f>IF(ISBLANK($B234),_xlfn.XLOOKUP($A234,'2. TEUs &amp; Activities - EF'!$A$9:$A$190,'2. TEUs &amp; Activities - EF'!$J$9:$J$190),_xlfn.XLOOKUP($B234,'2. TEUs &amp; Activities - EF'!$B$9:$B$190,'2. TEUs &amp; Activities - EF'!$J$9:$J$190))*'3. Pollutant Emissions - EF'!$I234*IF(OR(ISBLANK($E234),$G234="Yes"),1,$E234)*IF($H234="Yes",1,(1-$F234))</f>
        <v>9.9005999999999983E-2</v>
      </c>
      <c r="N234" s="5">
        <f>IF(ISBLANK($B234),_xlfn.XLOOKUP($A234,'2. TEUs &amp; Activities - EF'!$A$9:$A$190,'2. TEUs &amp; Activities - EF'!$M$9:$M$190),_xlfn.XLOOKUP($B234,'2. TEUs &amp; Activities - EF'!$B$9:$B$190,'2. TEUs &amp; Activities - EF'!$M$9:$M$190))*'3. Pollutant Emissions - EF'!$J234*IF(OR(ISBLANK($E234),$G234="Yes"),1,$E234)*IF($H234="Yes",1,(1-$F234))</f>
        <v>9.9005999999999986E-4</v>
      </c>
      <c r="O234" s="130">
        <f>IFERROR(IF(OR($C234="",$C234="No CAS"),INDEX('DEQ Pollutant List'!$D$7:$D$611,MATCH($D234,'DEQ Pollutant List'!$B$7:$B$611,0)),INDEX('DEQ Pollutant List'!$D$7:$D$611,MATCH($C234,'DEQ Pollutant List'!$A$7:$A$611,0))),"")</f>
        <v>600</v>
      </c>
    </row>
    <row r="235" spans="1:15" ht="15" hidden="1">
      <c r="A235" s="5" t="s">
        <v>51</v>
      </c>
      <c r="B235" s="7" t="s">
        <v>55</v>
      </c>
      <c r="C235" s="13" t="s">
        <v>168</v>
      </c>
      <c r="D235" s="19" t="str">
        <f>IFERROR(IF(C235="No CAS","",INDEX('DEQ Pollutant List'!$B$7:$B$611,MATCH('3. Pollutant Emissions - EF'!C235,'DEQ Pollutant List'!$A$7:$A$611,0))),"")</f>
        <v>Vinyl chloride</v>
      </c>
      <c r="E235" s="23"/>
      <c r="F235" s="21"/>
      <c r="G235" s="23" t="s">
        <v>53</v>
      </c>
      <c r="H235" s="21" t="s">
        <v>53</v>
      </c>
      <c r="I235" s="34">
        <v>7.3200000000000001E-3</v>
      </c>
      <c r="J235" s="11">
        <f t="shared" si="3"/>
        <v>7.3200000000000001E-3</v>
      </c>
      <c r="K235" s="6" t="s">
        <v>97</v>
      </c>
      <c r="L235" s="20" t="s">
        <v>155</v>
      </c>
      <c r="M235" s="7">
        <f>IF(ISBLANK($B235),_xlfn.XLOOKUP($A235,'2. TEUs &amp; Activities - EF'!$A$9:$A$190,'2. TEUs &amp; Activities - EF'!$J$9:$J$190),_xlfn.XLOOKUP($B235,'2. TEUs &amp; Activities - EF'!$B$9:$B$190,'2. TEUs &amp; Activities - EF'!$J$9:$J$190))*'3. Pollutant Emissions - EF'!$I235*IF(OR(ISBLANK($E235),$G235="Yes"),1,$E235)*IF($H235="Yes",1,(1-$F235))</f>
        <v>1.2736799999999999E-3</v>
      </c>
      <c r="N235" s="5">
        <f>IF(ISBLANK($B235),_xlfn.XLOOKUP($A235,'2. TEUs &amp; Activities - EF'!$A$9:$A$190,'2. TEUs &amp; Activities - EF'!$M$9:$M$190),_xlfn.XLOOKUP($B235,'2. TEUs &amp; Activities - EF'!$B$9:$B$190,'2. TEUs &amp; Activities - EF'!$M$9:$M$190))*'3. Pollutant Emissions - EF'!$J235*IF(OR(ISBLANK($E235),$G235="Yes"),1,$E235)*IF($H235="Yes",1,(1-$F235))</f>
        <v>1.27368E-5</v>
      </c>
      <c r="O235" s="130">
        <f>IFERROR(IF(OR($C235="",$C235="No CAS"),INDEX('DEQ Pollutant List'!$D$7:$D$611,MATCH($D235,'DEQ Pollutant List'!$B$7:$B$611,0)),INDEX('DEQ Pollutant List'!$D$7:$D$611,MATCH($C235,'DEQ Pollutant List'!$A$7:$A$611,0))),"")</f>
        <v>624</v>
      </c>
    </row>
    <row r="236" spans="1:15" ht="15" hidden="1">
      <c r="A236" s="5" t="s">
        <v>51</v>
      </c>
      <c r="B236" s="7" t="s">
        <v>55</v>
      </c>
      <c r="C236" s="13" t="s">
        <v>122</v>
      </c>
      <c r="D236" s="19" t="str">
        <f>IFERROR(IF(C236="No CAS","",INDEX('DEQ Pollutant List'!$B$7:$B$611,MATCH('3. Pollutant Emissions - EF'!C236,'DEQ Pollutant List'!$A$7:$A$611,0))),"")</f>
        <v>Xylene (mixture), including m-xylene, o-xylene, p-xylene</v>
      </c>
      <c r="E236" s="23"/>
      <c r="F236" s="21"/>
      <c r="G236" s="23" t="s">
        <v>53</v>
      </c>
      <c r="H236" s="21" t="s">
        <v>53</v>
      </c>
      <c r="I236" s="34">
        <v>0.19900000000000001</v>
      </c>
      <c r="J236" s="11">
        <f t="shared" ref="J236" si="4">I236</f>
        <v>0.19900000000000001</v>
      </c>
      <c r="K236" s="6" t="s">
        <v>97</v>
      </c>
      <c r="L236" s="20" t="s">
        <v>155</v>
      </c>
      <c r="M236" s="7">
        <f>IF(ISBLANK($B236),_xlfn.XLOOKUP($A236,'2. TEUs &amp; Activities - EF'!$A$9:$A$190,'2. TEUs &amp; Activities - EF'!$J$9:$J$190),_xlfn.XLOOKUP($B236,'2. TEUs &amp; Activities - EF'!$B$9:$B$190,'2. TEUs &amp; Activities - EF'!$J$9:$J$190))*'3. Pollutant Emissions - EF'!$I236*IF(OR(ISBLANK($E236),$G236="Yes"),1,$E236)*IF($H236="Yes",1,(1-$F236))</f>
        <v>3.4625999999999997E-2</v>
      </c>
      <c r="N236" s="5">
        <f>IF(ISBLANK($B236),_xlfn.XLOOKUP($A236,'2. TEUs &amp; Activities - EF'!$A$9:$A$190,'2. TEUs &amp; Activities - EF'!$M$9:$M$190),_xlfn.XLOOKUP($B236,'2. TEUs &amp; Activities - EF'!$B$9:$B$190,'2. TEUs &amp; Activities - EF'!$M$9:$M$190))*'3. Pollutant Emissions - EF'!$J236*IF(OR(ISBLANK($E236),$G236="Yes"),1,$E236)*IF($H236="Yes",1,(1-$F236))</f>
        <v>3.4626000000000004E-4</v>
      </c>
      <c r="O236" s="130">
        <f>IFERROR(IF(OR($C236="",$C236="No CAS"),INDEX('DEQ Pollutant List'!$D$7:$D$611,MATCH($D236,'DEQ Pollutant List'!$B$7:$B$611,0)),INDEX('DEQ Pollutant List'!$D$7:$D$611,MATCH($C236,'DEQ Pollutant List'!$A$7:$A$611,0))),"")</f>
        <v>628</v>
      </c>
    </row>
    <row r="237" spans="1:15" ht="15" hidden="1">
      <c r="A237" s="5" t="s">
        <v>51</v>
      </c>
      <c r="B237" s="7" t="s">
        <v>56</v>
      </c>
      <c r="C237" s="13" t="s">
        <v>158</v>
      </c>
      <c r="D237" s="19" t="str">
        <f>IFERROR(IF(C237="No CAS","",INDEX('DEQ Pollutant List'!$B$7:$B$611,MATCH('3. Pollutant Emissions - EF'!C237,'DEQ Pollutant List'!$A$7:$A$611,0))),"")</f>
        <v>1,3-Butadiene</v>
      </c>
      <c r="E237" s="23"/>
      <c r="F237" s="21"/>
      <c r="G237" s="23" t="s">
        <v>53</v>
      </c>
      <c r="H237" s="21" t="s">
        <v>53</v>
      </c>
      <c r="I237" s="34">
        <f>INDEX(EG_Gens!$C$55:$E$105,MATCH('3. Pollutant Emissions - EF'!C237,EG_Gens!$C$55:$C$105,0),3)</f>
        <v>0.21740000000000001</v>
      </c>
      <c r="J237" s="11">
        <f>I237</f>
        <v>0.21740000000000001</v>
      </c>
      <c r="K237" s="6" t="s">
        <v>169</v>
      </c>
      <c r="L237" s="20" t="s">
        <v>170</v>
      </c>
      <c r="M237" s="7">
        <f>INDEX(EG_Gens!$G$55:$Q$105,MATCH('3. Pollutant Emissions - EF'!$C237,EG_Gens!$C$55:$C$105,0),MATCH('3. Pollutant Emissions - EF'!$B237,EG_Gens!$G$54:$Q$54,0))</f>
        <v>0.27279110444444438</v>
      </c>
      <c r="N237" s="5">
        <f>INDEX(EG_Gens!$S$55:$AC$105,MATCH('3. Pollutant Emissions - EF'!$C237,EG_Gens!$C$55:$C$105,0),MATCH('3. Pollutant Emissions - EF'!$B237,EG_Gens!$S$54:$AC$54,0))</f>
        <v>2.7279110444444446E-3</v>
      </c>
      <c r="O237" s="130">
        <f>IFERROR(IF(OR($C237="",$C237="No CAS"),INDEX('DEQ Pollutant List'!$D$7:$D$611,MATCH($D237,'DEQ Pollutant List'!$B$7:$B$611,0)),INDEX('DEQ Pollutant List'!$D$7:$D$611,MATCH($C237,'DEQ Pollutant List'!$A$7:$A$611,0))),"")</f>
        <v>75</v>
      </c>
    </row>
    <row r="238" spans="1:15" ht="15" hidden="1">
      <c r="A238" s="5" t="s">
        <v>51</v>
      </c>
      <c r="B238" s="7" t="s">
        <v>56</v>
      </c>
      <c r="C238" s="13" t="s">
        <v>96</v>
      </c>
      <c r="D238" s="19" t="str">
        <f>IFERROR(IF(C238="No CAS","",INDEX('DEQ Pollutant List'!$B$7:$B$611,MATCH('3. Pollutant Emissions - EF'!C238,'DEQ Pollutant List'!$A$7:$A$611,0))),"")</f>
        <v>Acetaldehyde</v>
      </c>
      <c r="E238" s="23"/>
      <c r="F238" s="21"/>
      <c r="G238" s="23" t="s">
        <v>53</v>
      </c>
      <c r="H238" s="21" t="s">
        <v>53</v>
      </c>
      <c r="I238" s="34">
        <f>INDEX(EG_Gens!$C$55:$E$105,MATCH('3. Pollutant Emissions - EF'!C238,EG_Gens!$C$55:$C$105,0),3)</f>
        <v>0.7833</v>
      </c>
      <c r="J238" s="11">
        <f t="shared" ref="J238:J270" si="5">I238</f>
        <v>0.7833</v>
      </c>
      <c r="K238" s="6" t="s">
        <v>169</v>
      </c>
      <c r="L238" s="20" t="s">
        <v>170</v>
      </c>
      <c r="M238" s="7">
        <f>INDEX(EG_Gens!$G$55:$Q$105,MATCH('3. Pollutant Emissions - EF'!$C238,EG_Gens!$C$55:$C$105,0),MATCH('3. Pollutant Emissions - EF'!$B238,EG_Gens!$G$54:$Q$54,0))</f>
        <v>0.98287613666666651</v>
      </c>
      <c r="N238" s="5">
        <f>INDEX(EG_Gens!$S$55:$AC$105,MATCH('3. Pollutant Emissions - EF'!$C238,EG_Gens!$C$55:$C$105,0),MATCH('3. Pollutant Emissions - EF'!$B238,EG_Gens!$S$54:$AC$54,0))</f>
        <v>9.8287613666666659E-3</v>
      </c>
      <c r="O238" s="130">
        <f>IFERROR(IF(OR($C238="",$C238="No CAS"),INDEX('DEQ Pollutant List'!$D$7:$D$611,MATCH($D238,'DEQ Pollutant List'!$B$7:$B$611,0)),INDEX('DEQ Pollutant List'!$D$7:$D$611,MATCH($C238,'DEQ Pollutant List'!$A$7:$A$611,0))),"")</f>
        <v>1</v>
      </c>
    </row>
    <row r="239" spans="1:15" ht="15" hidden="1">
      <c r="A239" s="5" t="s">
        <v>51</v>
      </c>
      <c r="B239" s="7" t="s">
        <v>56</v>
      </c>
      <c r="C239" s="13" t="s">
        <v>99</v>
      </c>
      <c r="D239" s="19" t="str">
        <f>IFERROR(IF(C239="No CAS","",INDEX('DEQ Pollutant List'!$B$7:$B$611,MATCH('3. Pollutant Emissions - EF'!C239,'DEQ Pollutant List'!$A$7:$A$611,0))),"")</f>
        <v>Acrolein</v>
      </c>
      <c r="E239" s="23"/>
      <c r="F239" s="21"/>
      <c r="G239" s="23" t="s">
        <v>53</v>
      </c>
      <c r="H239" s="21" t="s">
        <v>53</v>
      </c>
      <c r="I239" s="34">
        <f>INDEX(EG_Gens!$C$55:$E$105,MATCH('3. Pollutant Emissions - EF'!C239,EG_Gens!$C$55:$C$105,0),3)</f>
        <v>3.39E-2</v>
      </c>
      <c r="J239" s="11">
        <f t="shared" si="5"/>
        <v>3.39E-2</v>
      </c>
      <c r="K239" s="6" t="s">
        <v>169</v>
      </c>
      <c r="L239" s="20" t="s">
        <v>170</v>
      </c>
      <c r="M239" s="7">
        <f>INDEX(EG_Gens!$G$55:$Q$105,MATCH('3. Pollutant Emissions - EF'!$C239,EG_Gens!$C$55:$C$105,0),MATCH('3. Pollutant Emissions - EF'!$B239,EG_Gens!$G$54:$Q$54,0))</f>
        <v>4.2537343333333325E-2</v>
      </c>
      <c r="N239" s="5">
        <f>INDEX(EG_Gens!$S$55:$AC$105,MATCH('3. Pollutant Emissions - EF'!$C239,EG_Gens!$C$55:$C$105,0),MATCH('3. Pollutant Emissions - EF'!$B239,EG_Gens!$S$54:$AC$54,0))</f>
        <v>4.253734333333333E-4</v>
      </c>
      <c r="O239" s="130">
        <f>IFERROR(IF(OR($C239="",$C239="No CAS"),INDEX('DEQ Pollutant List'!$D$7:$D$611,MATCH($D239,'DEQ Pollutant List'!$B$7:$B$611,0)),INDEX('DEQ Pollutant List'!$D$7:$D$611,MATCH($C239,'DEQ Pollutant List'!$A$7:$A$611,0))),"")</f>
        <v>5</v>
      </c>
    </row>
    <row r="240" spans="1:15" ht="15" hidden="1">
      <c r="A240" s="5" t="s">
        <v>51</v>
      </c>
      <c r="B240" s="7" t="s">
        <v>56</v>
      </c>
      <c r="C240" s="13" t="s">
        <v>100</v>
      </c>
      <c r="D240" s="19" t="str">
        <f>IFERROR(IF(C240="No CAS","",INDEX('DEQ Pollutant List'!$B$7:$B$611,MATCH('3. Pollutant Emissions - EF'!C240,'DEQ Pollutant List'!$A$7:$A$611,0))),"")</f>
        <v>Ammonia</v>
      </c>
      <c r="E240" s="23"/>
      <c r="F240" s="21"/>
      <c r="G240" s="23" t="s">
        <v>53</v>
      </c>
      <c r="H240" s="21" t="s">
        <v>53</v>
      </c>
      <c r="I240" s="34">
        <f>INDEX(EG_Gens!$C$55:$E$105,MATCH('3. Pollutant Emissions - EF'!C240,EG_Gens!$C$55:$C$105,0),3)</f>
        <v>0.8</v>
      </c>
      <c r="J240" s="11">
        <f t="shared" si="5"/>
        <v>0.8</v>
      </c>
      <c r="K240" s="6" t="s">
        <v>169</v>
      </c>
      <c r="L240" s="20" t="s">
        <v>171</v>
      </c>
      <c r="M240" s="7">
        <f>INDEX(EG_Gens!$G$55:$Q$105,MATCH('3. Pollutant Emissions - EF'!$C240,EG_Gens!$C$55:$C$105,0),MATCH('3. Pollutant Emissions - EF'!$B240,EG_Gens!$G$54:$Q$54,0))</f>
        <v>0.95199999999999996</v>
      </c>
      <c r="N240" s="5">
        <f>INDEX(EG_Gens!$S$55:$AC$105,MATCH('3. Pollutant Emissions - EF'!$C240,EG_Gens!$C$55:$C$105,0),MATCH('3. Pollutant Emissions - EF'!$B240,EG_Gens!$S$54:$AC$54,0))</f>
        <v>9.5200000000000007E-3</v>
      </c>
      <c r="O240" s="130">
        <f>IFERROR(IF(OR($C240="",$C240="No CAS"),INDEX('DEQ Pollutant List'!$D$7:$D$611,MATCH($D240,'DEQ Pollutant List'!$B$7:$B$611,0)),INDEX('DEQ Pollutant List'!$D$7:$D$611,MATCH($C240,'DEQ Pollutant List'!$A$7:$A$611,0))),"")</f>
        <v>26</v>
      </c>
    </row>
    <row r="241" spans="1:15" ht="15" hidden="1">
      <c r="A241" s="5" t="s">
        <v>51</v>
      </c>
      <c r="B241" s="7" t="s">
        <v>56</v>
      </c>
      <c r="C241" s="13" t="s">
        <v>172</v>
      </c>
      <c r="D241" s="19" t="str">
        <f>IFERROR(IF(C241="No CAS","",INDEX('DEQ Pollutant List'!$B$7:$B$611,MATCH('3. Pollutant Emissions - EF'!C241,'DEQ Pollutant List'!$A$7:$A$611,0))),"")</f>
        <v>Antimony and compounds</v>
      </c>
      <c r="E241" s="23"/>
      <c r="F241" s="21"/>
      <c r="G241" s="23" t="s">
        <v>53</v>
      </c>
      <c r="H241" s="21" t="s">
        <v>53</v>
      </c>
      <c r="I241" s="34">
        <f>INDEX(EG_Gens!$C$55:$E$105,MATCH('3. Pollutant Emissions - EF'!C241,EG_Gens!$C$55:$C$105,0),3)</f>
        <v>3.1818727304855452E-4</v>
      </c>
      <c r="J241" s="11">
        <f t="shared" si="5"/>
        <v>3.1818727304855452E-4</v>
      </c>
      <c r="K241" s="6" t="s">
        <v>169</v>
      </c>
      <c r="L241" s="20" t="s">
        <v>170</v>
      </c>
      <c r="M241" s="7">
        <f>INDEX(EG_Gens!$G$55:$Q$105,MATCH('3. Pollutant Emissions - EF'!$C241,EG_Gens!$C$55:$C$105,0),MATCH('3. Pollutant Emissions - EF'!$B241,EG_Gens!$G$54:$Q$54,0))</f>
        <v>3.7864285492777988E-4</v>
      </c>
      <c r="N241" s="5">
        <f>INDEX(EG_Gens!$S$55:$AC$105,MATCH('3. Pollutant Emissions - EF'!$C241,EG_Gens!$C$55:$C$105,0),MATCH('3. Pollutant Emissions - EF'!$B241,EG_Gens!$S$54:$AC$54,0))</f>
        <v>3.7864285492777988E-6</v>
      </c>
      <c r="O241" s="130">
        <f>IFERROR(IF(OR($C241="",$C241="No CAS"),INDEX('DEQ Pollutant List'!$D$7:$D$611,MATCH($D241,'DEQ Pollutant List'!$B$7:$B$611,0)),INDEX('DEQ Pollutant List'!$D$7:$D$611,MATCH($C241,'DEQ Pollutant List'!$A$7:$A$611,0))),"")</f>
        <v>33</v>
      </c>
    </row>
    <row r="242" spans="1:15" ht="15" hidden="1">
      <c r="A242" s="5" t="s">
        <v>51</v>
      </c>
      <c r="B242" s="7" t="s">
        <v>56</v>
      </c>
      <c r="C242" s="13" t="s">
        <v>102</v>
      </c>
      <c r="D242" s="19" t="str">
        <f>IFERROR(IF(C242="No CAS","",INDEX('DEQ Pollutant List'!$B$7:$B$611,MATCH('3. Pollutant Emissions - EF'!C242,'DEQ Pollutant List'!$A$7:$A$611,0))),"")</f>
        <v>Arsenic and compounds</v>
      </c>
      <c r="E242" s="23"/>
      <c r="F242" s="21"/>
      <c r="G242" s="23" t="s">
        <v>53</v>
      </c>
      <c r="H242" s="21" t="s">
        <v>53</v>
      </c>
      <c r="I242" s="34">
        <f>INDEX(EG_Gens!$C$55:$E$105,MATCH('3. Pollutant Emissions - EF'!C242,EG_Gens!$C$55:$C$105,0),3)</f>
        <v>1.6000000000000001E-3</v>
      </c>
      <c r="J242" s="11">
        <f t="shared" si="5"/>
        <v>1.6000000000000001E-3</v>
      </c>
      <c r="K242" s="6" t="s">
        <v>169</v>
      </c>
      <c r="L242" s="20" t="s">
        <v>170</v>
      </c>
      <c r="M242" s="7">
        <f>INDEX(EG_Gens!$G$55:$Q$105,MATCH('3. Pollutant Emissions - EF'!$C242,EG_Gens!$C$55:$C$105,0),MATCH('3. Pollutant Emissions - EF'!$B242,EG_Gens!$G$54:$Q$54,0))</f>
        <v>1.9040000000000001E-3</v>
      </c>
      <c r="N242" s="5">
        <f>INDEX(EG_Gens!$S$55:$AC$105,MATCH('3. Pollutant Emissions - EF'!$C242,EG_Gens!$C$55:$C$105,0),MATCH('3. Pollutant Emissions - EF'!$B242,EG_Gens!$S$54:$AC$54,0))</f>
        <v>1.9040000000000001E-5</v>
      </c>
      <c r="O242" s="130">
        <f>IFERROR(IF(OR($C242="",$C242="No CAS"),INDEX('DEQ Pollutant List'!$D$7:$D$611,MATCH($D242,'DEQ Pollutant List'!$B$7:$B$611,0)),INDEX('DEQ Pollutant List'!$D$7:$D$611,MATCH($C242,'DEQ Pollutant List'!$A$7:$A$611,0))),"")</f>
        <v>37</v>
      </c>
    </row>
    <row r="243" spans="1:15" ht="15" hidden="1">
      <c r="A243" s="5" t="s">
        <v>51</v>
      </c>
      <c r="B243" s="7" t="s">
        <v>56</v>
      </c>
      <c r="C243" s="13" t="s">
        <v>103</v>
      </c>
      <c r="D243" s="19" t="str">
        <f>IFERROR(IF(C243="No CAS","",INDEX('DEQ Pollutant List'!$B$7:$B$611,MATCH('3. Pollutant Emissions - EF'!C243,'DEQ Pollutant List'!$A$7:$A$611,0))),"")</f>
        <v>Barium and compounds</v>
      </c>
      <c r="E243" s="23"/>
      <c r="F243" s="21"/>
      <c r="G243" s="23" t="s">
        <v>53</v>
      </c>
      <c r="H243" s="21" t="s">
        <v>53</v>
      </c>
      <c r="I243" s="34">
        <f>INDEX(EG_Gens!$C$55:$E$105,MATCH('3. Pollutant Emissions - EF'!C243,EG_Gens!$C$55:$C$105,0),3)</f>
        <v>3.7389334939055331E-4</v>
      </c>
      <c r="J243" s="11">
        <f t="shared" si="5"/>
        <v>3.7389334939055331E-4</v>
      </c>
      <c r="K243" s="6" t="s">
        <v>169</v>
      </c>
      <c r="L243" s="20" t="s">
        <v>170</v>
      </c>
      <c r="M243" s="7">
        <f>INDEX(EG_Gens!$G$55:$Q$105,MATCH('3. Pollutant Emissions - EF'!$C243,EG_Gens!$C$55:$C$105,0),MATCH('3. Pollutant Emissions - EF'!$B243,EG_Gens!$G$54:$Q$54,0))</f>
        <v>4.4493308577475839E-4</v>
      </c>
      <c r="N243" s="5">
        <f>INDEX(EG_Gens!$S$55:$AC$105,MATCH('3. Pollutant Emissions - EF'!$C243,EG_Gens!$C$55:$C$105,0),MATCH('3. Pollutant Emissions - EF'!$B243,EG_Gens!$S$54:$AC$54,0))</f>
        <v>4.4493308577475849E-6</v>
      </c>
      <c r="O243" s="130">
        <f>IFERROR(IF(OR($C243="",$C243="No CAS"),INDEX('DEQ Pollutant List'!$D$7:$D$611,MATCH($D243,'DEQ Pollutant List'!$B$7:$B$611,0)),INDEX('DEQ Pollutant List'!$D$7:$D$611,MATCH($C243,'DEQ Pollutant List'!$A$7:$A$611,0))),"")</f>
        <v>45</v>
      </c>
    </row>
    <row r="244" spans="1:15" ht="15" hidden="1">
      <c r="A244" s="5" t="s">
        <v>51</v>
      </c>
      <c r="B244" s="7" t="s">
        <v>56</v>
      </c>
      <c r="C244" s="13" t="s">
        <v>104</v>
      </c>
      <c r="D244" s="19" t="str">
        <f>IFERROR(IF(C244="No CAS","",INDEX('DEQ Pollutant List'!$B$7:$B$611,MATCH('3. Pollutant Emissions - EF'!C244,'DEQ Pollutant List'!$A$7:$A$611,0))),"")</f>
        <v>Benzene</v>
      </c>
      <c r="E244" s="23"/>
      <c r="F244" s="21"/>
      <c r="G244" s="23" t="s">
        <v>53</v>
      </c>
      <c r="H244" s="21" t="s">
        <v>53</v>
      </c>
      <c r="I244" s="34">
        <f>INDEX(EG_Gens!$C$55:$E$105,MATCH('3. Pollutant Emissions - EF'!C244,EG_Gens!$C$55:$C$105,0),3)</f>
        <v>0.18629999999999999</v>
      </c>
      <c r="J244" s="11">
        <f t="shared" si="5"/>
        <v>0.18629999999999999</v>
      </c>
      <c r="K244" s="6" t="s">
        <v>169</v>
      </c>
      <c r="L244" s="20" t="s">
        <v>170</v>
      </c>
      <c r="M244" s="7">
        <f>INDEX(EG_Gens!$G$55:$Q$105,MATCH('3. Pollutant Emissions - EF'!$C244,EG_Gens!$C$55:$C$105,0),MATCH('3. Pollutant Emissions - EF'!$B244,EG_Gens!$G$54:$Q$54,0))</f>
        <v>0.23376716999999994</v>
      </c>
      <c r="N244" s="5">
        <f>INDEX(EG_Gens!$S$55:$AC$105,MATCH('3. Pollutant Emissions - EF'!$C244,EG_Gens!$C$55:$C$105,0),MATCH('3. Pollutant Emissions - EF'!$B244,EG_Gens!$S$54:$AC$54,0))</f>
        <v>2.3376716999999997E-3</v>
      </c>
      <c r="O244" s="130">
        <f>IFERROR(IF(OR($C244="",$C244="No CAS"),INDEX('DEQ Pollutant List'!$D$7:$D$611,MATCH($D244,'DEQ Pollutant List'!$B$7:$B$611,0)),INDEX('DEQ Pollutant List'!$D$7:$D$611,MATCH($C244,'DEQ Pollutant List'!$A$7:$A$611,0))),"")</f>
        <v>46</v>
      </c>
    </row>
    <row r="245" spans="1:15" ht="15" hidden="1">
      <c r="A245" s="5" t="s">
        <v>51</v>
      </c>
      <c r="B245" s="7" t="s">
        <v>56</v>
      </c>
      <c r="C245" s="13" t="s">
        <v>105</v>
      </c>
      <c r="D245" s="19" t="str">
        <f>IFERROR(IF(C245="No CAS","",INDEX('DEQ Pollutant List'!$B$7:$B$611,MATCH('3. Pollutant Emissions - EF'!C245,'DEQ Pollutant List'!$A$7:$A$611,0))),"")</f>
        <v>Benzo[a]pyrene</v>
      </c>
      <c r="E245" s="23"/>
      <c r="F245" s="21"/>
      <c r="G245" s="23" t="s">
        <v>53</v>
      </c>
      <c r="H245" s="21" t="s">
        <v>53</v>
      </c>
      <c r="I245" s="34">
        <f>INDEX(EG_Gens!$C$55:$E$105,MATCH('3. Pollutant Emissions - EF'!C245,EG_Gens!$C$55:$C$105,0),3)</f>
        <v>3.5200000000000002E-5</v>
      </c>
      <c r="J245" s="11">
        <f t="shared" si="5"/>
        <v>3.5200000000000002E-5</v>
      </c>
      <c r="K245" s="6" t="s">
        <v>169</v>
      </c>
      <c r="L245" s="20" t="s">
        <v>170</v>
      </c>
      <c r="M245" s="7">
        <f>INDEX(EG_Gens!$G$55:$Q$105,MATCH('3. Pollutant Emissions - EF'!$C245,EG_Gens!$C$55:$C$105,0),MATCH('3. Pollutant Emissions - EF'!$B245,EG_Gens!$G$54:$Q$54,0))</f>
        <v>4.4168568888888886E-5</v>
      </c>
      <c r="N245" s="5">
        <f>INDEX(EG_Gens!$S$55:$AC$105,MATCH('3. Pollutant Emissions - EF'!$C245,EG_Gens!$C$55:$C$105,0),MATCH('3. Pollutant Emissions - EF'!$B245,EG_Gens!$S$54:$AC$54,0))</f>
        <v>4.4168568888888888E-7</v>
      </c>
      <c r="O245" s="130">
        <f>IFERROR(IF(OR($C245="",$C245="No CAS"),INDEX('DEQ Pollutant List'!$D$7:$D$611,MATCH($D245,'DEQ Pollutant List'!$B$7:$B$611,0)),INDEX('DEQ Pollutant List'!$D$7:$D$611,MATCH($C245,'DEQ Pollutant List'!$A$7:$A$611,0))),"")</f>
        <v>406</v>
      </c>
    </row>
    <row r="246" spans="1:15" ht="15" hidden="1">
      <c r="A246" s="5" t="s">
        <v>51</v>
      </c>
      <c r="B246" s="7" t="s">
        <v>56</v>
      </c>
      <c r="C246" s="13" t="s">
        <v>106</v>
      </c>
      <c r="D246" s="19" t="str">
        <f>IFERROR(IF(C246="No CAS","",INDEX('DEQ Pollutant List'!$B$7:$B$611,MATCH('3. Pollutant Emissions - EF'!C246,'DEQ Pollutant List'!$A$7:$A$611,0))),"")</f>
        <v>Beryllium and compounds</v>
      </c>
      <c r="E246" s="23"/>
      <c r="F246" s="21"/>
      <c r="G246" s="23" t="s">
        <v>53</v>
      </c>
      <c r="H246" s="21" t="s">
        <v>53</v>
      </c>
      <c r="I246" s="34">
        <f>INDEX(EG_Gens!$C$55:$E$105,MATCH('3. Pollutant Emissions - EF'!C246,EG_Gens!$C$55:$C$105,0),3)</f>
        <v>4.7708462766464961E-6</v>
      </c>
      <c r="J246" s="11">
        <f t="shared" si="5"/>
        <v>4.7708462766464961E-6</v>
      </c>
      <c r="K246" s="6" t="s">
        <v>169</v>
      </c>
      <c r="L246" s="20" t="s">
        <v>170</v>
      </c>
      <c r="M246" s="7">
        <f>INDEX(EG_Gens!$G$55:$Q$105,MATCH('3. Pollutant Emissions - EF'!$C246,EG_Gens!$C$55:$C$105,0),MATCH('3. Pollutant Emissions - EF'!$B246,EG_Gens!$G$54:$Q$54,0))</f>
        <v>5.6773070692093298E-6</v>
      </c>
      <c r="N246" s="5">
        <f>INDEX(EG_Gens!$S$55:$AC$105,MATCH('3. Pollutant Emissions - EF'!$C246,EG_Gens!$C$55:$C$105,0),MATCH('3. Pollutant Emissions - EF'!$B246,EG_Gens!$S$54:$AC$54,0))</f>
        <v>5.6773070692093307E-8</v>
      </c>
      <c r="O246" s="130">
        <f>IFERROR(IF(OR($C246="",$C246="No CAS"),INDEX('DEQ Pollutant List'!$D$7:$D$611,MATCH($D246,'DEQ Pollutant List'!$B$7:$B$611,0)),INDEX('DEQ Pollutant List'!$D$7:$D$611,MATCH($C246,'DEQ Pollutant List'!$A$7:$A$611,0))),"")</f>
        <v>58</v>
      </c>
    </row>
    <row r="247" spans="1:15" ht="15" hidden="1">
      <c r="A247" s="5" t="s">
        <v>51</v>
      </c>
      <c r="B247" s="7" t="s">
        <v>56</v>
      </c>
      <c r="C247" s="13" t="s">
        <v>107</v>
      </c>
      <c r="D247" s="19" t="str">
        <f>IFERROR(IF(C247="No CAS","",INDEX('DEQ Pollutant List'!$B$7:$B$611,MATCH('3. Pollutant Emissions - EF'!C247,'DEQ Pollutant List'!$A$7:$A$611,0))),"")</f>
        <v>Cadmium and compounds</v>
      </c>
      <c r="E247" s="23"/>
      <c r="F247" s="21"/>
      <c r="G247" s="23" t="s">
        <v>53</v>
      </c>
      <c r="H247" s="21" t="s">
        <v>53</v>
      </c>
      <c r="I247" s="34">
        <f>INDEX(EG_Gens!$C$55:$E$105,MATCH('3. Pollutant Emissions - EF'!C247,EG_Gens!$C$55:$C$105,0),3)</f>
        <v>1.5E-3</v>
      </c>
      <c r="J247" s="11">
        <f t="shared" si="5"/>
        <v>1.5E-3</v>
      </c>
      <c r="K247" s="6" t="s">
        <v>169</v>
      </c>
      <c r="L247" s="20" t="s">
        <v>170</v>
      </c>
      <c r="M247" s="7">
        <f>INDEX(EG_Gens!$G$55:$Q$105,MATCH('3. Pollutant Emissions - EF'!$C247,EG_Gens!$C$55:$C$105,0),MATCH('3. Pollutant Emissions - EF'!$B247,EG_Gens!$G$54:$Q$54,0))</f>
        <v>1.7849999999999999E-3</v>
      </c>
      <c r="N247" s="5">
        <f>INDEX(EG_Gens!$S$55:$AC$105,MATCH('3. Pollutant Emissions - EF'!$C247,EG_Gens!$C$55:$C$105,0),MATCH('3. Pollutant Emissions - EF'!$B247,EG_Gens!$S$54:$AC$54,0))</f>
        <v>1.785E-5</v>
      </c>
      <c r="O247" s="130">
        <f>IFERROR(IF(OR($C247="",$C247="No CAS"),INDEX('DEQ Pollutant List'!$D$7:$D$611,MATCH($D247,'DEQ Pollutant List'!$B$7:$B$611,0)),INDEX('DEQ Pollutant List'!$D$7:$D$611,MATCH($C247,'DEQ Pollutant List'!$A$7:$A$611,0))),"")</f>
        <v>83</v>
      </c>
    </row>
    <row r="248" spans="1:15" ht="15" hidden="1">
      <c r="A248" s="5" t="s">
        <v>51</v>
      </c>
      <c r="B248" s="7" t="s">
        <v>56</v>
      </c>
      <c r="C248" s="13" t="s">
        <v>108</v>
      </c>
      <c r="D248" s="19" t="str">
        <f>IFERROR(IF(C248="No CAS","",INDEX('DEQ Pollutant List'!$B$7:$B$611,MATCH('3. Pollutant Emissions - EF'!C248,'DEQ Pollutant List'!$A$7:$A$611,0))),"")</f>
        <v>Chromium VI, chromate and dichromate particulate</v>
      </c>
      <c r="E248" s="23"/>
      <c r="F248" s="21"/>
      <c r="G248" s="23" t="s">
        <v>53</v>
      </c>
      <c r="H248" s="21" t="s">
        <v>53</v>
      </c>
      <c r="I248" s="34">
        <f>INDEX(EG_Gens!$C$55:$E$105,MATCH('3. Pollutant Emissions - EF'!C248,EG_Gens!$C$55:$C$105,0),3)</f>
        <v>1E-4</v>
      </c>
      <c r="J248" s="11">
        <f t="shared" si="5"/>
        <v>1E-4</v>
      </c>
      <c r="K248" s="6" t="s">
        <v>169</v>
      </c>
      <c r="L248" s="20" t="s">
        <v>170</v>
      </c>
      <c r="M248" s="7">
        <f>INDEX(EG_Gens!$G$55:$Q$105,MATCH('3. Pollutant Emissions - EF'!$C248,EG_Gens!$C$55:$C$105,0),MATCH('3. Pollutant Emissions - EF'!$B248,EG_Gens!$G$54:$Q$54,0))</f>
        <v>1.1900000000000001E-4</v>
      </c>
      <c r="N248" s="5">
        <f>INDEX(EG_Gens!$S$55:$AC$105,MATCH('3. Pollutant Emissions - EF'!$C248,EG_Gens!$C$55:$C$105,0),MATCH('3. Pollutant Emissions - EF'!$B248,EG_Gens!$S$54:$AC$54,0))</f>
        <v>1.19E-6</v>
      </c>
      <c r="O248" s="130">
        <f>IFERROR(IF(OR($C248="",$C248="No CAS"),INDEX('DEQ Pollutant List'!$D$7:$D$611,MATCH($D248,'DEQ Pollutant List'!$B$7:$B$611,0)),INDEX('DEQ Pollutant List'!$D$7:$D$611,MATCH($C248,'DEQ Pollutant List'!$A$7:$A$611,0))),"")</f>
        <v>136</v>
      </c>
    </row>
    <row r="249" spans="1:15" ht="15" hidden="1">
      <c r="A249" s="5" t="s">
        <v>51</v>
      </c>
      <c r="B249" s="7" t="s">
        <v>56</v>
      </c>
      <c r="C249" s="13" t="s">
        <v>173</v>
      </c>
      <c r="D249" s="19" t="str">
        <f>IFERROR(IF(C249="No CAS","",INDEX('DEQ Pollutant List'!$B$7:$B$611,MATCH('3. Pollutant Emissions - EF'!C249,'DEQ Pollutant List'!$A$7:$A$611,0))),"")</f>
        <v>Chlorobenzene</v>
      </c>
      <c r="E249" s="23"/>
      <c r="F249" s="21"/>
      <c r="G249" s="23" t="s">
        <v>53</v>
      </c>
      <c r="H249" s="21" t="s">
        <v>53</v>
      </c>
      <c r="I249" s="34">
        <f>INDEX(EG_Gens!$C$55:$E$105,MATCH('3. Pollutant Emissions - EF'!C249,EG_Gens!$C$55:$C$105,0),3)</f>
        <v>2.0000000000000001E-4</v>
      </c>
      <c r="J249" s="11">
        <f t="shared" si="5"/>
        <v>2.0000000000000001E-4</v>
      </c>
      <c r="K249" s="6" t="s">
        <v>169</v>
      </c>
      <c r="L249" s="20" t="s">
        <v>170</v>
      </c>
      <c r="M249" s="7">
        <f>INDEX(EG_Gens!$G$55:$Q$105,MATCH('3. Pollutant Emissions - EF'!$C249,EG_Gens!$C$55:$C$105,0),MATCH('3. Pollutant Emissions - EF'!$B249,EG_Gens!$G$54:$Q$54,0))</f>
        <v>2.5095777777777773E-4</v>
      </c>
      <c r="N249" s="5">
        <f>INDEX(EG_Gens!$S$55:$AC$105,MATCH('3. Pollutant Emissions - EF'!$C249,EG_Gens!$C$55:$C$105,0),MATCH('3. Pollutant Emissions - EF'!$B249,EG_Gens!$S$54:$AC$54,0))</f>
        <v>2.5095777777777777E-6</v>
      </c>
      <c r="O249" s="130">
        <f>IFERROR(IF(OR($C249="",$C249="No CAS"),INDEX('DEQ Pollutant List'!$D$7:$D$611,MATCH($D249,'DEQ Pollutant List'!$B$7:$B$611,0)),INDEX('DEQ Pollutant List'!$D$7:$D$611,MATCH($C249,'DEQ Pollutant List'!$A$7:$A$611,0))),"")</f>
        <v>108</v>
      </c>
    </row>
    <row r="250" spans="1:15" ht="15" hidden="1">
      <c r="A250" s="5" t="s">
        <v>51</v>
      </c>
      <c r="B250" s="7" t="s">
        <v>56</v>
      </c>
      <c r="C250" s="13" t="s">
        <v>109</v>
      </c>
      <c r="D250" s="19" t="str">
        <f>IFERROR(IF(C250="No CAS","",INDEX('DEQ Pollutant List'!$B$7:$B$611,MATCH('3. Pollutant Emissions - EF'!C250,'DEQ Pollutant List'!$A$7:$A$611,0))),"")</f>
        <v>Cobalt and compounds</v>
      </c>
      <c r="E250" s="23"/>
      <c r="F250" s="21"/>
      <c r="G250" s="23" t="s">
        <v>53</v>
      </c>
      <c r="H250" s="21" t="s">
        <v>53</v>
      </c>
      <c r="I250" s="34">
        <f>INDEX(EG_Gens!$C$55:$E$105,MATCH('3. Pollutant Emissions - EF'!C250,EG_Gens!$C$55:$C$105,0),3)</f>
        <v>1.5751137782235815E-5</v>
      </c>
      <c r="J250" s="11">
        <f t="shared" si="5"/>
        <v>1.5751137782235815E-5</v>
      </c>
      <c r="K250" s="6" t="s">
        <v>169</v>
      </c>
      <c r="L250" s="20" t="s">
        <v>170</v>
      </c>
      <c r="M250" s="7">
        <f>INDEX(EG_Gens!$G$55:$Q$105,MATCH('3. Pollutant Emissions - EF'!$C250,EG_Gens!$C$55:$C$105,0),MATCH('3. Pollutant Emissions - EF'!$B250,EG_Gens!$G$54:$Q$54,0))</f>
        <v>1.8743853960860619E-5</v>
      </c>
      <c r="N250" s="5">
        <f>INDEX(EG_Gens!$S$55:$AC$105,MATCH('3. Pollutant Emissions - EF'!$C250,EG_Gens!$C$55:$C$105,0),MATCH('3. Pollutant Emissions - EF'!$B250,EG_Gens!$S$54:$AC$54,0))</f>
        <v>1.8743853960860621E-7</v>
      </c>
      <c r="O250" s="130">
        <f>IFERROR(IF(OR($C250="",$C250="No CAS"),INDEX('DEQ Pollutant List'!$D$7:$D$611,MATCH($D250,'DEQ Pollutant List'!$B$7:$B$611,0)),INDEX('DEQ Pollutant List'!$D$7:$D$611,MATCH($C250,'DEQ Pollutant List'!$A$7:$A$611,0))),"")</f>
        <v>146</v>
      </c>
    </row>
    <row r="251" spans="1:15" ht="15" hidden="1">
      <c r="A251" s="5" t="s">
        <v>51</v>
      </c>
      <c r="B251" s="7" t="s">
        <v>56</v>
      </c>
      <c r="C251" s="13" t="s">
        <v>110</v>
      </c>
      <c r="D251" s="19" t="str">
        <f>IFERROR(IF(C251="No CAS","",INDEX('DEQ Pollutant List'!$B$7:$B$611,MATCH('3. Pollutant Emissions - EF'!C251,'DEQ Pollutant List'!$A$7:$A$611,0))),"")</f>
        <v>Copper and compounds</v>
      </c>
      <c r="E251" s="23"/>
      <c r="F251" s="21"/>
      <c r="G251" s="23" t="s">
        <v>53</v>
      </c>
      <c r="H251" s="21" t="s">
        <v>53</v>
      </c>
      <c r="I251" s="34">
        <f>INDEX(EG_Gens!$C$55:$E$105,MATCH('3. Pollutant Emissions - EF'!C251,EG_Gens!$C$55:$C$105,0),3)</f>
        <v>4.1000000000000003E-3</v>
      </c>
      <c r="J251" s="11">
        <f t="shared" si="5"/>
        <v>4.1000000000000003E-3</v>
      </c>
      <c r="K251" s="6" t="s">
        <v>169</v>
      </c>
      <c r="L251" s="20" t="s">
        <v>170</v>
      </c>
      <c r="M251" s="7">
        <f>INDEX(EG_Gens!$G$55:$Q$105,MATCH('3. Pollutant Emissions - EF'!$C251,EG_Gens!$C$55:$C$105,0),MATCH('3. Pollutant Emissions - EF'!$B251,EG_Gens!$G$54:$Q$54,0))</f>
        <v>4.8790000000000005E-3</v>
      </c>
      <c r="N251" s="5">
        <f>INDEX(EG_Gens!$S$55:$AC$105,MATCH('3. Pollutant Emissions - EF'!$C251,EG_Gens!$C$55:$C$105,0),MATCH('3. Pollutant Emissions - EF'!$B251,EG_Gens!$S$54:$AC$54,0))</f>
        <v>4.8790000000000006E-5</v>
      </c>
      <c r="O251" s="130">
        <f>IFERROR(IF(OR($C251="",$C251="No CAS"),INDEX('DEQ Pollutant List'!$D$7:$D$611,MATCH($D251,'DEQ Pollutant List'!$B$7:$B$611,0)),INDEX('DEQ Pollutant List'!$D$7:$D$611,MATCH($C251,'DEQ Pollutant List'!$A$7:$A$611,0))),"")</f>
        <v>149</v>
      </c>
    </row>
    <row r="252" spans="1:15" ht="15" hidden="1">
      <c r="A252" s="5" t="s">
        <v>51</v>
      </c>
      <c r="B252" s="7" t="s">
        <v>56</v>
      </c>
      <c r="C252" s="13">
        <v>200</v>
      </c>
      <c r="D252" s="19" t="str">
        <f>IFERROR(IF(C252="No CAS","",INDEX('DEQ Pollutant List'!$B$7:$B$611,MATCH('3. Pollutant Emissions - EF'!C252,'DEQ Pollutant List'!$A$7:$A$611,0))),"")</f>
        <v>Diesel particulate matter</v>
      </c>
      <c r="E252" s="23"/>
      <c r="F252" s="21"/>
      <c r="G252" s="23" t="s">
        <v>53</v>
      </c>
      <c r="H252" s="21" t="s">
        <v>53</v>
      </c>
      <c r="I252" s="34">
        <f>INDEX(EG_Gens!$C$55:$E$105,MATCH('3. Pollutant Emissions - EF'!C252,EG_Gens!$C$55:$C$105,0),3)</f>
        <v>33.5</v>
      </c>
      <c r="J252" s="11">
        <f t="shared" si="5"/>
        <v>33.5</v>
      </c>
      <c r="K252" s="6" t="s">
        <v>169</v>
      </c>
      <c r="L252" s="20" t="s">
        <v>170</v>
      </c>
      <c r="M252" s="7">
        <f>INDEX(EG_Gens!$G$55:$Q$105,MATCH('3. Pollutant Emissions - EF'!$C252,EG_Gens!$C$55:$C$105,0),MATCH('3. Pollutant Emissions - EF'!$B252,EG_Gens!$G$54:$Q$54,0))</f>
        <v>42.03542777777777</v>
      </c>
      <c r="N252" s="5">
        <f>INDEX(EG_Gens!$S$55:$AC$105,MATCH('3. Pollutant Emissions - EF'!$C252,EG_Gens!$C$55:$C$105,0),MATCH('3. Pollutant Emissions - EF'!$B252,EG_Gens!$S$54:$AC$54,0))</f>
        <v>0.42035427777777773</v>
      </c>
      <c r="O252" s="130">
        <f>IFERROR(IF(OR($C252="",$C252="No CAS"),INDEX('DEQ Pollutant List'!$D$7:$D$611,MATCH($D252,'DEQ Pollutant List'!$B$7:$B$611,0)),INDEX('DEQ Pollutant List'!$D$7:$D$611,MATCH($C252,'DEQ Pollutant List'!$A$7:$A$611,0))),"")</f>
        <v>200</v>
      </c>
    </row>
    <row r="253" spans="1:15" ht="15" hidden="1">
      <c r="A253" s="5" t="s">
        <v>51</v>
      </c>
      <c r="B253" s="7" t="s">
        <v>56</v>
      </c>
      <c r="C253" s="13" t="s">
        <v>111</v>
      </c>
      <c r="D253" s="19" t="str">
        <f>IFERROR(IF(C253="No CAS","",INDEX('DEQ Pollutant List'!$B$7:$B$611,MATCH('3. Pollutant Emissions - EF'!C253,'DEQ Pollutant List'!$A$7:$A$611,0))),"")</f>
        <v>Ethyl benzene</v>
      </c>
      <c r="E253" s="23"/>
      <c r="F253" s="21"/>
      <c r="G253" s="23" t="s">
        <v>53</v>
      </c>
      <c r="H253" s="21" t="s">
        <v>53</v>
      </c>
      <c r="I253" s="34">
        <f>INDEX(EG_Gens!$C$55:$E$105,MATCH('3. Pollutant Emissions - EF'!C253,EG_Gens!$C$55:$C$105,0),3)</f>
        <v>1.09E-2</v>
      </c>
      <c r="J253" s="11">
        <f t="shared" si="5"/>
        <v>1.09E-2</v>
      </c>
      <c r="K253" s="6" t="s">
        <v>169</v>
      </c>
      <c r="L253" s="20" t="s">
        <v>170</v>
      </c>
      <c r="M253" s="7">
        <f>INDEX(EG_Gens!$G$55:$Q$105,MATCH('3. Pollutant Emissions - EF'!$C253,EG_Gens!$C$55:$C$105,0),MATCH('3. Pollutant Emissions - EF'!$B253,EG_Gens!$G$54:$Q$54,0))</f>
        <v>1.3677198888888888E-2</v>
      </c>
      <c r="N253" s="5">
        <f>INDEX(EG_Gens!$S$55:$AC$105,MATCH('3. Pollutant Emissions - EF'!$C253,EG_Gens!$C$55:$C$105,0),MATCH('3. Pollutant Emissions - EF'!$B253,EG_Gens!$S$54:$AC$54,0))</f>
        <v>1.3677198888888888E-4</v>
      </c>
      <c r="O253" s="130">
        <f>IFERROR(IF(OR($C253="",$C253="No CAS"),INDEX('DEQ Pollutant List'!$D$7:$D$611,MATCH($D253,'DEQ Pollutant List'!$B$7:$B$611,0)),INDEX('DEQ Pollutant List'!$D$7:$D$611,MATCH($C253,'DEQ Pollutant List'!$A$7:$A$611,0))),"")</f>
        <v>229</v>
      </c>
    </row>
    <row r="254" spans="1:15" ht="15" hidden="1">
      <c r="A254" s="5" t="s">
        <v>51</v>
      </c>
      <c r="B254" s="7" t="s">
        <v>56</v>
      </c>
      <c r="C254" s="13" t="s">
        <v>112</v>
      </c>
      <c r="D254" s="19" t="str">
        <f>IFERROR(IF(C254="No CAS","",INDEX('DEQ Pollutant List'!$B$7:$B$611,MATCH('3. Pollutant Emissions - EF'!C254,'DEQ Pollutant List'!$A$7:$A$611,0))),"")</f>
        <v>Formaldehyde</v>
      </c>
      <c r="E254" s="23"/>
      <c r="F254" s="21"/>
      <c r="G254" s="23" t="s">
        <v>53</v>
      </c>
      <c r="H254" s="21" t="s">
        <v>53</v>
      </c>
      <c r="I254" s="34">
        <f>INDEX(EG_Gens!$C$55:$E$105,MATCH('3. Pollutant Emissions - EF'!C254,EG_Gens!$C$55:$C$105,0),3)</f>
        <v>1.7261</v>
      </c>
      <c r="J254" s="11">
        <f t="shared" si="5"/>
        <v>1.7261</v>
      </c>
      <c r="K254" s="6" t="s">
        <v>169</v>
      </c>
      <c r="L254" s="20" t="s">
        <v>170</v>
      </c>
      <c r="M254" s="7">
        <f>INDEX(EG_Gens!$G$55:$Q$105,MATCH('3. Pollutant Emissions - EF'!$C254,EG_Gens!$C$55:$C$105,0),MATCH('3. Pollutant Emissions - EF'!$B254,EG_Gens!$G$54:$Q$54,0))</f>
        <v>2.1852905472222224</v>
      </c>
      <c r="N254" s="5">
        <f>INDEX(EG_Gens!$S$55:$AC$105,MATCH('3. Pollutant Emissions - EF'!$C254,EG_Gens!$C$55:$C$105,0),MATCH('3. Pollutant Emissions - EF'!$B254,EG_Gens!$S$54:$AC$54,0))</f>
        <v>2.1852905472222222E-2</v>
      </c>
      <c r="O254" s="130">
        <f>IFERROR(IF(OR($C254="",$C254="No CAS"),INDEX('DEQ Pollutant List'!$D$7:$D$611,MATCH($D254,'DEQ Pollutant List'!$B$7:$B$611,0)),INDEX('DEQ Pollutant List'!$D$7:$D$611,MATCH($C254,'DEQ Pollutant List'!$A$7:$A$611,0))),"")</f>
        <v>250</v>
      </c>
    </row>
    <row r="255" spans="1:15" ht="15" hidden="1">
      <c r="A255" s="5" t="s">
        <v>51</v>
      </c>
      <c r="B255" s="7" t="s">
        <v>56</v>
      </c>
      <c r="C255" s="13" t="s">
        <v>113</v>
      </c>
      <c r="D255" s="19" t="str">
        <f>IFERROR(IF(C255="No CAS","",INDEX('DEQ Pollutant List'!$B$7:$B$611,MATCH('3. Pollutant Emissions - EF'!C255,'DEQ Pollutant List'!$A$7:$A$611,0))),"")</f>
        <v>Hexane</v>
      </c>
      <c r="E255" s="23"/>
      <c r="F255" s="21"/>
      <c r="G255" s="23" t="s">
        <v>53</v>
      </c>
      <c r="H255" s="21" t="s">
        <v>53</v>
      </c>
      <c r="I255" s="34">
        <f>INDEX(EG_Gens!$C$55:$E$105,MATCH('3. Pollutant Emissions - EF'!C255,EG_Gens!$C$55:$C$105,0),3)</f>
        <v>2.69E-2</v>
      </c>
      <c r="J255" s="11">
        <f t="shared" si="5"/>
        <v>2.69E-2</v>
      </c>
      <c r="K255" s="6" t="s">
        <v>169</v>
      </c>
      <c r="L255" s="20" t="s">
        <v>170</v>
      </c>
      <c r="M255" s="7">
        <f>INDEX(EG_Gens!$G$55:$Q$105,MATCH('3. Pollutant Emissions - EF'!$C255,EG_Gens!$C$55:$C$105,0),MATCH('3. Pollutant Emissions - EF'!$B255,EG_Gens!$G$54:$Q$54,0))</f>
        <v>3.3753821111111103E-2</v>
      </c>
      <c r="N255" s="5">
        <f>INDEX(EG_Gens!$S$55:$AC$105,MATCH('3. Pollutant Emissions - EF'!$C255,EG_Gens!$C$55:$C$105,0),MATCH('3. Pollutant Emissions - EF'!$B255,EG_Gens!$S$54:$AC$54,0))</f>
        <v>3.3753821111111109E-4</v>
      </c>
      <c r="O255" s="130">
        <f>IFERROR(IF(OR($C255="",$C255="No CAS"),INDEX('DEQ Pollutant List'!$D$7:$D$611,MATCH($D255,'DEQ Pollutant List'!$B$7:$B$611,0)),INDEX('DEQ Pollutant List'!$D$7:$D$611,MATCH($C255,'DEQ Pollutant List'!$A$7:$A$611,0))),"")</f>
        <v>289</v>
      </c>
    </row>
    <row r="256" spans="1:15" ht="15" hidden="1">
      <c r="A256" s="5" t="s">
        <v>51</v>
      </c>
      <c r="B256" s="7" t="s">
        <v>56</v>
      </c>
      <c r="C256" s="13" t="s">
        <v>174</v>
      </c>
      <c r="D256" s="19" t="str">
        <f>IFERROR(IF(C256="No CAS","",INDEX('DEQ Pollutant List'!$B$7:$B$611,MATCH('3. Pollutant Emissions - EF'!C256,'DEQ Pollutant List'!$A$7:$A$611,0))),"")</f>
        <v>Hydrochloric acid</v>
      </c>
      <c r="E256" s="23"/>
      <c r="F256" s="21"/>
      <c r="G256" s="23" t="s">
        <v>53</v>
      </c>
      <c r="H256" s="21" t="s">
        <v>53</v>
      </c>
      <c r="I256" s="34">
        <f>INDEX(EG_Gens!$C$55:$E$105,MATCH('3. Pollutant Emissions - EF'!C256,EG_Gens!$C$55:$C$105,0),3)</f>
        <v>0.18629999999999999</v>
      </c>
      <c r="J256" s="11">
        <f t="shared" si="5"/>
        <v>0.18629999999999999</v>
      </c>
      <c r="K256" s="6" t="s">
        <v>169</v>
      </c>
      <c r="L256" s="20" t="s">
        <v>170</v>
      </c>
      <c r="M256" s="7">
        <f>INDEX(EG_Gens!$G$55:$Q$105,MATCH('3. Pollutant Emissions - EF'!$C256,EG_Gens!$C$55:$C$105,0),MATCH('3. Pollutant Emissions - EF'!$B256,EG_Gens!$G$54:$Q$54,0))</f>
        <v>0.23376716999999994</v>
      </c>
      <c r="N256" s="5">
        <f>INDEX(EG_Gens!$S$55:$AC$105,MATCH('3. Pollutant Emissions - EF'!$C256,EG_Gens!$C$55:$C$105,0),MATCH('3. Pollutant Emissions - EF'!$B256,EG_Gens!$S$54:$AC$54,0))</f>
        <v>2.3376716999999997E-3</v>
      </c>
      <c r="O256" s="130">
        <f>IFERROR(IF(OR($C256="",$C256="No CAS"),INDEX('DEQ Pollutant List'!$D$7:$D$611,MATCH($D256,'DEQ Pollutant List'!$B$7:$B$611,0)),INDEX('DEQ Pollutant List'!$D$7:$D$611,MATCH($C256,'DEQ Pollutant List'!$A$7:$A$611,0))),"")</f>
        <v>292</v>
      </c>
    </row>
    <row r="257" spans="1:15" ht="15" hidden="1">
      <c r="A257" s="5" t="s">
        <v>51</v>
      </c>
      <c r="B257" s="7" t="s">
        <v>56</v>
      </c>
      <c r="C257" s="13" t="s">
        <v>114</v>
      </c>
      <c r="D257" s="19" t="str">
        <f>IFERROR(IF(C257="No CAS","",INDEX('DEQ Pollutant List'!$B$7:$B$611,MATCH('3. Pollutant Emissions - EF'!C257,'DEQ Pollutant List'!$A$7:$A$611,0))),"")</f>
        <v>Lead and compounds</v>
      </c>
      <c r="E257" s="23"/>
      <c r="F257" s="21"/>
      <c r="G257" s="23" t="s">
        <v>53</v>
      </c>
      <c r="H257" s="21" t="s">
        <v>53</v>
      </c>
      <c r="I257" s="34">
        <f>INDEX(EG_Gens!$C$55:$E$105,MATCH('3. Pollutant Emissions - EF'!C257,EG_Gens!$C$55:$C$105,0),3)</f>
        <v>8.3000000000000001E-3</v>
      </c>
      <c r="J257" s="11">
        <f t="shared" si="5"/>
        <v>8.3000000000000001E-3</v>
      </c>
      <c r="K257" s="6" t="s">
        <v>169</v>
      </c>
      <c r="L257" s="20" t="s">
        <v>170</v>
      </c>
      <c r="M257" s="7">
        <f>INDEX(EG_Gens!$G$55:$Q$105,MATCH('3. Pollutant Emissions - EF'!$C257,EG_Gens!$C$55:$C$105,0),MATCH('3. Pollutant Emissions - EF'!$B257,EG_Gens!$G$54:$Q$54,0))</f>
        <v>9.8770000000000004E-3</v>
      </c>
      <c r="N257" s="5">
        <f>INDEX(EG_Gens!$S$55:$AC$105,MATCH('3. Pollutant Emissions - EF'!$C257,EG_Gens!$C$55:$C$105,0),MATCH('3. Pollutant Emissions - EF'!$B257,EG_Gens!$S$54:$AC$54,0))</f>
        <v>9.8770000000000005E-5</v>
      </c>
      <c r="O257" s="130">
        <f>IFERROR(IF(OR($C257="",$C257="No CAS"),INDEX('DEQ Pollutant List'!$D$7:$D$611,MATCH($D257,'DEQ Pollutant List'!$B$7:$B$611,0)),INDEX('DEQ Pollutant List'!$D$7:$D$611,MATCH($C257,'DEQ Pollutant List'!$A$7:$A$611,0))),"")</f>
        <v>305</v>
      </c>
    </row>
    <row r="258" spans="1:15" ht="15" hidden="1">
      <c r="A258" s="5" t="s">
        <v>51</v>
      </c>
      <c r="B258" s="7" t="s">
        <v>56</v>
      </c>
      <c r="C258" s="13" t="s">
        <v>115</v>
      </c>
      <c r="D258" s="19" t="str">
        <f>IFERROR(IF(C258="No CAS","",INDEX('DEQ Pollutant List'!$B$7:$B$611,MATCH('3. Pollutant Emissions - EF'!C258,'DEQ Pollutant List'!$A$7:$A$611,0))),"")</f>
        <v>Manganese and compounds</v>
      </c>
      <c r="E258" s="23"/>
      <c r="F258" s="21"/>
      <c r="G258" s="23" t="s">
        <v>53</v>
      </c>
      <c r="H258" s="21" t="s">
        <v>53</v>
      </c>
      <c r="I258" s="34">
        <f>INDEX(EG_Gens!$C$55:$E$105,MATCH('3. Pollutant Emissions - EF'!C258,EG_Gens!$C$55:$C$105,0),3)</f>
        <v>3.0999999999999999E-3</v>
      </c>
      <c r="J258" s="11">
        <f t="shared" si="5"/>
        <v>3.0999999999999999E-3</v>
      </c>
      <c r="K258" s="6" t="s">
        <v>169</v>
      </c>
      <c r="L258" s="20" t="s">
        <v>170</v>
      </c>
      <c r="M258" s="7">
        <f>INDEX(EG_Gens!$G$55:$Q$105,MATCH('3. Pollutant Emissions - EF'!$C258,EG_Gens!$C$55:$C$105,0),MATCH('3. Pollutant Emissions - EF'!$B258,EG_Gens!$G$54:$Q$54,0))</f>
        <v>3.6889999999999996E-3</v>
      </c>
      <c r="N258" s="5">
        <f>INDEX(EG_Gens!$S$55:$AC$105,MATCH('3. Pollutant Emissions - EF'!$C258,EG_Gens!$C$55:$C$105,0),MATCH('3. Pollutant Emissions - EF'!$B258,EG_Gens!$S$54:$AC$54,0))</f>
        <v>3.6890000000000001E-5</v>
      </c>
      <c r="O258" s="130">
        <f>IFERROR(IF(OR($C258="",$C258="No CAS"),INDEX('DEQ Pollutant List'!$D$7:$D$611,MATCH($D258,'DEQ Pollutant List'!$B$7:$B$611,0)),INDEX('DEQ Pollutant List'!$D$7:$D$611,MATCH($C258,'DEQ Pollutant List'!$A$7:$A$611,0))),"")</f>
        <v>312</v>
      </c>
    </row>
    <row r="259" spans="1:15" ht="15" hidden="1">
      <c r="A259" s="5" t="s">
        <v>51</v>
      </c>
      <c r="B259" s="7" t="s">
        <v>56</v>
      </c>
      <c r="C259" s="13" t="s">
        <v>116</v>
      </c>
      <c r="D259" s="19" t="str">
        <f>IFERROR(IF(C259="No CAS","",INDEX('DEQ Pollutant List'!$B$7:$B$611,MATCH('3. Pollutant Emissions - EF'!C259,'DEQ Pollutant List'!$A$7:$A$611,0))),"")</f>
        <v>Mercury and compounds</v>
      </c>
      <c r="E259" s="23"/>
      <c r="F259" s="21"/>
      <c r="G259" s="23" t="s">
        <v>53</v>
      </c>
      <c r="H259" s="21" t="s">
        <v>53</v>
      </c>
      <c r="I259" s="34">
        <f>INDEX(EG_Gens!$C$55:$E$105,MATCH('3. Pollutant Emissions - EF'!C259,EG_Gens!$C$55:$C$105,0),3)</f>
        <v>2E-3</v>
      </c>
      <c r="J259" s="11">
        <f t="shared" si="5"/>
        <v>2E-3</v>
      </c>
      <c r="K259" s="6" t="s">
        <v>169</v>
      </c>
      <c r="L259" s="20" t="s">
        <v>170</v>
      </c>
      <c r="M259" s="7">
        <f>INDEX(EG_Gens!$G$55:$Q$105,MATCH('3. Pollutant Emissions - EF'!$C259,EG_Gens!$C$55:$C$105,0),MATCH('3. Pollutant Emissions - EF'!$B259,EG_Gens!$G$54:$Q$54,0))</f>
        <v>2.3799999999999997E-3</v>
      </c>
      <c r="N259" s="5">
        <f>INDEX(EG_Gens!$S$55:$AC$105,MATCH('3. Pollutant Emissions - EF'!$C259,EG_Gens!$C$55:$C$105,0),MATCH('3. Pollutant Emissions - EF'!$B259,EG_Gens!$S$54:$AC$54,0))</f>
        <v>2.3800000000000003E-5</v>
      </c>
      <c r="O259" s="130">
        <f>IFERROR(IF(OR($C259="",$C259="No CAS"),INDEX('DEQ Pollutant List'!$D$7:$D$611,MATCH($D259,'DEQ Pollutant List'!$B$7:$B$611,0)),INDEX('DEQ Pollutant List'!$D$7:$D$611,MATCH($C259,'DEQ Pollutant List'!$A$7:$A$611,0))),"")</f>
        <v>316</v>
      </c>
    </row>
    <row r="260" spans="1:15" ht="15" hidden="1">
      <c r="A260" s="5" t="s">
        <v>51</v>
      </c>
      <c r="B260" s="7" t="s">
        <v>56</v>
      </c>
      <c r="C260" s="13" t="s">
        <v>118</v>
      </c>
      <c r="D260" s="19" t="str">
        <f>IFERROR(IF(C260="No CAS","",INDEX('DEQ Pollutant List'!$B$7:$B$611,MATCH('3. Pollutant Emissions - EF'!C260,'DEQ Pollutant List'!$A$7:$A$611,0))),"")</f>
        <v>Naphthalene</v>
      </c>
      <c r="E260" s="23"/>
      <c r="F260" s="21"/>
      <c r="G260" s="23" t="s">
        <v>53</v>
      </c>
      <c r="H260" s="21" t="s">
        <v>53</v>
      </c>
      <c r="I260" s="34">
        <f>INDEX(EG_Gens!$C$55:$E$105,MATCH('3. Pollutant Emissions - EF'!C260,EG_Gens!$C$55:$C$105,0),3)</f>
        <v>1.9699999999999999E-2</v>
      </c>
      <c r="J260" s="11">
        <f t="shared" si="5"/>
        <v>1.9699999999999999E-2</v>
      </c>
      <c r="K260" s="6" t="s">
        <v>169</v>
      </c>
      <c r="L260" s="20" t="s">
        <v>170</v>
      </c>
      <c r="M260" s="7">
        <f>INDEX(EG_Gens!$G$55:$Q$105,MATCH('3. Pollutant Emissions - EF'!$C260,EG_Gens!$C$55:$C$105,0),MATCH('3. Pollutant Emissions - EF'!$B260,EG_Gens!$G$54:$Q$54,0))</f>
        <v>2.4719341111111105E-2</v>
      </c>
      <c r="N260" s="5">
        <f>INDEX(EG_Gens!$S$55:$AC$105,MATCH('3. Pollutant Emissions - EF'!$C260,EG_Gens!$C$55:$C$105,0),MATCH('3. Pollutant Emissions - EF'!$B260,EG_Gens!$S$54:$AC$54,0))</f>
        <v>2.4719341111111107E-4</v>
      </c>
      <c r="O260" s="130">
        <f>IFERROR(IF(OR($C260="",$C260="No CAS"),INDEX('DEQ Pollutant List'!$D$7:$D$611,MATCH($D260,'DEQ Pollutant List'!$B$7:$B$611,0)),INDEX('DEQ Pollutant List'!$D$7:$D$611,MATCH($C260,'DEQ Pollutant List'!$A$7:$A$611,0))),"")</f>
        <v>428</v>
      </c>
    </row>
    <row r="261" spans="1:15" ht="15" hidden="1">
      <c r="A261" s="5" t="s">
        <v>51</v>
      </c>
      <c r="B261" s="7" t="s">
        <v>56</v>
      </c>
      <c r="C261" s="13">
        <v>365</v>
      </c>
      <c r="D261" s="19" t="str">
        <f>IFERROR(IF(C261="No CAS","",INDEX('DEQ Pollutant List'!$B$7:$B$611,MATCH('3. Pollutant Emissions - EF'!C261,'DEQ Pollutant List'!$A$7:$A$611,0))),"")</f>
        <v>Nickel compounds, insoluble</v>
      </c>
      <c r="E261" s="23"/>
      <c r="F261" s="21"/>
      <c r="G261" s="23" t="s">
        <v>53</v>
      </c>
      <c r="H261" s="21" t="s">
        <v>53</v>
      </c>
      <c r="I261" s="34">
        <f>INDEX(EG_Gens!$C$55:$E$105,MATCH('3. Pollutant Emissions - EF'!C261,EG_Gens!$C$55:$C$105,0),3)</f>
        <v>3.8999999999999998E-3</v>
      </c>
      <c r="J261" s="11">
        <f t="shared" si="5"/>
        <v>3.8999999999999998E-3</v>
      </c>
      <c r="K261" s="6" t="s">
        <v>169</v>
      </c>
      <c r="L261" s="20" t="s">
        <v>170</v>
      </c>
      <c r="M261" s="7">
        <f>INDEX(EG_Gens!$G$55:$Q$105,MATCH('3. Pollutant Emissions - EF'!$C261,EG_Gens!$C$55:$C$105,0),MATCH('3. Pollutant Emissions - EF'!$B261,EG_Gens!$G$54:$Q$54,0))</f>
        <v>4.6409999999999993E-3</v>
      </c>
      <c r="N261" s="5">
        <f>INDEX(EG_Gens!$S$55:$AC$105,MATCH('3. Pollutant Emissions - EF'!$C261,EG_Gens!$C$55:$C$105,0),MATCH('3. Pollutant Emissions - EF'!$B261,EG_Gens!$S$54:$AC$54,0))</f>
        <v>4.6410000000000005E-5</v>
      </c>
      <c r="O261" s="130">
        <f>IFERROR(IF(OR($C261="",$C261="No CAS"),INDEX('DEQ Pollutant List'!$D$7:$D$611,MATCH($D261,'DEQ Pollutant List'!$B$7:$B$611,0)),INDEX('DEQ Pollutant List'!$D$7:$D$611,MATCH($C261,'DEQ Pollutant List'!$A$7:$A$611,0))),"")</f>
        <v>365</v>
      </c>
    </row>
    <row r="262" spans="1:15" ht="15" hidden="1">
      <c r="A262" s="5" t="s">
        <v>51</v>
      </c>
      <c r="B262" s="7" t="s">
        <v>56</v>
      </c>
      <c r="C262" s="13">
        <v>401</v>
      </c>
      <c r="D262" s="19" t="str">
        <f>IFERROR(IF(C262="No CAS","",INDEX('DEQ Pollutant List'!$B$7:$B$611,MATCH('3. Pollutant Emissions - EF'!C262,'DEQ Pollutant List'!$A$7:$A$611,0))),"")</f>
        <v>Polycyclic aromatic hydrocarbons (PAHs)</v>
      </c>
      <c r="E262" s="23"/>
      <c r="F262" s="21"/>
      <c r="G262" s="23" t="s">
        <v>53</v>
      </c>
      <c r="H262" s="21" t="s">
        <v>53</v>
      </c>
      <c r="I262" s="34">
        <f>INDEX(EG_Gens!$C$55:$E$105,MATCH('3. Pollutant Emissions - EF'!C262,EG_Gens!$C$55:$C$105,0),3)</f>
        <v>3.6200000000000003E-2</v>
      </c>
      <c r="J262" s="11">
        <f t="shared" si="5"/>
        <v>3.6200000000000003E-2</v>
      </c>
      <c r="K262" s="6" t="s">
        <v>169</v>
      </c>
      <c r="L262" s="20" t="s">
        <v>170</v>
      </c>
      <c r="M262" s="7">
        <f>INDEX(EG_Gens!$G$55:$Q$105,MATCH('3. Pollutant Emissions - EF'!$C262,EG_Gens!$C$55:$C$105,0),MATCH('3. Pollutant Emissions - EF'!$B262,EG_Gens!$G$54:$Q$54,0))</f>
        <v>4.542335777777777E-2</v>
      </c>
      <c r="N262" s="5">
        <f>INDEX(EG_Gens!$S$55:$AC$105,MATCH('3. Pollutant Emissions - EF'!$C262,EG_Gens!$C$55:$C$105,0),MATCH('3. Pollutant Emissions - EF'!$B262,EG_Gens!$S$54:$AC$54,0))</f>
        <v>4.5423357777777778E-4</v>
      </c>
      <c r="O262" s="130">
        <f>IFERROR(IF(OR($C262="",$C262="No CAS"),INDEX('DEQ Pollutant List'!$D$7:$D$611,MATCH($D262,'DEQ Pollutant List'!$B$7:$B$611,0)),INDEX('DEQ Pollutant List'!$D$7:$D$611,MATCH($C262,'DEQ Pollutant List'!$A$7:$A$611,0))),"")</f>
        <v>401</v>
      </c>
    </row>
    <row r="263" spans="1:15" ht="15" hidden="1">
      <c r="A263" s="5" t="s">
        <v>51</v>
      </c>
      <c r="B263" s="7" t="s">
        <v>56</v>
      </c>
      <c r="C263" s="13">
        <v>504</v>
      </c>
      <c r="D263" s="19" t="str">
        <f>IFERROR(IF(C263="No CAS","",INDEX('DEQ Pollutant List'!$B$7:$B$611,MATCH('3. Pollutant Emissions - EF'!C263,'DEQ Pollutant List'!$A$7:$A$611,0))),"")</f>
        <v>Phosphorus and compounds</v>
      </c>
      <c r="E263" s="23"/>
      <c r="F263" s="21"/>
      <c r="G263" s="23" t="s">
        <v>53</v>
      </c>
      <c r="H263" s="21" t="s">
        <v>53</v>
      </c>
      <c r="I263" s="34">
        <f>INDEX(EG_Gens!$C$55:$E$105,MATCH('3. Pollutant Emissions - EF'!C263,EG_Gens!$C$55:$C$105,0),3)</f>
        <v>8.4039857312420349E-3</v>
      </c>
      <c r="J263" s="11">
        <f t="shared" si="5"/>
        <v>8.4039857312420349E-3</v>
      </c>
      <c r="K263" s="6" t="s">
        <v>169</v>
      </c>
      <c r="L263" s="20" t="s">
        <v>170</v>
      </c>
      <c r="M263" s="7">
        <f>INDEX(EG_Gens!$G$55:$Q$105,MATCH('3. Pollutant Emissions - EF'!$C263,EG_Gens!$C$55:$C$105,0),MATCH('3. Pollutant Emissions - EF'!$B263,EG_Gens!$G$54:$Q$54,0))</f>
        <v>1.0000743020178022E-2</v>
      </c>
      <c r="N263" s="5">
        <f>INDEX(EG_Gens!$S$55:$AC$105,MATCH('3. Pollutant Emissions - EF'!$C263,EG_Gens!$C$55:$C$105,0),MATCH('3. Pollutant Emissions - EF'!$B263,EG_Gens!$S$54:$AC$54,0))</f>
        <v>1.0000743020178023E-4</v>
      </c>
      <c r="O263" s="130">
        <f>IFERROR(IF(OR($C263="",$C263="No CAS"),INDEX('DEQ Pollutant List'!$D$7:$D$611,MATCH($D263,'DEQ Pollutant List'!$B$7:$B$611,0)),INDEX('DEQ Pollutant List'!$D$7:$D$611,MATCH($C263,'DEQ Pollutant List'!$A$7:$A$611,0))),"")</f>
        <v>504</v>
      </c>
    </row>
    <row r="264" spans="1:15" ht="15" hidden="1">
      <c r="A264" s="5" t="s">
        <v>51</v>
      </c>
      <c r="B264" s="7" t="s">
        <v>56</v>
      </c>
      <c r="C264" s="13" t="s">
        <v>175</v>
      </c>
      <c r="D264" s="19" t="str">
        <f>IFERROR(IF(C264="No CAS","",INDEX('DEQ Pollutant List'!$B$7:$B$611,MATCH('3. Pollutant Emissions - EF'!C264,'DEQ Pollutant List'!$A$7:$A$611,0))),"")</f>
        <v>Propylene</v>
      </c>
      <c r="E264" s="23"/>
      <c r="F264" s="21"/>
      <c r="G264" s="23" t="s">
        <v>53</v>
      </c>
      <c r="H264" s="21" t="s">
        <v>53</v>
      </c>
      <c r="I264" s="34">
        <f>INDEX(EG_Gens!$C$55:$E$105,MATCH('3. Pollutant Emissions - EF'!C264,EG_Gens!$C$55:$C$105,0),3)</f>
        <v>0.47</v>
      </c>
      <c r="J264" s="11">
        <f t="shared" si="5"/>
        <v>0.47</v>
      </c>
      <c r="K264" s="6" t="s">
        <v>169</v>
      </c>
      <c r="L264" s="20" t="s">
        <v>170</v>
      </c>
      <c r="M264" s="7">
        <f>INDEX(EG_Gens!$G$55:$Q$105,MATCH('3. Pollutant Emissions - EF'!$C264,EG_Gens!$C$55:$C$105,0),MATCH('3. Pollutant Emissions - EF'!$B264,EG_Gens!$G$54:$Q$54,0))</f>
        <v>0.58975077777777762</v>
      </c>
      <c r="N264" s="5">
        <f>INDEX(EG_Gens!$S$55:$AC$105,MATCH('3. Pollutant Emissions - EF'!$C264,EG_Gens!$C$55:$C$105,0),MATCH('3. Pollutant Emissions - EF'!$B264,EG_Gens!$S$54:$AC$54,0))</f>
        <v>5.8975077777777768E-3</v>
      </c>
      <c r="O264" s="130">
        <f>IFERROR(IF(OR($C264="",$C264="No CAS"),INDEX('DEQ Pollutant List'!$D$7:$D$611,MATCH($D264,'DEQ Pollutant List'!$B$7:$B$611,0)),INDEX('DEQ Pollutant List'!$D$7:$D$611,MATCH($C264,'DEQ Pollutant List'!$A$7:$A$611,0))),"")</f>
        <v>561</v>
      </c>
    </row>
    <row r="265" spans="1:15" ht="15" hidden="1">
      <c r="A265" s="5" t="s">
        <v>51</v>
      </c>
      <c r="B265" s="7" t="s">
        <v>56</v>
      </c>
      <c r="C265" s="13" t="s">
        <v>119</v>
      </c>
      <c r="D265" s="19" t="str">
        <f>IFERROR(IF(C265="No CAS","",INDEX('DEQ Pollutant List'!$B$7:$B$611,MATCH('3. Pollutant Emissions - EF'!C265,'DEQ Pollutant List'!$A$7:$A$611,0))),"")</f>
        <v>Selenium and compounds</v>
      </c>
      <c r="E265" s="23"/>
      <c r="F265" s="21"/>
      <c r="G265" s="23" t="s">
        <v>53</v>
      </c>
      <c r="H265" s="21" t="s">
        <v>53</v>
      </c>
      <c r="I265" s="34">
        <f>INDEX(EG_Gens!$C$55:$E$105,MATCH('3. Pollutant Emissions - EF'!C265,EG_Gens!$C$55:$C$105,0),3)</f>
        <v>2.2000000000000001E-3</v>
      </c>
      <c r="J265" s="11">
        <f t="shared" si="5"/>
        <v>2.2000000000000001E-3</v>
      </c>
      <c r="K265" s="6" t="s">
        <v>169</v>
      </c>
      <c r="L265" s="20" t="s">
        <v>170</v>
      </c>
      <c r="M265" s="7">
        <f>INDEX(EG_Gens!$G$55:$Q$105,MATCH('3. Pollutant Emissions - EF'!$C265,EG_Gens!$C$55:$C$105,0),MATCH('3. Pollutant Emissions - EF'!$B265,EG_Gens!$G$54:$Q$54,0))</f>
        <v>2.6180000000000001E-3</v>
      </c>
      <c r="N265" s="5">
        <f>INDEX(EG_Gens!$S$55:$AC$105,MATCH('3. Pollutant Emissions - EF'!$C265,EG_Gens!$C$55:$C$105,0),MATCH('3. Pollutant Emissions - EF'!$B265,EG_Gens!$S$54:$AC$54,0))</f>
        <v>2.6180000000000003E-5</v>
      </c>
      <c r="O265" s="130">
        <f>IFERROR(IF(OR($C265="",$C265="No CAS"),INDEX('DEQ Pollutant List'!$D$7:$D$611,MATCH($D265,'DEQ Pollutant List'!$B$7:$B$611,0)),INDEX('DEQ Pollutant List'!$D$7:$D$611,MATCH($C265,'DEQ Pollutant List'!$A$7:$A$611,0))),"")</f>
        <v>575</v>
      </c>
    </row>
    <row r="266" spans="1:15" ht="15" hidden="1">
      <c r="A266" s="5" t="s">
        <v>51</v>
      </c>
      <c r="B266" s="7" t="s">
        <v>56</v>
      </c>
      <c r="C266" s="13" t="s">
        <v>176</v>
      </c>
      <c r="D266" s="19" t="str">
        <f>IFERROR(IF(C266="No CAS","",INDEX('DEQ Pollutant List'!$B$7:$B$611,MATCH('3. Pollutant Emissions - EF'!C266,'DEQ Pollutant List'!$A$7:$A$611,0))),"")</f>
        <v>Silver and compounds</v>
      </c>
      <c r="E266" s="23"/>
      <c r="F266" s="21"/>
      <c r="G266" s="23" t="s">
        <v>53</v>
      </c>
      <c r="H266" s="21" t="s">
        <v>53</v>
      </c>
      <c r="I266" s="34">
        <f>INDEX(EG_Gens!$C$55:$E$105,MATCH('3. Pollutant Emissions - EF'!C266,EG_Gens!$C$55:$C$105,0),3)</f>
        <v>4.8013014217323475E-5</v>
      </c>
      <c r="J266" s="11">
        <f t="shared" si="5"/>
        <v>4.8013014217323475E-5</v>
      </c>
      <c r="K266" s="6" t="s">
        <v>169</v>
      </c>
      <c r="L266" s="20" t="s">
        <v>170</v>
      </c>
      <c r="M266" s="7">
        <f>INDEX(EG_Gens!$G$55:$Q$105,MATCH('3. Pollutant Emissions - EF'!$C266,EG_Gens!$C$55:$C$105,0),MATCH('3. Pollutant Emissions - EF'!$B266,EG_Gens!$G$54:$Q$54,0))</f>
        <v>5.7135486918614933E-5</v>
      </c>
      <c r="N266" s="5">
        <f>INDEX(EG_Gens!$S$55:$AC$105,MATCH('3. Pollutant Emissions - EF'!$C266,EG_Gens!$C$55:$C$105,0),MATCH('3. Pollutant Emissions - EF'!$B266,EG_Gens!$S$54:$AC$54,0))</f>
        <v>5.7135486918614938E-7</v>
      </c>
      <c r="O266" s="130">
        <f>IFERROR(IF(OR($C266="",$C266="No CAS"),INDEX('DEQ Pollutant List'!$D$7:$D$611,MATCH($D266,'DEQ Pollutant List'!$B$7:$B$611,0)),INDEX('DEQ Pollutant List'!$D$7:$D$611,MATCH($C266,'DEQ Pollutant List'!$A$7:$A$611,0))),"")</f>
        <v>580</v>
      </c>
    </row>
    <row r="267" spans="1:15" ht="15" hidden="1">
      <c r="A267" s="5" t="s">
        <v>51</v>
      </c>
      <c r="B267" s="7" t="s">
        <v>56</v>
      </c>
      <c r="C267" s="13" t="s">
        <v>177</v>
      </c>
      <c r="D267" s="19" t="str">
        <f>IFERROR(IF(C267="No CAS","",INDEX('DEQ Pollutant List'!$B$7:$B$611,MATCH('3. Pollutant Emissions - EF'!C267,'DEQ Pollutant List'!$A$7:$A$611,0))),"")</f>
        <v>Thallium and compounds</v>
      </c>
      <c r="E267" s="23"/>
      <c r="F267" s="21"/>
      <c r="G267" s="23" t="s">
        <v>53</v>
      </c>
      <c r="H267" s="21" t="s">
        <v>53</v>
      </c>
      <c r="I267" s="34">
        <f>INDEX(EG_Gens!$C$55:$E$105,MATCH('3. Pollutant Emissions - EF'!C267,EG_Gens!$C$55:$C$105,0),3)</f>
        <v>2.4009368143584827E-4</v>
      </c>
      <c r="J267" s="11">
        <f t="shared" si="5"/>
        <v>2.4009368143584827E-4</v>
      </c>
      <c r="K267" s="6" t="s">
        <v>169</v>
      </c>
      <c r="L267" s="20" t="s">
        <v>170</v>
      </c>
      <c r="M267" s="7">
        <f>INDEX(EG_Gens!$G$55:$Q$105,MATCH('3. Pollutant Emissions - EF'!$C267,EG_Gens!$C$55:$C$105,0),MATCH('3. Pollutant Emissions - EF'!$B267,EG_Gens!$G$54:$Q$54,0))</f>
        <v>2.8571148090865943E-4</v>
      </c>
      <c r="N267" s="5">
        <f>INDEX(EG_Gens!$S$55:$AC$105,MATCH('3. Pollutant Emissions - EF'!$C267,EG_Gens!$C$55:$C$105,0),MATCH('3. Pollutant Emissions - EF'!$B267,EG_Gens!$S$54:$AC$54,0))</f>
        <v>2.8571148090865947E-6</v>
      </c>
      <c r="O267" s="130">
        <f>IFERROR(IF(OR($C267="",$C267="No CAS"),INDEX('DEQ Pollutant List'!$D$7:$D$611,MATCH($D267,'DEQ Pollutant List'!$B$7:$B$611,0)),INDEX('DEQ Pollutant List'!$D$7:$D$611,MATCH($C267,'DEQ Pollutant List'!$A$7:$A$611,0))),"")</f>
        <v>595</v>
      </c>
    </row>
    <row r="268" spans="1:15" ht="15" hidden="1">
      <c r="A268" s="5" t="s">
        <v>51</v>
      </c>
      <c r="B268" s="7" t="s">
        <v>56</v>
      </c>
      <c r="C268" s="13" t="s">
        <v>120</v>
      </c>
      <c r="D268" s="19" t="str">
        <f>IFERROR(IF(C268="No CAS","",INDEX('DEQ Pollutant List'!$B$7:$B$611,MATCH('3. Pollutant Emissions - EF'!C268,'DEQ Pollutant List'!$A$7:$A$611,0))),"")</f>
        <v>Toluene</v>
      </c>
      <c r="E268" s="23"/>
      <c r="F268" s="21"/>
      <c r="G268" s="23" t="s">
        <v>53</v>
      </c>
      <c r="H268" s="21" t="s">
        <v>53</v>
      </c>
      <c r="I268" s="34">
        <f>INDEX(EG_Gens!$C$55:$E$105,MATCH('3. Pollutant Emissions - EF'!C268,EG_Gens!$C$55:$C$105,0),3)</f>
        <v>0.10539999999999999</v>
      </c>
      <c r="J268" s="11">
        <f t="shared" si="5"/>
        <v>0.10539999999999999</v>
      </c>
      <c r="K268" s="6" t="s">
        <v>169</v>
      </c>
      <c r="L268" s="20" t="s">
        <v>170</v>
      </c>
      <c r="M268" s="7">
        <f>INDEX(EG_Gens!$G$55:$Q$105,MATCH('3. Pollutant Emissions - EF'!$C268,EG_Gens!$C$55:$C$105,0),MATCH('3. Pollutant Emissions - EF'!$B268,EG_Gens!$G$54:$Q$54,0))</f>
        <v>0.13225474888888886</v>
      </c>
      <c r="N268" s="5">
        <f>INDEX(EG_Gens!$S$55:$AC$105,MATCH('3. Pollutant Emissions - EF'!$C268,EG_Gens!$C$55:$C$105,0),MATCH('3. Pollutant Emissions - EF'!$B268,EG_Gens!$S$54:$AC$54,0))</f>
        <v>1.3225474888888889E-3</v>
      </c>
      <c r="O268" s="130">
        <f>IFERROR(IF(OR($C268="",$C268="No CAS"),INDEX('DEQ Pollutant List'!$D$7:$D$611,MATCH($D268,'DEQ Pollutant List'!$B$7:$B$611,0)),INDEX('DEQ Pollutant List'!$D$7:$D$611,MATCH($C268,'DEQ Pollutant List'!$A$7:$A$611,0))),"")</f>
        <v>600</v>
      </c>
    </row>
    <row r="269" spans="1:15" ht="15" hidden="1">
      <c r="A269" s="5" t="s">
        <v>51</v>
      </c>
      <c r="B269" s="7" t="s">
        <v>56</v>
      </c>
      <c r="C269" s="13" t="s">
        <v>122</v>
      </c>
      <c r="D269" s="19" t="str">
        <f>IFERROR(IF(C269="No CAS","",INDEX('DEQ Pollutant List'!$B$7:$B$611,MATCH('3. Pollutant Emissions - EF'!C269,'DEQ Pollutant List'!$A$7:$A$611,0))),"")</f>
        <v>Xylene (mixture), including m-xylene, o-xylene, p-xylene</v>
      </c>
      <c r="E269" s="23"/>
      <c r="F269" s="21"/>
      <c r="G269" s="23" t="s">
        <v>53</v>
      </c>
      <c r="H269" s="21" t="s">
        <v>53</v>
      </c>
      <c r="I269" s="34">
        <f>INDEX(EG_Gens!$C$55:$E$105,MATCH('3. Pollutant Emissions - EF'!C269,EG_Gens!$C$55:$C$105,0),3)</f>
        <v>4.24E-2</v>
      </c>
      <c r="J269" s="11">
        <f t="shared" si="5"/>
        <v>4.24E-2</v>
      </c>
      <c r="K269" s="6" t="s">
        <v>169</v>
      </c>
      <c r="L269" s="20" t="s">
        <v>170</v>
      </c>
      <c r="M269" s="7">
        <f>INDEX(EG_Gens!$G$55:$Q$105,MATCH('3. Pollutant Emissions - EF'!$C269,EG_Gens!$C$55:$C$105,0),MATCH('3. Pollutant Emissions - EF'!$B269,EG_Gens!$G$54:$Q$54,0))</f>
        <v>5.3203048888888882E-2</v>
      </c>
      <c r="N269" s="5">
        <f>INDEX(EG_Gens!$S$55:$AC$105,MATCH('3. Pollutant Emissions - EF'!$C269,EG_Gens!$C$55:$C$105,0),MATCH('3. Pollutant Emissions - EF'!$B269,EG_Gens!$S$54:$AC$54,0))</f>
        <v>5.3203048888888886E-4</v>
      </c>
      <c r="O269" s="130">
        <f>IFERROR(IF(OR($C269="",$C269="No CAS"),INDEX('DEQ Pollutant List'!$D$7:$D$611,MATCH($D269,'DEQ Pollutant List'!$B$7:$B$611,0)),INDEX('DEQ Pollutant List'!$D$7:$D$611,MATCH($C269,'DEQ Pollutant List'!$A$7:$A$611,0))),"")</f>
        <v>628</v>
      </c>
    </row>
    <row r="270" spans="1:15" ht="15" hidden="1">
      <c r="A270" s="5" t="s">
        <v>51</v>
      </c>
      <c r="B270" s="7" t="s">
        <v>56</v>
      </c>
      <c r="C270" s="13" t="s">
        <v>123</v>
      </c>
      <c r="D270" s="19" t="str">
        <f>IFERROR(IF(C270="No CAS","",INDEX('DEQ Pollutant List'!$B$7:$B$611,MATCH('3. Pollutant Emissions - EF'!C270,'DEQ Pollutant List'!$A$7:$A$611,0))),"")</f>
        <v>Zinc and compounds</v>
      </c>
      <c r="E270" s="23"/>
      <c r="F270" s="21"/>
      <c r="G270" s="23" t="s">
        <v>53</v>
      </c>
      <c r="H270" s="21" t="s">
        <v>53</v>
      </c>
      <c r="I270" s="34">
        <f>INDEX(EG_Gens!$C$55:$E$105,MATCH('3. Pollutant Emissions - EF'!C270,EG_Gens!$C$55:$C$105,0),3)</f>
        <v>5.2261769021193245E-3</v>
      </c>
      <c r="J270" s="11">
        <f t="shared" si="5"/>
        <v>5.2261769021193245E-3</v>
      </c>
      <c r="K270" s="6" t="s">
        <v>169</v>
      </c>
      <c r="L270" s="20" t="s">
        <v>170</v>
      </c>
      <c r="M270" s="7">
        <f>INDEX(EG_Gens!$G$55:$Q$105,MATCH('3. Pollutant Emissions - EF'!$C270,EG_Gens!$C$55:$C$105,0),MATCH('3. Pollutant Emissions - EF'!$B270,EG_Gens!$G$54:$Q$54,0))</f>
        <v>6.2191505135219954E-3</v>
      </c>
      <c r="N270" s="5">
        <f>INDEX(EG_Gens!$S$55:$AC$105,MATCH('3. Pollutant Emissions - EF'!$C270,EG_Gens!$C$55:$C$105,0),MATCH('3. Pollutant Emissions - EF'!$B270,EG_Gens!$S$54:$AC$54,0))</f>
        <v>6.2191505135219963E-5</v>
      </c>
      <c r="O270" s="130">
        <f>IFERROR(IF(OR($C270="",$C270="No CAS"),INDEX('DEQ Pollutant List'!$D$7:$D$611,MATCH($D270,'DEQ Pollutant List'!$B$7:$B$611,0)),INDEX('DEQ Pollutant List'!$D$7:$D$611,MATCH($C270,'DEQ Pollutant List'!$A$7:$A$611,0))),"")</f>
        <v>632</v>
      </c>
    </row>
    <row r="271" spans="1:15" ht="15" hidden="1">
      <c r="A271" s="5" t="s">
        <v>51</v>
      </c>
      <c r="B271" s="7" t="s">
        <v>59</v>
      </c>
      <c r="C271" s="13" t="s">
        <v>158</v>
      </c>
      <c r="D271" s="19" t="s">
        <v>178</v>
      </c>
      <c r="E271" s="23"/>
      <c r="F271" s="21"/>
      <c r="G271" s="23" t="s">
        <v>53</v>
      </c>
      <c r="H271" s="21" t="s">
        <v>53</v>
      </c>
      <c r="I271" s="34">
        <v>0.21740000000000001</v>
      </c>
      <c r="J271" s="11">
        <v>0.21740000000000001</v>
      </c>
      <c r="K271" s="6" t="s">
        <v>169</v>
      </c>
      <c r="L271" s="20" t="s">
        <v>170</v>
      </c>
      <c r="M271" s="7">
        <f>INDEX(EG_Gens!$G$55:$Q$105,MATCH('3. Pollutant Emissions - EF'!$C271,EG_Gens!$C$55:$C$105,0),MATCH('3. Pollutant Emissions - EF'!$B271,EG_Gens!$G$54:$Q$54,0))</f>
        <v>0.23611330888888887</v>
      </c>
      <c r="N271" s="5">
        <f>INDEX(EG_Gens!$S$55:$AC$105,MATCH('3. Pollutant Emissions - EF'!$C271,EG_Gens!$C$55:$C$105,0),MATCH('3. Pollutant Emissions - EF'!$B271,EG_Gens!$S$54:$AC$54,0))</f>
        <v>2.3611330888888885E-3</v>
      </c>
      <c r="O271" s="130">
        <f>IFERROR(IF(OR($C271="",$C271="No CAS"),INDEX('DEQ Pollutant List'!$D$7:$D$611,MATCH($D271,'DEQ Pollutant List'!$B$7:$B$611,0)),INDEX('DEQ Pollutant List'!$D$7:$D$611,MATCH($C271,'DEQ Pollutant List'!$A$7:$A$611,0))),"")</f>
        <v>75</v>
      </c>
    </row>
    <row r="272" spans="1:15" ht="15" hidden="1">
      <c r="A272" s="5" t="s">
        <v>51</v>
      </c>
      <c r="B272" s="7" t="s">
        <v>59</v>
      </c>
      <c r="C272" s="13" t="s">
        <v>96</v>
      </c>
      <c r="D272" s="19" t="s">
        <v>124</v>
      </c>
      <c r="E272" s="23"/>
      <c r="F272" s="21"/>
      <c r="G272" s="23" t="s">
        <v>53</v>
      </c>
      <c r="H272" s="21" t="s">
        <v>53</v>
      </c>
      <c r="I272" s="34">
        <v>0.7833</v>
      </c>
      <c r="J272" s="11">
        <v>0.7833</v>
      </c>
      <c r="K272" s="6" t="s">
        <v>169</v>
      </c>
      <c r="L272" s="20" t="s">
        <v>170</v>
      </c>
      <c r="M272" s="7">
        <f>INDEX(EG_Gens!$G$55:$Q$105,MATCH('3. Pollutant Emissions - EF'!$C272,EG_Gens!$C$55:$C$105,0),MATCH('3. Pollutant Emissions - EF'!$B272,EG_Gens!$G$54:$Q$54,0))</f>
        <v>0.85072472333333327</v>
      </c>
      <c r="N272" s="5">
        <f>INDEX(EG_Gens!$S$55:$AC$105,MATCH('3. Pollutant Emissions - EF'!$C272,EG_Gens!$C$55:$C$105,0),MATCH('3. Pollutant Emissions - EF'!$B272,EG_Gens!$S$54:$AC$54,0))</f>
        <v>8.5072472333333326E-3</v>
      </c>
      <c r="O272" s="130">
        <f>IFERROR(IF(OR($C272="",$C272="No CAS"),INDEX('DEQ Pollutant List'!$D$7:$D$611,MATCH($D272,'DEQ Pollutant List'!$B$7:$B$611,0)),INDEX('DEQ Pollutant List'!$D$7:$D$611,MATCH($C272,'DEQ Pollutant List'!$A$7:$A$611,0))),"")</f>
        <v>1</v>
      </c>
    </row>
    <row r="273" spans="1:15" ht="15" hidden="1">
      <c r="A273" s="5" t="s">
        <v>51</v>
      </c>
      <c r="B273" s="7" t="s">
        <v>59</v>
      </c>
      <c r="C273" s="13" t="s">
        <v>99</v>
      </c>
      <c r="D273" s="19" t="s">
        <v>125</v>
      </c>
      <c r="E273" s="23"/>
      <c r="F273" s="21"/>
      <c r="G273" s="23" t="s">
        <v>53</v>
      </c>
      <c r="H273" s="21" t="s">
        <v>53</v>
      </c>
      <c r="I273" s="34">
        <v>3.39E-2</v>
      </c>
      <c r="J273" s="11">
        <v>3.39E-2</v>
      </c>
      <c r="K273" s="6" t="s">
        <v>169</v>
      </c>
      <c r="L273" s="20" t="s">
        <v>170</v>
      </c>
      <c r="M273" s="7">
        <f>INDEX(EG_Gens!$G$55:$Q$105,MATCH('3. Pollutant Emissions - EF'!$C273,EG_Gens!$C$55:$C$105,0),MATCH('3. Pollutant Emissions - EF'!$B273,EG_Gens!$G$54:$Q$54,0))</f>
        <v>3.6818036666666665E-2</v>
      </c>
      <c r="N273" s="5">
        <f>INDEX(EG_Gens!$S$55:$AC$105,MATCH('3. Pollutant Emissions - EF'!$C273,EG_Gens!$C$55:$C$105,0),MATCH('3. Pollutant Emissions - EF'!$B273,EG_Gens!$S$54:$AC$54,0))</f>
        <v>3.6818036666666661E-4</v>
      </c>
      <c r="O273" s="130">
        <f>IFERROR(IF(OR($C273="",$C273="No CAS"),INDEX('DEQ Pollutant List'!$D$7:$D$611,MATCH($D273,'DEQ Pollutant List'!$B$7:$B$611,0)),INDEX('DEQ Pollutant List'!$D$7:$D$611,MATCH($C273,'DEQ Pollutant List'!$A$7:$A$611,0))),"")</f>
        <v>5</v>
      </c>
    </row>
    <row r="274" spans="1:15" ht="15" hidden="1">
      <c r="A274" s="5" t="s">
        <v>51</v>
      </c>
      <c r="B274" s="7" t="s">
        <v>59</v>
      </c>
      <c r="C274" s="13" t="s">
        <v>100</v>
      </c>
      <c r="D274" s="19" t="s">
        <v>179</v>
      </c>
      <c r="E274" s="23"/>
      <c r="F274" s="21"/>
      <c r="G274" s="23" t="s">
        <v>53</v>
      </c>
      <c r="H274" s="21" t="s">
        <v>53</v>
      </c>
      <c r="I274" s="34">
        <v>0.8</v>
      </c>
      <c r="J274" s="11">
        <v>0.8</v>
      </c>
      <c r="K274" s="6" t="s">
        <v>169</v>
      </c>
      <c r="L274" s="20" t="s">
        <v>171</v>
      </c>
      <c r="M274" s="7">
        <f>INDEX(EG_Gens!$G$55:$Q$105,MATCH('3. Pollutant Emissions - EF'!$C274,EG_Gens!$C$55:$C$105,0),MATCH('3. Pollutant Emissions - EF'!$B274,EG_Gens!$G$54:$Q$54,0))</f>
        <v>0.82400000000000007</v>
      </c>
      <c r="N274" s="5">
        <f>INDEX(EG_Gens!$S$55:$AC$105,MATCH('3. Pollutant Emissions - EF'!$C274,EG_Gens!$C$55:$C$105,0),MATCH('3. Pollutant Emissions - EF'!$B274,EG_Gens!$S$54:$AC$54,0))</f>
        <v>8.2400000000000008E-3</v>
      </c>
      <c r="O274" s="130">
        <f>IFERROR(IF(OR($C274="",$C274="No CAS"),INDEX('DEQ Pollutant List'!$D$7:$D$611,MATCH($D274,'DEQ Pollutant List'!$B$7:$B$611,0)),INDEX('DEQ Pollutant List'!$D$7:$D$611,MATCH($C274,'DEQ Pollutant List'!$A$7:$A$611,0))),"")</f>
        <v>26</v>
      </c>
    </row>
    <row r="275" spans="1:15" ht="15" hidden="1">
      <c r="A275" s="5" t="s">
        <v>51</v>
      </c>
      <c r="B275" s="7" t="s">
        <v>59</v>
      </c>
      <c r="C275" s="13" t="s">
        <v>172</v>
      </c>
      <c r="D275" s="19" t="s">
        <v>180</v>
      </c>
      <c r="E275" s="23"/>
      <c r="F275" s="21"/>
      <c r="G275" s="23" t="s">
        <v>53</v>
      </c>
      <c r="H275" s="21" t="s">
        <v>53</v>
      </c>
      <c r="I275" s="34">
        <v>3.1818727304855452E-4</v>
      </c>
      <c r="J275" s="11">
        <v>3.1818727304855452E-4</v>
      </c>
      <c r="K275" s="6" t="s">
        <v>169</v>
      </c>
      <c r="L275" s="20" t="s">
        <v>170</v>
      </c>
      <c r="M275" s="7">
        <f>INDEX(EG_Gens!$G$55:$Q$105,MATCH('3. Pollutant Emissions - EF'!$C275,EG_Gens!$C$55:$C$105,0),MATCH('3. Pollutant Emissions - EF'!$B275,EG_Gens!$G$54:$Q$54,0))</f>
        <v>3.2773289124001117E-4</v>
      </c>
      <c r="N275" s="5">
        <f>INDEX(EG_Gens!$S$55:$AC$105,MATCH('3. Pollutant Emissions - EF'!$C275,EG_Gens!$C$55:$C$105,0),MATCH('3. Pollutant Emissions - EF'!$B275,EG_Gens!$S$54:$AC$54,0))</f>
        <v>3.2773289124001115E-6</v>
      </c>
      <c r="O275" s="130">
        <f>IFERROR(IF(OR($C275="",$C275="No CAS"),INDEX('DEQ Pollutant List'!$D$7:$D$611,MATCH($D275,'DEQ Pollutant List'!$B$7:$B$611,0)),INDEX('DEQ Pollutant List'!$D$7:$D$611,MATCH($C275,'DEQ Pollutant List'!$A$7:$A$611,0))),"")</f>
        <v>33</v>
      </c>
    </row>
    <row r="276" spans="1:15" ht="15" hidden="1">
      <c r="A276" s="5" t="s">
        <v>51</v>
      </c>
      <c r="B276" s="7" t="s">
        <v>59</v>
      </c>
      <c r="C276" s="13" t="s">
        <v>102</v>
      </c>
      <c r="D276" s="19" t="s">
        <v>127</v>
      </c>
      <c r="E276" s="23"/>
      <c r="F276" s="21"/>
      <c r="G276" s="23" t="s">
        <v>53</v>
      </c>
      <c r="H276" s="21" t="s">
        <v>53</v>
      </c>
      <c r="I276" s="34">
        <v>1.6000000000000001E-3</v>
      </c>
      <c r="J276" s="11">
        <v>1.6000000000000001E-3</v>
      </c>
      <c r="K276" s="6" t="s">
        <v>169</v>
      </c>
      <c r="L276" s="20" t="s">
        <v>170</v>
      </c>
      <c r="M276" s="7">
        <f>INDEX(EG_Gens!$G$55:$Q$105,MATCH('3. Pollutant Emissions - EF'!$C276,EG_Gens!$C$55:$C$105,0),MATCH('3. Pollutant Emissions - EF'!$B276,EG_Gens!$G$54:$Q$54,0))</f>
        <v>1.6480000000000002E-3</v>
      </c>
      <c r="N276" s="5">
        <f>INDEX(EG_Gens!$S$55:$AC$105,MATCH('3. Pollutant Emissions - EF'!$C276,EG_Gens!$C$55:$C$105,0),MATCH('3. Pollutant Emissions - EF'!$B276,EG_Gens!$S$54:$AC$54,0))</f>
        <v>1.6480000000000001E-5</v>
      </c>
      <c r="O276" s="130">
        <f>IFERROR(IF(OR($C276="",$C276="No CAS"),INDEX('DEQ Pollutant List'!$D$7:$D$611,MATCH($D276,'DEQ Pollutant List'!$B$7:$B$611,0)),INDEX('DEQ Pollutant List'!$D$7:$D$611,MATCH($C276,'DEQ Pollutant List'!$A$7:$A$611,0))),"")</f>
        <v>37</v>
      </c>
    </row>
    <row r="277" spans="1:15" ht="15" hidden="1">
      <c r="A277" s="5" t="s">
        <v>51</v>
      </c>
      <c r="B277" s="7" t="s">
        <v>59</v>
      </c>
      <c r="C277" s="13" t="s">
        <v>103</v>
      </c>
      <c r="D277" s="19" t="s">
        <v>128</v>
      </c>
      <c r="E277" s="23"/>
      <c r="F277" s="21"/>
      <c r="G277" s="23" t="s">
        <v>53</v>
      </c>
      <c r="H277" s="21" t="s">
        <v>53</v>
      </c>
      <c r="I277" s="34">
        <v>3.7389334939055331E-4</v>
      </c>
      <c r="J277" s="11">
        <v>3.7389334939055331E-4</v>
      </c>
      <c r="K277" s="6" t="s">
        <v>169</v>
      </c>
      <c r="L277" s="20" t="s">
        <v>170</v>
      </c>
      <c r="M277" s="7">
        <f>INDEX(EG_Gens!$G$55:$Q$105,MATCH('3. Pollutant Emissions - EF'!$C277,EG_Gens!$C$55:$C$105,0),MATCH('3. Pollutant Emissions - EF'!$B277,EG_Gens!$G$54:$Q$54,0))</f>
        <v>3.851101498722699E-4</v>
      </c>
      <c r="N277" s="5">
        <f>INDEX(EG_Gens!$S$55:$AC$105,MATCH('3. Pollutant Emissions - EF'!$C277,EG_Gens!$C$55:$C$105,0),MATCH('3. Pollutant Emissions - EF'!$B277,EG_Gens!$S$54:$AC$54,0))</f>
        <v>3.8511014987226991E-6</v>
      </c>
      <c r="O277" s="130">
        <f>IFERROR(IF(OR($C277="",$C277="No CAS"),INDEX('DEQ Pollutant List'!$D$7:$D$611,MATCH($D277,'DEQ Pollutant List'!$B$7:$B$611,0)),INDEX('DEQ Pollutant List'!$D$7:$D$611,MATCH($C277,'DEQ Pollutant List'!$A$7:$A$611,0))),"")</f>
        <v>45</v>
      </c>
    </row>
    <row r="278" spans="1:15" ht="15" hidden="1">
      <c r="A278" s="5" t="s">
        <v>51</v>
      </c>
      <c r="B278" s="7" t="s">
        <v>59</v>
      </c>
      <c r="C278" s="13" t="s">
        <v>104</v>
      </c>
      <c r="D278" s="19" t="s">
        <v>129</v>
      </c>
      <c r="E278" s="23"/>
      <c r="F278" s="21"/>
      <c r="G278" s="23" t="s">
        <v>53</v>
      </c>
      <c r="H278" s="21" t="s">
        <v>53</v>
      </c>
      <c r="I278" s="34">
        <v>0.18629999999999999</v>
      </c>
      <c r="J278" s="11">
        <v>0.18629999999999999</v>
      </c>
      <c r="K278" s="6" t="s">
        <v>169</v>
      </c>
      <c r="L278" s="20" t="s">
        <v>170</v>
      </c>
      <c r="M278" s="7">
        <f>INDEX(EG_Gens!$G$55:$Q$105,MATCH('3. Pollutant Emissions - EF'!$C278,EG_Gens!$C$55:$C$105,0),MATCH('3. Pollutant Emissions - EF'!$B278,EG_Gens!$G$54:$Q$54,0))</f>
        <v>0.20233628999999997</v>
      </c>
      <c r="N278" s="5">
        <f>INDEX(EG_Gens!$S$55:$AC$105,MATCH('3. Pollutant Emissions - EF'!$C278,EG_Gens!$C$55:$C$105,0),MATCH('3. Pollutant Emissions - EF'!$B278,EG_Gens!$S$54:$AC$54,0))</f>
        <v>2.0233628999999998E-3</v>
      </c>
      <c r="O278" s="130">
        <f>IFERROR(IF(OR($C278="",$C278="No CAS"),INDEX('DEQ Pollutant List'!$D$7:$D$611,MATCH($D278,'DEQ Pollutant List'!$B$7:$B$611,0)),INDEX('DEQ Pollutant List'!$D$7:$D$611,MATCH($C278,'DEQ Pollutant List'!$A$7:$A$611,0))),"")</f>
        <v>46</v>
      </c>
    </row>
    <row r="279" spans="1:15" ht="15" hidden="1">
      <c r="A279" s="5" t="s">
        <v>51</v>
      </c>
      <c r="B279" s="7" t="s">
        <v>59</v>
      </c>
      <c r="C279" s="13" t="s">
        <v>105</v>
      </c>
      <c r="D279" s="19" t="s">
        <v>130</v>
      </c>
      <c r="E279" s="23"/>
      <c r="F279" s="21"/>
      <c r="G279" s="23" t="s">
        <v>53</v>
      </c>
      <c r="H279" s="21" t="s">
        <v>53</v>
      </c>
      <c r="I279" s="34">
        <v>3.5200000000000002E-5</v>
      </c>
      <c r="J279" s="11">
        <v>3.5200000000000002E-5</v>
      </c>
      <c r="K279" s="6" t="s">
        <v>169</v>
      </c>
      <c r="L279" s="20" t="s">
        <v>170</v>
      </c>
      <c r="M279" s="7">
        <f>INDEX(EG_Gens!$G$55:$Q$105,MATCH('3. Pollutant Emissions - EF'!$C279,EG_Gens!$C$55:$C$105,0),MATCH('3. Pollutant Emissions - EF'!$B279,EG_Gens!$G$54:$Q$54,0))</f>
        <v>3.8229937777777771E-5</v>
      </c>
      <c r="N279" s="5">
        <f>INDEX(EG_Gens!$S$55:$AC$105,MATCH('3. Pollutant Emissions - EF'!$C279,EG_Gens!$C$55:$C$105,0),MATCH('3. Pollutant Emissions - EF'!$B279,EG_Gens!$S$54:$AC$54,0))</f>
        <v>3.8229937777777778E-7</v>
      </c>
      <c r="O279" s="130">
        <f>IFERROR(IF(OR($C279="",$C279="No CAS"),INDEX('DEQ Pollutant List'!$D$7:$D$611,MATCH($D279,'DEQ Pollutant List'!$B$7:$B$611,0)),INDEX('DEQ Pollutant List'!$D$7:$D$611,MATCH($C279,'DEQ Pollutant List'!$A$7:$A$611,0))),"")</f>
        <v>406</v>
      </c>
    </row>
    <row r="280" spans="1:15" ht="15" hidden="1">
      <c r="A280" s="5" t="s">
        <v>51</v>
      </c>
      <c r="B280" s="7" t="s">
        <v>59</v>
      </c>
      <c r="C280" s="13" t="s">
        <v>106</v>
      </c>
      <c r="D280" s="19" t="s">
        <v>131</v>
      </c>
      <c r="E280" s="23"/>
      <c r="F280" s="21"/>
      <c r="G280" s="23" t="s">
        <v>53</v>
      </c>
      <c r="H280" s="21" t="s">
        <v>53</v>
      </c>
      <c r="I280" s="34">
        <v>4.7708462766464961E-6</v>
      </c>
      <c r="J280" s="11">
        <v>4.7708462766464961E-6</v>
      </c>
      <c r="K280" s="6" t="s">
        <v>169</v>
      </c>
      <c r="L280" s="20" t="s">
        <v>170</v>
      </c>
      <c r="M280" s="7">
        <f>INDEX(EG_Gens!$G$55:$Q$105,MATCH('3. Pollutant Emissions - EF'!$C280,EG_Gens!$C$55:$C$105,0),MATCH('3. Pollutant Emissions - EF'!$B280,EG_Gens!$G$54:$Q$54,0))</f>
        <v>4.9139716649458914E-6</v>
      </c>
      <c r="N280" s="5">
        <f>INDEX(EG_Gens!$S$55:$AC$105,MATCH('3. Pollutant Emissions - EF'!$C280,EG_Gens!$C$55:$C$105,0),MATCH('3. Pollutant Emissions - EF'!$B280,EG_Gens!$S$54:$AC$54,0))</f>
        <v>4.913971664945891E-8</v>
      </c>
      <c r="O280" s="130">
        <f>IFERROR(IF(OR($C280="",$C280="No CAS"),INDEX('DEQ Pollutant List'!$D$7:$D$611,MATCH($D280,'DEQ Pollutant List'!$B$7:$B$611,0)),INDEX('DEQ Pollutant List'!$D$7:$D$611,MATCH($C280,'DEQ Pollutant List'!$A$7:$A$611,0))),"")</f>
        <v>58</v>
      </c>
    </row>
    <row r="281" spans="1:15" ht="15" hidden="1">
      <c r="A281" s="5" t="s">
        <v>51</v>
      </c>
      <c r="B281" s="7" t="s">
        <v>59</v>
      </c>
      <c r="C281" s="13" t="s">
        <v>107</v>
      </c>
      <c r="D281" s="19" t="s">
        <v>132</v>
      </c>
      <c r="E281" s="23"/>
      <c r="F281" s="21"/>
      <c r="G281" s="23" t="s">
        <v>53</v>
      </c>
      <c r="H281" s="21" t="s">
        <v>53</v>
      </c>
      <c r="I281" s="34">
        <v>1.5E-3</v>
      </c>
      <c r="J281" s="11">
        <v>1.5E-3</v>
      </c>
      <c r="K281" s="6" t="s">
        <v>169</v>
      </c>
      <c r="L281" s="20" t="s">
        <v>170</v>
      </c>
      <c r="M281" s="7">
        <f>INDEX(EG_Gens!$G$55:$Q$105,MATCH('3. Pollutant Emissions - EF'!$C281,EG_Gens!$C$55:$C$105,0),MATCH('3. Pollutant Emissions - EF'!$B281,EG_Gens!$G$54:$Q$54,0))</f>
        <v>1.5450000000000001E-3</v>
      </c>
      <c r="N281" s="5">
        <f>INDEX(EG_Gens!$S$55:$AC$105,MATCH('3. Pollutant Emissions - EF'!$C281,EG_Gens!$C$55:$C$105,0),MATCH('3. Pollutant Emissions - EF'!$B281,EG_Gens!$S$54:$AC$54,0))</f>
        <v>1.5449999999999999E-5</v>
      </c>
      <c r="O281" s="130">
        <f>IFERROR(IF(OR($C281="",$C281="No CAS"),INDEX('DEQ Pollutant List'!$D$7:$D$611,MATCH($D281,'DEQ Pollutant List'!$B$7:$B$611,0)),INDEX('DEQ Pollutant List'!$D$7:$D$611,MATCH($C281,'DEQ Pollutant List'!$A$7:$A$611,0))),"")</f>
        <v>83</v>
      </c>
    </row>
    <row r="282" spans="1:15" ht="15" hidden="1">
      <c r="A282" s="5" t="s">
        <v>51</v>
      </c>
      <c r="B282" s="7" t="s">
        <v>59</v>
      </c>
      <c r="C282" s="13" t="s">
        <v>108</v>
      </c>
      <c r="D282" s="19" t="s">
        <v>133</v>
      </c>
      <c r="E282" s="23"/>
      <c r="F282" s="21"/>
      <c r="G282" s="23" t="s">
        <v>53</v>
      </c>
      <c r="H282" s="21" t="s">
        <v>53</v>
      </c>
      <c r="I282" s="34">
        <v>1E-4</v>
      </c>
      <c r="J282" s="11">
        <v>1E-4</v>
      </c>
      <c r="K282" s="6" t="s">
        <v>169</v>
      </c>
      <c r="L282" s="20" t="s">
        <v>170</v>
      </c>
      <c r="M282" s="7">
        <f>INDEX(EG_Gens!$G$55:$Q$105,MATCH('3. Pollutant Emissions - EF'!$C282,EG_Gens!$C$55:$C$105,0),MATCH('3. Pollutant Emissions - EF'!$B282,EG_Gens!$G$54:$Q$54,0))</f>
        <v>1.0300000000000001E-4</v>
      </c>
      <c r="N282" s="5">
        <f>INDEX(EG_Gens!$S$55:$AC$105,MATCH('3. Pollutant Emissions - EF'!$C282,EG_Gens!$C$55:$C$105,0),MATCH('3. Pollutant Emissions - EF'!$B282,EG_Gens!$S$54:$AC$54,0))</f>
        <v>1.0300000000000001E-6</v>
      </c>
      <c r="O282" s="130">
        <f>IFERROR(IF(OR($C282="",$C282="No CAS"),INDEX('DEQ Pollutant List'!$D$7:$D$611,MATCH($D282,'DEQ Pollutant List'!$B$7:$B$611,0)),INDEX('DEQ Pollutant List'!$D$7:$D$611,MATCH($C282,'DEQ Pollutant List'!$A$7:$A$611,0))),"")</f>
        <v>136</v>
      </c>
    </row>
    <row r="283" spans="1:15" ht="15" hidden="1">
      <c r="A283" s="5" t="s">
        <v>51</v>
      </c>
      <c r="B283" s="7" t="s">
        <v>59</v>
      </c>
      <c r="C283" s="13" t="s">
        <v>173</v>
      </c>
      <c r="D283" s="19" t="s">
        <v>181</v>
      </c>
      <c r="E283" s="23"/>
      <c r="F283" s="21"/>
      <c r="G283" s="23" t="s">
        <v>53</v>
      </c>
      <c r="H283" s="21" t="s">
        <v>53</v>
      </c>
      <c r="I283" s="34">
        <v>2.0000000000000001E-4</v>
      </c>
      <c r="J283" s="11">
        <v>2.0000000000000001E-4</v>
      </c>
      <c r="K283" s="6" t="s">
        <v>169</v>
      </c>
      <c r="L283" s="20" t="s">
        <v>170</v>
      </c>
      <c r="M283" s="7">
        <f>INDEX(EG_Gens!$G$55:$Q$105,MATCH('3. Pollutant Emissions - EF'!$C283,EG_Gens!$C$55:$C$105,0),MATCH('3. Pollutant Emissions - EF'!$B283,EG_Gens!$G$54:$Q$54,0))</f>
        <v>2.1721555555555554E-4</v>
      </c>
      <c r="N283" s="5">
        <f>INDEX(EG_Gens!$S$55:$AC$105,MATCH('3. Pollutant Emissions - EF'!$C283,EG_Gens!$C$55:$C$105,0),MATCH('3. Pollutant Emissions - EF'!$B283,EG_Gens!$S$54:$AC$54,0))</f>
        <v>2.1721555555555553E-6</v>
      </c>
      <c r="O283" s="130">
        <f>IFERROR(IF(OR($C283="",$C283="No CAS"),INDEX('DEQ Pollutant List'!$D$7:$D$611,MATCH($D283,'DEQ Pollutant List'!$B$7:$B$611,0)),INDEX('DEQ Pollutant List'!$D$7:$D$611,MATCH($C283,'DEQ Pollutant List'!$A$7:$A$611,0))),"")</f>
        <v>108</v>
      </c>
    </row>
    <row r="284" spans="1:15" ht="15" hidden="1">
      <c r="A284" s="5" t="s">
        <v>51</v>
      </c>
      <c r="B284" s="7" t="s">
        <v>59</v>
      </c>
      <c r="C284" s="13" t="s">
        <v>109</v>
      </c>
      <c r="D284" s="19" t="s">
        <v>134</v>
      </c>
      <c r="E284" s="23"/>
      <c r="F284" s="21"/>
      <c r="G284" s="23" t="s">
        <v>53</v>
      </c>
      <c r="H284" s="21" t="s">
        <v>53</v>
      </c>
      <c r="I284" s="34">
        <v>1.5751137782235815E-5</v>
      </c>
      <c r="J284" s="11">
        <v>1.5751137782235815E-5</v>
      </c>
      <c r="K284" s="6" t="s">
        <v>169</v>
      </c>
      <c r="L284" s="20" t="s">
        <v>170</v>
      </c>
      <c r="M284" s="7">
        <f>INDEX(EG_Gens!$G$55:$Q$105,MATCH('3. Pollutant Emissions - EF'!$C284,EG_Gens!$C$55:$C$105,0),MATCH('3. Pollutant Emissions - EF'!$B284,EG_Gens!$G$54:$Q$54,0))</f>
        <v>1.622367191570289E-5</v>
      </c>
      <c r="N284" s="5">
        <f>INDEX(EG_Gens!$S$55:$AC$105,MATCH('3. Pollutant Emissions - EF'!$C284,EG_Gens!$C$55:$C$105,0),MATCH('3. Pollutant Emissions - EF'!$B284,EG_Gens!$S$54:$AC$54,0))</f>
        <v>1.6223671915702888E-7</v>
      </c>
      <c r="O284" s="130">
        <f>IFERROR(IF(OR($C284="",$C284="No CAS"),INDEX('DEQ Pollutant List'!$D$7:$D$611,MATCH($D284,'DEQ Pollutant List'!$B$7:$B$611,0)),INDEX('DEQ Pollutant List'!$D$7:$D$611,MATCH($C284,'DEQ Pollutant List'!$A$7:$A$611,0))),"")</f>
        <v>146</v>
      </c>
    </row>
    <row r="285" spans="1:15" ht="15" hidden="1">
      <c r="A285" s="5" t="s">
        <v>51</v>
      </c>
      <c r="B285" s="7" t="s">
        <v>59</v>
      </c>
      <c r="C285" s="13" t="s">
        <v>110</v>
      </c>
      <c r="D285" s="19" t="s">
        <v>135</v>
      </c>
      <c r="E285" s="23"/>
      <c r="F285" s="21"/>
      <c r="G285" s="23" t="s">
        <v>53</v>
      </c>
      <c r="H285" s="21" t="s">
        <v>53</v>
      </c>
      <c r="I285" s="34">
        <v>4.1000000000000003E-3</v>
      </c>
      <c r="J285" s="11">
        <v>4.1000000000000003E-3</v>
      </c>
      <c r="K285" s="6" t="s">
        <v>169</v>
      </c>
      <c r="L285" s="20" t="s">
        <v>170</v>
      </c>
      <c r="M285" s="7">
        <f>INDEX(EG_Gens!$G$55:$Q$105,MATCH('3. Pollutant Emissions - EF'!$C285,EG_Gens!$C$55:$C$105,0),MATCH('3. Pollutant Emissions - EF'!$B285,EG_Gens!$G$54:$Q$54,0))</f>
        <v>4.2230000000000002E-3</v>
      </c>
      <c r="N285" s="5">
        <f>INDEX(EG_Gens!$S$55:$AC$105,MATCH('3. Pollutant Emissions - EF'!$C285,EG_Gens!$C$55:$C$105,0),MATCH('3. Pollutant Emissions - EF'!$B285,EG_Gens!$S$54:$AC$54,0))</f>
        <v>4.2230000000000007E-5</v>
      </c>
      <c r="O285" s="130">
        <f>IFERROR(IF(OR($C285="",$C285="No CAS"),INDEX('DEQ Pollutant List'!$D$7:$D$611,MATCH($D285,'DEQ Pollutant List'!$B$7:$B$611,0)),INDEX('DEQ Pollutant List'!$D$7:$D$611,MATCH($C285,'DEQ Pollutant List'!$A$7:$A$611,0))),"")</f>
        <v>149</v>
      </c>
    </row>
    <row r="286" spans="1:15" ht="15" hidden="1">
      <c r="A286" s="5" t="s">
        <v>51</v>
      </c>
      <c r="B286" s="7" t="s">
        <v>59</v>
      </c>
      <c r="C286" s="13">
        <v>200</v>
      </c>
      <c r="D286" s="19" t="s">
        <v>182</v>
      </c>
      <c r="E286" s="23"/>
      <c r="F286" s="21"/>
      <c r="G286" s="23" t="s">
        <v>53</v>
      </c>
      <c r="H286" s="21" t="s">
        <v>53</v>
      </c>
      <c r="I286" s="34">
        <v>33.5</v>
      </c>
      <c r="J286" s="11">
        <v>33.5</v>
      </c>
      <c r="K286" s="6" t="s">
        <v>169</v>
      </c>
      <c r="L286" s="20" t="s">
        <v>170</v>
      </c>
      <c r="M286" s="7">
        <f>INDEX(EG_Gens!$G$55:$Q$105,MATCH('3. Pollutant Emissions - EF'!$C286,EG_Gens!$C$55:$C$105,0),MATCH('3. Pollutant Emissions - EF'!$B286,EG_Gens!$G$54:$Q$54,0))</f>
        <v>36.383605555555555</v>
      </c>
      <c r="N286" s="5">
        <f>INDEX(EG_Gens!$S$55:$AC$105,MATCH('3. Pollutant Emissions - EF'!$C286,EG_Gens!$C$55:$C$105,0),MATCH('3. Pollutant Emissions - EF'!$B286,EG_Gens!$S$54:$AC$54,0))</f>
        <v>0.36383605555555554</v>
      </c>
      <c r="O286" s="130">
        <f>IFERROR(IF(OR($C286="",$C286="No CAS"),INDEX('DEQ Pollutant List'!$D$7:$D$611,MATCH($D286,'DEQ Pollutant List'!$B$7:$B$611,0)),INDEX('DEQ Pollutant List'!$D$7:$D$611,MATCH($C286,'DEQ Pollutant List'!$A$7:$A$611,0))),"")</f>
        <v>200</v>
      </c>
    </row>
    <row r="287" spans="1:15" ht="15" hidden="1">
      <c r="A287" s="5" t="s">
        <v>51</v>
      </c>
      <c r="B287" s="7" t="s">
        <v>59</v>
      </c>
      <c r="C287" s="13" t="s">
        <v>111</v>
      </c>
      <c r="D287" s="19" t="s">
        <v>136</v>
      </c>
      <c r="E287" s="23"/>
      <c r="F287" s="21"/>
      <c r="G287" s="23" t="s">
        <v>53</v>
      </c>
      <c r="H287" s="21" t="s">
        <v>53</v>
      </c>
      <c r="I287" s="34">
        <v>1.09E-2</v>
      </c>
      <c r="J287" s="11">
        <v>1.09E-2</v>
      </c>
      <c r="K287" s="6" t="s">
        <v>169</v>
      </c>
      <c r="L287" s="20" t="s">
        <v>170</v>
      </c>
      <c r="M287" s="7">
        <f>INDEX(EG_Gens!$G$55:$Q$105,MATCH('3. Pollutant Emissions - EF'!$C287,EG_Gens!$C$55:$C$105,0),MATCH('3. Pollutant Emissions - EF'!$B287,EG_Gens!$G$54:$Q$54,0))</f>
        <v>1.1838247777777778E-2</v>
      </c>
      <c r="N287" s="5">
        <f>INDEX(EG_Gens!$S$55:$AC$105,MATCH('3. Pollutant Emissions - EF'!$C287,EG_Gens!$C$55:$C$105,0),MATCH('3. Pollutant Emissions - EF'!$B287,EG_Gens!$S$54:$AC$54,0))</f>
        <v>1.1838247777777777E-4</v>
      </c>
      <c r="O287" s="130">
        <f>IFERROR(IF(OR($C287="",$C287="No CAS"),INDEX('DEQ Pollutant List'!$D$7:$D$611,MATCH($D287,'DEQ Pollutant List'!$B$7:$B$611,0)),INDEX('DEQ Pollutant List'!$D$7:$D$611,MATCH($C287,'DEQ Pollutant List'!$A$7:$A$611,0))),"")</f>
        <v>229</v>
      </c>
    </row>
    <row r="288" spans="1:15" ht="15" hidden="1">
      <c r="A288" s="5" t="s">
        <v>51</v>
      </c>
      <c r="B288" s="7" t="s">
        <v>59</v>
      </c>
      <c r="C288" s="13" t="s">
        <v>112</v>
      </c>
      <c r="D288" s="19" t="s">
        <v>137</v>
      </c>
      <c r="E288" s="23"/>
      <c r="F288" s="21"/>
      <c r="G288" s="23" t="s">
        <v>53</v>
      </c>
      <c r="H288" s="21" t="s">
        <v>53</v>
      </c>
      <c r="I288" s="34">
        <v>1.7261</v>
      </c>
      <c r="J288" s="11">
        <v>1.7261</v>
      </c>
      <c r="K288" s="6" t="s">
        <v>169</v>
      </c>
      <c r="L288" s="20" t="s">
        <v>170</v>
      </c>
      <c r="M288" s="7">
        <f>INDEX(EG_Gens!$G$55:$Q$105,MATCH('3. Pollutant Emissions - EF'!$C288,EG_Gens!$C$55:$C$105,0),MATCH('3. Pollutant Emissions - EF'!$B288,EG_Gens!$G$54:$Q$54,0))</f>
        <v>1.8914699694444446</v>
      </c>
      <c r="N288" s="5">
        <f>INDEX(EG_Gens!$S$55:$AC$105,MATCH('3. Pollutant Emissions - EF'!$C288,EG_Gens!$C$55:$C$105,0),MATCH('3. Pollutant Emissions - EF'!$B288,EG_Gens!$S$54:$AC$54,0))</f>
        <v>1.8914699694444443E-2</v>
      </c>
      <c r="O288" s="130">
        <f>IFERROR(IF(OR($C288="",$C288="No CAS"),INDEX('DEQ Pollutant List'!$D$7:$D$611,MATCH($D288,'DEQ Pollutant List'!$B$7:$B$611,0)),INDEX('DEQ Pollutant List'!$D$7:$D$611,MATCH($C288,'DEQ Pollutant List'!$A$7:$A$611,0))),"")</f>
        <v>250</v>
      </c>
    </row>
    <row r="289" spans="1:15" ht="15" hidden="1">
      <c r="A289" s="5" t="s">
        <v>51</v>
      </c>
      <c r="B289" s="7" t="s">
        <v>59</v>
      </c>
      <c r="C289" s="13" t="s">
        <v>113</v>
      </c>
      <c r="D289" s="19" t="s">
        <v>138</v>
      </c>
      <c r="E289" s="23"/>
      <c r="F289" s="21"/>
      <c r="G289" s="23" t="s">
        <v>53</v>
      </c>
      <c r="H289" s="21" t="s">
        <v>53</v>
      </c>
      <c r="I289" s="34">
        <v>2.69E-2</v>
      </c>
      <c r="J289" s="11">
        <v>2.69E-2</v>
      </c>
      <c r="K289" s="6" t="s">
        <v>169</v>
      </c>
      <c r="L289" s="20" t="s">
        <v>170</v>
      </c>
      <c r="M289" s="7">
        <f>INDEX(EG_Gens!$G$55:$Q$105,MATCH('3. Pollutant Emissions - EF'!$C289,EG_Gens!$C$55:$C$105,0),MATCH('3. Pollutant Emissions - EF'!$B289,EG_Gens!$G$54:$Q$54,0))</f>
        <v>2.9215492222222222E-2</v>
      </c>
      <c r="N289" s="5">
        <f>INDEX(EG_Gens!$S$55:$AC$105,MATCH('3. Pollutant Emissions - EF'!$C289,EG_Gens!$C$55:$C$105,0),MATCH('3. Pollutant Emissions - EF'!$B289,EG_Gens!$S$54:$AC$54,0))</f>
        <v>2.9215492222222224E-4</v>
      </c>
      <c r="O289" s="130">
        <f>IFERROR(IF(OR($C289="",$C289="No CAS"),INDEX('DEQ Pollutant List'!$D$7:$D$611,MATCH($D289,'DEQ Pollutant List'!$B$7:$B$611,0)),INDEX('DEQ Pollutant List'!$D$7:$D$611,MATCH($C289,'DEQ Pollutant List'!$A$7:$A$611,0))),"")</f>
        <v>289</v>
      </c>
    </row>
    <row r="290" spans="1:15" ht="15" hidden="1">
      <c r="A290" s="5" t="s">
        <v>51</v>
      </c>
      <c r="B290" s="7" t="s">
        <v>59</v>
      </c>
      <c r="C290" s="13" t="s">
        <v>174</v>
      </c>
      <c r="D290" s="19" t="s">
        <v>183</v>
      </c>
      <c r="E290" s="23"/>
      <c r="F290" s="21"/>
      <c r="G290" s="23" t="s">
        <v>53</v>
      </c>
      <c r="H290" s="21" t="s">
        <v>53</v>
      </c>
      <c r="I290" s="34">
        <v>0.18629999999999999</v>
      </c>
      <c r="J290" s="11">
        <v>0.18629999999999999</v>
      </c>
      <c r="K290" s="6" t="s">
        <v>169</v>
      </c>
      <c r="L290" s="20" t="s">
        <v>170</v>
      </c>
      <c r="M290" s="7">
        <f>INDEX(EG_Gens!$G$55:$Q$105,MATCH('3. Pollutant Emissions - EF'!$C290,EG_Gens!$C$55:$C$105,0),MATCH('3. Pollutant Emissions - EF'!$B290,EG_Gens!$G$54:$Q$54,0))</f>
        <v>0.20233628999999997</v>
      </c>
      <c r="N290" s="5">
        <f>INDEX(EG_Gens!$S$55:$AC$105,MATCH('3. Pollutant Emissions - EF'!$C290,EG_Gens!$C$55:$C$105,0),MATCH('3. Pollutant Emissions - EF'!$B290,EG_Gens!$S$54:$AC$54,0))</f>
        <v>2.0233628999999998E-3</v>
      </c>
      <c r="O290" s="130">
        <f>IFERROR(IF(OR($C290="",$C290="No CAS"),INDEX('DEQ Pollutant List'!$D$7:$D$611,MATCH($D290,'DEQ Pollutant List'!$B$7:$B$611,0)),INDEX('DEQ Pollutant List'!$D$7:$D$611,MATCH($C290,'DEQ Pollutant List'!$A$7:$A$611,0))),"")</f>
        <v>292</v>
      </c>
    </row>
    <row r="291" spans="1:15" ht="15" hidden="1">
      <c r="A291" s="5" t="s">
        <v>51</v>
      </c>
      <c r="B291" s="7" t="s">
        <v>59</v>
      </c>
      <c r="C291" s="13" t="s">
        <v>114</v>
      </c>
      <c r="D291" s="19" t="s">
        <v>139</v>
      </c>
      <c r="E291" s="23"/>
      <c r="F291" s="21"/>
      <c r="G291" s="23" t="s">
        <v>53</v>
      </c>
      <c r="H291" s="21" t="s">
        <v>53</v>
      </c>
      <c r="I291" s="34">
        <v>8.3000000000000001E-3</v>
      </c>
      <c r="J291" s="11">
        <v>8.3000000000000001E-3</v>
      </c>
      <c r="K291" s="6" t="s">
        <v>169</v>
      </c>
      <c r="L291" s="20" t="s">
        <v>170</v>
      </c>
      <c r="M291" s="7">
        <f>INDEX(EG_Gens!$G$55:$Q$105,MATCH('3. Pollutant Emissions - EF'!$C291,EG_Gens!$C$55:$C$105,0),MATCH('3. Pollutant Emissions - EF'!$B291,EG_Gens!$G$54:$Q$54,0))</f>
        <v>8.549000000000001E-3</v>
      </c>
      <c r="N291" s="5">
        <f>INDEX(EG_Gens!$S$55:$AC$105,MATCH('3. Pollutant Emissions - EF'!$C291,EG_Gens!$C$55:$C$105,0),MATCH('3. Pollutant Emissions - EF'!$B291,EG_Gens!$S$54:$AC$54,0))</f>
        <v>8.5489999999999996E-5</v>
      </c>
      <c r="O291" s="130">
        <f>IFERROR(IF(OR($C291="",$C291="No CAS"),INDEX('DEQ Pollutant List'!$D$7:$D$611,MATCH($D291,'DEQ Pollutant List'!$B$7:$B$611,0)),INDEX('DEQ Pollutant List'!$D$7:$D$611,MATCH($C291,'DEQ Pollutant List'!$A$7:$A$611,0))),"")</f>
        <v>305</v>
      </c>
    </row>
    <row r="292" spans="1:15" ht="15" hidden="1">
      <c r="A292" s="5" t="s">
        <v>51</v>
      </c>
      <c r="B292" s="7" t="s">
        <v>59</v>
      </c>
      <c r="C292" s="13" t="s">
        <v>115</v>
      </c>
      <c r="D292" s="19" t="s">
        <v>140</v>
      </c>
      <c r="E292" s="23"/>
      <c r="F292" s="21"/>
      <c r="G292" s="23" t="s">
        <v>53</v>
      </c>
      <c r="H292" s="21" t="s">
        <v>53</v>
      </c>
      <c r="I292" s="34">
        <v>3.0999999999999999E-3</v>
      </c>
      <c r="J292" s="11">
        <v>3.0999999999999999E-3</v>
      </c>
      <c r="K292" s="6" t="s">
        <v>169</v>
      </c>
      <c r="L292" s="20" t="s">
        <v>170</v>
      </c>
      <c r="M292" s="7">
        <f>INDEX(EG_Gens!$G$55:$Q$105,MATCH('3. Pollutant Emissions - EF'!$C292,EG_Gens!$C$55:$C$105,0),MATCH('3. Pollutant Emissions - EF'!$B292,EG_Gens!$G$54:$Q$54,0))</f>
        <v>3.1930000000000001E-3</v>
      </c>
      <c r="N292" s="5">
        <f>INDEX(EG_Gens!$S$55:$AC$105,MATCH('3. Pollutant Emissions - EF'!$C292,EG_Gens!$C$55:$C$105,0),MATCH('3. Pollutant Emissions - EF'!$B292,EG_Gens!$S$54:$AC$54,0))</f>
        <v>3.1930000000000001E-5</v>
      </c>
      <c r="O292" s="130">
        <f>IFERROR(IF(OR($C292="",$C292="No CAS"),INDEX('DEQ Pollutant List'!$D$7:$D$611,MATCH($D292,'DEQ Pollutant List'!$B$7:$B$611,0)),INDEX('DEQ Pollutant List'!$D$7:$D$611,MATCH($C292,'DEQ Pollutant List'!$A$7:$A$611,0))),"")</f>
        <v>312</v>
      </c>
    </row>
    <row r="293" spans="1:15" ht="15" hidden="1">
      <c r="A293" s="5" t="s">
        <v>51</v>
      </c>
      <c r="B293" s="7" t="s">
        <v>59</v>
      </c>
      <c r="C293" s="13" t="s">
        <v>116</v>
      </c>
      <c r="D293" s="19" t="s">
        <v>141</v>
      </c>
      <c r="E293" s="23"/>
      <c r="F293" s="21"/>
      <c r="G293" s="23" t="s">
        <v>53</v>
      </c>
      <c r="H293" s="21" t="s">
        <v>53</v>
      </c>
      <c r="I293" s="34">
        <v>2E-3</v>
      </c>
      <c r="J293" s="11">
        <v>2E-3</v>
      </c>
      <c r="K293" s="6" t="s">
        <v>169</v>
      </c>
      <c r="L293" s="20" t="s">
        <v>170</v>
      </c>
      <c r="M293" s="7">
        <f>INDEX(EG_Gens!$G$55:$Q$105,MATCH('3. Pollutant Emissions - EF'!$C293,EG_Gens!$C$55:$C$105,0),MATCH('3. Pollutant Emissions - EF'!$B293,EG_Gens!$G$54:$Q$54,0))</f>
        <v>2.0600000000000002E-3</v>
      </c>
      <c r="N293" s="5">
        <f>INDEX(EG_Gens!$S$55:$AC$105,MATCH('3. Pollutant Emissions - EF'!$C293,EG_Gens!$C$55:$C$105,0),MATCH('3. Pollutant Emissions - EF'!$B293,EG_Gens!$S$54:$AC$54,0))</f>
        <v>2.0599999999999999E-5</v>
      </c>
      <c r="O293" s="130">
        <f>IFERROR(IF(OR($C293="",$C293="No CAS"),INDEX('DEQ Pollutant List'!$D$7:$D$611,MATCH($D293,'DEQ Pollutant List'!$B$7:$B$611,0)),INDEX('DEQ Pollutant List'!$D$7:$D$611,MATCH($C293,'DEQ Pollutant List'!$A$7:$A$611,0))),"")</f>
        <v>316</v>
      </c>
    </row>
    <row r="294" spans="1:15" ht="15" hidden="1">
      <c r="A294" s="5" t="s">
        <v>51</v>
      </c>
      <c r="B294" s="7" t="s">
        <v>59</v>
      </c>
      <c r="C294" s="13" t="s">
        <v>118</v>
      </c>
      <c r="D294" s="19" t="s">
        <v>143</v>
      </c>
      <c r="E294" s="23"/>
      <c r="F294" s="21"/>
      <c r="G294" s="23" t="s">
        <v>53</v>
      </c>
      <c r="H294" s="21" t="s">
        <v>53</v>
      </c>
      <c r="I294" s="34">
        <v>1.9699999999999999E-2</v>
      </c>
      <c r="J294" s="11">
        <v>1.9699999999999999E-2</v>
      </c>
      <c r="K294" s="6" t="s">
        <v>169</v>
      </c>
      <c r="L294" s="20" t="s">
        <v>170</v>
      </c>
      <c r="M294" s="7">
        <f>INDEX(EG_Gens!$G$55:$Q$105,MATCH('3. Pollutant Emissions - EF'!$C294,EG_Gens!$C$55:$C$105,0),MATCH('3. Pollutant Emissions - EF'!$B294,EG_Gens!$G$54:$Q$54,0))</f>
        <v>2.139573222222222E-2</v>
      </c>
      <c r="N294" s="5">
        <f>INDEX(EG_Gens!$S$55:$AC$105,MATCH('3. Pollutant Emissions - EF'!$C294,EG_Gens!$C$55:$C$105,0),MATCH('3. Pollutant Emissions - EF'!$B294,EG_Gens!$S$54:$AC$54,0))</f>
        <v>2.1395732222222218E-4</v>
      </c>
      <c r="O294" s="130">
        <f>IFERROR(IF(OR($C294="",$C294="No CAS"),INDEX('DEQ Pollutant List'!$D$7:$D$611,MATCH($D294,'DEQ Pollutant List'!$B$7:$B$611,0)),INDEX('DEQ Pollutant List'!$D$7:$D$611,MATCH($C294,'DEQ Pollutant List'!$A$7:$A$611,0))),"")</f>
        <v>428</v>
      </c>
    </row>
    <row r="295" spans="1:15" ht="15" hidden="1">
      <c r="A295" s="5" t="s">
        <v>51</v>
      </c>
      <c r="B295" s="7" t="s">
        <v>59</v>
      </c>
      <c r="C295" s="13">
        <v>365</v>
      </c>
      <c r="D295" s="19" t="s">
        <v>144</v>
      </c>
      <c r="E295" s="23"/>
      <c r="F295" s="21"/>
      <c r="G295" s="23" t="s">
        <v>53</v>
      </c>
      <c r="H295" s="21" t="s">
        <v>53</v>
      </c>
      <c r="I295" s="34">
        <v>3.8999999999999998E-3</v>
      </c>
      <c r="J295" s="11">
        <v>3.8999999999999998E-3</v>
      </c>
      <c r="K295" s="6" t="s">
        <v>169</v>
      </c>
      <c r="L295" s="20" t="s">
        <v>170</v>
      </c>
      <c r="M295" s="7">
        <f>INDEX(EG_Gens!$G$55:$Q$105,MATCH('3. Pollutant Emissions - EF'!$C295,EG_Gens!$C$55:$C$105,0),MATCH('3. Pollutant Emissions - EF'!$B295,EG_Gens!$G$54:$Q$54,0))</f>
        <v>4.0169999999999997E-3</v>
      </c>
      <c r="N295" s="5">
        <f>INDEX(EG_Gens!$S$55:$AC$105,MATCH('3. Pollutant Emissions - EF'!$C295,EG_Gens!$C$55:$C$105,0),MATCH('3. Pollutant Emissions - EF'!$B295,EG_Gens!$S$54:$AC$54,0))</f>
        <v>4.0169999999999997E-5</v>
      </c>
      <c r="O295" s="130">
        <f>IFERROR(IF(OR($C295="",$C295="No CAS"),INDEX('DEQ Pollutant List'!$D$7:$D$611,MATCH($D295,'DEQ Pollutant List'!$B$7:$B$611,0)),INDEX('DEQ Pollutant List'!$D$7:$D$611,MATCH($C295,'DEQ Pollutant List'!$A$7:$A$611,0))),"")</f>
        <v>365</v>
      </c>
    </row>
    <row r="296" spans="1:15" ht="15" hidden="1">
      <c r="A296" s="5" t="s">
        <v>51</v>
      </c>
      <c r="B296" s="7" t="s">
        <v>59</v>
      </c>
      <c r="C296" s="13">
        <v>401</v>
      </c>
      <c r="D296" s="19" t="s">
        <v>145</v>
      </c>
      <c r="E296" s="23"/>
      <c r="F296" s="21"/>
      <c r="G296" s="23" t="s">
        <v>53</v>
      </c>
      <c r="H296" s="21" t="s">
        <v>53</v>
      </c>
      <c r="I296" s="34">
        <v>3.6200000000000003E-2</v>
      </c>
      <c r="J296" s="11">
        <v>3.6200000000000003E-2</v>
      </c>
      <c r="K296" s="6" t="s">
        <v>169</v>
      </c>
      <c r="L296" s="20" t="s">
        <v>170</v>
      </c>
      <c r="M296" s="7">
        <f>INDEX(EG_Gens!$G$55:$Q$105,MATCH('3. Pollutant Emissions - EF'!$C296,EG_Gens!$C$55:$C$105,0),MATCH('3. Pollutant Emissions - EF'!$B296,EG_Gens!$G$54:$Q$54,0))</f>
        <v>3.9316015555555556E-2</v>
      </c>
      <c r="N296" s="5">
        <f>INDEX(EG_Gens!$S$55:$AC$105,MATCH('3. Pollutant Emissions - EF'!$C296,EG_Gens!$C$55:$C$105,0),MATCH('3. Pollutant Emissions - EF'!$B296,EG_Gens!$S$54:$AC$54,0))</f>
        <v>3.9316015555555556E-4</v>
      </c>
      <c r="O296" s="130">
        <f>IFERROR(IF(OR($C296="",$C296="No CAS"),INDEX('DEQ Pollutant List'!$D$7:$D$611,MATCH($D296,'DEQ Pollutant List'!$B$7:$B$611,0)),INDEX('DEQ Pollutant List'!$D$7:$D$611,MATCH($C296,'DEQ Pollutant List'!$A$7:$A$611,0))),"")</f>
        <v>401</v>
      </c>
    </row>
    <row r="297" spans="1:15" ht="15" hidden="1">
      <c r="A297" s="5" t="s">
        <v>51</v>
      </c>
      <c r="B297" s="7" t="s">
        <v>59</v>
      </c>
      <c r="C297" s="13">
        <v>504</v>
      </c>
      <c r="D297" s="19" t="s">
        <v>184</v>
      </c>
      <c r="E297" s="23"/>
      <c r="F297" s="21"/>
      <c r="G297" s="23" t="s">
        <v>53</v>
      </c>
      <c r="H297" s="21" t="s">
        <v>53</v>
      </c>
      <c r="I297" s="34">
        <v>8.4039857312420349E-3</v>
      </c>
      <c r="J297" s="11">
        <v>8.4039857312420349E-3</v>
      </c>
      <c r="K297" s="6" t="s">
        <v>169</v>
      </c>
      <c r="L297" s="20" t="s">
        <v>170</v>
      </c>
      <c r="M297" s="7">
        <f>INDEX(EG_Gens!$G$55:$Q$105,MATCH('3. Pollutant Emissions - EF'!$C297,EG_Gens!$C$55:$C$105,0),MATCH('3. Pollutant Emissions - EF'!$B297,EG_Gens!$G$54:$Q$54,0))</f>
        <v>8.6561053031792966E-3</v>
      </c>
      <c r="N297" s="5">
        <f>INDEX(EG_Gens!$S$55:$AC$105,MATCH('3. Pollutant Emissions - EF'!$C297,EG_Gens!$C$55:$C$105,0),MATCH('3. Pollutant Emissions - EF'!$B297,EG_Gens!$S$54:$AC$54,0))</f>
        <v>8.656105303179296E-5</v>
      </c>
      <c r="O297" s="130">
        <f>IFERROR(IF(OR($C297="",$C297="No CAS"),INDEX('DEQ Pollutant List'!$D$7:$D$611,MATCH($D297,'DEQ Pollutant List'!$B$7:$B$611,0)),INDEX('DEQ Pollutant List'!$D$7:$D$611,MATCH($C297,'DEQ Pollutant List'!$A$7:$A$611,0))),"")</f>
        <v>504</v>
      </c>
    </row>
    <row r="298" spans="1:15" ht="15" hidden="1">
      <c r="A298" s="5" t="s">
        <v>51</v>
      </c>
      <c r="B298" s="7" t="s">
        <v>59</v>
      </c>
      <c r="C298" s="13" t="s">
        <v>175</v>
      </c>
      <c r="D298" s="19" t="s">
        <v>185</v>
      </c>
      <c r="E298" s="23"/>
      <c r="F298" s="21"/>
      <c r="G298" s="23" t="s">
        <v>53</v>
      </c>
      <c r="H298" s="21" t="s">
        <v>53</v>
      </c>
      <c r="I298" s="34">
        <v>0.47</v>
      </c>
      <c r="J298" s="11">
        <v>0.47</v>
      </c>
      <c r="K298" s="6" t="s">
        <v>169</v>
      </c>
      <c r="L298" s="20" t="s">
        <v>170</v>
      </c>
      <c r="M298" s="7">
        <f>INDEX(EG_Gens!$G$55:$Q$105,MATCH('3. Pollutant Emissions - EF'!$C298,EG_Gens!$C$55:$C$105,0),MATCH('3. Pollutant Emissions - EF'!$B298,EG_Gens!$G$54:$Q$54,0))</f>
        <v>0.51045655555555547</v>
      </c>
      <c r="N298" s="5">
        <f>INDEX(EG_Gens!$S$55:$AC$105,MATCH('3. Pollutant Emissions - EF'!$C298,EG_Gens!$C$55:$C$105,0),MATCH('3. Pollutant Emissions - EF'!$B298,EG_Gens!$S$54:$AC$54,0))</f>
        <v>5.1045655555555548E-3</v>
      </c>
      <c r="O298" s="130">
        <f>IFERROR(IF(OR($C298="",$C298="No CAS"),INDEX('DEQ Pollutant List'!$D$7:$D$611,MATCH($D298,'DEQ Pollutant List'!$B$7:$B$611,0)),INDEX('DEQ Pollutant List'!$D$7:$D$611,MATCH($C298,'DEQ Pollutant List'!$A$7:$A$611,0))),"")</f>
        <v>561</v>
      </c>
    </row>
    <row r="299" spans="1:15" ht="15" hidden="1">
      <c r="A299" s="5" t="s">
        <v>51</v>
      </c>
      <c r="B299" s="7" t="s">
        <v>59</v>
      </c>
      <c r="C299" s="13" t="s">
        <v>119</v>
      </c>
      <c r="D299" s="19" t="s">
        <v>146</v>
      </c>
      <c r="E299" s="23"/>
      <c r="F299" s="21"/>
      <c r="G299" s="23" t="s">
        <v>53</v>
      </c>
      <c r="H299" s="21" t="s">
        <v>53</v>
      </c>
      <c r="I299" s="34">
        <v>2.2000000000000001E-3</v>
      </c>
      <c r="J299" s="11">
        <v>2.2000000000000001E-3</v>
      </c>
      <c r="K299" s="6" t="s">
        <v>169</v>
      </c>
      <c r="L299" s="20" t="s">
        <v>170</v>
      </c>
      <c r="M299" s="7">
        <f>INDEX(EG_Gens!$G$55:$Q$105,MATCH('3. Pollutant Emissions - EF'!$C299,EG_Gens!$C$55:$C$105,0),MATCH('3. Pollutant Emissions - EF'!$B299,EG_Gens!$G$54:$Q$54,0))</f>
        <v>2.2660000000000002E-3</v>
      </c>
      <c r="N299" s="5">
        <f>INDEX(EG_Gens!$S$55:$AC$105,MATCH('3. Pollutant Emissions - EF'!$C299,EG_Gens!$C$55:$C$105,0),MATCH('3. Pollutant Emissions - EF'!$B299,EG_Gens!$S$54:$AC$54,0))</f>
        <v>2.2660000000000003E-5</v>
      </c>
      <c r="O299" s="130">
        <f>IFERROR(IF(OR($C299="",$C299="No CAS"),INDEX('DEQ Pollutant List'!$D$7:$D$611,MATCH($D299,'DEQ Pollutant List'!$B$7:$B$611,0)),INDEX('DEQ Pollutant List'!$D$7:$D$611,MATCH($C299,'DEQ Pollutant List'!$A$7:$A$611,0))),"")</f>
        <v>575</v>
      </c>
    </row>
    <row r="300" spans="1:15" ht="15" hidden="1">
      <c r="A300" s="5" t="s">
        <v>51</v>
      </c>
      <c r="B300" s="7" t="s">
        <v>59</v>
      </c>
      <c r="C300" s="13" t="s">
        <v>176</v>
      </c>
      <c r="D300" s="19" t="s">
        <v>186</v>
      </c>
      <c r="E300" s="23"/>
      <c r="F300" s="21"/>
      <c r="G300" s="23" t="s">
        <v>53</v>
      </c>
      <c r="H300" s="21" t="s">
        <v>53</v>
      </c>
      <c r="I300" s="34">
        <v>4.8013014217323475E-5</v>
      </c>
      <c r="J300" s="11">
        <v>4.8013014217323475E-5</v>
      </c>
      <c r="K300" s="6" t="s">
        <v>169</v>
      </c>
      <c r="L300" s="20" t="s">
        <v>170</v>
      </c>
      <c r="M300" s="7">
        <f>INDEX(EG_Gens!$G$55:$Q$105,MATCH('3. Pollutant Emissions - EF'!$C300,EG_Gens!$C$55:$C$105,0),MATCH('3. Pollutant Emissions - EF'!$B300,EG_Gens!$G$54:$Q$54,0))</f>
        <v>4.9453404643843181E-5</v>
      </c>
      <c r="N300" s="5">
        <f>INDEX(EG_Gens!$S$55:$AC$105,MATCH('3. Pollutant Emissions - EF'!$C300,EG_Gens!$C$55:$C$105,0),MATCH('3. Pollutant Emissions - EF'!$B300,EG_Gens!$S$54:$AC$54,0))</f>
        <v>4.9453404643843181E-7</v>
      </c>
      <c r="O300" s="130">
        <f>IFERROR(IF(OR($C300="",$C300="No CAS"),INDEX('DEQ Pollutant List'!$D$7:$D$611,MATCH($D300,'DEQ Pollutant List'!$B$7:$B$611,0)),INDEX('DEQ Pollutant List'!$D$7:$D$611,MATCH($C300,'DEQ Pollutant List'!$A$7:$A$611,0))),"")</f>
        <v>580</v>
      </c>
    </row>
    <row r="301" spans="1:15" ht="15" hidden="1">
      <c r="A301" s="5" t="s">
        <v>51</v>
      </c>
      <c r="B301" s="7" t="s">
        <v>59</v>
      </c>
      <c r="C301" s="13" t="s">
        <v>177</v>
      </c>
      <c r="D301" s="19" t="s">
        <v>187</v>
      </c>
      <c r="E301" s="23"/>
      <c r="F301" s="21"/>
      <c r="G301" s="23" t="s">
        <v>53</v>
      </c>
      <c r="H301" s="21" t="s">
        <v>53</v>
      </c>
      <c r="I301" s="34">
        <v>2.4009368143584827E-4</v>
      </c>
      <c r="J301" s="11">
        <v>2.4009368143584827E-4</v>
      </c>
      <c r="K301" s="6" t="s">
        <v>169</v>
      </c>
      <c r="L301" s="20" t="s">
        <v>170</v>
      </c>
      <c r="M301" s="7">
        <f>INDEX(EG_Gens!$G$55:$Q$105,MATCH('3. Pollutant Emissions - EF'!$C301,EG_Gens!$C$55:$C$105,0),MATCH('3. Pollutant Emissions - EF'!$B301,EG_Gens!$G$54:$Q$54,0))</f>
        <v>2.472964918789237E-4</v>
      </c>
      <c r="N301" s="5">
        <f>INDEX(EG_Gens!$S$55:$AC$105,MATCH('3. Pollutant Emissions - EF'!$C301,EG_Gens!$C$55:$C$105,0),MATCH('3. Pollutant Emissions - EF'!$B301,EG_Gens!$S$54:$AC$54,0))</f>
        <v>2.4729649187892372E-6</v>
      </c>
      <c r="O301" s="130">
        <f>IFERROR(IF(OR($C301="",$C301="No CAS"),INDEX('DEQ Pollutant List'!$D$7:$D$611,MATCH($D301,'DEQ Pollutant List'!$B$7:$B$611,0)),INDEX('DEQ Pollutant List'!$D$7:$D$611,MATCH($C301,'DEQ Pollutant List'!$A$7:$A$611,0))),"")</f>
        <v>595</v>
      </c>
    </row>
    <row r="302" spans="1:15" ht="15" hidden="1">
      <c r="A302" s="5" t="s">
        <v>51</v>
      </c>
      <c r="B302" s="7" t="s">
        <v>59</v>
      </c>
      <c r="C302" s="13" t="s">
        <v>120</v>
      </c>
      <c r="D302" s="19" t="s">
        <v>147</v>
      </c>
      <c r="E302" s="23"/>
      <c r="F302" s="21"/>
      <c r="G302" s="23" t="s">
        <v>53</v>
      </c>
      <c r="H302" s="21" t="s">
        <v>53</v>
      </c>
      <c r="I302" s="34">
        <v>0.10539999999999999</v>
      </c>
      <c r="J302" s="11">
        <v>0.10539999999999999</v>
      </c>
      <c r="K302" s="6" t="s">
        <v>169</v>
      </c>
      <c r="L302" s="20" t="s">
        <v>170</v>
      </c>
      <c r="M302" s="7">
        <f>INDEX(EG_Gens!$G$55:$Q$105,MATCH('3. Pollutant Emissions - EF'!$C302,EG_Gens!$C$55:$C$105,0),MATCH('3. Pollutant Emissions - EF'!$B302,EG_Gens!$G$54:$Q$54,0))</f>
        <v>0.11447259777777775</v>
      </c>
      <c r="N302" s="5">
        <f>INDEX(EG_Gens!$S$55:$AC$105,MATCH('3. Pollutant Emissions - EF'!$C302,EG_Gens!$C$55:$C$105,0),MATCH('3. Pollutant Emissions - EF'!$B302,EG_Gens!$S$54:$AC$54,0))</f>
        <v>1.1447259777777777E-3</v>
      </c>
      <c r="O302" s="130">
        <f>IFERROR(IF(OR($C302="",$C302="No CAS"),INDEX('DEQ Pollutant List'!$D$7:$D$611,MATCH($D302,'DEQ Pollutant List'!$B$7:$B$611,0)),INDEX('DEQ Pollutant List'!$D$7:$D$611,MATCH($C302,'DEQ Pollutant List'!$A$7:$A$611,0))),"")</f>
        <v>600</v>
      </c>
    </row>
    <row r="303" spans="1:15" ht="15" hidden="1">
      <c r="A303" s="5" t="s">
        <v>51</v>
      </c>
      <c r="B303" s="7" t="s">
        <v>59</v>
      </c>
      <c r="C303" s="13" t="s">
        <v>122</v>
      </c>
      <c r="D303" s="19" t="s">
        <v>149</v>
      </c>
      <c r="E303" s="23"/>
      <c r="F303" s="21"/>
      <c r="G303" s="23" t="s">
        <v>53</v>
      </c>
      <c r="H303" s="21" t="s">
        <v>53</v>
      </c>
      <c r="I303" s="34">
        <v>4.24E-2</v>
      </c>
      <c r="J303" s="11">
        <v>4.24E-2</v>
      </c>
      <c r="K303" s="6" t="s">
        <v>169</v>
      </c>
      <c r="L303" s="20" t="s">
        <v>170</v>
      </c>
      <c r="M303" s="7">
        <f>INDEX(EG_Gens!$G$55:$Q$105,MATCH('3. Pollutant Emissions - EF'!$C303,EG_Gens!$C$55:$C$105,0),MATCH('3. Pollutant Emissions - EF'!$B303,EG_Gens!$G$54:$Q$54,0))</f>
        <v>4.6049697777777773E-2</v>
      </c>
      <c r="N303" s="5">
        <f>INDEX(EG_Gens!$S$55:$AC$105,MATCH('3. Pollutant Emissions - EF'!$C303,EG_Gens!$C$55:$C$105,0),MATCH('3. Pollutant Emissions - EF'!$B303,EG_Gens!$S$54:$AC$54,0))</f>
        <v>4.6049697777777776E-4</v>
      </c>
      <c r="O303" s="130">
        <f>IFERROR(IF(OR($C303="",$C303="No CAS"),INDEX('DEQ Pollutant List'!$D$7:$D$611,MATCH($D303,'DEQ Pollutant List'!$B$7:$B$611,0)),INDEX('DEQ Pollutant List'!$D$7:$D$611,MATCH($C303,'DEQ Pollutant List'!$A$7:$A$611,0))),"")</f>
        <v>628</v>
      </c>
    </row>
    <row r="304" spans="1:15" ht="15" hidden="1">
      <c r="A304" s="5" t="s">
        <v>51</v>
      </c>
      <c r="B304" s="7" t="s">
        <v>59</v>
      </c>
      <c r="C304" s="13" t="s">
        <v>123</v>
      </c>
      <c r="D304" s="19" t="s">
        <v>150</v>
      </c>
      <c r="E304" s="23"/>
      <c r="F304" s="21"/>
      <c r="G304" s="23" t="s">
        <v>53</v>
      </c>
      <c r="H304" s="21" t="s">
        <v>53</v>
      </c>
      <c r="I304" s="34">
        <v>5.2261769021193245E-3</v>
      </c>
      <c r="J304" s="11">
        <v>5.2261769021193245E-3</v>
      </c>
      <c r="K304" s="6" t="s">
        <v>169</v>
      </c>
      <c r="L304" s="20" t="s">
        <v>170</v>
      </c>
      <c r="M304" s="7">
        <f>INDEX(EG_Gens!$G$55:$Q$105,MATCH('3. Pollutant Emissions - EF'!$C304,EG_Gens!$C$55:$C$105,0),MATCH('3. Pollutant Emissions - EF'!$B304,EG_Gens!$G$54:$Q$54,0))</f>
        <v>5.3829622091829043E-3</v>
      </c>
      <c r="N304" s="5">
        <f>INDEX(EG_Gens!$S$55:$AC$105,MATCH('3. Pollutant Emissions - EF'!$C304,EG_Gens!$C$55:$C$105,0),MATCH('3. Pollutant Emissions - EF'!$B304,EG_Gens!$S$54:$AC$54,0))</f>
        <v>5.3829622091829041E-5</v>
      </c>
      <c r="O304" s="130">
        <f>IFERROR(IF(OR($C304="",$C304="No CAS"),INDEX('DEQ Pollutant List'!$D$7:$D$611,MATCH($D304,'DEQ Pollutant List'!$B$7:$B$611,0)),INDEX('DEQ Pollutant List'!$D$7:$D$611,MATCH($C304,'DEQ Pollutant List'!$A$7:$A$611,0))),"")</f>
        <v>632</v>
      </c>
    </row>
    <row r="305" spans="1:15" ht="15" hidden="1">
      <c r="A305" s="5" t="s">
        <v>51</v>
      </c>
      <c r="B305" s="7" t="s">
        <v>60</v>
      </c>
      <c r="C305" s="13" t="s">
        <v>158</v>
      </c>
      <c r="D305" s="19" t="s">
        <v>178</v>
      </c>
      <c r="E305" s="23"/>
      <c r="F305" s="21"/>
      <c r="G305" s="23" t="s">
        <v>53</v>
      </c>
      <c r="H305" s="21" t="s">
        <v>53</v>
      </c>
      <c r="I305" s="34">
        <v>0.21740000000000001</v>
      </c>
      <c r="J305" s="11">
        <v>0.21740000000000001</v>
      </c>
      <c r="K305" s="6" t="s">
        <v>169</v>
      </c>
      <c r="L305" s="20" t="s">
        <v>170</v>
      </c>
      <c r="M305" s="7">
        <f>INDEX(EG_Gens!$G$55:$Q$105,MATCH('3. Pollutant Emissions - EF'!$C305,EG_Gens!$C$55:$C$105,0),MATCH('3. Pollutant Emissions - EF'!$B305,EG_Gens!$G$54:$Q$54,0))</f>
        <v>0.43784118444444442</v>
      </c>
      <c r="N305" s="5">
        <f>INDEX(EG_Gens!$S$55:$AC$105,MATCH('3. Pollutant Emissions - EF'!$C305,EG_Gens!$C$55:$C$105,0),MATCH('3. Pollutant Emissions - EF'!$B305,EG_Gens!$S$54:$AC$54,0))</f>
        <v>4.3784118444444445E-3</v>
      </c>
      <c r="O305" s="130">
        <f>IFERROR(IF(OR($C305="",$C305="No CAS"),INDEX('DEQ Pollutant List'!$D$7:$D$611,MATCH($D305,'DEQ Pollutant List'!$B$7:$B$611,0)),INDEX('DEQ Pollutant List'!$D$7:$D$611,MATCH($C305,'DEQ Pollutant List'!$A$7:$A$611,0))),"")</f>
        <v>75</v>
      </c>
    </row>
    <row r="306" spans="1:15" ht="15" hidden="1">
      <c r="A306" s="5" t="s">
        <v>51</v>
      </c>
      <c r="B306" s="7" t="s">
        <v>60</v>
      </c>
      <c r="C306" s="13" t="s">
        <v>96</v>
      </c>
      <c r="D306" s="19" t="s">
        <v>124</v>
      </c>
      <c r="E306" s="23"/>
      <c r="F306" s="21"/>
      <c r="G306" s="23" t="s">
        <v>53</v>
      </c>
      <c r="H306" s="21" t="s">
        <v>53</v>
      </c>
      <c r="I306" s="34">
        <v>0.7833</v>
      </c>
      <c r="J306" s="11">
        <v>0.7833</v>
      </c>
      <c r="K306" s="6" t="s">
        <v>169</v>
      </c>
      <c r="L306" s="20" t="s">
        <v>170</v>
      </c>
      <c r="M306" s="7">
        <f>INDEX(EG_Gens!$G$55:$Q$105,MATCH('3. Pollutant Emissions - EF'!$C306,EG_Gens!$C$55:$C$105,0),MATCH('3. Pollutant Emissions - EF'!$B306,EG_Gens!$G$54:$Q$54,0))</f>
        <v>1.5775574966666666</v>
      </c>
      <c r="N306" s="5">
        <f>INDEX(EG_Gens!$S$55:$AC$105,MATCH('3. Pollutant Emissions - EF'!$C306,EG_Gens!$C$55:$C$105,0),MATCH('3. Pollutant Emissions - EF'!$B306,EG_Gens!$S$54:$AC$54,0))</f>
        <v>1.5775574966666667E-2</v>
      </c>
      <c r="O306" s="130">
        <f>IFERROR(IF(OR($C306="",$C306="No CAS"),INDEX('DEQ Pollutant List'!$D$7:$D$611,MATCH($D306,'DEQ Pollutant List'!$B$7:$B$611,0)),INDEX('DEQ Pollutant List'!$D$7:$D$611,MATCH($C306,'DEQ Pollutant List'!$A$7:$A$611,0))),"")</f>
        <v>1</v>
      </c>
    </row>
    <row r="307" spans="1:15" ht="15" hidden="1">
      <c r="A307" s="5" t="s">
        <v>51</v>
      </c>
      <c r="B307" s="7" t="s">
        <v>60</v>
      </c>
      <c r="C307" s="13" t="s">
        <v>99</v>
      </c>
      <c r="D307" s="19" t="s">
        <v>125</v>
      </c>
      <c r="E307" s="23"/>
      <c r="F307" s="21"/>
      <c r="G307" s="23" t="s">
        <v>53</v>
      </c>
      <c r="H307" s="21" t="s">
        <v>53</v>
      </c>
      <c r="I307" s="34">
        <v>3.39E-2</v>
      </c>
      <c r="J307" s="11">
        <v>3.39E-2</v>
      </c>
      <c r="K307" s="6" t="s">
        <v>169</v>
      </c>
      <c r="L307" s="20" t="s">
        <v>170</v>
      </c>
      <c r="M307" s="7">
        <f>INDEX(EG_Gens!$G$55:$Q$105,MATCH('3. Pollutant Emissions - EF'!$C307,EG_Gens!$C$55:$C$105,0),MATCH('3. Pollutant Emissions - EF'!$B307,EG_Gens!$G$54:$Q$54,0))</f>
        <v>6.8274223333333328E-2</v>
      </c>
      <c r="N307" s="5">
        <f>INDEX(EG_Gens!$S$55:$AC$105,MATCH('3. Pollutant Emissions - EF'!$C307,EG_Gens!$C$55:$C$105,0),MATCH('3. Pollutant Emissions - EF'!$B307,EG_Gens!$S$54:$AC$54,0))</f>
        <v>6.827422333333333E-4</v>
      </c>
      <c r="O307" s="130">
        <f>IFERROR(IF(OR($C307="",$C307="No CAS"),INDEX('DEQ Pollutant List'!$D$7:$D$611,MATCH($D307,'DEQ Pollutant List'!$B$7:$B$611,0)),INDEX('DEQ Pollutant List'!$D$7:$D$611,MATCH($C307,'DEQ Pollutant List'!$A$7:$A$611,0))),"")</f>
        <v>5</v>
      </c>
    </row>
    <row r="308" spans="1:15" ht="15" hidden="1">
      <c r="A308" s="5" t="s">
        <v>51</v>
      </c>
      <c r="B308" s="7" t="s">
        <v>60</v>
      </c>
      <c r="C308" s="13" t="s">
        <v>100</v>
      </c>
      <c r="D308" s="19" t="s">
        <v>179</v>
      </c>
      <c r="E308" s="23"/>
      <c r="F308" s="21"/>
      <c r="G308" s="23" t="s">
        <v>53</v>
      </c>
      <c r="H308" s="21" t="s">
        <v>53</v>
      </c>
      <c r="I308" s="34">
        <v>0.8</v>
      </c>
      <c r="J308" s="11">
        <v>0.8</v>
      </c>
      <c r="K308" s="6" t="s">
        <v>169</v>
      </c>
      <c r="L308" s="20" t="s">
        <v>171</v>
      </c>
      <c r="M308" s="7">
        <f>INDEX(EG_Gens!$G$55:$Q$105,MATCH('3. Pollutant Emissions - EF'!$C308,EG_Gens!$C$55:$C$105,0),MATCH('3. Pollutant Emissions - EF'!$B308,EG_Gens!$G$54:$Q$54,0))</f>
        <v>1.5280000000000002</v>
      </c>
      <c r="N308" s="5">
        <f>INDEX(EG_Gens!$S$55:$AC$105,MATCH('3. Pollutant Emissions - EF'!$C308,EG_Gens!$C$55:$C$105,0),MATCH('3. Pollutant Emissions - EF'!$B308,EG_Gens!$S$54:$AC$54,0))</f>
        <v>1.5280000000000002E-2</v>
      </c>
      <c r="O308" s="130">
        <f>IFERROR(IF(OR($C308="",$C308="No CAS"),INDEX('DEQ Pollutant List'!$D$7:$D$611,MATCH($D308,'DEQ Pollutant List'!$B$7:$B$611,0)),INDEX('DEQ Pollutant List'!$D$7:$D$611,MATCH($C308,'DEQ Pollutant List'!$A$7:$A$611,0))),"")</f>
        <v>26</v>
      </c>
    </row>
    <row r="309" spans="1:15" ht="15" hidden="1">
      <c r="A309" s="5" t="s">
        <v>51</v>
      </c>
      <c r="B309" s="7" t="s">
        <v>60</v>
      </c>
      <c r="C309" s="13" t="s">
        <v>172</v>
      </c>
      <c r="D309" s="19" t="s">
        <v>180</v>
      </c>
      <c r="E309" s="23"/>
      <c r="F309" s="21"/>
      <c r="G309" s="23" t="s">
        <v>53</v>
      </c>
      <c r="H309" s="21" t="s">
        <v>53</v>
      </c>
      <c r="I309" s="34">
        <v>3.1818727304855452E-4</v>
      </c>
      <c r="J309" s="11">
        <v>3.1818727304855452E-4</v>
      </c>
      <c r="K309" s="6" t="s">
        <v>169</v>
      </c>
      <c r="L309" s="20" t="s">
        <v>170</v>
      </c>
      <c r="M309" s="7">
        <f>INDEX(EG_Gens!$G$55:$Q$105,MATCH('3. Pollutant Emissions - EF'!$C309,EG_Gens!$C$55:$C$105,0),MATCH('3. Pollutant Emissions - EF'!$B309,EG_Gens!$G$54:$Q$54,0))</f>
        <v>6.0773769152273915E-4</v>
      </c>
      <c r="N309" s="5">
        <f>INDEX(EG_Gens!$S$55:$AC$105,MATCH('3. Pollutant Emissions - EF'!$C309,EG_Gens!$C$55:$C$105,0),MATCH('3. Pollutant Emissions - EF'!$B309,EG_Gens!$S$54:$AC$54,0))</f>
        <v>6.0773769152273918E-6</v>
      </c>
      <c r="O309" s="130">
        <f>IFERROR(IF(OR($C309="",$C309="No CAS"),INDEX('DEQ Pollutant List'!$D$7:$D$611,MATCH($D309,'DEQ Pollutant List'!$B$7:$B$611,0)),INDEX('DEQ Pollutant List'!$D$7:$D$611,MATCH($C309,'DEQ Pollutant List'!$A$7:$A$611,0))),"")</f>
        <v>33</v>
      </c>
    </row>
    <row r="310" spans="1:15" ht="15" hidden="1">
      <c r="A310" s="5" t="s">
        <v>51</v>
      </c>
      <c r="B310" s="7" t="s">
        <v>60</v>
      </c>
      <c r="C310" s="13" t="s">
        <v>102</v>
      </c>
      <c r="D310" s="19" t="s">
        <v>127</v>
      </c>
      <c r="E310" s="23"/>
      <c r="F310" s="21"/>
      <c r="G310" s="23" t="s">
        <v>53</v>
      </c>
      <c r="H310" s="21" t="s">
        <v>53</v>
      </c>
      <c r="I310" s="34">
        <v>1.6000000000000001E-3</v>
      </c>
      <c r="J310" s="11">
        <v>1.6000000000000001E-3</v>
      </c>
      <c r="K310" s="6" t="s">
        <v>169</v>
      </c>
      <c r="L310" s="20" t="s">
        <v>170</v>
      </c>
      <c r="M310" s="7">
        <f>INDEX(EG_Gens!$G$55:$Q$105,MATCH('3. Pollutant Emissions - EF'!$C310,EG_Gens!$C$55:$C$105,0),MATCH('3. Pollutant Emissions - EF'!$B310,EG_Gens!$G$54:$Q$54,0))</f>
        <v>3.0560000000000006E-3</v>
      </c>
      <c r="N310" s="5">
        <f>INDEX(EG_Gens!$S$55:$AC$105,MATCH('3. Pollutant Emissions - EF'!$C310,EG_Gens!$C$55:$C$105,0),MATCH('3. Pollutant Emissions - EF'!$B310,EG_Gens!$S$54:$AC$54,0))</f>
        <v>3.0560000000000006E-5</v>
      </c>
      <c r="O310" s="130">
        <f>IFERROR(IF(OR($C310="",$C310="No CAS"),INDEX('DEQ Pollutant List'!$D$7:$D$611,MATCH($D310,'DEQ Pollutant List'!$B$7:$B$611,0)),INDEX('DEQ Pollutant List'!$D$7:$D$611,MATCH($C310,'DEQ Pollutant List'!$A$7:$A$611,0))),"")</f>
        <v>37</v>
      </c>
    </row>
    <row r="311" spans="1:15" ht="15" hidden="1">
      <c r="A311" s="5" t="s">
        <v>51</v>
      </c>
      <c r="B311" s="7" t="s">
        <v>60</v>
      </c>
      <c r="C311" s="13" t="s">
        <v>103</v>
      </c>
      <c r="D311" s="19" t="s">
        <v>128</v>
      </c>
      <c r="E311" s="23"/>
      <c r="F311" s="21"/>
      <c r="G311" s="23" t="s">
        <v>53</v>
      </c>
      <c r="H311" s="21" t="s">
        <v>53</v>
      </c>
      <c r="I311" s="34">
        <v>3.7389334939055331E-4</v>
      </c>
      <c r="J311" s="11">
        <v>3.7389334939055331E-4</v>
      </c>
      <c r="K311" s="6" t="s">
        <v>169</v>
      </c>
      <c r="L311" s="20" t="s">
        <v>170</v>
      </c>
      <c r="M311" s="7">
        <f>INDEX(EG_Gens!$G$55:$Q$105,MATCH('3. Pollutant Emissions - EF'!$C311,EG_Gens!$C$55:$C$105,0),MATCH('3. Pollutant Emissions - EF'!$B311,EG_Gens!$G$54:$Q$54,0))</f>
        <v>7.1413629733595684E-4</v>
      </c>
      <c r="N311" s="5">
        <f>INDEX(EG_Gens!$S$55:$AC$105,MATCH('3. Pollutant Emissions - EF'!$C311,EG_Gens!$C$55:$C$105,0),MATCH('3. Pollutant Emissions - EF'!$B311,EG_Gens!$S$54:$AC$54,0))</f>
        <v>7.1413629733595691E-6</v>
      </c>
      <c r="O311" s="130">
        <f>IFERROR(IF(OR($C311="",$C311="No CAS"),INDEX('DEQ Pollutant List'!$D$7:$D$611,MATCH($D311,'DEQ Pollutant List'!$B$7:$B$611,0)),INDEX('DEQ Pollutant List'!$D$7:$D$611,MATCH($C311,'DEQ Pollutant List'!$A$7:$A$611,0))),"")</f>
        <v>45</v>
      </c>
    </row>
    <row r="312" spans="1:15" ht="15" hidden="1">
      <c r="A312" s="5" t="s">
        <v>51</v>
      </c>
      <c r="B312" s="7" t="s">
        <v>60</v>
      </c>
      <c r="C312" s="13" t="s">
        <v>104</v>
      </c>
      <c r="D312" s="19" t="s">
        <v>129</v>
      </c>
      <c r="E312" s="23"/>
      <c r="F312" s="21"/>
      <c r="G312" s="23" t="s">
        <v>53</v>
      </c>
      <c r="H312" s="21" t="s">
        <v>53</v>
      </c>
      <c r="I312" s="34">
        <v>0.18629999999999999</v>
      </c>
      <c r="J312" s="11">
        <v>0.18629999999999999</v>
      </c>
      <c r="K312" s="6" t="s">
        <v>169</v>
      </c>
      <c r="L312" s="20" t="s">
        <v>170</v>
      </c>
      <c r="M312" s="7">
        <f>INDEX(EG_Gens!$G$55:$Q$105,MATCH('3. Pollutant Emissions - EF'!$C312,EG_Gens!$C$55:$C$105,0),MATCH('3. Pollutant Emissions - EF'!$B312,EG_Gens!$G$54:$Q$54,0))</f>
        <v>0.37520612999999997</v>
      </c>
      <c r="N312" s="5">
        <f>INDEX(EG_Gens!$S$55:$AC$105,MATCH('3. Pollutant Emissions - EF'!$C312,EG_Gens!$C$55:$C$105,0),MATCH('3. Pollutant Emissions - EF'!$B312,EG_Gens!$S$54:$AC$54,0))</f>
        <v>3.7520612999999998E-3</v>
      </c>
      <c r="O312" s="130">
        <f>IFERROR(IF(OR($C312="",$C312="No CAS"),INDEX('DEQ Pollutant List'!$D$7:$D$611,MATCH($D312,'DEQ Pollutant List'!$B$7:$B$611,0)),INDEX('DEQ Pollutant List'!$D$7:$D$611,MATCH($C312,'DEQ Pollutant List'!$A$7:$A$611,0))),"")</f>
        <v>46</v>
      </c>
    </row>
    <row r="313" spans="1:15" ht="15" hidden="1">
      <c r="A313" s="5" t="s">
        <v>51</v>
      </c>
      <c r="B313" s="7" t="s">
        <v>60</v>
      </c>
      <c r="C313" s="13" t="s">
        <v>105</v>
      </c>
      <c r="D313" s="19" t="s">
        <v>130</v>
      </c>
      <c r="E313" s="23"/>
      <c r="F313" s="21"/>
      <c r="G313" s="23" t="s">
        <v>53</v>
      </c>
      <c r="H313" s="21" t="s">
        <v>53</v>
      </c>
      <c r="I313" s="34">
        <v>3.5200000000000002E-5</v>
      </c>
      <c r="J313" s="11">
        <v>3.5200000000000002E-5</v>
      </c>
      <c r="K313" s="6" t="s">
        <v>169</v>
      </c>
      <c r="L313" s="20" t="s">
        <v>170</v>
      </c>
      <c r="M313" s="7">
        <f>INDEX(EG_Gens!$G$55:$Q$105,MATCH('3. Pollutant Emissions - EF'!$C313,EG_Gens!$C$55:$C$105,0),MATCH('3. Pollutant Emissions - EF'!$B313,EG_Gens!$G$54:$Q$54,0))</f>
        <v>7.0892408888888892E-5</v>
      </c>
      <c r="N313" s="5">
        <f>INDEX(EG_Gens!$S$55:$AC$105,MATCH('3. Pollutant Emissions - EF'!$C313,EG_Gens!$C$55:$C$105,0),MATCH('3. Pollutant Emissions - EF'!$B313,EG_Gens!$S$54:$AC$54,0))</f>
        <v>7.089240888888889E-7</v>
      </c>
      <c r="O313" s="130">
        <f>IFERROR(IF(OR($C313="",$C313="No CAS"),INDEX('DEQ Pollutant List'!$D$7:$D$611,MATCH($D313,'DEQ Pollutant List'!$B$7:$B$611,0)),INDEX('DEQ Pollutant List'!$D$7:$D$611,MATCH($C313,'DEQ Pollutant List'!$A$7:$A$611,0))),"")</f>
        <v>406</v>
      </c>
    </row>
    <row r="314" spans="1:15" ht="15" hidden="1">
      <c r="A314" s="5" t="s">
        <v>51</v>
      </c>
      <c r="B314" s="7" t="s">
        <v>60</v>
      </c>
      <c r="C314" s="13" t="s">
        <v>106</v>
      </c>
      <c r="D314" s="19" t="s">
        <v>131</v>
      </c>
      <c r="E314" s="23"/>
      <c r="F314" s="21"/>
      <c r="G314" s="23" t="s">
        <v>53</v>
      </c>
      <c r="H314" s="21" t="s">
        <v>53</v>
      </c>
      <c r="I314" s="34">
        <v>4.7708462766464961E-6</v>
      </c>
      <c r="J314" s="11">
        <v>4.7708462766464961E-6</v>
      </c>
      <c r="K314" s="6" t="s">
        <v>169</v>
      </c>
      <c r="L314" s="20" t="s">
        <v>170</v>
      </c>
      <c r="M314" s="7">
        <f>INDEX(EG_Gens!$G$55:$Q$105,MATCH('3. Pollutant Emissions - EF'!$C314,EG_Gens!$C$55:$C$105,0),MATCH('3. Pollutant Emissions - EF'!$B314,EG_Gens!$G$54:$Q$54,0))</f>
        <v>9.1123163883948077E-6</v>
      </c>
      <c r="N314" s="5">
        <f>INDEX(EG_Gens!$S$55:$AC$105,MATCH('3. Pollutant Emissions - EF'!$C314,EG_Gens!$C$55:$C$105,0),MATCH('3. Pollutant Emissions - EF'!$B314,EG_Gens!$S$54:$AC$54,0))</f>
        <v>9.1123163883948083E-8</v>
      </c>
      <c r="O314" s="130">
        <f>IFERROR(IF(OR($C314="",$C314="No CAS"),INDEX('DEQ Pollutant List'!$D$7:$D$611,MATCH($D314,'DEQ Pollutant List'!$B$7:$B$611,0)),INDEX('DEQ Pollutant List'!$D$7:$D$611,MATCH($C314,'DEQ Pollutant List'!$A$7:$A$611,0))),"")</f>
        <v>58</v>
      </c>
    </row>
    <row r="315" spans="1:15" ht="15" hidden="1">
      <c r="A315" s="5" t="s">
        <v>51</v>
      </c>
      <c r="B315" s="7" t="s">
        <v>60</v>
      </c>
      <c r="C315" s="13" t="s">
        <v>107</v>
      </c>
      <c r="D315" s="19" t="s">
        <v>132</v>
      </c>
      <c r="E315" s="23"/>
      <c r="F315" s="21"/>
      <c r="G315" s="23" t="s">
        <v>53</v>
      </c>
      <c r="H315" s="21" t="s">
        <v>53</v>
      </c>
      <c r="I315" s="34">
        <v>1.5E-3</v>
      </c>
      <c r="J315" s="11">
        <v>1.5E-3</v>
      </c>
      <c r="K315" s="6" t="s">
        <v>169</v>
      </c>
      <c r="L315" s="20" t="s">
        <v>170</v>
      </c>
      <c r="M315" s="7">
        <f>INDEX(EG_Gens!$G$55:$Q$105,MATCH('3. Pollutant Emissions - EF'!$C315,EG_Gens!$C$55:$C$105,0),MATCH('3. Pollutant Emissions - EF'!$B315,EG_Gens!$G$54:$Q$54,0))</f>
        <v>2.8650000000000004E-3</v>
      </c>
      <c r="N315" s="5">
        <f>INDEX(EG_Gens!$S$55:$AC$105,MATCH('3. Pollutant Emissions - EF'!$C315,EG_Gens!$C$55:$C$105,0),MATCH('3. Pollutant Emissions - EF'!$B315,EG_Gens!$S$54:$AC$54,0))</f>
        <v>2.8650000000000005E-5</v>
      </c>
      <c r="O315" s="130">
        <f>IFERROR(IF(OR($C315="",$C315="No CAS"),INDEX('DEQ Pollutant List'!$D$7:$D$611,MATCH($D315,'DEQ Pollutant List'!$B$7:$B$611,0)),INDEX('DEQ Pollutant List'!$D$7:$D$611,MATCH($C315,'DEQ Pollutant List'!$A$7:$A$611,0))),"")</f>
        <v>83</v>
      </c>
    </row>
    <row r="316" spans="1:15" ht="15" hidden="1">
      <c r="A316" s="5" t="s">
        <v>51</v>
      </c>
      <c r="B316" s="7" t="s">
        <v>60</v>
      </c>
      <c r="C316" s="13" t="s">
        <v>108</v>
      </c>
      <c r="D316" s="19" t="s">
        <v>133</v>
      </c>
      <c r="E316" s="23"/>
      <c r="F316" s="21"/>
      <c r="G316" s="23" t="s">
        <v>53</v>
      </c>
      <c r="H316" s="21" t="s">
        <v>53</v>
      </c>
      <c r="I316" s="34">
        <v>1E-4</v>
      </c>
      <c r="J316" s="11">
        <v>1E-4</v>
      </c>
      <c r="K316" s="6" t="s">
        <v>169</v>
      </c>
      <c r="L316" s="20" t="s">
        <v>170</v>
      </c>
      <c r="M316" s="7">
        <f>INDEX(EG_Gens!$G$55:$Q$105,MATCH('3. Pollutant Emissions - EF'!$C316,EG_Gens!$C$55:$C$105,0),MATCH('3. Pollutant Emissions - EF'!$B316,EG_Gens!$G$54:$Q$54,0))</f>
        <v>1.9100000000000003E-4</v>
      </c>
      <c r="N316" s="5">
        <f>INDEX(EG_Gens!$S$55:$AC$105,MATCH('3. Pollutant Emissions - EF'!$C316,EG_Gens!$C$55:$C$105,0),MATCH('3. Pollutant Emissions - EF'!$B316,EG_Gens!$S$54:$AC$54,0))</f>
        <v>1.9100000000000003E-6</v>
      </c>
      <c r="O316" s="130">
        <f>IFERROR(IF(OR($C316="",$C316="No CAS"),INDEX('DEQ Pollutant List'!$D$7:$D$611,MATCH($D316,'DEQ Pollutant List'!$B$7:$B$611,0)),INDEX('DEQ Pollutant List'!$D$7:$D$611,MATCH($C316,'DEQ Pollutant List'!$A$7:$A$611,0))),"")</f>
        <v>136</v>
      </c>
    </row>
    <row r="317" spans="1:15" ht="15" hidden="1">
      <c r="A317" s="5" t="s">
        <v>51</v>
      </c>
      <c r="B317" s="7" t="s">
        <v>60</v>
      </c>
      <c r="C317" s="13" t="s">
        <v>173</v>
      </c>
      <c r="D317" s="19" t="s">
        <v>181</v>
      </c>
      <c r="E317" s="23"/>
      <c r="F317" s="21"/>
      <c r="G317" s="23" t="s">
        <v>53</v>
      </c>
      <c r="H317" s="21" t="s">
        <v>53</v>
      </c>
      <c r="I317" s="34">
        <v>2.0000000000000001E-4</v>
      </c>
      <c r="J317" s="11">
        <v>2.0000000000000001E-4</v>
      </c>
      <c r="K317" s="6" t="s">
        <v>169</v>
      </c>
      <c r="L317" s="20" t="s">
        <v>170</v>
      </c>
      <c r="M317" s="7">
        <f>INDEX(EG_Gens!$G$55:$Q$105,MATCH('3. Pollutant Emissions - EF'!$C317,EG_Gens!$C$55:$C$105,0),MATCH('3. Pollutant Emissions - EF'!$B317,EG_Gens!$G$54:$Q$54,0))</f>
        <v>4.0279777777777777E-4</v>
      </c>
      <c r="N317" s="5">
        <f>INDEX(EG_Gens!$S$55:$AC$105,MATCH('3. Pollutant Emissions - EF'!$C317,EG_Gens!$C$55:$C$105,0),MATCH('3. Pollutant Emissions - EF'!$B317,EG_Gens!$S$54:$AC$54,0))</f>
        <v>4.0279777777777782E-6</v>
      </c>
      <c r="O317" s="130">
        <f>IFERROR(IF(OR($C317="",$C317="No CAS"),INDEX('DEQ Pollutant List'!$D$7:$D$611,MATCH($D317,'DEQ Pollutant List'!$B$7:$B$611,0)),INDEX('DEQ Pollutant List'!$D$7:$D$611,MATCH($C317,'DEQ Pollutant List'!$A$7:$A$611,0))),"")</f>
        <v>108</v>
      </c>
    </row>
    <row r="318" spans="1:15" ht="15" hidden="1">
      <c r="A318" s="5" t="s">
        <v>51</v>
      </c>
      <c r="B318" s="7" t="s">
        <v>60</v>
      </c>
      <c r="C318" s="13" t="s">
        <v>109</v>
      </c>
      <c r="D318" s="19" t="s">
        <v>134</v>
      </c>
      <c r="E318" s="23"/>
      <c r="F318" s="21"/>
      <c r="G318" s="23" t="s">
        <v>53</v>
      </c>
      <c r="H318" s="21" t="s">
        <v>53</v>
      </c>
      <c r="I318" s="34">
        <v>1.5751137782235815E-5</v>
      </c>
      <c r="J318" s="11">
        <v>1.5751137782235815E-5</v>
      </c>
      <c r="K318" s="6" t="s">
        <v>169</v>
      </c>
      <c r="L318" s="20" t="s">
        <v>170</v>
      </c>
      <c r="M318" s="7">
        <f>INDEX(EG_Gens!$G$55:$Q$105,MATCH('3. Pollutant Emissions - EF'!$C318,EG_Gens!$C$55:$C$105,0),MATCH('3. Pollutant Emissions - EF'!$B318,EG_Gens!$G$54:$Q$54,0))</f>
        <v>3.0084673164070407E-5</v>
      </c>
      <c r="N318" s="5">
        <f>INDEX(EG_Gens!$S$55:$AC$105,MATCH('3. Pollutant Emissions - EF'!$C318,EG_Gens!$C$55:$C$105,0),MATCH('3. Pollutant Emissions - EF'!$B318,EG_Gens!$S$54:$AC$54,0))</f>
        <v>3.0084673164070408E-7</v>
      </c>
      <c r="O318" s="130">
        <f>IFERROR(IF(OR($C318="",$C318="No CAS"),INDEX('DEQ Pollutant List'!$D$7:$D$611,MATCH($D318,'DEQ Pollutant List'!$B$7:$B$611,0)),INDEX('DEQ Pollutant List'!$D$7:$D$611,MATCH($C318,'DEQ Pollutant List'!$A$7:$A$611,0))),"")</f>
        <v>146</v>
      </c>
    </row>
    <row r="319" spans="1:15" ht="15" hidden="1">
      <c r="A319" s="5" t="s">
        <v>51</v>
      </c>
      <c r="B319" s="7" t="s">
        <v>60</v>
      </c>
      <c r="C319" s="13" t="s">
        <v>110</v>
      </c>
      <c r="D319" s="19" t="s">
        <v>135</v>
      </c>
      <c r="E319" s="23"/>
      <c r="F319" s="21"/>
      <c r="G319" s="23" t="s">
        <v>53</v>
      </c>
      <c r="H319" s="21" t="s">
        <v>53</v>
      </c>
      <c r="I319" s="34">
        <v>4.1000000000000003E-3</v>
      </c>
      <c r="J319" s="11">
        <v>4.1000000000000003E-3</v>
      </c>
      <c r="K319" s="6" t="s">
        <v>169</v>
      </c>
      <c r="L319" s="20" t="s">
        <v>170</v>
      </c>
      <c r="M319" s="7">
        <f>INDEX(EG_Gens!$G$55:$Q$105,MATCH('3. Pollutant Emissions - EF'!$C319,EG_Gens!$C$55:$C$105,0),MATCH('3. Pollutant Emissions - EF'!$B319,EG_Gens!$G$54:$Q$54,0))</f>
        <v>7.8310000000000012E-3</v>
      </c>
      <c r="N319" s="5">
        <f>INDEX(EG_Gens!$S$55:$AC$105,MATCH('3. Pollutant Emissions - EF'!$C319,EG_Gens!$C$55:$C$105,0),MATCH('3. Pollutant Emissions - EF'!$B319,EG_Gens!$S$54:$AC$54,0))</f>
        <v>7.8310000000000014E-5</v>
      </c>
      <c r="O319" s="130">
        <f>IFERROR(IF(OR($C319="",$C319="No CAS"),INDEX('DEQ Pollutant List'!$D$7:$D$611,MATCH($D319,'DEQ Pollutant List'!$B$7:$B$611,0)),INDEX('DEQ Pollutant List'!$D$7:$D$611,MATCH($C319,'DEQ Pollutant List'!$A$7:$A$611,0))),"")</f>
        <v>149</v>
      </c>
    </row>
    <row r="320" spans="1:15" ht="15" hidden="1">
      <c r="A320" s="5" t="s">
        <v>51</v>
      </c>
      <c r="B320" s="7" t="s">
        <v>60</v>
      </c>
      <c r="C320" s="13">
        <v>200</v>
      </c>
      <c r="D320" s="19" t="s">
        <v>182</v>
      </c>
      <c r="E320" s="23"/>
      <c r="F320" s="21"/>
      <c r="G320" s="23" t="s">
        <v>53</v>
      </c>
      <c r="H320" s="21" t="s">
        <v>53</v>
      </c>
      <c r="I320" s="34">
        <v>33.5</v>
      </c>
      <c r="J320" s="11">
        <v>33.5</v>
      </c>
      <c r="K320" s="6" t="s">
        <v>169</v>
      </c>
      <c r="L320" s="20" t="s">
        <v>170</v>
      </c>
      <c r="M320" s="7">
        <f>INDEX(EG_Gens!$G$55:$Q$105,MATCH('3. Pollutant Emissions - EF'!$C320,EG_Gens!$C$55:$C$105,0),MATCH('3. Pollutant Emissions - EF'!$B320,EG_Gens!$G$54:$Q$54,0))</f>
        <v>67.468627777777769</v>
      </c>
      <c r="N320" s="5">
        <f>INDEX(EG_Gens!$S$55:$AC$105,MATCH('3. Pollutant Emissions - EF'!$C320,EG_Gens!$C$55:$C$105,0),MATCH('3. Pollutant Emissions - EF'!$B320,EG_Gens!$S$54:$AC$54,0))</f>
        <v>0.67468627777777768</v>
      </c>
      <c r="O320" s="130">
        <f>IFERROR(IF(OR($C320="",$C320="No CAS"),INDEX('DEQ Pollutant List'!$D$7:$D$611,MATCH($D320,'DEQ Pollutant List'!$B$7:$B$611,0)),INDEX('DEQ Pollutant List'!$D$7:$D$611,MATCH($C320,'DEQ Pollutant List'!$A$7:$A$611,0))),"")</f>
        <v>200</v>
      </c>
    </row>
    <row r="321" spans="1:15" ht="15" hidden="1">
      <c r="A321" s="5" t="s">
        <v>51</v>
      </c>
      <c r="B321" s="7" t="s">
        <v>60</v>
      </c>
      <c r="C321" s="13" t="s">
        <v>111</v>
      </c>
      <c r="D321" s="19" t="s">
        <v>136</v>
      </c>
      <c r="E321" s="23"/>
      <c r="F321" s="21"/>
      <c r="G321" s="23" t="s">
        <v>53</v>
      </c>
      <c r="H321" s="21" t="s">
        <v>53</v>
      </c>
      <c r="I321" s="34">
        <v>1.09E-2</v>
      </c>
      <c r="J321" s="11">
        <v>1.09E-2</v>
      </c>
      <c r="K321" s="6" t="s">
        <v>169</v>
      </c>
      <c r="L321" s="20" t="s">
        <v>170</v>
      </c>
      <c r="M321" s="7">
        <f>INDEX(EG_Gens!$G$55:$Q$105,MATCH('3. Pollutant Emissions - EF'!$C321,EG_Gens!$C$55:$C$105,0),MATCH('3. Pollutant Emissions - EF'!$B321,EG_Gens!$G$54:$Q$54,0))</f>
        <v>2.1952478888888887E-2</v>
      </c>
      <c r="N321" s="5">
        <f>INDEX(EG_Gens!$S$55:$AC$105,MATCH('3. Pollutant Emissions - EF'!$C321,EG_Gens!$C$55:$C$105,0),MATCH('3. Pollutant Emissions - EF'!$B321,EG_Gens!$S$54:$AC$54,0))</f>
        <v>2.1952478888888889E-4</v>
      </c>
      <c r="O321" s="130">
        <f>IFERROR(IF(OR($C321="",$C321="No CAS"),INDEX('DEQ Pollutant List'!$D$7:$D$611,MATCH($D321,'DEQ Pollutant List'!$B$7:$B$611,0)),INDEX('DEQ Pollutant List'!$D$7:$D$611,MATCH($C321,'DEQ Pollutant List'!$A$7:$A$611,0))),"")</f>
        <v>229</v>
      </c>
    </row>
    <row r="322" spans="1:15" ht="15" hidden="1">
      <c r="A322" s="5" t="s">
        <v>51</v>
      </c>
      <c r="B322" s="7" t="s">
        <v>60</v>
      </c>
      <c r="C322" s="13" t="s">
        <v>112</v>
      </c>
      <c r="D322" s="19" t="s">
        <v>137</v>
      </c>
      <c r="E322" s="23"/>
      <c r="F322" s="21"/>
      <c r="G322" s="23" t="s">
        <v>53</v>
      </c>
      <c r="H322" s="21" t="s">
        <v>53</v>
      </c>
      <c r="I322" s="34">
        <v>1.7261</v>
      </c>
      <c r="J322" s="11">
        <v>1.7261</v>
      </c>
      <c r="K322" s="6" t="s">
        <v>169</v>
      </c>
      <c r="L322" s="20" t="s">
        <v>170</v>
      </c>
      <c r="M322" s="7">
        <f>INDEX(EG_Gens!$G$55:$Q$105,MATCH('3. Pollutant Emissions - EF'!$C322,EG_Gens!$C$55:$C$105,0),MATCH('3. Pollutant Emissions - EF'!$B322,EG_Gens!$G$54:$Q$54,0))</f>
        <v>3.5074831472222225</v>
      </c>
      <c r="N322" s="5">
        <f>INDEX(EG_Gens!$S$55:$AC$105,MATCH('3. Pollutant Emissions - EF'!$C322,EG_Gens!$C$55:$C$105,0),MATCH('3. Pollutant Emissions - EF'!$B322,EG_Gens!$S$54:$AC$54,0))</f>
        <v>3.5074831472222227E-2</v>
      </c>
      <c r="O322" s="130">
        <f>IFERROR(IF(OR($C322="",$C322="No CAS"),INDEX('DEQ Pollutant List'!$D$7:$D$611,MATCH($D322,'DEQ Pollutant List'!$B$7:$B$611,0)),INDEX('DEQ Pollutant List'!$D$7:$D$611,MATCH($C322,'DEQ Pollutant List'!$A$7:$A$611,0))),"")</f>
        <v>250</v>
      </c>
    </row>
    <row r="323" spans="1:15" ht="15" hidden="1">
      <c r="A323" s="5" t="s">
        <v>51</v>
      </c>
      <c r="B323" s="7" t="s">
        <v>60</v>
      </c>
      <c r="C323" s="13" t="s">
        <v>113</v>
      </c>
      <c r="D323" s="19" t="s">
        <v>138</v>
      </c>
      <c r="E323" s="23"/>
      <c r="F323" s="21"/>
      <c r="G323" s="23" t="s">
        <v>53</v>
      </c>
      <c r="H323" s="21" t="s">
        <v>53</v>
      </c>
      <c r="I323" s="34">
        <v>2.69E-2</v>
      </c>
      <c r="J323" s="11">
        <v>2.69E-2</v>
      </c>
      <c r="K323" s="6" t="s">
        <v>169</v>
      </c>
      <c r="L323" s="20" t="s">
        <v>170</v>
      </c>
      <c r="M323" s="7">
        <f>INDEX(EG_Gens!$G$55:$Q$105,MATCH('3. Pollutant Emissions - EF'!$C323,EG_Gens!$C$55:$C$105,0),MATCH('3. Pollutant Emissions - EF'!$B323,EG_Gens!$G$54:$Q$54,0))</f>
        <v>5.4176301111111103E-2</v>
      </c>
      <c r="N323" s="5">
        <f>INDEX(EG_Gens!$S$55:$AC$105,MATCH('3. Pollutant Emissions - EF'!$C323,EG_Gens!$C$55:$C$105,0),MATCH('3. Pollutant Emissions - EF'!$B323,EG_Gens!$S$54:$AC$54,0))</f>
        <v>5.4176301111111117E-4</v>
      </c>
      <c r="O323" s="130">
        <f>IFERROR(IF(OR($C323="",$C323="No CAS"),INDEX('DEQ Pollutant List'!$D$7:$D$611,MATCH($D323,'DEQ Pollutant List'!$B$7:$B$611,0)),INDEX('DEQ Pollutant List'!$D$7:$D$611,MATCH($C323,'DEQ Pollutant List'!$A$7:$A$611,0))),"")</f>
        <v>289</v>
      </c>
    </row>
    <row r="324" spans="1:15" ht="15" hidden="1">
      <c r="A324" s="5" t="s">
        <v>51</v>
      </c>
      <c r="B324" s="7" t="s">
        <v>60</v>
      </c>
      <c r="C324" s="13" t="s">
        <v>174</v>
      </c>
      <c r="D324" s="19" t="s">
        <v>183</v>
      </c>
      <c r="E324" s="23"/>
      <c r="F324" s="21"/>
      <c r="G324" s="23" t="s">
        <v>53</v>
      </c>
      <c r="H324" s="21" t="s">
        <v>53</v>
      </c>
      <c r="I324" s="34">
        <v>0.18629999999999999</v>
      </c>
      <c r="J324" s="11">
        <v>0.18629999999999999</v>
      </c>
      <c r="K324" s="6" t="s">
        <v>169</v>
      </c>
      <c r="L324" s="20" t="s">
        <v>170</v>
      </c>
      <c r="M324" s="7">
        <f>INDEX(EG_Gens!$G$55:$Q$105,MATCH('3. Pollutant Emissions - EF'!$C324,EG_Gens!$C$55:$C$105,0),MATCH('3. Pollutant Emissions - EF'!$B324,EG_Gens!$G$54:$Q$54,0))</f>
        <v>0.37520612999999997</v>
      </c>
      <c r="N324" s="5">
        <f>INDEX(EG_Gens!$S$55:$AC$105,MATCH('3. Pollutant Emissions - EF'!$C324,EG_Gens!$C$55:$C$105,0),MATCH('3. Pollutant Emissions - EF'!$B324,EG_Gens!$S$54:$AC$54,0))</f>
        <v>3.7520612999999998E-3</v>
      </c>
      <c r="O324" s="130">
        <f>IFERROR(IF(OR($C324="",$C324="No CAS"),INDEX('DEQ Pollutant List'!$D$7:$D$611,MATCH($D324,'DEQ Pollutant List'!$B$7:$B$611,0)),INDEX('DEQ Pollutant List'!$D$7:$D$611,MATCH($C324,'DEQ Pollutant List'!$A$7:$A$611,0))),"")</f>
        <v>292</v>
      </c>
    </row>
    <row r="325" spans="1:15" ht="15" hidden="1">
      <c r="A325" s="5" t="s">
        <v>51</v>
      </c>
      <c r="B325" s="7" t="s">
        <v>60</v>
      </c>
      <c r="C325" s="13" t="s">
        <v>114</v>
      </c>
      <c r="D325" s="19" t="s">
        <v>139</v>
      </c>
      <c r="E325" s="23"/>
      <c r="F325" s="21"/>
      <c r="G325" s="23" t="s">
        <v>53</v>
      </c>
      <c r="H325" s="21" t="s">
        <v>53</v>
      </c>
      <c r="I325" s="34">
        <v>8.3000000000000001E-3</v>
      </c>
      <c r="J325" s="11">
        <v>8.3000000000000001E-3</v>
      </c>
      <c r="K325" s="6" t="s">
        <v>169</v>
      </c>
      <c r="L325" s="20" t="s">
        <v>170</v>
      </c>
      <c r="M325" s="7">
        <f>INDEX(EG_Gens!$G$55:$Q$105,MATCH('3. Pollutant Emissions - EF'!$C325,EG_Gens!$C$55:$C$105,0),MATCH('3. Pollutant Emissions - EF'!$B325,EG_Gens!$G$54:$Q$54,0))</f>
        <v>1.5853000000000003E-2</v>
      </c>
      <c r="N325" s="5">
        <f>INDEX(EG_Gens!$S$55:$AC$105,MATCH('3. Pollutant Emissions - EF'!$C325,EG_Gens!$C$55:$C$105,0),MATCH('3. Pollutant Emissions - EF'!$B325,EG_Gens!$S$54:$AC$54,0))</f>
        <v>1.5853000000000002E-4</v>
      </c>
      <c r="O325" s="130">
        <f>IFERROR(IF(OR($C325="",$C325="No CAS"),INDEX('DEQ Pollutant List'!$D$7:$D$611,MATCH($D325,'DEQ Pollutant List'!$B$7:$B$611,0)),INDEX('DEQ Pollutant List'!$D$7:$D$611,MATCH($C325,'DEQ Pollutant List'!$A$7:$A$611,0))),"")</f>
        <v>305</v>
      </c>
    </row>
    <row r="326" spans="1:15" ht="15" hidden="1">
      <c r="A326" s="5" t="s">
        <v>51</v>
      </c>
      <c r="B326" s="7" t="s">
        <v>60</v>
      </c>
      <c r="C326" s="13" t="s">
        <v>115</v>
      </c>
      <c r="D326" s="19" t="s">
        <v>140</v>
      </c>
      <c r="E326" s="23"/>
      <c r="F326" s="21"/>
      <c r="G326" s="23" t="s">
        <v>53</v>
      </c>
      <c r="H326" s="21" t="s">
        <v>53</v>
      </c>
      <c r="I326" s="34">
        <v>3.0999999999999999E-3</v>
      </c>
      <c r="J326" s="11">
        <v>3.0999999999999999E-3</v>
      </c>
      <c r="K326" s="6" t="s">
        <v>169</v>
      </c>
      <c r="L326" s="20" t="s">
        <v>170</v>
      </c>
      <c r="M326" s="7">
        <f>INDEX(EG_Gens!$G$55:$Q$105,MATCH('3. Pollutant Emissions - EF'!$C326,EG_Gens!$C$55:$C$105,0),MATCH('3. Pollutant Emissions - EF'!$B326,EG_Gens!$G$54:$Q$54,0))</f>
        <v>5.921E-3</v>
      </c>
      <c r="N326" s="5">
        <f>INDEX(EG_Gens!$S$55:$AC$105,MATCH('3. Pollutant Emissions - EF'!$C326,EG_Gens!$C$55:$C$105,0),MATCH('3. Pollutant Emissions - EF'!$B326,EG_Gens!$S$54:$AC$54,0))</f>
        <v>5.9210000000000004E-5</v>
      </c>
      <c r="O326" s="130">
        <f>IFERROR(IF(OR($C326="",$C326="No CAS"),INDEX('DEQ Pollutant List'!$D$7:$D$611,MATCH($D326,'DEQ Pollutant List'!$B$7:$B$611,0)),INDEX('DEQ Pollutant List'!$D$7:$D$611,MATCH($C326,'DEQ Pollutant List'!$A$7:$A$611,0))),"")</f>
        <v>312</v>
      </c>
    </row>
    <row r="327" spans="1:15" ht="15" hidden="1">
      <c r="A327" s="5" t="s">
        <v>51</v>
      </c>
      <c r="B327" s="7" t="s">
        <v>60</v>
      </c>
      <c r="C327" s="13" t="s">
        <v>116</v>
      </c>
      <c r="D327" s="19" t="s">
        <v>141</v>
      </c>
      <c r="E327" s="23"/>
      <c r="F327" s="21"/>
      <c r="G327" s="23" t="s">
        <v>53</v>
      </c>
      <c r="H327" s="21" t="s">
        <v>53</v>
      </c>
      <c r="I327" s="34">
        <v>2E-3</v>
      </c>
      <c r="J327" s="11">
        <v>2E-3</v>
      </c>
      <c r="K327" s="6" t="s">
        <v>169</v>
      </c>
      <c r="L327" s="20" t="s">
        <v>170</v>
      </c>
      <c r="M327" s="7">
        <f>INDEX(EG_Gens!$G$55:$Q$105,MATCH('3. Pollutant Emissions - EF'!$C327,EG_Gens!$C$55:$C$105,0),MATCH('3. Pollutant Emissions - EF'!$B327,EG_Gens!$G$54:$Q$54,0))</f>
        <v>3.8200000000000005E-3</v>
      </c>
      <c r="N327" s="5">
        <f>INDEX(EG_Gens!$S$55:$AC$105,MATCH('3. Pollutant Emissions - EF'!$C327,EG_Gens!$C$55:$C$105,0),MATCH('3. Pollutant Emissions - EF'!$B327,EG_Gens!$S$54:$AC$54,0))</f>
        <v>3.8200000000000007E-5</v>
      </c>
      <c r="O327" s="130">
        <f>IFERROR(IF(OR($C327="",$C327="No CAS"),INDEX('DEQ Pollutant List'!$D$7:$D$611,MATCH($D327,'DEQ Pollutant List'!$B$7:$B$611,0)),INDEX('DEQ Pollutant List'!$D$7:$D$611,MATCH($C327,'DEQ Pollutant List'!$A$7:$A$611,0))),"")</f>
        <v>316</v>
      </c>
    </row>
    <row r="328" spans="1:15" ht="15" hidden="1">
      <c r="A328" s="5" t="s">
        <v>51</v>
      </c>
      <c r="B328" s="7" t="s">
        <v>60</v>
      </c>
      <c r="C328" s="13" t="s">
        <v>118</v>
      </c>
      <c r="D328" s="19" t="s">
        <v>143</v>
      </c>
      <c r="E328" s="23"/>
      <c r="F328" s="21"/>
      <c r="G328" s="23" t="s">
        <v>53</v>
      </c>
      <c r="H328" s="21" t="s">
        <v>53</v>
      </c>
      <c r="I328" s="34">
        <v>1.9699999999999999E-2</v>
      </c>
      <c r="J328" s="11">
        <v>1.9699999999999999E-2</v>
      </c>
      <c r="K328" s="6" t="s">
        <v>169</v>
      </c>
      <c r="L328" s="20" t="s">
        <v>170</v>
      </c>
      <c r="M328" s="7">
        <f>INDEX(EG_Gens!$G$55:$Q$105,MATCH('3. Pollutant Emissions - EF'!$C328,EG_Gens!$C$55:$C$105,0),MATCH('3. Pollutant Emissions - EF'!$B328,EG_Gens!$G$54:$Q$54,0))</f>
        <v>3.9675581111111108E-2</v>
      </c>
      <c r="N328" s="5">
        <f>INDEX(EG_Gens!$S$55:$AC$105,MATCH('3. Pollutant Emissions - EF'!$C328,EG_Gens!$C$55:$C$105,0),MATCH('3. Pollutant Emissions - EF'!$B328,EG_Gens!$S$54:$AC$54,0))</f>
        <v>3.9675581111111105E-4</v>
      </c>
      <c r="O328" s="130">
        <f>IFERROR(IF(OR($C328="",$C328="No CAS"),INDEX('DEQ Pollutant List'!$D$7:$D$611,MATCH($D328,'DEQ Pollutant List'!$B$7:$B$611,0)),INDEX('DEQ Pollutant List'!$D$7:$D$611,MATCH($C328,'DEQ Pollutant List'!$A$7:$A$611,0))),"")</f>
        <v>428</v>
      </c>
    </row>
    <row r="329" spans="1:15" ht="15" hidden="1">
      <c r="A329" s="5" t="s">
        <v>51</v>
      </c>
      <c r="B329" s="7" t="s">
        <v>60</v>
      </c>
      <c r="C329" s="13">
        <v>365</v>
      </c>
      <c r="D329" s="19" t="s">
        <v>144</v>
      </c>
      <c r="E329" s="23"/>
      <c r="F329" s="21"/>
      <c r="G329" s="23" t="s">
        <v>53</v>
      </c>
      <c r="H329" s="21" t="s">
        <v>53</v>
      </c>
      <c r="I329" s="34">
        <v>3.8999999999999998E-3</v>
      </c>
      <c r="J329" s="11">
        <v>3.8999999999999998E-3</v>
      </c>
      <c r="K329" s="6" t="s">
        <v>169</v>
      </c>
      <c r="L329" s="20" t="s">
        <v>170</v>
      </c>
      <c r="M329" s="7">
        <f>INDEX(EG_Gens!$G$55:$Q$105,MATCH('3. Pollutant Emissions - EF'!$C329,EG_Gens!$C$55:$C$105,0),MATCH('3. Pollutant Emissions - EF'!$B329,EG_Gens!$G$54:$Q$54,0))</f>
        <v>7.4489999999999999E-3</v>
      </c>
      <c r="N329" s="5">
        <f>INDEX(EG_Gens!$S$55:$AC$105,MATCH('3. Pollutant Emissions - EF'!$C329,EG_Gens!$C$55:$C$105,0),MATCH('3. Pollutant Emissions - EF'!$B329,EG_Gens!$S$54:$AC$54,0))</f>
        <v>7.449E-5</v>
      </c>
      <c r="O329" s="130">
        <f>IFERROR(IF(OR($C329="",$C329="No CAS"),INDEX('DEQ Pollutant List'!$D$7:$D$611,MATCH($D329,'DEQ Pollutant List'!$B$7:$B$611,0)),INDEX('DEQ Pollutant List'!$D$7:$D$611,MATCH($C329,'DEQ Pollutant List'!$A$7:$A$611,0))),"")</f>
        <v>365</v>
      </c>
    </row>
    <row r="330" spans="1:15" ht="15" hidden="1">
      <c r="A330" s="5" t="s">
        <v>51</v>
      </c>
      <c r="B330" s="7" t="s">
        <v>60</v>
      </c>
      <c r="C330" s="13">
        <v>401</v>
      </c>
      <c r="D330" s="19" t="s">
        <v>145</v>
      </c>
      <c r="E330" s="23"/>
      <c r="F330" s="21"/>
      <c r="G330" s="23" t="s">
        <v>53</v>
      </c>
      <c r="H330" s="21" t="s">
        <v>53</v>
      </c>
      <c r="I330" s="34">
        <v>3.6200000000000003E-2</v>
      </c>
      <c r="J330" s="11">
        <v>3.6200000000000003E-2</v>
      </c>
      <c r="K330" s="6" t="s">
        <v>169</v>
      </c>
      <c r="L330" s="20" t="s">
        <v>170</v>
      </c>
      <c r="M330" s="7">
        <f>INDEX(EG_Gens!$G$55:$Q$105,MATCH('3. Pollutant Emissions - EF'!$C330,EG_Gens!$C$55:$C$105,0),MATCH('3. Pollutant Emissions - EF'!$B330,EG_Gens!$G$54:$Q$54,0))</f>
        <v>7.2906397777777771E-2</v>
      </c>
      <c r="N330" s="5">
        <f>INDEX(EG_Gens!$S$55:$AC$105,MATCH('3. Pollutant Emissions - EF'!$C330,EG_Gens!$C$55:$C$105,0),MATCH('3. Pollutant Emissions - EF'!$B330,EG_Gens!$S$54:$AC$54,0))</f>
        <v>7.2906397777777775E-4</v>
      </c>
      <c r="O330" s="130">
        <f>IFERROR(IF(OR($C330="",$C330="No CAS"),INDEX('DEQ Pollutant List'!$D$7:$D$611,MATCH($D330,'DEQ Pollutant List'!$B$7:$B$611,0)),INDEX('DEQ Pollutant List'!$D$7:$D$611,MATCH($C330,'DEQ Pollutant List'!$A$7:$A$611,0))),"")</f>
        <v>401</v>
      </c>
    </row>
    <row r="331" spans="1:15" ht="15" hidden="1">
      <c r="A331" s="5" t="s">
        <v>51</v>
      </c>
      <c r="B331" s="7" t="s">
        <v>60</v>
      </c>
      <c r="C331" s="13">
        <v>504</v>
      </c>
      <c r="D331" s="19" t="s">
        <v>184</v>
      </c>
      <c r="E331" s="23"/>
      <c r="F331" s="21"/>
      <c r="G331" s="23" t="s">
        <v>53</v>
      </c>
      <c r="H331" s="21" t="s">
        <v>53</v>
      </c>
      <c r="I331" s="34">
        <v>8.4039857312420349E-3</v>
      </c>
      <c r="J331" s="11">
        <v>8.4039857312420349E-3</v>
      </c>
      <c r="K331" s="6" t="s">
        <v>169</v>
      </c>
      <c r="L331" s="20" t="s">
        <v>170</v>
      </c>
      <c r="M331" s="7">
        <f>INDEX(EG_Gens!$G$55:$Q$105,MATCH('3. Pollutant Emissions - EF'!$C331,EG_Gens!$C$55:$C$105,0),MATCH('3. Pollutant Emissions - EF'!$B331,EG_Gens!$G$54:$Q$54,0))</f>
        <v>1.6051612746672286E-2</v>
      </c>
      <c r="N331" s="5">
        <f>INDEX(EG_Gens!$S$55:$AC$105,MATCH('3. Pollutant Emissions - EF'!$C331,EG_Gens!$C$55:$C$105,0),MATCH('3. Pollutant Emissions - EF'!$B331,EG_Gens!$S$54:$AC$54,0))</f>
        <v>1.6051612746672289E-4</v>
      </c>
      <c r="O331" s="130">
        <f>IFERROR(IF(OR($C331="",$C331="No CAS"),INDEX('DEQ Pollutant List'!$D$7:$D$611,MATCH($D331,'DEQ Pollutant List'!$B$7:$B$611,0)),INDEX('DEQ Pollutant List'!$D$7:$D$611,MATCH($C331,'DEQ Pollutant List'!$A$7:$A$611,0))),"")</f>
        <v>504</v>
      </c>
    </row>
    <row r="332" spans="1:15" ht="15" hidden="1">
      <c r="A332" s="5" t="s">
        <v>51</v>
      </c>
      <c r="B332" s="7" t="s">
        <v>60</v>
      </c>
      <c r="C332" s="13" t="s">
        <v>175</v>
      </c>
      <c r="D332" s="19" t="s">
        <v>185</v>
      </c>
      <c r="E332" s="23"/>
      <c r="F332" s="21"/>
      <c r="G332" s="23" t="s">
        <v>53</v>
      </c>
      <c r="H332" s="21" t="s">
        <v>53</v>
      </c>
      <c r="I332" s="34">
        <v>0.47</v>
      </c>
      <c r="J332" s="11">
        <v>0.47</v>
      </c>
      <c r="K332" s="6" t="s">
        <v>169</v>
      </c>
      <c r="L332" s="20" t="s">
        <v>170</v>
      </c>
      <c r="M332" s="7">
        <f>INDEX(EG_Gens!$G$55:$Q$105,MATCH('3. Pollutant Emissions - EF'!$C332,EG_Gens!$C$55:$C$105,0),MATCH('3. Pollutant Emissions - EF'!$B332,EG_Gens!$G$54:$Q$54,0))</f>
        <v>0.94657477777777776</v>
      </c>
      <c r="N332" s="5">
        <f>INDEX(EG_Gens!$S$55:$AC$105,MATCH('3. Pollutant Emissions - EF'!$C332,EG_Gens!$C$55:$C$105,0),MATCH('3. Pollutant Emissions - EF'!$B332,EG_Gens!$S$54:$AC$54,0))</f>
        <v>9.4657477777777763E-3</v>
      </c>
      <c r="O332" s="130">
        <f>IFERROR(IF(OR($C332="",$C332="No CAS"),INDEX('DEQ Pollutant List'!$D$7:$D$611,MATCH($D332,'DEQ Pollutant List'!$B$7:$B$611,0)),INDEX('DEQ Pollutant List'!$D$7:$D$611,MATCH($C332,'DEQ Pollutant List'!$A$7:$A$611,0))),"")</f>
        <v>561</v>
      </c>
    </row>
    <row r="333" spans="1:15" ht="15" hidden="1">
      <c r="A333" s="5" t="s">
        <v>51</v>
      </c>
      <c r="B333" s="7" t="s">
        <v>60</v>
      </c>
      <c r="C333" s="13" t="s">
        <v>119</v>
      </c>
      <c r="D333" s="19" t="s">
        <v>146</v>
      </c>
      <c r="E333" s="23"/>
      <c r="F333" s="21"/>
      <c r="G333" s="23" t="s">
        <v>53</v>
      </c>
      <c r="H333" s="21" t="s">
        <v>53</v>
      </c>
      <c r="I333" s="34">
        <v>2.2000000000000001E-3</v>
      </c>
      <c r="J333" s="11">
        <v>2.2000000000000001E-3</v>
      </c>
      <c r="K333" s="6" t="s">
        <v>169</v>
      </c>
      <c r="L333" s="20" t="s">
        <v>170</v>
      </c>
      <c r="M333" s="7">
        <f>INDEX(EG_Gens!$G$55:$Q$105,MATCH('3. Pollutant Emissions - EF'!$C333,EG_Gens!$C$55:$C$105,0),MATCH('3. Pollutant Emissions - EF'!$B333,EG_Gens!$G$54:$Q$54,0))</f>
        <v>4.2020000000000009E-3</v>
      </c>
      <c r="N333" s="5">
        <f>INDEX(EG_Gens!$S$55:$AC$105,MATCH('3. Pollutant Emissions - EF'!$C333,EG_Gens!$C$55:$C$105,0),MATCH('3. Pollutant Emissions - EF'!$B333,EG_Gens!$S$54:$AC$54,0))</f>
        <v>4.2020000000000008E-5</v>
      </c>
      <c r="O333" s="130">
        <f>IFERROR(IF(OR($C333="",$C333="No CAS"),INDEX('DEQ Pollutant List'!$D$7:$D$611,MATCH($D333,'DEQ Pollutant List'!$B$7:$B$611,0)),INDEX('DEQ Pollutant List'!$D$7:$D$611,MATCH($C333,'DEQ Pollutant List'!$A$7:$A$611,0))),"")</f>
        <v>575</v>
      </c>
    </row>
    <row r="334" spans="1:15" ht="15" hidden="1">
      <c r="A334" s="5" t="s">
        <v>51</v>
      </c>
      <c r="B334" s="7" t="s">
        <v>60</v>
      </c>
      <c r="C334" s="13" t="s">
        <v>176</v>
      </c>
      <c r="D334" s="19" t="s">
        <v>186</v>
      </c>
      <c r="E334" s="23"/>
      <c r="F334" s="21"/>
      <c r="G334" s="23" t="s">
        <v>53</v>
      </c>
      <c r="H334" s="21" t="s">
        <v>53</v>
      </c>
      <c r="I334" s="34">
        <v>4.8013014217323475E-5</v>
      </c>
      <c r="J334" s="11">
        <v>4.8013014217323475E-5</v>
      </c>
      <c r="K334" s="6" t="s">
        <v>169</v>
      </c>
      <c r="L334" s="20" t="s">
        <v>170</v>
      </c>
      <c r="M334" s="7">
        <f>INDEX(EG_Gens!$G$55:$Q$105,MATCH('3. Pollutant Emissions - EF'!$C334,EG_Gens!$C$55:$C$105,0),MATCH('3. Pollutant Emissions - EF'!$B334,EG_Gens!$G$54:$Q$54,0))</f>
        <v>9.1704857155087849E-5</v>
      </c>
      <c r="N334" s="5">
        <f>INDEX(EG_Gens!$S$55:$AC$105,MATCH('3. Pollutant Emissions - EF'!$C334,EG_Gens!$C$55:$C$105,0),MATCH('3. Pollutant Emissions - EF'!$B334,EG_Gens!$S$54:$AC$54,0))</f>
        <v>9.1704857155087844E-7</v>
      </c>
      <c r="O334" s="130">
        <f>IFERROR(IF(OR($C334="",$C334="No CAS"),INDEX('DEQ Pollutant List'!$D$7:$D$611,MATCH($D334,'DEQ Pollutant List'!$B$7:$B$611,0)),INDEX('DEQ Pollutant List'!$D$7:$D$611,MATCH($C334,'DEQ Pollutant List'!$A$7:$A$611,0))),"")</f>
        <v>580</v>
      </c>
    </row>
    <row r="335" spans="1:15" ht="15" hidden="1">
      <c r="A335" s="5" t="s">
        <v>51</v>
      </c>
      <c r="B335" s="7" t="s">
        <v>60</v>
      </c>
      <c r="C335" s="13" t="s">
        <v>177</v>
      </c>
      <c r="D335" s="19" t="s">
        <v>187</v>
      </c>
      <c r="E335" s="23"/>
      <c r="F335" s="21"/>
      <c r="G335" s="23" t="s">
        <v>53</v>
      </c>
      <c r="H335" s="21" t="s">
        <v>53</v>
      </c>
      <c r="I335" s="34">
        <v>2.4009368143584827E-4</v>
      </c>
      <c r="J335" s="11">
        <v>2.4009368143584827E-4</v>
      </c>
      <c r="K335" s="6" t="s">
        <v>169</v>
      </c>
      <c r="L335" s="20" t="s">
        <v>170</v>
      </c>
      <c r="M335" s="7">
        <f>INDEX(EG_Gens!$G$55:$Q$105,MATCH('3. Pollutant Emissions - EF'!$C335,EG_Gens!$C$55:$C$105,0),MATCH('3. Pollutant Emissions - EF'!$B335,EG_Gens!$G$54:$Q$54,0))</f>
        <v>4.5857893154247024E-4</v>
      </c>
      <c r="N335" s="5">
        <f>INDEX(EG_Gens!$S$55:$AC$105,MATCH('3. Pollutant Emissions - EF'!$C335,EG_Gens!$C$55:$C$105,0),MATCH('3. Pollutant Emissions - EF'!$B335,EG_Gens!$S$54:$AC$54,0))</f>
        <v>4.5857893154247028E-6</v>
      </c>
      <c r="O335" s="130">
        <f>IFERROR(IF(OR($C335="",$C335="No CAS"),INDEX('DEQ Pollutant List'!$D$7:$D$611,MATCH($D335,'DEQ Pollutant List'!$B$7:$B$611,0)),INDEX('DEQ Pollutant List'!$D$7:$D$611,MATCH($C335,'DEQ Pollutant List'!$A$7:$A$611,0))),"")</f>
        <v>595</v>
      </c>
    </row>
    <row r="336" spans="1:15" ht="15" hidden="1">
      <c r="A336" s="5" t="s">
        <v>51</v>
      </c>
      <c r="B336" s="7" t="s">
        <v>60</v>
      </c>
      <c r="C336" s="13" t="s">
        <v>120</v>
      </c>
      <c r="D336" s="19" t="s">
        <v>147</v>
      </c>
      <c r="E336" s="23"/>
      <c r="F336" s="21"/>
      <c r="G336" s="23" t="s">
        <v>53</v>
      </c>
      <c r="H336" s="21" t="s">
        <v>53</v>
      </c>
      <c r="I336" s="34">
        <v>0.10539999999999999</v>
      </c>
      <c r="J336" s="11">
        <v>0.10539999999999999</v>
      </c>
      <c r="K336" s="6" t="s">
        <v>169</v>
      </c>
      <c r="L336" s="20" t="s">
        <v>170</v>
      </c>
      <c r="M336" s="7">
        <f>INDEX(EG_Gens!$G$55:$Q$105,MATCH('3. Pollutant Emissions - EF'!$C336,EG_Gens!$C$55:$C$105,0),MATCH('3. Pollutant Emissions - EF'!$B336,EG_Gens!$G$54:$Q$54,0))</f>
        <v>0.21227442888888887</v>
      </c>
      <c r="N336" s="5">
        <f>INDEX(EG_Gens!$S$55:$AC$105,MATCH('3. Pollutant Emissions - EF'!$C336,EG_Gens!$C$55:$C$105,0),MATCH('3. Pollutant Emissions - EF'!$B336,EG_Gens!$S$54:$AC$54,0))</f>
        <v>2.1227442888888887E-3</v>
      </c>
      <c r="O336" s="130">
        <f>IFERROR(IF(OR($C336="",$C336="No CAS"),INDEX('DEQ Pollutant List'!$D$7:$D$611,MATCH($D336,'DEQ Pollutant List'!$B$7:$B$611,0)),INDEX('DEQ Pollutant List'!$D$7:$D$611,MATCH($C336,'DEQ Pollutant List'!$A$7:$A$611,0))),"")</f>
        <v>600</v>
      </c>
    </row>
    <row r="337" spans="1:15" ht="15" hidden="1">
      <c r="A337" s="5" t="s">
        <v>51</v>
      </c>
      <c r="B337" s="7" t="s">
        <v>60</v>
      </c>
      <c r="C337" s="13" t="s">
        <v>122</v>
      </c>
      <c r="D337" s="19" t="s">
        <v>149</v>
      </c>
      <c r="E337" s="23"/>
      <c r="F337" s="21"/>
      <c r="G337" s="23" t="s">
        <v>53</v>
      </c>
      <c r="H337" s="21" t="s">
        <v>53</v>
      </c>
      <c r="I337" s="34">
        <v>4.24E-2</v>
      </c>
      <c r="J337" s="11">
        <v>4.24E-2</v>
      </c>
      <c r="K337" s="6" t="s">
        <v>169</v>
      </c>
      <c r="L337" s="20" t="s">
        <v>170</v>
      </c>
      <c r="M337" s="7">
        <f>INDEX(EG_Gens!$G$55:$Q$105,MATCH('3. Pollutant Emissions - EF'!$C337,EG_Gens!$C$55:$C$105,0),MATCH('3. Pollutant Emissions - EF'!$B337,EG_Gens!$G$54:$Q$54,0))</f>
        <v>8.5393128888888878E-2</v>
      </c>
      <c r="N337" s="5">
        <f>INDEX(EG_Gens!$S$55:$AC$105,MATCH('3. Pollutant Emissions - EF'!$C337,EG_Gens!$C$55:$C$105,0),MATCH('3. Pollutant Emissions - EF'!$B337,EG_Gens!$S$54:$AC$54,0))</f>
        <v>8.5393128888888888E-4</v>
      </c>
      <c r="O337" s="130">
        <f>IFERROR(IF(OR($C337="",$C337="No CAS"),INDEX('DEQ Pollutant List'!$D$7:$D$611,MATCH($D337,'DEQ Pollutant List'!$B$7:$B$611,0)),INDEX('DEQ Pollutant List'!$D$7:$D$611,MATCH($C337,'DEQ Pollutant List'!$A$7:$A$611,0))),"")</f>
        <v>628</v>
      </c>
    </row>
    <row r="338" spans="1:15" ht="15" hidden="1">
      <c r="A338" s="5" t="s">
        <v>51</v>
      </c>
      <c r="B338" s="7" t="s">
        <v>60</v>
      </c>
      <c r="C338" s="13" t="s">
        <v>123</v>
      </c>
      <c r="D338" s="19" t="s">
        <v>150</v>
      </c>
      <c r="E338" s="23"/>
      <c r="F338" s="21"/>
      <c r="G338" s="23" t="s">
        <v>53</v>
      </c>
      <c r="H338" s="21" t="s">
        <v>53</v>
      </c>
      <c r="I338" s="34">
        <v>5.2261769021193245E-3</v>
      </c>
      <c r="J338" s="11">
        <v>5.2261769021193245E-3</v>
      </c>
      <c r="K338" s="6" t="s">
        <v>169</v>
      </c>
      <c r="L338" s="20" t="s">
        <v>170</v>
      </c>
      <c r="M338" s="7">
        <f>INDEX(EG_Gens!$G$55:$Q$105,MATCH('3. Pollutant Emissions - EF'!$C338,EG_Gens!$C$55:$C$105,0),MATCH('3. Pollutant Emissions - EF'!$B338,EG_Gens!$G$54:$Q$54,0))</f>
        <v>9.9819978830479102E-3</v>
      </c>
      <c r="N338" s="5">
        <f>INDEX(EG_Gens!$S$55:$AC$105,MATCH('3. Pollutant Emissions - EF'!$C338,EG_Gens!$C$55:$C$105,0),MATCH('3. Pollutant Emissions - EF'!$B338,EG_Gens!$S$54:$AC$54,0))</f>
        <v>9.9819978830479114E-5</v>
      </c>
      <c r="O338" s="130">
        <f>IFERROR(IF(OR($C338="",$C338="No CAS"),INDEX('DEQ Pollutant List'!$D$7:$D$611,MATCH($D338,'DEQ Pollutant List'!$B$7:$B$611,0)),INDEX('DEQ Pollutant List'!$D$7:$D$611,MATCH($C338,'DEQ Pollutant List'!$A$7:$A$611,0))),"")</f>
        <v>632</v>
      </c>
    </row>
    <row r="339" spans="1:15" ht="15" hidden="1">
      <c r="A339" s="5" t="s">
        <v>51</v>
      </c>
      <c r="B339" s="7" t="s">
        <v>61</v>
      </c>
      <c r="C339" s="13" t="s">
        <v>158</v>
      </c>
      <c r="D339" s="19" t="s">
        <v>178</v>
      </c>
      <c r="E339" s="23"/>
      <c r="F339" s="21"/>
      <c r="G339" s="23" t="s">
        <v>53</v>
      </c>
      <c r="H339" s="21" t="s">
        <v>53</v>
      </c>
      <c r="I339" s="34">
        <v>0.21740000000000001</v>
      </c>
      <c r="J339" s="11">
        <v>0.21740000000000001</v>
      </c>
      <c r="K339" s="6" t="s">
        <v>169</v>
      </c>
      <c r="L339" s="20" t="s">
        <v>170</v>
      </c>
      <c r="M339" s="7">
        <f>INDEX(EG_Gens!$G$55:$Q$105,MATCH('3. Pollutant Emissions - EF'!$C339,EG_Gens!$C$55:$C$105,0),MATCH('3. Pollutant Emissions - EF'!$B339,EG_Gens!$G$54:$Q$54,0))</f>
        <v>1.7192716666666665</v>
      </c>
      <c r="N339" s="5">
        <f>INDEX(EG_Gens!$S$55:$AC$105,MATCH('3. Pollutant Emissions - EF'!$C339,EG_Gens!$C$55:$C$105,0),MATCH('3. Pollutant Emissions - EF'!$B339,EG_Gens!$S$54:$AC$54,0))</f>
        <v>1.7192716666666663E-2</v>
      </c>
      <c r="O339" s="130">
        <f>IFERROR(IF(OR($C339="",$C339="No CAS"),INDEX('DEQ Pollutant List'!$D$7:$D$611,MATCH($D339,'DEQ Pollutant List'!$B$7:$B$611,0)),INDEX('DEQ Pollutant List'!$D$7:$D$611,MATCH($C339,'DEQ Pollutant List'!$A$7:$A$611,0))),"")</f>
        <v>75</v>
      </c>
    </row>
    <row r="340" spans="1:15" ht="15" hidden="1">
      <c r="A340" s="5" t="s">
        <v>51</v>
      </c>
      <c r="B340" s="7" t="s">
        <v>61</v>
      </c>
      <c r="C340" s="13" t="s">
        <v>96</v>
      </c>
      <c r="D340" s="19" t="s">
        <v>124</v>
      </c>
      <c r="E340" s="23"/>
      <c r="F340" s="21"/>
      <c r="G340" s="23" t="s">
        <v>53</v>
      </c>
      <c r="H340" s="21" t="s">
        <v>53</v>
      </c>
      <c r="I340" s="34">
        <v>0.7833</v>
      </c>
      <c r="J340" s="11">
        <v>0.7833</v>
      </c>
      <c r="K340" s="6" t="s">
        <v>169</v>
      </c>
      <c r="L340" s="20" t="s">
        <v>170</v>
      </c>
      <c r="M340" s="7">
        <f>INDEX(EG_Gens!$G$55:$Q$105,MATCH('3. Pollutant Emissions - EF'!$C340,EG_Gens!$C$55:$C$105,0),MATCH('3. Pollutant Emissions - EF'!$B340,EG_Gens!$G$54:$Q$54,0))</f>
        <v>6.1945974999999986</v>
      </c>
      <c r="N340" s="5">
        <f>INDEX(EG_Gens!$S$55:$AC$105,MATCH('3. Pollutant Emissions - EF'!$C340,EG_Gens!$C$55:$C$105,0),MATCH('3. Pollutant Emissions - EF'!$B340,EG_Gens!$S$54:$AC$54,0))</f>
        <v>6.1945974999999986E-2</v>
      </c>
      <c r="O340" s="130">
        <f>IFERROR(IF(OR($C340="",$C340="No CAS"),INDEX('DEQ Pollutant List'!$D$7:$D$611,MATCH($D340,'DEQ Pollutant List'!$B$7:$B$611,0)),INDEX('DEQ Pollutant List'!$D$7:$D$611,MATCH($C340,'DEQ Pollutant List'!$A$7:$A$611,0))),"")</f>
        <v>1</v>
      </c>
    </row>
    <row r="341" spans="1:15" ht="15" hidden="1">
      <c r="A341" s="5" t="s">
        <v>51</v>
      </c>
      <c r="B341" s="7" t="s">
        <v>61</v>
      </c>
      <c r="C341" s="13" t="s">
        <v>99</v>
      </c>
      <c r="D341" s="19" t="s">
        <v>125</v>
      </c>
      <c r="E341" s="23"/>
      <c r="F341" s="21"/>
      <c r="G341" s="23" t="s">
        <v>53</v>
      </c>
      <c r="H341" s="21" t="s">
        <v>53</v>
      </c>
      <c r="I341" s="34">
        <v>3.39E-2</v>
      </c>
      <c r="J341" s="11">
        <v>3.39E-2</v>
      </c>
      <c r="K341" s="6" t="s">
        <v>169</v>
      </c>
      <c r="L341" s="20" t="s">
        <v>170</v>
      </c>
      <c r="M341" s="7">
        <f>INDEX(EG_Gens!$G$55:$Q$105,MATCH('3. Pollutant Emissions - EF'!$C341,EG_Gens!$C$55:$C$105,0),MATCH('3. Pollutant Emissions - EF'!$B341,EG_Gens!$G$54:$Q$54,0))</f>
        <v>0.26809249999999996</v>
      </c>
      <c r="N341" s="5">
        <f>INDEX(EG_Gens!$S$55:$AC$105,MATCH('3. Pollutant Emissions - EF'!$C341,EG_Gens!$C$55:$C$105,0),MATCH('3. Pollutant Emissions - EF'!$B341,EG_Gens!$S$54:$AC$54,0))</f>
        <v>2.6809249999999998E-3</v>
      </c>
      <c r="O341" s="130">
        <f>IFERROR(IF(OR($C341="",$C341="No CAS"),INDEX('DEQ Pollutant List'!$D$7:$D$611,MATCH($D341,'DEQ Pollutant List'!$B$7:$B$611,0)),INDEX('DEQ Pollutant List'!$D$7:$D$611,MATCH($C341,'DEQ Pollutant List'!$A$7:$A$611,0))),"")</f>
        <v>5</v>
      </c>
    </row>
    <row r="342" spans="1:15" ht="15" hidden="1">
      <c r="A342" s="5" t="s">
        <v>51</v>
      </c>
      <c r="B342" s="7" t="s">
        <v>61</v>
      </c>
      <c r="C342" s="13" t="s">
        <v>100</v>
      </c>
      <c r="D342" s="19" t="s">
        <v>179</v>
      </c>
      <c r="E342" s="23"/>
      <c r="F342" s="21"/>
      <c r="G342" s="23" t="s">
        <v>53</v>
      </c>
      <c r="H342" s="21" t="s">
        <v>53</v>
      </c>
      <c r="I342" s="34">
        <v>0.8</v>
      </c>
      <c r="J342" s="11">
        <v>0.8</v>
      </c>
      <c r="K342" s="6" t="s">
        <v>169</v>
      </c>
      <c r="L342" s="20" t="s">
        <v>171</v>
      </c>
      <c r="M342" s="7">
        <f>INDEX(EG_Gens!$G$55:$Q$105,MATCH('3. Pollutant Emissions - EF'!$C342,EG_Gens!$C$55:$C$105,0),MATCH('3. Pollutant Emissions - EF'!$B342,EG_Gens!$G$54:$Q$54,0))</f>
        <v>6</v>
      </c>
      <c r="N342" s="5">
        <f>INDEX(EG_Gens!$S$55:$AC$105,MATCH('3. Pollutant Emissions - EF'!$C342,EG_Gens!$C$55:$C$105,0),MATCH('3. Pollutant Emissions - EF'!$B342,EG_Gens!$S$54:$AC$54,0))</f>
        <v>0.06</v>
      </c>
      <c r="O342" s="130">
        <f>IFERROR(IF(OR($C342="",$C342="No CAS"),INDEX('DEQ Pollutant List'!$D$7:$D$611,MATCH($D342,'DEQ Pollutant List'!$B$7:$B$611,0)),INDEX('DEQ Pollutant List'!$D$7:$D$611,MATCH($C342,'DEQ Pollutant List'!$A$7:$A$611,0))),"")</f>
        <v>26</v>
      </c>
    </row>
    <row r="343" spans="1:15" ht="15" hidden="1">
      <c r="A343" s="5" t="s">
        <v>51</v>
      </c>
      <c r="B343" s="7" t="s">
        <v>61</v>
      </c>
      <c r="C343" s="13" t="s">
        <v>172</v>
      </c>
      <c r="D343" s="19" t="s">
        <v>180</v>
      </c>
      <c r="E343" s="23"/>
      <c r="F343" s="21"/>
      <c r="G343" s="23" t="s">
        <v>53</v>
      </c>
      <c r="H343" s="21" t="s">
        <v>53</v>
      </c>
      <c r="I343" s="34">
        <v>3.1818727304855452E-4</v>
      </c>
      <c r="J343" s="11">
        <v>3.1818727304855452E-4</v>
      </c>
      <c r="K343" s="6" t="s">
        <v>169</v>
      </c>
      <c r="L343" s="20" t="s">
        <v>170</v>
      </c>
      <c r="M343" s="7">
        <f>INDEX(EG_Gens!$G$55:$Q$105,MATCH('3. Pollutant Emissions - EF'!$C343,EG_Gens!$C$55:$C$105,0),MATCH('3. Pollutant Emissions - EF'!$B343,EG_Gens!$G$54:$Q$54,0))</f>
        <v>2.3864045478641589E-3</v>
      </c>
      <c r="N343" s="5">
        <f>INDEX(EG_Gens!$S$55:$AC$105,MATCH('3. Pollutant Emissions - EF'!$C343,EG_Gens!$C$55:$C$105,0),MATCH('3. Pollutant Emissions - EF'!$B343,EG_Gens!$S$54:$AC$54,0))</f>
        <v>2.3864045478641588E-5</v>
      </c>
      <c r="O343" s="130">
        <f>IFERROR(IF(OR($C343="",$C343="No CAS"),INDEX('DEQ Pollutant List'!$D$7:$D$611,MATCH($D343,'DEQ Pollutant List'!$B$7:$B$611,0)),INDEX('DEQ Pollutant List'!$D$7:$D$611,MATCH($C343,'DEQ Pollutant List'!$A$7:$A$611,0))),"")</f>
        <v>33</v>
      </c>
    </row>
    <row r="344" spans="1:15" ht="15" hidden="1">
      <c r="A344" s="5" t="s">
        <v>51</v>
      </c>
      <c r="B344" s="7" t="s">
        <v>61</v>
      </c>
      <c r="C344" s="13" t="s">
        <v>102</v>
      </c>
      <c r="D344" s="19" t="s">
        <v>127</v>
      </c>
      <c r="E344" s="23"/>
      <c r="F344" s="21"/>
      <c r="G344" s="23" t="s">
        <v>53</v>
      </c>
      <c r="H344" s="21" t="s">
        <v>53</v>
      </c>
      <c r="I344" s="34">
        <v>1.6000000000000001E-3</v>
      </c>
      <c r="J344" s="11">
        <v>1.6000000000000001E-3</v>
      </c>
      <c r="K344" s="6" t="s">
        <v>169</v>
      </c>
      <c r="L344" s="20" t="s">
        <v>170</v>
      </c>
      <c r="M344" s="7">
        <f>INDEX(EG_Gens!$G$55:$Q$105,MATCH('3. Pollutant Emissions - EF'!$C344,EG_Gens!$C$55:$C$105,0),MATCH('3. Pollutant Emissions - EF'!$B344,EG_Gens!$G$54:$Q$54,0))</f>
        <v>1.2E-2</v>
      </c>
      <c r="N344" s="5">
        <f>INDEX(EG_Gens!$S$55:$AC$105,MATCH('3. Pollutant Emissions - EF'!$C344,EG_Gens!$C$55:$C$105,0),MATCH('3. Pollutant Emissions - EF'!$B344,EG_Gens!$S$54:$AC$54,0))</f>
        <v>1.2E-4</v>
      </c>
      <c r="O344" s="130">
        <f>IFERROR(IF(OR($C344="",$C344="No CAS"),INDEX('DEQ Pollutant List'!$D$7:$D$611,MATCH($D344,'DEQ Pollutant List'!$B$7:$B$611,0)),INDEX('DEQ Pollutant List'!$D$7:$D$611,MATCH($C344,'DEQ Pollutant List'!$A$7:$A$611,0))),"")</f>
        <v>37</v>
      </c>
    </row>
    <row r="345" spans="1:15" ht="15" hidden="1">
      <c r="A345" s="5" t="s">
        <v>51</v>
      </c>
      <c r="B345" s="7" t="s">
        <v>61</v>
      </c>
      <c r="C345" s="13" t="s">
        <v>103</v>
      </c>
      <c r="D345" s="19" t="s">
        <v>128</v>
      </c>
      <c r="E345" s="23"/>
      <c r="F345" s="21"/>
      <c r="G345" s="23" t="s">
        <v>53</v>
      </c>
      <c r="H345" s="21" t="s">
        <v>53</v>
      </c>
      <c r="I345" s="34">
        <v>3.7389334939055331E-4</v>
      </c>
      <c r="J345" s="11">
        <v>3.7389334939055331E-4</v>
      </c>
      <c r="K345" s="6" t="s">
        <v>169</v>
      </c>
      <c r="L345" s="20" t="s">
        <v>170</v>
      </c>
      <c r="M345" s="7">
        <f>INDEX(EG_Gens!$G$55:$Q$105,MATCH('3. Pollutant Emissions - EF'!$C345,EG_Gens!$C$55:$C$105,0),MATCH('3. Pollutant Emissions - EF'!$B345,EG_Gens!$G$54:$Q$54,0))</f>
        <v>2.8042001204291499E-3</v>
      </c>
      <c r="N345" s="5">
        <f>INDEX(EG_Gens!$S$55:$AC$105,MATCH('3. Pollutant Emissions - EF'!$C345,EG_Gens!$C$55:$C$105,0),MATCH('3. Pollutant Emissions - EF'!$B345,EG_Gens!$S$54:$AC$54,0))</f>
        <v>2.8042001204291495E-5</v>
      </c>
      <c r="O345" s="130">
        <f>IFERROR(IF(OR($C345="",$C345="No CAS"),INDEX('DEQ Pollutant List'!$D$7:$D$611,MATCH($D345,'DEQ Pollutant List'!$B$7:$B$611,0)),INDEX('DEQ Pollutant List'!$D$7:$D$611,MATCH($C345,'DEQ Pollutant List'!$A$7:$A$611,0))),"")</f>
        <v>45</v>
      </c>
    </row>
    <row r="346" spans="1:15" ht="15" hidden="1">
      <c r="A346" s="5" t="s">
        <v>51</v>
      </c>
      <c r="B346" s="7" t="s">
        <v>61</v>
      </c>
      <c r="C346" s="13" t="s">
        <v>104</v>
      </c>
      <c r="D346" s="19" t="s">
        <v>129</v>
      </c>
      <c r="E346" s="23"/>
      <c r="F346" s="21"/>
      <c r="G346" s="23" t="s">
        <v>53</v>
      </c>
      <c r="H346" s="21" t="s">
        <v>53</v>
      </c>
      <c r="I346" s="34">
        <v>0.18629999999999999</v>
      </c>
      <c r="J346" s="11">
        <v>0.18629999999999999</v>
      </c>
      <c r="K346" s="6" t="s">
        <v>169</v>
      </c>
      <c r="L346" s="20" t="s">
        <v>170</v>
      </c>
      <c r="M346" s="7">
        <f>INDEX(EG_Gens!$G$55:$Q$105,MATCH('3. Pollutant Emissions - EF'!$C346,EG_Gens!$C$55:$C$105,0),MATCH('3. Pollutant Emissions - EF'!$B346,EG_Gens!$G$54:$Q$54,0))</f>
        <v>1.4733224999999996</v>
      </c>
      <c r="N346" s="5">
        <f>INDEX(EG_Gens!$S$55:$AC$105,MATCH('3. Pollutant Emissions - EF'!$C346,EG_Gens!$C$55:$C$105,0),MATCH('3. Pollutant Emissions - EF'!$B346,EG_Gens!$S$54:$AC$54,0))</f>
        <v>1.4733224999999997E-2</v>
      </c>
      <c r="O346" s="130">
        <f>IFERROR(IF(OR($C346="",$C346="No CAS"),INDEX('DEQ Pollutant List'!$D$7:$D$611,MATCH($D346,'DEQ Pollutant List'!$B$7:$B$611,0)),INDEX('DEQ Pollutant List'!$D$7:$D$611,MATCH($C346,'DEQ Pollutant List'!$A$7:$A$611,0))),"")</f>
        <v>46</v>
      </c>
    </row>
    <row r="347" spans="1:15" ht="15" hidden="1">
      <c r="A347" s="5" t="s">
        <v>51</v>
      </c>
      <c r="B347" s="7" t="s">
        <v>61</v>
      </c>
      <c r="C347" s="13" t="s">
        <v>105</v>
      </c>
      <c r="D347" s="19" t="s">
        <v>130</v>
      </c>
      <c r="E347" s="23"/>
      <c r="F347" s="21"/>
      <c r="G347" s="23" t="s">
        <v>53</v>
      </c>
      <c r="H347" s="21" t="s">
        <v>53</v>
      </c>
      <c r="I347" s="34">
        <v>3.5200000000000002E-5</v>
      </c>
      <c r="J347" s="11">
        <v>3.5200000000000002E-5</v>
      </c>
      <c r="K347" s="6" t="s">
        <v>169</v>
      </c>
      <c r="L347" s="20" t="s">
        <v>170</v>
      </c>
      <c r="M347" s="7">
        <f>INDEX(EG_Gens!$G$55:$Q$105,MATCH('3. Pollutant Emissions - EF'!$C347,EG_Gens!$C$55:$C$105,0),MATCH('3. Pollutant Emissions - EF'!$B347,EG_Gens!$G$54:$Q$54,0))</f>
        <v>2.7837333333333332E-4</v>
      </c>
      <c r="N347" s="5">
        <f>INDEX(EG_Gens!$S$55:$AC$105,MATCH('3. Pollutant Emissions - EF'!$C347,EG_Gens!$C$55:$C$105,0),MATCH('3. Pollutant Emissions - EF'!$B347,EG_Gens!$S$54:$AC$54,0))</f>
        <v>2.7837333333333331E-6</v>
      </c>
      <c r="O347" s="130">
        <f>IFERROR(IF(OR($C347="",$C347="No CAS"),INDEX('DEQ Pollutant List'!$D$7:$D$611,MATCH($D347,'DEQ Pollutant List'!$B$7:$B$611,0)),INDEX('DEQ Pollutant List'!$D$7:$D$611,MATCH($C347,'DEQ Pollutant List'!$A$7:$A$611,0))),"")</f>
        <v>406</v>
      </c>
    </row>
    <row r="348" spans="1:15" ht="15" hidden="1">
      <c r="A348" s="5" t="s">
        <v>51</v>
      </c>
      <c r="B348" s="7" t="s">
        <v>61</v>
      </c>
      <c r="C348" s="13" t="s">
        <v>106</v>
      </c>
      <c r="D348" s="19" t="s">
        <v>131</v>
      </c>
      <c r="E348" s="23"/>
      <c r="F348" s="21"/>
      <c r="G348" s="23" t="s">
        <v>53</v>
      </c>
      <c r="H348" s="21" t="s">
        <v>53</v>
      </c>
      <c r="I348" s="34">
        <v>4.7708462766464961E-6</v>
      </c>
      <c r="J348" s="11">
        <v>4.7708462766464961E-6</v>
      </c>
      <c r="K348" s="6" t="s">
        <v>169</v>
      </c>
      <c r="L348" s="20" t="s">
        <v>170</v>
      </c>
      <c r="M348" s="7">
        <f>INDEX(EG_Gens!$G$55:$Q$105,MATCH('3. Pollutant Emissions - EF'!$C348,EG_Gens!$C$55:$C$105,0),MATCH('3. Pollutant Emissions - EF'!$B348,EG_Gens!$G$54:$Q$54,0))</f>
        <v>3.5781347074848721E-5</v>
      </c>
      <c r="N348" s="5">
        <f>INDEX(EG_Gens!$S$55:$AC$105,MATCH('3. Pollutant Emissions - EF'!$C348,EG_Gens!$C$55:$C$105,0),MATCH('3. Pollutant Emissions - EF'!$B348,EG_Gens!$S$54:$AC$54,0))</f>
        <v>3.5781347074848722E-7</v>
      </c>
      <c r="O348" s="130">
        <f>IFERROR(IF(OR($C348="",$C348="No CAS"),INDEX('DEQ Pollutant List'!$D$7:$D$611,MATCH($D348,'DEQ Pollutant List'!$B$7:$B$611,0)),INDEX('DEQ Pollutant List'!$D$7:$D$611,MATCH($C348,'DEQ Pollutant List'!$A$7:$A$611,0))),"")</f>
        <v>58</v>
      </c>
    </row>
    <row r="349" spans="1:15" ht="15" hidden="1">
      <c r="A349" s="5" t="s">
        <v>51</v>
      </c>
      <c r="B349" s="7" t="s">
        <v>61</v>
      </c>
      <c r="C349" s="13" t="s">
        <v>107</v>
      </c>
      <c r="D349" s="19" t="s">
        <v>132</v>
      </c>
      <c r="E349" s="23"/>
      <c r="F349" s="21"/>
      <c r="G349" s="23" t="s">
        <v>53</v>
      </c>
      <c r="H349" s="21" t="s">
        <v>53</v>
      </c>
      <c r="I349" s="34">
        <v>1.5E-3</v>
      </c>
      <c r="J349" s="11">
        <v>1.5E-3</v>
      </c>
      <c r="K349" s="6" t="s">
        <v>169</v>
      </c>
      <c r="L349" s="20" t="s">
        <v>170</v>
      </c>
      <c r="M349" s="7">
        <f>INDEX(EG_Gens!$G$55:$Q$105,MATCH('3. Pollutant Emissions - EF'!$C349,EG_Gens!$C$55:$C$105,0),MATCH('3. Pollutant Emissions - EF'!$B349,EG_Gens!$G$54:$Q$54,0))</f>
        <v>1.125E-2</v>
      </c>
      <c r="N349" s="5">
        <f>INDEX(EG_Gens!$S$55:$AC$105,MATCH('3. Pollutant Emissions - EF'!$C349,EG_Gens!$C$55:$C$105,0),MATCH('3. Pollutant Emissions - EF'!$B349,EG_Gens!$S$54:$AC$54,0))</f>
        <v>1.125E-4</v>
      </c>
      <c r="O349" s="130">
        <f>IFERROR(IF(OR($C349="",$C349="No CAS"),INDEX('DEQ Pollutant List'!$D$7:$D$611,MATCH($D349,'DEQ Pollutant List'!$B$7:$B$611,0)),INDEX('DEQ Pollutant List'!$D$7:$D$611,MATCH($C349,'DEQ Pollutant List'!$A$7:$A$611,0))),"")</f>
        <v>83</v>
      </c>
    </row>
    <row r="350" spans="1:15" ht="15" hidden="1">
      <c r="A350" s="5" t="s">
        <v>51</v>
      </c>
      <c r="B350" s="7" t="s">
        <v>61</v>
      </c>
      <c r="C350" s="13" t="s">
        <v>108</v>
      </c>
      <c r="D350" s="19" t="s">
        <v>133</v>
      </c>
      <c r="E350" s="23"/>
      <c r="F350" s="21"/>
      <c r="G350" s="23" t="s">
        <v>53</v>
      </c>
      <c r="H350" s="21" t="s">
        <v>53</v>
      </c>
      <c r="I350" s="34">
        <v>1E-4</v>
      </c>
      <c r="J350" s="11">
        <v>1E-4</v>
      </c>
      <c r="K350" s="6" t="s">
        <v>169</v>
      </c>
      <c r="L350" s="20" t="s">
        <v>170</v>
      </c>
      <c r="M350" s="7">
        <f>INDEX(EG_Gens!$G$55:$Q$105,MATCH('3. Pollutant Emissions - EF'!$C350,EG_Gens!$C$55:$C$105,0),MATCH('3. Pollutant Emissions - EF'!$B350,EG_Gens!$G$54:$Q$54,0))</f>
        <v>7.5000000000000002E-4</v>
      </c>
      <c r="N350" s="5">
        <f>INDEX(EG_Gens!$S$55:$AC$105,MATCH('3. Pollutant Emissions - EF'!$C350,EG_Gens!$C$55:$C$105,0),MATCH('3. Pollutant Emissions - EF'!$B350,EG_Gens!$S$54:$AC$54,0))</f>
        <v>7.5000000000000002E-6</v>
      </c>
      <c r="O350" s="130">
        <f>IFERROR(IF(OR($C350="",$C350="No CAS"),INDEX('DEQ Pollutant List'!$D$7:$D$611,MATCH($D350,'DEQ Pollutant List'!$B$7:$B$611,0)),INDEX('DEQ Pollutant List'!$D$7:$D$611,MATCH($C350,'DEQ Pollutant List'!$A$7:$A$611,0))),"")</f>
        <v>136</v>
      </c>
    </row>
    <row r="351" spans="1:15" ht="15" hidden="1">
      <c r="A351" s="5" t="s">
        <v>51</v>
      </c>
      <c r="B351" s="7" t="s">
        <v>61</v>
      </c>
      <c r="C351" s="13" t="s">
        <v>173</v>
      </c>
      <c r="D351" s="19" t="s">
        <v>181</v>
      </c>
      <c r="E351" s="23"/>
      <c r="F351" s="21"/>
      <c r="G351" s="23" t="s">
        <v>53</v>
      </c>
      <c r="H351" s="21" t="s">
        <v>53</v>
      </c>
      <c r="I351" s="34">
        <v>2.0000000000000001E-4</v>
      </c>
      <c r="J351" s="11">
        <v>2.0000000000000001E-4</v>
      </c>
      <c r="K351" s="6" t="s">
        <v>169</v>
      </c>
      <c r="L351" s="20" t="s">
        <v>170</v>
      </c>
      <c r="M351" s="7">
        <f>INDEX(EG_Gens!$G$55:$Q$105,MATCH('3. Pollutant Emissions - EF'!$C351,EG_Gens!$C$55:$C$105,0),MATCH('3. Pollutant Emissions - EF'!$B351,EG_Gens!$G$54:$Q$54,0))</f>
        <v>1.5816666666666666E-3</v>
      </c>
      <c r="N351" s="5">
        <f>INDEX(EG_Gens!$S$55:$AC$105,MATCH('3. Pollutant Emissions - EF'!$C351,EG_Gens!$C$55:$C$105,0),MATCH('3. Pollutant Emissions - EF'!$B351,EG_Gens!$S$54:$AC$54,0))</f>
        <v>1.5816666666666664E-5</v>
      </c>
      <c r="O351" s="130">
        <f>IFERROR(IF(OR($C351="",$C351="No CAS"),INDEX('DEQ Pollutant List'!$D$7:$D$611,MATCH($D351,'DEQ Pollutant List'!$B$7:$B$611,0)),INDEX('DEQ Pollutant List'!$D$7:$D$611,MATCH($C351,'DEQ Pollutant List'!$A$7:$A$611,0))),"")</f>
        <v>108</v>
      </c>
    </row>
    <row r="352" spans="1:15" ht="15" hidden="1">
      <c r="A352" s="5" t="s">
        <v>51</v>
      </c>
      <c r="B352" s="7" t="s">
        <v>61</v>
      </c>
      <c r="C352" s="13" t="s">
        <v>109</v>
      </c>
      <c r="D352" s="19" t="s">
        <v>134</v>
      </c>
      <c r="E352" s="23"/>
      <c r="F352" s="21"/>
      <c r="G352" s="23" t="s">
        <v>53</v>
      </c>
      <c r="H352" s="21" t="s">
        <v>53</v>
      </c>
      <c r="I352" s="34">
        <v>1.5751137782235815E-5</v>
      </c>
      <c r="J352" s="11">
        <v>1.5751137782235815E-5</v>
      </c>
      <c r="K352" s="6" t="s">
        <v>169</v>
      </c>
      <c r="L352" s="20" t="s">
        <v>170</v>
      </c>
      <c r="M352" s="7">
        <f>INDEX(EG_Gens!$G$55:$Q$105,MATCH('3. Pollutant Emissions - EF'!$C352,EG_Gens!$C$55:$C$105,0),MATCH('3. Pollutant Emissions - EF'!$B352,EG_Gens!$G$54:$Q$54,0))</f>
        <v>1.1813353336676861E-4</v>
      </c>
      <c r="N352" s="5">
        <f>INDEX(EG_Gens!$S$55:$AC$105,MATCH('3. Pollutant Emissions - EF'!$C352,EG_Gens!$C$55:$C$105,0),MATCH('3. Pollutant Emissions - EF'!$B352,EG_Gens!$S$54:$AC$54,0))</f>
        <v>1.181335333667686E-6</v>
      </c>
      <c r="O352" s="130">
        <f>IFERROR(IF(OR($C352="",$C352="No CAS"),INDEX('DEQ Pollutant List'!$D$7:$D$611,MATCH($D352,'DEQ Pollutant List'!$B$7:$B$611,0)),INDEX('DEQ Pollutant List'!$D$7:$D$611,MATCH($C352,'DEQ Pollutant List'!$A$7:$A$611,0))),"")</f>
        <v>146</v>
      </c>
    </row>
    <row r="353" spans="1:15" ht="15" hidden="1">
      <c r="A353" s="5" t="s">
        <v>51</v>
      </c>
      <c r="B353" s="7" t="s">
        <v>61</v>
      </c>
      <c r="C353" s="13" t="s">
        <v>110</v>
      </c>
      <c r="D353" s="19" t="s">
        <v>135</v>
      </c>
      <c r="E353" s="23"/>
      <c r="F353" s="21"/>
      <c r="G353" s="23" t="s">
        <v>53</v>
      </c>
      <c r="H353" s="21" t="s">
        <v>53</v>
      </c>
      <c r="I353" s="34">
        <v>4.1000000000000003E-3</v>
      </c>
      <c r="J353" s="11">
        <v>4.1000000000000003E-3</v>
      </c>
      <c r="K353" s="6" t="s">
        <v>169</v>
      </c>
      <c r="L353" s="20" t="s">
        <v>170</v>
      </c>
      <c r="M353" s="7">
        <f>INDEX(EG_Gens!$G$55:$Q$105,MATCH('3. Pollutant Emissions - EF'!$C353,EG_Gens!$C$55:$C$105,0),MATCH('3. Pollutant Emissions - EF'!$B353,EG_Gens!$G$54:$Q$54,0))</f>
        <v>3.0750000000000003E-2</v>
      </c>
      <c r="N353" s="5">
        <f>INDEX(EG_Gens!$S$55:$AC$105,MATCH('3. Pollutant Emissions - EF'!$C353,EG_Gens!$C$55:$C$105,0),MATCH('3. Pollutant Emissions - EF'!$B353,EG_Gens!$S$54:$AC$54,0))</f>
        <v>3.0749999999999999E-4</v>
      </c>
      <c r="O353" s="130">
        <f>IFERROR(IF(OR($C353="",$C353="No CAS"),INDEX('DEQ Pollutant List'!$D$7:$D$611,MATCH($D353,'DEQ Pollutant List'!$B$7:$B$611,0)),INDEX('DEQ Pollutant List'!$D$7:$D$611,MATCH($C353,'DEQ Pollutant List'!$A$7:$A$611,0))),"")</f>
        <v>149</v>
      </c>
    </row>
    <row r="354" spans="1:15" ht="15" hidden="1">
      <c r="A354" s="5" t="s">
        <v>51</v>
      </c>
      <c r="B354" s="7" t="s">
        <v>61</v>
      </c>
      <c r="C354" s="13">
        <v>200</v>
      </c>
      <c r="D354" s="19" t="s">
        <v>182</v>
      </c>
      <c r="E354" s="23"/>
      <c r="F354" s="21"/>
      <c r="G354" s="23" t="s">
        <v>53</v>
      </c>
      <c r="H354" s="21" t="s">
        <v>53</v>
      </c>
      <c r="I354" s="34">
        <v>33.5</v>
      </c>
      <c r="J354" s="11">
        <v>33.5</v>
      </c>
      <c r="K354" s="6" t="s">
        <v>169</v>
      </c>
      <c r="L354" s="20" t="s">
        <v>170</v>
      </c>
      <c r="M354" s="7">
        <f>INDEX(EG_Gens!$G$55:$Q$105,MATCH('3. Pollutant Emissions - EF'!$C354,EG_Gens!$C$55:$C$105,0),MATCH('3. Pollutant Emissions - EF'!$B354,EG_Gens!$G$54:$Q$54,0))</f>
        <v>264.92916666666662</v>
      </c>
      <c r="N354" s="5">
        <f>INDEX(EG_Gens!$S$55:$AC$105,MATCH('3. Pollutant Emissions - EF'!$C354,EG_Gens!$C$55:$C$105,0),MATCH('3. Pollutant Emissions - EF'!$B354,EG_Gens!$S$54:$AC$54,0))</f>
        <v>2.6492916666666662</v>
      </c>
      <c r="O354" s="130">
        <f>IFERROR(IF(OR($C354="",$C354="No CAS"),INDEX('DEQ Pollutant List'!$D$7:$D$611,MATCH($D354,'DEQ Pollutant List'!$B$7:$B$611,0)),INDEX('DEQ Pollutant List'!$D$7:$D$611,MATCH($C354,'DEQ Pollutant List'!$A$7:$A$611,0))),"")</f>
        <v>200</v>
      </c>
    </row>
    <row r="355" spans="1:15" ht="15" hidden="1">
      <c r="A355" s="5" t="s">
        <v>51</v>
      </c>
      <c r="B355" s="7" t="s">
        <v>61</v>
      </c>
      <c r="C355" s="13" t="s">
        <v>111</v>
      </c>
      <c r="D355" s="19" t="s">
        <v>136</v>
      </c>
      <c r="E355" s="23"/>
      <c r="F355" s="21"/>
      <c r="G355" s="23" t="s">
        <v>53</v>
      </c>
      <c r="H355" s="21" t="s">
        <v>53</v>
      </c>
      <c r="I355" s="34">
        <v>1.09E-2</v>
      </c>
      <c r="J355" s="11">
        <v>1.09E-2</v>
      </c>
      <c r="K355" s="6" t="s">
        <v>169</v>
      </c>
      <c r="L355" s="20" t="s">
        <v>170</v>
      </c>
      <c r="M355" s="7">
        <f>INDEX(EG_Gens!$G$55:$Q$105,MATCH('3. Pollutant Emissions - EF'!$C355,EG_Gens!$C$55:$C$105,0),MATCH('3. Pollutant Emissions - EF'!$B355,EG_Gens!$G$54:$Q$54,0))</f>
        <v>8.6200833333333324E-2</v>
      </c>
      <c r="N355" s="5">
        <f>INDEX(EG_Gens!$S$55:$AC$105,MATCH('3. Pollutant Emissions - EF'!$C355,EG_Gens!$C$55:$C$105,0),MATCH('3. Pollutant Emissions - EF'!$B355,EG_Gens!$S$54:$AC$54,0))</f>
        <v>8.620083333333332E-4</v>
      </c>
      <c r="O355" s="130">
        <f>IFERROR(IF(OR($C355="",$C355="No CAS"),INDEX('DEQ Pollutant List'!$D$7:$D$611,MATCH($D355,'DEQ Pollutant List'!$B$7:$B$611,0)),INDEX('DEQ Pollutant List'!$D$7:$D$611,MATCH($C355,'DEQ Pollutant List'!$A$7:$A$611,0))),"")</f>
        <v>229</v>
      </c>
    </row>
    <row r="356" spans="1:15" ht="15" hidden="1">
      <c r="A356" s="5" t="s">
        <v>51</v>
      </c>
      <c r="B356" s="7" t="s">
        <v>61</v>
      </c>
      <c r="C356" s="13" t="s">
        <v>112</v>
      </c>
      <c r="D356" s="19" t="s">
        <v>137</v>
      </c>
      <c r="E356" s="23"/>
      <c r="F356" s="21"/>
      <c r="G356" s="23" t="s">
        <v>53</v>
      </c>
      <c r="H356" s="21" t="s">
        <v>53</v>
      </c>
      <c r="I356" s="34">
        <v>1.7261</v>
      </c>
      <c r="J356" s="11">
        <v>1.7261</v>
      </c>
      <c r="K356" s="6" t="s">
        <v>169</v>
      </c>
      <c r="L356" s="20" t="s">
        <v>170</v>
      </c>
      <c r="M356" s="7">
        <f>INDEX(EG_Gens!$G$55:$Q$105,MATCH('3. Pollutant Emissions - EF'!$C356,EG_Gens!$C$55:$C$105,0),MATCH('3. Pollutant Emissions - EF'!$B356,EG_Gens!$G$54:$Q$54,0))</f>
        <v>13.772839583333333</v>
      </c>
      <c r="N356" s="5">
        <f>INDEX(EG_Gens!$S$55:$AC$105,MATCH('3. Pollutant Emissions - EF'!$C356,EG_Gens!$C$55:$C$105,0),MATCH('3. Pollutant Emissions - EF'!$B356,EG_Gens!$S$54:$AC$54,0))</f>
        <v>0.13772839583333335</v>
      </c>
      <c r="O356" s="130">
        <f>IFERROR(IF(OR($C356="",$C356="No CAS"),INDEX('DEQ Pollutant List'!$D$7:$D$611,MATCH($D356,'DEQ Pollutant List'!$B$7:$B$611,0)),INDEX('DEQ Pollutant List'!$D$7:$D$611,MATCH($C356,'DEQ Pollutant List'!$A$7:$A$611,0))),"")</f>
        <v>250</v>
      </c>
    </row>
    <row r="357" spans="1:15" ht="15" hidden="1">
      <c r="A357" s="5" t="s">
        <v>51</v>
      </c>
      <c r="B357" s="7" t="s">
        <v>61</v>
      </c>
      <c r="C357" s="13" t="s">
        <v>113</v>
      </c>
      <c r="D357" s="19" t="s">
        <v>138</v>
      </c>
      <c r="E357" s="23"/>
      <c r="F357" s="21"/>
      <c r="G357" s="23" t="s">
        <v>53</v>
      </c>
      <c r="H357" s="21" t="s">
        <v>53</v>
      </c>
      <c r="I357" s="34">
        <v>2.69E-2</v>
      </c>
      <c r="J357" s="11">
        <v>2.69E-2</v>
      </c>
      <c r="K357" s="6" t="s">
        <v>169</v>
      </c>
      <c r="L357" s="20" t="s">
        <v>170</v>
      </c>
      <c r="M357" s="7">
        <f>INDEX(EG_Gens!$G$55:$Q$105,MATCH('3. Pollutant Emissions - EF'!$C357,EG_Gens!$C$55:$C$105,0),MATCH('3. Pollutant Emissions - EF'!$B357,EG_Gens!$G$54:$Q$54,0))</f>
        <v>0.21273416666666664</v>
      </c>
      <c r="N357" s="5">
        <f>INDEX(EG_Gens!$S$55:$AC$105,MATCH('3. Pollutant Emissions - EF'!$C357,EG_Gens!$C$55:$C$105,0),MATCH('3. Pollutant Emissions - EF'!$B357,EG_Gens!$S$54:$AC$54,0))</f>
        <v>2.1273416666666659E-3</v>
      </c>
      <c r="O357" s="130">
        <f>IFERROR(IF(OR($C357="",$C357="No CAS"),INDEX('DEQ Pollutant List'!$D$7:$D$611,MATCH($D357,'DEQ Pollutant List'!$B$7:$B$611,0)),INDEX('DEQ Pollutant List'!$D$7:$D$611,MATCH($C357,'DEQ Pollutant List'!$A$7:$A$611,0))),"")</f>
        <v>289</v>
      </c>
    </row>
    <row r="358" spans="1:15" ht="15" hidden="1">
      <c r="A358" s="5" t="s">
        <v>51</v>
      </c>
      <c r="B358" s="7" t="s">
        <v>61</v>
      </c>
      <c r="C358" s="13" t="s">
        <v>174</v>
      </c>
      <c r="D358" s="19" t="s">
        <v>183</v>
      </c>
      <c r="E358" s="23"/>
      <c r="F358" s="21"/>
      <c r="G358" s="23" t="s">
        <v>53</v>
      </c>
      <c r="H358" s="21" t="s">
        <v>53</v>
      </c>
      <c r="I358" s="34">
        <v>0.18629999999999999</v>
      </c>
      <c r="J358" s="11">
        <v>0.18629999999999999</v>
      </c>
      <c r="K358" s="6" t="s">
        <v>169</v>
      </c>
      <c r="L358" s="20" t="s">
        <v>170</v>
      </c>
      <c r="M358" s="7">
        <f>INDEX(EG_Gens!$G$55:$Q$105,MATCH('3. Pollutant Emissions - EF'!$C358,EG_Gens!$C$55:$C$105,0),MATCH('3. Pollutant Emissions - EF'!$B358,EG_Gens!$G$54:$Q$54,0))</f>
        <v>1.4733224999999996</v>
      </c>
      <c r="N358" s="5">
        <f>INDEX(EG_Gens!$S$55:$AC$105,MATCH('3. Pollutant Emissions - EF'!$C358,EG_Gens!$C$55:$C$105,0),MATCH('3. Pollutant Emissions - EF'!$B358,EG_Gens!$S$54:$AC$54,0))</f>
        <v>1.4733224999999997E-2</v>
      </c>
      <c r="O358" s="130">
        <f>IFERROR(IF(OR($C358="",$C358="No CAS"),INDEX('DEQ Pollutant List'!$D$7:$D$611,MATCH($D358,'DEQ Pollutant List'!$B$7:$B$611,0)),INDEX('DEQ Pollutant List'!$D$7:$D$611,MATCH($C358,'DEQ Pollutant List'!$A$7:$A$611,0))),"")</f>
        <v>292</v>
      </c>
    </row>
    <row r="359" spans="1:15" ht="15" hidden="1">
      <c r="A359" s="5" t="s">
        <v>51</v>
      </c>
      <c r="B359" s="7" t="s">
        <v>61</v>
      </c>
      <c r="C359" s="13" t="s">
        <v>114</v>
      </c>
      <c r="D359" s="19" t="s">
        <v>139</v>
      </c>
      <c r="E359" s="23"/>
      <c r="F359" s="21"/>
      <c r="G359" s="23" t="s">
        <v>53</v>
      </c>
      <c r="H359" s="21" t="s">
        <v>53</v>
      </c>
      <c r="I359" s="34">
        <v>8.3000000000000001E-3</v>
      </c>
      <c r="J359" s="11">
        <v>8.3000000000000001E-3</v>
      </c>
      <c r="K359" s="6" t="s">
        <v>169</v>
      </c>
      <c r="L359" s="20" t="s">
        <v>170</v>
      </c>
      <c r="M359" s="7">
        <f>INDEX(EG_Gens!$G$55:$Q$105,MATCH('3. Pollutant Emissions - EF'!$C359,EG_Gens!$C$55:$C$105,0),MATCH('3. Pollutant Emissions - EF'!$B359,EG_Gens!$G$54:$Q$54,0))</f>
        <v>6.225E-2</v>
      </c>
      <c r="N359" s="5">
        <f>INDEX(EG_Gens!$S$55:$AC$105,MATCH('3. Pollutant Emissions - EF'!$C359,EG_Gens!$C$55:$C$105,0),MATCH('3. Pollutant Emissions - EF'!$B359,EG_Gens!$S$54:$AC$54,0))</f>
        <v>6.2250000000000001E-4</v>
      </c>
      <c r="O359" s="130">
        <f>IFERROR(IF(OR($C359="",$C359="No CAS"),INDEX('DEQ Pollutant List'!$D$7:$D$611,MATCH($D359,'DEQ Pollutant List'!$B$7:$B$611,0)),INDEX('DEQ Pollutant List'!$D$7:$D$611,MATCH($C359,'DEQ Pollutant List'!$A$7:$A$611,0))),"")</f>
        <v>305</v>
      </c>
    </row>
    <row r="360" spans="1:15" ht="15" hidden="1">
      <c r="A360" s="5" t="s">
        <v>51</v>
      </c>
      <c r="B360" s="7" t="s">
        <v>61</v>
      </c>
      <c r="C360" s="13" t="s">
        <v>115</v>
      </c>
      <c r="D360" s="19" t="s">
        <v>140</v>
      </c>
      <c r="E360" s="23"/>
      <c r="F360" s="21"/>
      <c r="G360" s="23" t="s">
        <v>53</v>
      </c>
      <c r="H360" s="21" t="s">
        <v>53</v>
      </c>
      <c r="I360" s="34">
        <v>3.0999999999999999E-3</v>
      </c>
      <c r="J360" s="11">
        <v>3.0999999999999999E-3</v>
      </c>
      <c r="K360" s="6" t="s">
        <v>169</v>
      </c>
      <c r="L360" s="20" t="s">
        <v>170</v>
      </c>
      <c r="M360" s="7">
        <f>INDEX(EG_Gens!$G$55:$Q$105,MATCH('3. Pollutant Emissions - EF'!$C360,EG_Gens!$C$55:$C$105,0),MATCH('3. Pollutant Emissions - EF'!$B360,EG_Gens!$G$54:$Q$54,0))</f>
        <v>2.325E-2</v>
      </c>
      <c r="N360" s="5">
        <f>INDEX(EG_Gens!$S$55:$AC$105,MATCH('3. Pollutant Emissions - EF'!$C360,EG_Gens!$C$55:$C$105,0),MATCH('3. Pollutant Emissions - EF'!$B360,EG_Gens!$S$54:$AC$54,0))</f>
        <v>2.3249999999999999E-4</v>
      </c>
      <c r="O360" s="130">
        <f>IFERROR(IF(OR($C360="",$C360="No CAS"),INDEX('DEQ Pollutant List'!$D$7:$D$611,MATCH($D360,'DEQ Pollutant List'!$B$7:$B$611,0)),INDEX('DEQ Pollutant List'!$D$7:$D$611,MATCH($C360,'DEQ Pollutant List'!$A$7:$A$611,0))),"")</f>
        <v>312</v>
      </c>
    </row>
    <row r="361" spans="1:15" ht="15" hidden="1">
      <c r="A361" s="5" t="s">
        <v>51</v>
      </c>
      <c r="B361" s="7" t="s">
        <v>61</v>
      </c>
      <c r="C361" s="13" t="s">
        <v>116</v>
      </c>
      <c r="D361" s="19" t="s">
        <v>141</v>
      </c>
      <c r="E361" s="23"/>
      <c r="F361" s="21"/>
      <c r="G361" s="23" t="s">
        <v>53</v>
      </c>
      <c r="H361" s="21" t="s">
        <v>53</v>
      </c>
      <c r="I361" s="34">
        <v>2E-3</v>
      </c>
      <c r="J361" s="11">
        <v>2E-3</v>
      </c>
      <c r="K361" s="6" t="s">
        <v>169</v>
      </c>
      <c r="L361" s="20" t="s">
        <v>170</v>
      </c>
      <c r="M361" s="7">
        <f>INDEX(EG_Gens!$G$55:$Q$105,MATCH('3. Pollutant Emissions - EF'!$C361,EG_Gens!$C$55:$C$105,0),MATCH('3. Pollutant Emissions - EF'!$B361,EG_Gens!$G$54:$Q$54,0))</f>
        <v>1.4999999999999999E-2</v>
      </c>
      <c r="N361" s="5">
        <f>INDEX(EG_Gens!$S$55:$AC$105,MATCH('3. Pollutant Emissions - EF'!$C361,EG_Gens!$C$55:$C$105,0),MATCH('3. Pollutant Emissions - EF'!$B361,EG_Gens!$S$54:$AC$54,0))</f>
        <v>1.4999999999999999E-4</v>
      </c>
      <c r="O361" s="130">
        <f>IFERROR(IF(OR($C361="",$C361="No CAS"),INDEX('DEQ Pollutant List'!$D$7:$D$611,MATCH($D361,'DEQ Pollutant List'!$B$7:$B$611,0)),INDEX('DEQ Pollutant List'!$D$7:$D$611,MATCH($C361,'DEQ Pollutant List'!$A$7:$A$611,0))),"")</f>
        <v>316</v>
      </c>
    </row>
    <row r="362" spans="1:15" ht="15" hidden="1">
      <c r="A362" s="5" t="s">
        <v>51</v>
      </c>
      <c r="B362" s="7" t="s">
        <v>61</v>
      </c>
      <c r="C362" s="13" t="s">
        <v>118</v>
      </c>
      <c r="D362" s="19" t="s">
        <v>143</v>
      </c>
      <c r="E362" s="23"/>
      <c r="F362" s="21"/>
      <c r="G362" s="23" t="s">
        <v>53</v>
      </c>
      <c r="H362" s="21" t="s">
        <v>53</v>
      </c>
      <c r="I362" s="34">
        <v>1.9699999999999999E-2</v>
      </c>
      <c r="J362" s="11">
        <v>1.9699999999999999E-2</v>
      </c>
      <c r="K362" s="6" t="s">
        <v>169</v>
      </c>
      <c r="L362" s="20" t="s">
        <v>170</v>
      </c>
      <c r="M362" s="7">
        <f>INDEX(EG_Gens!$G$55:$Q$105,MATCH('3. Pollutant Emissions - EF'!$C362,EG_Gens!$C$55:$C$105,0),MATCH('3. Pollutant Emissions - EF'!$B362,EG_Gens!$G$54:$Q$54,0))</f>
        <v>0.15579416666666662</v>
      </c>
      <c r="N362" s="5">
        <f>INDEX(EG_Gens!$S$55:$AC$105,MATCH('3. Pollutant Emissions - EF'!$C362,EG_Gens!$C$55:$C$105,0),MATCH('3. Pollutant Emissions - EF'!$B362,EG_Gens!$S$54:$AC$54,0))</f>
        <v>1.5579416666666663E-3</v>
      </c>
      <c r="O362" s="130">
        <f>IFERROR(IF(OR($C362="",$C362="No CAS"),INDEX('DEQ Pollutant List'!$D$7:$D$611,MATCH($D362,'DEQ Pollutant List'!$B$7:$B$611,0)),INDEX('DEQ Pollutant List'!$D$7:$D$611,MATCH($C362,'DEQ Pollutant List'!$A$7:$A$611,0))),"")</f>
        <v>428</v>
      </c>
    </row>
    <row r="363" spans="1:15" ht="15" hidden="1">
      <c r="A363" s="5" t="s">
        <v>51</v>
      </c>
      <c r="B363" s="7" t="s">
        <v>61</v>
      </c>
      <c r="C363" s="13">
        <v>365</v>
      </c>
      <c r="D363" s="19" t="s">
        <v>144</v>
      </c>
      <c r="E363" s="23"/>
      <c r="F363" s="21"/>
      <c r="G363" s="23" t="s">
        <v>53</v>
      </c>
      <c r="H363" s="21" t="s">
        <v>53</v>
      </c>
      <c r="I363" s="34">
        <v>3.8999999999999998E-3</v>
      </c>
      <c r="J363" s="11">
        <v>3.8999999999999998E-3</v>
      </c>
      <c r="K363" s="6" t="s">
        <v>169</v>
      </c>
      <c r="L363" s="20" t="s">
        <v>170</v>
      </c>
      <c r="M363" s="7">
        <f>INDEX(EG_Gens!$G$55:$Q$105,MATCH('3. Pollutant Emissions - EF'!$C363,EG_Gens!$C$55:$C$105,0),MATCH('3. Pollutant Emissions - EF'!$B363,EG_Gens!$G$54:$Q$54,0))</f>
        <v>2.9249999999999998E-2</v>
      </c>
      <c r="N363" s="5">
        <f>INDEX(EG_Gens!$S$55:$AC$105,MATCH('3. Pollutant Emissions - EF'!$C363,EG_Gens!$C$55:$C$105,0),MATCH('3. Pollutant Emissions - EF'!$B363,EG_Gens!$S$54:$AC$54,0))</f>
        <v>2.9249999999999995E-4</v>
      </c>
      <c r="O363" s="130">
        <f>IFERROR(IF(OR($C363="",$C363="No CAS"),INDEX('DEQ Pollutant List'!$D$7:$D$611,MATCH($D363,'DEQ Pollutant List'!$B$7:$B$611,0)),INDEX('DEQ Pollutant List'!$D$7:$D$611,MATCH($C363,'DEQ Pollutant List'!$A$7:$A$611,0))),"")</f>
        <v>365</v>
      </c>
    </row>
    <row r="364" spans="1:15" ht="15" hidden="1">
      <c r="A364" s="5" t="s">
        <v>51</v>
      </c>
      <c r="B364" s="7" t="s">
        <v>61</v>
      </c>
      <c r="C364" s="13">
        <v>401</v>
      </c>
      <c r="D364" s="19" t="s">
        <v>145</v>
      </c>
      <c r="E364" s="23"/>
      <c r="F364" s="21"/>
      <c r="G364" s="23" t="s">
        <v>53</v>
      </c>
      <c r="H364" s="21" t="s">
        <v>53</v>
      </c>
      <c r="I364" s="34">
        <v>3.6200000000000003E-2</v>
      </c>
      <c r="J364" s="11">
        <v>3.6200000000000003E-2</v>
      </c>
      <c r="K364" s="6" t="s">
        <v>169</v>
      </c>
      <c r="L364" s="20" t="s">
        <v>170</v>
      </c>
      <c r="M364" s="7">
        <f>INDEX(EG_Gens!$G$55:$Q$105,MATCH('3. Pollutant Emissions - EF'!$C364,EG_Gens!$C$55:$C$105,0),MATCH('3. Pollutant Emissions - EF'!$B364,EG_Gens!$G$54:$Q$54,0))</f>
        <v>0.28628166666666666</v>
      </c>
      <c r="N364" s="5">
        <f>INDEX(EG_Gens!$S$55:$AC$105,MATCH('3. Pollutant Emissions - EF'!$C364,EG_Gens!$C$55:$C$105,0),MATCH('3. Pollutant Emissions - EF'!$B364,EG_Gens!$S$54:$AC$54,0))</f>
        <v>2.8628166666666661E-3</v>
      </c>
      <c r="O364" s="130">
        <f>IFERROR(IF(OR($C364="",$C364="No CAS"),INDEX('DEQ Pollutant List'!$D$7:$D$611,MATCH($D364,'DEQ Pollutant List'!$B$7:$B$611,0)),INDEX('DEQ Pollutant List'!$D$7:$D$611,MATCH($C364,'DEQ Pollutant List'!$A$7:$A$611,0))),"")</f>
        <v>401</v>
      </c>
    </row>
    <row r="365" spans="1:15" ht="15" hidden="1">
      <c r="A365" s="5" t="s">
        <v>51</v>
      </c>
      <c r="B365" s="7" t="s">
        <v>61</v>
      </c>
      <c r="C365" s="13">
        <v>504</v>
      </c>
      <c r="D365" s="19" t="s">
        <v>184</v>
      </c>
      <c r="E365" s="23"/>
      <c r="F365" s="21"/>
      <c r="G365" s="23" t="s">
        <v>53</v>
      </c>
      <c r="H365" s="21" t="s">
        <v>53</v>
      </c>
      <c r="I365" s="34">
        <v>8.4039857312420349E-3</v>
      </c>
      <c r="J365" s="11">
        <v>8.4039857312420349E-3</v>
      </c>
      <c r="K365" s="6" t="s">
        <v>169</v>
      </c>
      <c r="L365" s="20" t="s">
        <v>170</v>
      </c>
      <c r="M365" s="7">
        <f>INDEX(EG_Gens!$G$55:$Q$105,MATCH('3. Pollutant Emissions - EF'!$C365,EG_Gens!$C$55:$C$105,0),MATCH('3. Pollutant Emissions - EF'!$B365,EG_Gens!$G$54:$Q$54,0))</f>
        <v>6.3029892984315258E-2</v>
      </c>
      <c r="N365" s="5">
        <f>INDEX(EG_Gens!$S$55:$AC$105,MATCH('3. Pollutant Emissions - EF'!$C365,EG_Gens!$C$55:$C$105,0),MATCH('3. Pollutant Emissions - EF'!$B365,EG_Gens!$S$54:$AC$54,0))</f>
        <v>6.3029892984315262E-4</v>
      </c>
      <c r="O365" s="130">
        <f>IFERROR(IF(OR($C365="",$C365="No CAS"),INDEX('DEQ Pollutant List'!$D$7:$D$611,MATCH($D365,'DEQ Pollutant List'!$B$7:$B$611,0)),INDEX('DEQ Pollutant List'!$D$7:$D$611,MATCH($C365,'DEQ Pollutant List'!$A$7:$A$611,0))),"")</f>
        <v>504</v>
      </c>
    </row>
    <row r="366" spans="1:15" ht="15" hidden="1">
      <c r="A366" s="5" t="s">
        <v>51</v>
      </c>
      <c r="B366" s="7" t="s">
        <v>61</v>
      </c>
      <c r="C366" s="13" t="s">
        <v>175</v>
      </c>
      <c r="D366" s="19" t="s">
        <v>185</v>
      </c>
      <c r="E366" s="23"/>
      <c r="F366" s="21"/>
      <c r="G366" s="23" t="s">
        <v>53</v>
      </c>
      <c r="H366" s="21" t="s">
        <v>53</v>
      </c>
      <c r="I366" s="34">
        <v>0.47</v>
      </c>
      <c r="J366" s="11">
        <v>0.47</v>
      </c>
      <c r="K366" s="6" t="s">
        <v>169</v>
      </c>
      <c r="L366" s="20" t="s">
        <v>170</v>
      </c>
      <c r="M366" s="7">
        <f>INDEX(EG_Gens!$G$55:$Q$105,MATCH('3. Pollutant Emissions - EF'!$C366,EG_Gens!$C$55:$C$105,0),MATCH('3. Pollutant Emissions - EF'!$B366,EG_Gens!$G$54:$Q$54,0))</f>
        <v>3.7169166666666662</v>
      </c>
      <c r="N366" s="5">
        <f>INDEX(EG_Gens!$S$55:$AC$105,MATCH('3. Pollutant Emissions - EF'!$C366,EG_Gens!$C$55:$C$105,0),MATCH('3. Pollutant Emissions - EF'!$B366,EG_Gens!$S$54:$AC$54,0))</f>
        <v>3.7169166666666656E-2</v>
      </c>
      <c r="O366" s="130">
        <f>IFERROR(IF(OR($C366="",$C366="No CAS"),INDEX('DEQ Pollutant List'!$D$7:$D$611,MATCH($D366,'DEQ Pollutant List'!$B$7:$B$611,0)),INDEX('DEQ Pollutant List'!$D$7:$D$611,MATCH($C366,'DEQ Pollutant List'!$A$7:$A$611,0))),"")</f>
        <v>561</v>
      </c>
    </row>
    <row r="367" spans="1:15" ht="15" hidden="1">
      <c r="A367" s="5" t="s">
        <v>51</v>
      </c>
      <c r="B367" s="7" t="s">
        <v>61</v>
      </c>
      <c r="C367" s="13" t="s">
        <v>119</v>
      </c>
      <c r="D367" s="19" t="s">
        <v>146</v>
      </c>
      <c r="E367" s="23"/>
      <c r="F367" s="21"/>
      <c r="G367" s="23" t="s">
        <v>53</v>
      </c>
      <c r="H367" s="21" t="s">
        <v>53</v>
      </c>
      <c r="I367" s="34">
        <v>2.2000000000000001E-3</v>
      </c>
      <c r="J367" s="11">
        <v>2.2000000000000001E-3</v>
      </c>
      <c r="K367" s="6" t="s">
        <v>169</v>
      </c>
      <c r="L367" s="20" t="s">
        <v>170</v>
      </c>
      <c r="M367" s="7">
        <f>INDEX(EG_Gens!$G$55:$Q$105,MATCH('3. Pollutant Emissions - EF'!$C367,EG_Gens!$C$55:$C$105,0),MATCH('3. Pollutant Emissions - EF'!$B367,EG_Gens!$G$54:$Q$54,0))</f>
        <v>1.6500000000000001E-2</v>
      </c>
      <c r="N367" s="5">
        <f>INDEX(EG_Gens!$S$55:$AC$105,MATCH('3. Pollutant Emissions - EF'!$C367,EG_Gens!$C$55:$C$105,0),MATCH('3. Pollutant Emissions - EF'!$B367,EG_Gens!$S$54:$AC$54,0))</f>
        <v>1.65E-4</v>
      </c>
      <c r="O367" s="130">
        <f>IFERROR(IF(OR($C367="",$C367="No CAS"),INDEX('DEQ Pollutant List'!$D$7:$D$611,MATCH($D367,'DEQ Pollutant List'!$B$7:$B$611,0)),INDEX('DEQ Pollutant List'!$D$7:$D$611,MATCH($C367,'DEQ Pollutant List'!$A$7:$A$611,0))),"")</f>
        <v>575</v>
      </c>
    </row>
    <row r="368" spans="1:15" ht="15" hidden="1">
      <c r="A368" s="5" t="s">
        <v>51</v>
      </c>
      <c r="B368" s="7" t="s">
        <v>61</v>
      </c>
      <c r="C368" s="13" t="s">
        <v>176</v>
      </c>
      <c r="D368" s="19" t="s">
        <v>186</v>
      </c>
      <c r="E368" s="23"/>
      <c r="F368" s="21"/>
      <c r="G368" s="23" t="s">
        <v>53</v>
      </c>
      <c r="H368" s="21" t="s">
        <v>53</v>
      </c>
      <c r="I368" s="34">
        <v>4.8013014217323475E-5</v>
      </c>
      <c r="J368" s="11">
        <v>4.8013014217323475E-5</v>
      </c>
      <c r="K368" s="6" t="s">
        <v>169</v>
      </c>
      <c r="L368" s="20" t="s">
        <v>170</v>
      </c>
      <c r="M368" s="7">
        <f>INDEX(EG_Gens!$G$55:$Q$105,MATCH('3. Pollutant Emissions - EF'!$C368,EG_Gens!$C$55:$C$105,0),MATCH('3. Pollutant Emissions - EF'!$B368,EG_Gens!$G$54:$Q$54,0))</f>
        <v>3.6009760662992607E-4</v>
      </c>
      <c r="N368" s="5">
        <f>INDEX(EG_Gens!$S$55:$AC$105,MATCH('3. Pollutant Emissions - EF'!$C368,EG_Gens!$C$55:$C$105,0),MATCH('3. Pollutant Emissions - EF'!$B368,EG_Gens!$S$54:$AC$54,0))</f>
        <v>3.6009760662992603E-6</v>
      </c>
      <c r="O368" s="130">
        <f>IFERROR(IF(OR($C368="",$C368="No CAS"),INDEX('DEQ Pollutant List'!$D$7:$D$611,MATCH($D368,'DEQ Pollutant List'!$B$7:$B$611,0)),INDEX('DEQ Pollutant List'!$D$7:$D$611,MATCH($C368,'DEQ Pollutant List'!$A$7:$A$611,0))),"")</f>
        <v>580</v>
      </c>
    </row>
    <row r="369" spans="1:15" ht="15" hidden="1">
      <c r="A369" s="5" t="s">
        <v>51</v>
      </c>
      <c r="B369" s="7" t="s">
        <v>61</v>
      </c>
      <c r="C369" s="13" t="s">
        <v>177</v>
      </c>
      <c r="D369" s="19" t="s">
        <v>187</v>
      </c>
      <c r="E369" s="23"/>
      <c r="F369" s="21"/>
      <c r="G369" s="23" t="s">
        <v>53</v>
      </c>
      <c r="H369" s="21" t="s">
        <v>53</v>
      </c>
      <c r="I369" s="34">
        <v>2.4009368143584827E-4</v>
      </c>
      <c r="J369" s="11">
        <v>2.4009368143584827E-4</v>
      </c>
      <c r="K369" s="6" t="s">
        <v>169</v>
      </c>
      <c r="L369" s="20" t="s">
        <v>170</v>
      </c>
      <c r="M369" s="7">
        <f>INDEX(EG_Gens!$G$55:$Q$105,MATCH('3. Pollutant Emissions - EF'!$C369,EG_Gens!$C$55:$C$105,0),MATCH('3. Pollutant Emissions - EF'!$B369,EG_Gens!$G$54:$Q$54,0))</f>
        <v>1.8007026107688621E-3</v>
      </c>
      <c r="N369" s="5">
        <f>INDEX(EG_Gens!$S$55:$AC$105,MATCH('3. Pollutant Emissions - EF'!$C369,EG_Gens!$C$55:$C$105,0),MATCH('3. Pollutant Emissions - EF'!$B369,EG_Gens!$S$54:$AC$54,0))</f>
        <v>1.8007026107688618E-5</v>
      </c>
      <c r="O369" s="130">
        <f>IFERROR(IF(OR($C369="",$C369="No CAS"),INDEX('DEQ Pollutant List'!$D$7:$D$611,MATCH($D369,'DEQ Pollutant List'!$B$7:$B$611,0)),INDEX('DEQ Pollutant List'!$D$7:$D$611,MATCH($C369,'DEQ Pollutant List'!$A$7:$A$611,0))),"")</f>
        <v>595</v>
      </c>
    </row>
    <row r="370" spans="1:15" ht="15" hidden="1">
      <c r="A370" s="5" t="s">
        <v>51</v>
      </c>
      <c r="B370" s="7" t="s">
        <v>61</v>
      </c>
      <c r="C370" s="13" t="s">
        <v>120</v>
      </c>
      <c r="D370" s="19" t="s">
        <v>147</v>
      </c>
      <c r="E370" s="23"/>
      <c r="F370" s="21"/>
      <c r="G370" s="23" t="s">
        <v>53</v>
      </c>
      <c r="H370" s="21" t="s">
        <v>53</v>
      </c>
      <c r="I370" s="34">
        <v>0.10539999999999999</v>
      </c>
      <c r="J370" s="11">
        <v>0.10539999999999999</v>
      </c>
      <c r="K370" s="6" t="s">
        <v>169</v>
      </c>
      <c r="L370" s="20" t="s">
        <v>170</v>
      </c>
      <c r="M370" s="7">
        <f>INDEX(EG_Gens!$G$55:$Q$105,MATCH('3. Pollutant Emissions - EF'!$C370,EG_Gens!$C$55:$C$105,0),MATCH('3. Pollutant Emissions - EF'!$B370,EG_Gens!$G$54:$Q$54,0))</f>
        <v>0.83353833333333316</v>
      </c>
      <c r="N370" s="5">
        <f>INDEX(EG_Gens!$S$55:$AC$105,MATCH('3. Pollutant Emissions - EF'!$C370,EG_Gens!$C$55:$C$105,0),MATCH('3. Pollutant Emissions - EF'!$B370,EG_Gens!$S$54:$AC$54,0))</f>
        <v>8.3353833333333315E-3</v>
      </c>
      <c r="O370" s="130">
        <f>IFERROR(IF(OR($C370="",$C370="No CAS"),INDEX('DEQ Pollutant List'!$D$7:$D$611,MATCH($D370,'DEQ Pollutant List'!$B$7:$B$611,0)),INDEX('DEQ Pollutant List'!$D$7:$D$611,MATCH($C370,'DEQ Pollutant List'!$A$7:$A$611,0))),"")</f>
        <v>600</v>
      </c>
    </row>
    <row r="371" spans="1:15" ht="15" hidden="1">
      <c r="A371" s="5" t="s">
        <v>51</v>
      </c>
      <c r="B371" s="7" t="s">
        <v>61</v>
      </c>
      <c r="C371" s="13" t="s">
        <v>122</v>
      </c>
      <c r="D371" s="19" t="s">
        <v>149</v>
      </c>
      <c r="E371" s="23"/>
      <c r="F371" s="21"/>
      <c r="G371" s="23" t="s">
        <v>53</v>
      </c>
      <c r="H371" s="21" t="s">
        <v>53</v>
      </c>
      <c r="I371" s="34">
        <v>4.24E-2</v>
      </c>
      <c r="J371" s="11">
        <v>4.24E-2</v>
      </c>
      <c r="K371" s="6" t="s">
        <v>169</v>
      </c>
      <c r="L371" s="20" t="s">
        <v>170</v>
      </c>
      <c r="M371" s="7">
        <f>INDEX(EG_Gens!$G$55:$Q$105,MATCH('3. Pollutant Emissions - EF'!$C371,EG_Gens!$C$55:$C$105,0),MATCH('3. Pollutant Emissions - EF'!$B371,EG_Gens!$G$54:$Q$54,0))</f>
        <v>0.3353133333333333</v>
      </c>
      <c r="N371" s="5">
        <f>INDEX(EG_Gens!$S$55:$AC$105,MATCH('3. Pollutant Emissions - EF'!$C371,EG_Gens!$C$55:$C$105,0),MATCH('3. Pollutant Emissions - EF'!$B371,EG_Gens!$S$54:$AC$54,0))</f>
        <v>3.3531333333333331E-3</v>
      </c>
      <c r="O371" s="130">
        <f>IFERROR(IF(OR($C371="",$C371="No CAS"),INDEX('DEQ Pollutant List'!$D$7:$D$611,MATCH($D371,'DEQ Pollutant List'!$B$7:$B$611,0)),INDEX('DEQ Pollutant List'!$D$7:$D$611,MATCH($C371,'DEQ Pollutant List'!$A$7:$A$611,0))),"")</f>
        <v>628</v>
      </c>
    </row>
    <row r="372" spans="1:15" ht="15" hidden="1">
      <c r="A372" s="5" t="s">
        <v>51</v>
      </c>
      <c r="B372" s="7" t="s">
        <v>61</v>
      </c>
      <c r="C372" s="13" t="s">
        <v>123</v>
      </c>
      <c r="D372" s="19" t="s">
        <v>150</v>
      </c>
      <c r="E372" s="23"/>
      <c r="F372" s="21"/>
      <c r="G372" s="23" t="s">
        <v>53</v>
      </c>
      <c r="H372" s="21" t="s">
        <v>53</v>
      </c>
      <c r="I372" s="34">
        <v>5.2261769021193245E-3</v>
      </c>
      <c r="J372" s="11">
        <v>5.2261769021193245E-3</v>
      </c>
      <c r="K372" s="6" t="s">
        <v>169</v>
      </c>
      <c r="L372" s="20" t="s">
        <v>170</v>
      </c>
      <c r="M372" s="7">
        <f>INDEX(EG_Gens!$G$55:$Q$105,MATCH('3. Pollutant Emissions - EF'!$C372,EG_Gens!$C$55:$C$105,0),MATCH('3. Pollutant Emissions - EF'!$B372,EG_Gens!$G$54:$Q$54,0))</f>
        <v>3.9196326765894934E-2</v>
      </c>
      <c r="N372" s="5">
        <f>INDEX(EG_Gens!$S$55:$AC$105,MATCH('3. Pollutant Emissions - EF'!$C372,EG_Gens!$C$55:$C$105,0),MATCH('3. Pollutant Emissions - EF'!$B372,EG_Gens!$S$54:$AC$54,0))</f>
        <v>3.9196326765894931E-4</v>
      </c>
      <c r="O372" s="130">
        <f>IFERROR(IF(OR($C372="",$C372="No CAS"),INDEX('DEQ Pollutant List'!$D$7:$D$611,MATCH($D372,'DEQ Pollutant List'!$B$7:$B$611,0)),INDEX('DEQ Pollutant List'!$D$7:$D$611,MATCH($C372,'DEQ Pollutant List'!$A$7:$A$611,0))),"")</f>
        <v>632</v>
      </c>
    </row>
    <row r="373" spans="1:15" ht="15" hidden="1">
      <c r="A373" s="5" t="s">
        <v>51</v>
      </c>
      <c r="B373" s="7" t="s">
        <v>62</v>
      </c>
      <c r="C373" s="13" t="s">
        <v>158</v>
      </c>
      <c r="D373" s="19" t="s">
        <v>178</v>
      </c>
      <c r="E373" s="23"/>
      <c r="F373" s="21"/>
      <c r="G373" s="23" t="s">
        <v>53</v>
      </c>
      <c r="H373" s="21" t="s">
        <v>53</v>
      </c>
      <c r="I373" s="34">
        <v>0.21740000000000001</v>
      </c>
      <c r="J373" s="11">
        <v>0.21740000000000001</v>
      </c>
      <c r="K373" s="6" t="s">
        <v>169</v>
      </c>
      <c r="L373" s="20" t="s">
        <v>170</v>
      </c>
      <c r="M373" s="7">
        <f>INDEX(EG_Gens!$G$55:$Q$105,MATCH('3. Pollutant Emissions - EF'!$C373,EG_Gens!$C$55:$C$105,0),MATCH('3. Pollutant Emissions - EF'!$B373,EG_Gens!$G$54:$Q$54,0))</f>
        <v>2.5674456888888888</v>
      </c>
      <c r="N373" s="5">
        <f>INDEX(EG_Gens!$S$55:$AC$105,MATCH('3. Pollutant Emissions - EF'!$C373,EG_Gens!$C$55:$C$105,0),MATCH('3. Pollutant Emissions - EF'!$B373,EG_Gens!$S$54:$AC$54,0))</f>
        <v>2.5674456888888884E-2</v>
      </c>
      <c r="O373" s="130">
        <f>IFERROR(IF(OR($C373="",$C373="No CAS"),INDEX('DEQ Pollutant List'!$D$7:$D$611,MATCH($D373,'DEQ Pollutant List'!$B$7:$B$611,0)),INDEX('DEQ Pollutant List'!$D$7:$D$611,MATCH($C373,'DEQ Pollutant List'!$A$7:$A$611,0))),"")</f>
        <v>75</v>
      </c>
    </row>
    <row r="374" spans="1:15" ht="15" hidden="1">
      <c r="A374" s="5" t="s">
        <v>51</v>
      </c>
      <c r="B374" s="7" t="s">
        <v>62</v>
      </c>
      <c r="C374" s="13" t="s">
        <v>96</v>
      </c>
      <c r="D374" s="19" t="s">
        <v>124</v>
      </c>
      <c r="E374" s="23"/>
      <c r="F374" s="21"/>
      <c r="G374" s="23" t="s">
        <v>53</v>
      </c>
      <c r="H374" s="21" t="s">
        <v>53</v>
      </c>
      <c r="I374" s="34">
        <v>0.7833</v>
      </c>
      <c r="J374" s="11">
        <v>0.7833</v>
      </c>
      <c r="K374" s="6" t="s">
        <v>169</v>
      </c>
      <c r="L374" s="20" t="s">
        <v>170</v>
      </c>
      <c r="M374" s="7">
        <f>INDEX(EG_Gens!$G$55:$Q$105,MATCH('3. Pollutant Emissions - EF'!$C374,EG_Gens!$C$55:$C$105,0),MATCH('3. Pollutant Emissions - EF'!$B374,EG_Gens!$G$54:$Q$54,0))</f>
        <v>9.2505989333333307</v>
      </c>
      <c r="N374" s="5">
        <f>INDEX(EG_Gens!$S$55:$AC$105,MATCH('3. Pollutant Emissions - EF'!$C374,EG_Gens!$C$55:$C$105,0),MATCH('3. Pollutant Emissions - EF'!$B374,EG_Gens!$S$54:$AC$54,0))</f>
        <v>9.250598933333333E-2</v>
      </c>
      <c r="O374" s="130">
        <f>IFERROR(IF(OR($C374="",$C374="No CAS"),INDEX('DEQ Pollutant List'!$D$7:$D$611,MATCH($D374,'DEQ Pollutant List'!$B$7:$B$611,0)),INDEX('DEQ Pollutant List'!$D$7:$D$611,MATCH($C374,'DEQ Pollutant List'!$A$7:$A$611,0))),"")</f>
        <v>1</v>
      </c>
    </row>
    <row r="375" spans="1:15" ht="15" hidden="1">
      <c r="A375" s="5" t="s">
        <v>51</v>
      </c>
      <c r="B375" s="7" t="s">
        <v>62</v>
      </c>
      <c r="C375" s="13" t="s">
        <v>99</v>
      </c>
      <c r="D375" s="19" t="s">
        <v>125</v>
      </c>
      <c r="E375" s="23"/>
      <c r="F375" s="21"/>
      <c r="G375" s="23" t="s">
        <v>53</v>
      </c>
      <c r="H375" s="21" t="s">
        <v>53</v>
      </c>
      <c r="I375" s="34">
        <v>3.39E-2</v>
      </c>
      <c r="J375" s="11">
        <v>3.39E-2</v>
      </c>
      <c r="K375" s="6" t="s">
        <v>169</v>
      </c>
      <c r="L375" s="20" t="s">
        <v>170</v>
      </c>
      <c r="M375" s="7">
        <f>INDEX(EG_Gens!$G$55:$Q$105,MATCH('3. Pollutant Emissions - EF'!$C375,EG_Gens!$C$55:$C$105,0),MATCH('3. Pollutant Emissions - EF'!$B375,EG_Gens!$G$54:$Q$54,0))</f>
        <v>0.40035146666666654</v>
      </c>
      <c r="N375" s="5">
        <f>INDEX(EG_Gens!$S$55:$AC$105,MATCH('3. Pollutant Emissions - EF'!$C375,EG_Gens!$C$55:$C$105,0),MATCH('3. Pollutant Emissions - EF'!$B375,EG_Gens!$S$54:$AC$54,0))</f>
        <v>4.003514666666666E-3</v>
      </c>
      <c r="O375" s="130">
        <f>IFERROR(IF(OR($C375="",$C375="No CAS"),INDEX('DEQ Pollutant List'!$D$7:$D$611,MATCH($D375,'DEQ Pollutant List'!$B$7:$B$611,0)),INDEX('DEQ Pollutant List'!$D$7:$D$611,MATCH($C375,'DEQ Pollutant List'!$A$7:$A$611,0))),"")</f>
        <v>5</v>
      </c>
    </row>
    <row r="376" spans="1:15" ht="15" hidden="1">
      <c r="A376" s="5" t="s">
        <v>51</v>
      </c>
      <c r="B376" s="7" t="s">
        <v>62</v>
      </c>
      <c r="C376" s="13" t="s">
        <v>100</v>
      </c>
      <c r="D376" s="19" t="s">
        <v>179</v>
      </c>
      <c r="E376" s="23"/>
      <c r="F376" s="21"/>
      <c r="G376" s="23" t="s">
        <v>53</v>
      </c>
      <c r="H376" s="21" t="s">
        <v>53</v>
      </c>
      <c r="I376" s="34">
        <v>0.8</v>
      </c>
      <c r="J376" s="11">
        <v>0.8</v>
      </c>
      <c r="K376" s="6" t="s">
        <v>169</v>
      </c>
      <c r="L376" s="20" t="s">
        <v>171</v>
      </c>
      <c r="M376" s="7">
        <f>INDEX(EG_Gens!$G$55:$Q$105,MATCH('3. Pollutant Emissions - EF'!$C376,EG_Gens!$C$55:$C$105,0),MATCH('3. Pollutant Emissions - EF'!$B376,EG_Gens!$G$54:$Q$54,0))</f>
        <v>8.9599999999999991</v>
      </c>
      <c r="N376" s="5">
        <f>INDEX(EG_Gens!$S$55:$AC$105,MATCH('3. Pollutant Emissions - EF'!$C376,EG_Gens!$C$55:$C$105,0),MATCH('3. Pollutant Emissions - EF'!$B376,EG_Gens!$S$54:$AC$54,0))</f>
        <v>8.9600000000000013E-2</v>
      </c>
      <c r="O376" s="130">
        <f>IFERROR(IF(OR($C376="",$C376="No CAS"),INDEX('DEQ Pollutant List'!$D$7:$D$611,MATCH($D376,'DEQ Pollutant List'!$B$7:$B$611,0)),INDEX('DEQ Pollutant List'!$D$7:$D$611,MATCH($C376,'DEQ Pollutant List'!$A$7:$A$611,0))),"")</f>
        <v>26</v>
      </c>
    </row>
    <row r="377" spans="1:15" ht="15" hidden="1">
      <c r="A377" s="5" t="s">
        <v>51</v>
      </c>
      <c r="B377" s="7" t="s">
        <v>62</v>
      </c>
      <c r="C377" s="13" t="s">
        <v>172</v>
      </c>
      <c r="D377" s="19" t="s">
        <v>180</v>
      </c>
      <c r="E377" s="23"/>
      <c r="F377" s="21"/>
      <c r="G377" s="23" t="s">
        <v>53</v>
      </c>
      <c r="H377" s="21" t="s">
        <v>53</v>
      </c>
      <c r="I377" s="34">
        <v>3.1818727304855452E-4</v>
      </c>
      <c r="J377" s="11">
        <v>3.1818727304855452E-4</v>
      </c>
      <c r="K377" s="6" t="s">
        <v>169</v>
      </c>
      <c r="L377" s="20" t="s">
        <v>170</v>
      </c>
      <c r="M377" s="7">
        <f>INDEX(EG_Gens!$G$55:$Q$105,MATCH('3. Pollutant Emissions - EF'!$C377,EG_Gens!$C$55:$C$105,0),MATCH('3. Pollutant Emissions - EF'!$B377,EG_Gens!$G$54:$Q$54,0))</f>
        <v>3.5636974581438104E-3</v>
      </c>
      <c r="N377" s="5">
        <f>INDEX(EG_Gens!$S$55:$AC$105,MATCH('3. Pollutant Emissions - EF'!$C377,EG_Gens!$C$55:$C$105,0),MATCH('3. Pollutant Emissions - EF'!$B377,EG_Gens!$S$54:$AC$54,0))</f>
        <v>3.5636974581438109E-5</v>
      </c>
      <c r="O377" s="130">
        <f>IFERROR(IF(OR($C377="",$C377="No CAS"),INDEX('DEQ Pollutant List'!$D$7:$D$611,MATCH($D377,'DEQ Pollutant List'!$B$7:$B$611,0)),INDEX('DEQ Pollutant List'!$D$7:$D$611,MATCH($C377,'DEQ Pollutant List'!$A$7:$A$611,0))),"")</f>
        <v>33</v>
      </c>
    </row>
    <row r="378" spans="1:15" ht="15" hidden="1">
      <c r="A378" s="5" t="s">
        <v>51</v>
      </c>
      <c r="B378" s="7" t="s">
        <v>62</v>
      </c>
      <c r="C378" s="13" t="s">
        <v>102</v>
      </c>
      <c r="D378" s="19" t="s">
        <v>127</v>
      </c>
      <c r="E378" s="23"/>
      <c r="F378" s="21"/>
      <c r="G378" s="23" t="s">
        <v>53</v>
      </c>
      <c r="H378" s="21" t="s">
        <v>53</v>
      </c>
      <c r="I378" s="34">
        <v>1.6000000000000001E-3</v>
      </c>
      <c r="J378" s="11">
        <v>1.6000000000000001E-3</v>
      </c>
      <c r="K378" s="6" t="s">
        <v>169</v>
      </c>
      <c r="L378" s="20" t="s">
        <v>170</v>
      </c>
      <c r="M378" s="7">
        <f>INDEX(EG_Gens!$G$55:$Q$105,MATCH('3. Pollutant Emissions - EF'!$C378,EG_Gens!$C$55:$C$105,0),MATCH('3. Pollutant Emissions - EF'!$B378,EG_Gens!$G$54:$Q$54,0))</f>
        <v>1.7919999999999998E-2</v>
      </c>
      <c r="N378" s="5">
        <f>INDEX(EG_Gens!$S$55:$AC$105,MATCH('3. Pollutant Emissions - EF'!$C378,EG_Gens!$C$55:$C$105,0),MATCH('3. Pollutant Emissions - EF'!$B378,EG_Gens!$S$54:$AC$54,0))</f>
        <v>1.7920000000000002E-4</v>
      </c>
      <c r="O378" s="130">
        <f>IFERROR(IF(OR($C378="",$C378="No CAS"),INDEX('DEQ Pollutant List'!$D$7:$D$611,MATCH($D378,'DEQ Pollutant List'!$B$7:$B$611,0)),INDEX('DEQ Pollutant List'!$D$7:$D$611,MATCH($C378,'DEQ Pollutant List'!$A$7:$A$611,0))),"")</f>
        <v>37</v>
      </c>
    </row>
    <row r="379" spans="1:15" ht="15" hidden="1">
      <c r="A379" s="5" t="s">
        <v>51</v>
      </c>
      <c r="B379" s="7" t="s">
        <v>62</v>
      </c>
      <c r="C379" s="13" t="s">
        <v>103</v>
      </c>
      <c r="D379" s="19" t="s">
        <v>128</v>
      </c>
      <c r="E379" s="23"/>
      <c r="F379" s="21"/>
      <c r="G379" s="23" t="s">
        <v>53</v>
      </c>
      <c r="H379" s="21" t="s">
        <v>53</v>
      </c>
      <c r="I379" s="34">
        <v>3.7389334939055331E-4</v>
      </c>
      <c r="J379" s="11">
        <v>3.7389334939055331E-4</v>
      </c>
      <c r="K379" s="6" t="s">
        <v>169</v>
      </c>
      <c r="L379" s="20" t="s">
        <v>170</v>
      </c>
      <c r="M379" s="7">
        <f>INDEX(EG_Gens!$G$55:$Q$105,MATCH('3. Pollutant Emissions - EF'!$C379,EG_Gens!$C$55:$C$105,0),MATCH('3. Pollutant Emissions - EF'!$B379,EG_Gens!$G$54:$Q$54,0))</f>
        <v>4.1876055131741963E-3</v>
      </c>
      <c r="N379" s="5">
        <f>INDEX(EG_Gens!$S$55:$AC$105,MATCH('3. Pollutant Emissions - EF'!$C379,EG_Gens!$C$55:$C$105,0),MATCH('3. Pollutant Emissions - EF'!$B379,EG_Gens!$S$54:$AC$54,0))</f>
        <v>4.1876055131741969E-5</v>
      </c>
      <c r="O379" s="130">
        <f>IFERROR(IF(OR($C379="",$C379="No CAS"),INDEX('DEQ Pollutant List'!$D$7:$D$611,MATCH($D379,'DEQ Pollutant List'!$B$7:$B$611,0)),INDEX('DEQ Pollutant List'!$D$7:$D$611,MATCH($C379,'DEQ Pollutant List'!$A$7:$A$611,0))),"")</f>
        <v>45</v>
      </c>
    </row>
    <row r="380" spans="1:15" ht="15" hidden="1">
      <c r="A380" s="5" t="s">
        <v>51</v>
      </c>
      <c r="B380" s="7" t="s">
        <v>62</v>
      </c>
      <c r="C380" s="13" t="s">
        <v>104</v>
      </c>
      <c r="D380" s="19" t="s">
        <v>129</v>
      </c>
      <c r="E380" s="23"/>
      <c r="F380" s="21"/>
      <c r="G380" s="23" t="s">
        <v>53</v>
      </c>
      <c r="H380" s="21" t="s">
        <v>53</v>
      </c>
      <c r="I380" s="34">
        <v>0.18629999999999999</v>
      </c>
      <c r="J380" s="11">
        <v>0.18629999999999999</v>
      </c>
      <c r="K380" s="6" t="s">
        <v>169</v>
      </c>
      <c r="L380" s="20" t="s">
        <v>170</v>
      </c>
      <c r="M380" s="7">
        <f>INDEX(EG_Gens!$G$55:$Q$105,MATCH('3. Pollutant Emissions - EF'!$C380,EG_Gens!$C$55:$C$105,0),MATCH('3. Pollutant Emissions - EF'!$B380,EG_Gens!$G$54:$Q$54,0))</f>
        <v>2.2001615999999995</v>
      </c>
      <c r="N380" s="5">
        <f>INDEX(EG_Gens!$S$55:$AC$105,MATCH('3. Pollutant Emissions - EF'!$C380,EG_Gens!$C$55:$C$105,0),MATCH('3. Pollutant Emissions - EF'!$B380,EG_Gens!$S$54:$AC$54,0))</f>
        <v>2.2001615999999995E-2</v>
      </c>
      <c r="O380" s="130">
        <f>IFERROR(IF(OR($C380="",$C380="No CAS"),INDEX('DEQ Pollutant List'!$D$7:$D$611,MATCH($D380,'DEQ Pollutant List'!$B$7:$B$611,0)),INDEX('DEQ Pollutant List'!$D$7:$D$611,MATCH($C380,'DEQ Pollutant List'!$A$7:$A$611,0))),"")</f>
        <v>46</v>
      </c>
    </row>
    <row r="381" spans="1:15" ht="15" hidden="1">
      <c r="A381" s="5" t="s">
        <v>51</v>
      </c>
      <c r="B381" s="7" t="s">
        <v>62</v>
      </c>
      <c r="C381" s="13" t="s">
        <v>105</v>
      </c>
      <c r="D381" s="19" t="s">
        <v>130</v>
      </c>
      <c r="E381" s="23"/>
      <c r="F381" s="21"/>
      <c r="G381" s="23" t="s">
        <v>53</v>
      </c>
      <c r="H381" s="21" t="s">
        <v>53</v>
      </c>
      <c r="I381" s="34">
        <v>3.5200000000000002E-5</v>
      </c>
      <c r="J381" s="11">
        <v>3.5200000000000002E-5</v>
      </c>
      <c r="K381" s="6" t="s">
        <v>169</v>
      </c>
      <c r="L381" s="20" t="s">
        <v>170</v>
      </c>
      <c r="M381" s="7">
        <f>INDEX(EG_Gens!$G$55:$Q$105,MATCH('3. Pollutant Emissions - EF'!$C381,EG_Gens!$C$55:$C$105,0),MATCH('3. Pollutant Emissions - EF'!$B381,EG_Gens!$G$54:$Q$54,0))</f>
        <v>4.1570417777777772E-4</v>
      </c>
      <c r="N381" s="5">
        <f>INDEX(EG_Gens!$S$55:$AC$105,MATCH('3. Pollutant Emissions - EF'!$C381,EG_Gens!$C$55:$C$105,0),MATCH('3. Pollutant Emissions - EF'!$B381,EG_Gens!$S$54:$AC$54,0))</f>
        <v>4.1570417777777774E-6</v>
      </c>
      <c r="O381" s="130">
        <f>IFERROR(IF(OR($C381="",$C381="No CAS"),INDEX('DEQ Pollutant List'!$D$7:$D$611,MATCH($D381,'DEQ Pollutant List'!$B$7:$B$611,0)),INDEX('DEQ Pollutant List'!$D$7:$D$611,MATCH($C381,'DEQ Pollutant List'!$A$7:$A$611,0))),"")</f>
        <v>406</v>
      </c>
    </row>
    <row r="382" spans="1:15" ht="15" hidden="1">
      <c r="A382" s="5" t="s">
        <v>51</v>
      </c>
      <c r="B382" s="7" t="s">
        <v>62</v>
      </c>
      <c r="C382" s="13" t="s">
        <v>106</v>
      </c>
      <c r="D382" s="19" t="s">
        <v>131</v>
      </c>
      <c r="E382" s="23"/>
      <c r="F382" s="21"/>
      <c r="G382" s="23" t="s">
        <v>53</v>
      </c>
      <c r="H382" s="21" t="s">
        <v>53</v>
      </c>
      <c r="I382" s="34">
        <v>4.7708462766464961E-6</v>
      </c>
      <c r="J382" s="11">
        <v>4.7708462766464961E-6</v>
      </c>
      <c r="K382" s="6" t="s">
        <v>169</v>
      </c>
      <c r="L382" s="20" t="s">
        <v>170</v>
      </c>
      <c r="M382" s="7">
        <f>INDEX(EG_Gens!$G$55:$Q$105,MATCH('3. Pollutant Emissions - EF'!$C382,EG_Gens!$C$55:$C$105,0),MATCH('3. Pollutant Emissions - EF'!$B382,EG_Gens!$G$54:$Q$54,0))</f>
        <v>5.3433478298440752E-5</v>
      </c>
      <c r="N382" s="5">
        <f>INDEX(EG_Gens!$S$55:$AC$105,MATCH('3. Pollutant Emissions - EF'!$C382,EG_Gens!$C$55:$C$105,0),MATCH('3. Pollutant Emissions - EF'!$B382,EG_Gens!$S$54:$AC$54,0))</f>
        <v>5.3433478298440759E-7</v>
      </c>
      <c r="O382" s="130">
        <f>IFERROR(IF(OR($C382="",$C382="No CAS"),INDEX('DEQ Pollutant List'!$D$7:$D$611,MATCH($D382,'DEQ Pollutant List'!$B$7:$B$611,0)),INDEX('DEQ Pollutant List'!$D$7:$D$611,MATCH($C382,'DEQ Pollutant List'!$A$7:$A$611,0))),"")</f>
        <v>58</v>
      </c>
    </row>
    <row r="383" spans="1:15" ht="15" hidden="1">
      <c r="A383" s="5" t="s">
        <v>51</v>
      </c>
      <c r="B383" s="7" t="s">
        <v>62</v>
      </c>
      <c r="C383" s="13" t="s">
        <v>107</v>
      </c>
      <c r="D383" s="19" t="s">
        <v>132</v>
      </c>
      <c r="E383" s="23"/>
      <c r="F383" s="21"/>
      <c r="G383" s="23" t="s">
        <v>53</v>
      </c>
      <c r="H383" s="21" t="s">
        <v>53</v>
      </c>
      <c r="I383" s="34">
        <v>1.5E-3</v>
      </c>
      <c r="J383" s="11">
        <v>1.5E-3</v>
      </c>
      <c r="K383" s="6" t="s">
        <v>169</v>
      </c>
      <c r="L383" s="20" t="s">
        <v>170</v>
      </c>
      <c r="M383" s="7">
        <f>INDEX(EG_Gens!$G$55:$Q$105,MATCH('3. Pollutant Emissions - EF'!$C383,EG_Gens!$C$55:$C$105,0),MATCH('3. Pollutant Emissions - EF'!$B383,EG_Gens!$G$54:$Q$54,0))</f>
        <v>1.6799999999999999E-2</v>
      </c>
      <c r="N383" s="5">
        <f>INDEX(EG_Gens!$S$55:$AC$105,MATCH('3. Pollutant Emissions - EF'!$C383,EG_Gens!$C$55:$C$105,0),MATCH('3. Pollutant Emissions - EF'!$B383,EG_Gens!$S$54:$AC$54,0))</f>
        <v>1.6800000000000002E-4</v>
      </c>
      <c r="O383" s="130">
        <f>IFERROR(IF(OR($C383="",$C383="No CAS"),INDEX('DEQ Pollutant List'!$D$7:$D$611,MATCH($D383,'DEQ Pollutant List'!$B$7:$B$611,0)),INDEX('DEQ Pollutant List'!$D$7:$D$611,MATCH($C383,'DEQ Pollutant List'!$A$7:$A$611,0))),"")</f>
        <v>83</v>
      </c>
    </row>
    <row r="384" spans="1:15" ht="15" hidden="1">
      <c r="A384" s="5" t="s">
        <v>51</v>
      </c>
      <c r="B384" s="7" t="s">
        <v>62</v>
      </c>
      <c r="C384" s="13" t="s">
        <v>108</v>
      </c>
      <c r="D384" s="19" t="s">
        <v>133</v>
      </c>
      <c r="E384" s="23"/>
      <c r="F384" s="21"/>
      <c r="G384" s="23" t="s">
        <v>53</v>
      </c>
      <c r="H384" s="21" t="s">
        <v>53</v>
      </c>
      <c r="I384" s="34">
        <v>1E-4</v>
      </c>
      <c r="J384" s="11">
        <v>1E-4</v>
      </c>
      <c r="K384" s="6" t="s">
        <v>169</v>
      </c>
      <c r="L384" s="20" t="s">
        <v>170</v>
      </c>
      <c r="M384" s="7">
        <f>INDEX(EG_Gens!$G$55:$Q$105,MATCH('3. Pollutant Emissions - EF'!$C384,EG_Gens!$C$55:$C$105,0),MATCH('3. Pollutant Emissions - EF'!$B384,EG_Gens!$G$54:$Q$54,0))</f>
        <v>1.1199999999999999E-3</v>
      </c>
      <c r="N384" s="5">
        <f>INDEX(EG_Gens!$S$55:$AC$105,MATCH('3. Pollutant Emissions - EF'!$C384,EG_Gens!$C$55:$C$105,0),MATCH('3. Pollutant Emissions - EF'!$B384,EG_Gens!$S$54:$AC$54,0))</f>
        <v>1.1200000000000001E-5</v>
      </c>
      <c r="O384" s="130">
        <f>IFERROR(IF(OR($C384="",$C384="No CAS"),INDEX('DEQ Pollutant List'!$D$7:$D$611,MATCH($D384,'DEQ Pollutant List'!$B$7:$B$611,0)),INDEX('DEQ Pollutant List'!$D$7:$D$611,MATCH($C384,'DEQ Pollutant List'!$A$7:$A$611,0))),"")</f>
        <v>136</v>
      </c>
    </row>
    <row r="385" spans="1:15" ht="15" hidden="1">
      <c r="A385" s="5" t="s">
        <v>51</v>
      </c>
      <c r="B385" s="7" t="s">
        <v>62</v>
      </c>
      <c r="C385" s="13" t="s">
        <v>173</v>
      </c>
      <c r="D385" s="19" t="s">
        <v>181</v>
      </c>
      <c r="E385" s="23"/>
      <c r="F385" s="21"/>
      <c r="G385" s="23" t="s">
        <v>53</v>
      </c>
      <c r="H385" s="21" t="s">
        <v>53</v>
      </c>
      <c r="I385" s="34">
        <v>2.0000000000000001E-4</v>
      </c>
      <c r="J385" s="11">
        <v>2.0000000000000001E-4</v>
      </c>
      <c r="K385" s="6" t="s">
        <v>169</v>
      </c>
      <c r="L385" s="20" t="s">
        <v>170</v>
      </c>
      <c r="M385" s="7">
        <f>INDEX(EG_Gens!$G$55:$Q$105,MATCH('3. Pollutant Emissions - EF'!$C385,EG_Gens!$C$55:$C$105,0),MATCH('3. Pollutant Emissions - EF'!$B385,EG_Gens!$G$54:$Q$54,0))</f>
        <v>2.3619555555555549E-3</v>
      </c>
      <c r="N385" s="5">
        <f>INDEX(EG_Gens!$S$55:$AC$105,MATCH('3. Pollutant Emissions - EF'!$C385,EG_Gens!$C$55:$C$105,0),MATCH('3. Pollutant Emissions - EF'!$B385,EG_Gens!$S$54:$AC$54,0))</f>
        <v>2.3619555555555554E-5</v>
      </c>
      <c r="O385" s="130">
        <f>IFERROR(IF(OR($C385="",$C385="No CAS"),INDEX('DEQ Pollutant List'!$D$7:$D$611,MATCH($D385,'DEQ Pollutant List'!$B$7:$B$611,0)),INDEX('DEQ Pollutant List'!$D$7:$D$611,MATCH($C385,'DEQ Pollutant List'!$A$7:$A$611,0))),"")</f>
        <v>108</v>
      </c>
    </row>
    <row r="386" spans="1:15" ht="15" hidden="1">
      <c r="A386" s="5" t="s">
        <v>51</v>
      </c>
      <c r="B386" s="7" t="s">
        <v>62</v>
      </c>
      <c r="C386" s="13" t="s">
        <v>109</v>
      </c>
      <c r="D386" s="19" t="s">
        <v>134</v>
      </c>
      <c r="E386" s="23"/>
      <c r="F386" s="21"/>
      <c r="G386" s="23" t="s">
        <v>53</v>
      </c>
      <c r="H386" s="21" t="s">
        <v>53</v>
      </c>
      <c r="I386" s="34">
        <v>1.5751137782235815E-5</v>
      </c>
      <c r="J386" s="11">
        <v>1.5751137782235815E-5</v>
      </c>
      <c r="K386" s="6" t="s">
        <v>169</v>
      </c>
      <c r="L386" s="20" t="s">
        <v>170</v>
      </c>
      <c r="M386" s="7">
        <f>INDEX(EG_Gens!$G$55:$Q$105,MATCH('3. Pollutant Emissions - EF'!$C386,EG_Gens!$C$55:$C$105,0),MATCH('3. Pollutant Emissions - EF'!$B386,EG_Gens!$G$54:$Q$54,0))</f>
        <v>1.7641274316104112E-4</v>
      </c>
      <c r="N386" s="5">
        <f>INDEX(EG_Gens!$S$55:$AC$105,MATCH('3. Pollutant Emissions - EF'!$C386,EG_Gens!$C$55:$C$105,0),MATCH('3. Pollutant Emissions - EF'!$B386,EG_Gens!$S$54:$AC$54,0))</f>
        <v>1.7641274316104114E-6</v>
      </c>
      <c r="O386" s="130">
        <f>IFERROR(IF(OR($C386="",$C386="No CAS"),INDEX('DEQ Pollutant List'!$D$7:$D$611,MATCH($D386,'DEQ Pollutant List'!$B$7:$B$611,0)),INDEX('DEQ Pollutant List'!$D$7:$D$611,MATCH($C386,'DEQ Pollutant List'!$A$7:$A$611,0))),"")</f>
        <v>146</v>
      </c>
    </row>
    <row r="387" spans="1:15" ht="15" hidden="1">
      <c r="A387" s="5" t="s">
        <v>51</v>
      </c>
      <c r="B387" s="7" t="s">
        <v>62</v>
      </c>
      <c r="C387" s="13" t="s">
        <v>110</v>
      </c>
      <c r="D387" s="19" t="s">
        <v>135</v>
      </c>
      <c r="E387" s="23"/>
      <c r="F387" s="21"/>
      <c r="G387" s="23" t="s">
        <v>53</v>
      </c>
      <c r="H387" s="21" t="s">
        <v>53</v>
      </c>
      <c r="I387" s="34">
        <v>4.1000000000000003E-3</v>
      </c>
      <c r="J387" s="11">
        <v>4.1000000000000003E-3</v>
      </c>
      <c r="K387" s="6" t="s">
        <v>169</v>
      </c>
      <c r="L387" s="20" t="s">
        <v>170</v>
      </c>
      <c r="M387" s="7">
        <f>INDEX(EG_Gens!$G$55:$Q$105,MATCH('3. Pollutant Emissions - EF'!$C387,EG_Gens!$C$55:$C$105,0),MATCH('3. Pollutant Emissions - EF'!$B387,EG_Gens!$G$54:$Q$54,0))</f>
        <v>4.5920000000000002E-2</v>
      </c>
      <c r="N387" s="5">
        <f>INDEX(EG_Gens!$S$55:$AC$105,MATCH('3. Pollutant Emissions - EF'!$C387,EG_Gens!$C$55:$C$105,0),MATCH('3. Pollutant Emissions - EF'!$B387,EG_Gens!$S$54:$AC$54,0))</f>
        <v>4.5920000000000005E-4</v>
      </c>
      <c r="O387" s="130">
        <f>IFERROR(IF(OR($C387="",$C387="No CAS"),INDEX('DEQ Pollutant List'!$D$7:$D$611,MATCH($D387,'DEQ Pollutant List'!$B$7:$B$611,0)),INDEX('DEQ Pollutant List'!$D$7:$D$611,MATCH($C387,'DEQ Pollutant List'!$A$7:$A$611,0))),"")</f>
        <v>149</v>
      </c>
    </row>
    <row r="388" spans="1:15" ht="15" hidden="1">
      <c r="A388" s="5" t="s">
        <v>51</v>
      </c>
      <c r="B388" s="7" t="s">
        <v>62</v>
      </c>
      <c r="C388" s="13">
        <v>200</v>
      </c>
      <c r="D388" s="19" t="s">
        <v>182</v>
      </c>
      <c r="E388" s="23"/>
      <c r="F388" s="21"/>
      <c r="G388" s="23" t="s">
        <v>53</v>
      </c>
      <c r="H388" s="21" t="s">
        <v>53</v>
      </c>
      <c r="I388" s="34">
        <v>33.5</v>
      </c>
      <c r="J388" s="11">
        <v>33.5</v>
      </c>
      <c r="K388" s="6" t="s">
        <v>169</v>
      </c>
      <c r="L388" s="20" t="s">
        <v>170</v>
      </c>
      <c r="M388" s="7">
        <f>INDEX(EG_Gens!$G$55:$Q$105,MATCH('3. Pollutant Emissions - EF'!$C388,EG_Gens!$C$55:$C$105,0),MATCH('3. Pollutant Emissions - EF'!$B388,EG_Gens!$G$54:$Q$54,0))</f>
        <v>395.62755555555549</v>
      </c>
      <c r="N388" s="5">
        <f>INDEX(EG_Gens!$S$55:$AC$105,MATCH('3. Pollutant Emissions - EF'!$C388,EG_Gens!$C$55:$C$105,0),MATCH('3. Pollutant Emissions - EF'!$B388,EG_Gens!$S$54:$AC$54,0))</f>
        <v>3.9562755555555551</v>
      </c>
      <c r="O388" s="130">
        <f>IFERROR(IF(OR($C388="",$C388="No CAS"),INDEX('DEQ Pollutant List'!$D$7:$D$611,MATCH($D388,'DEQ Pollutant List'!$B$7:$B$611,0)),INDEX('DEQ Pollutant List'!$D$7:$D$611,MATCH($C388,'DEQ Pollutant List'!$A$7:$A$611,0))),"")</f>
        <v>200</v>
      </c>
    </row>
    <row r="389" spans="1:15" ht="15" hidden="1">
      <c r="A389" s="5" t="s">
        <v>51</v>
      </c>
      <c r="B389" s="7" t="s">
        <v>62</v>
      </c>
      <c r="C389" s="13" t="s">
        <v>111</v>
      </c>
      <c r="D389" s="19" t="s">
        <v>136</v>
      </c>
      <c r="E389" s="23"/>
      <c r="F389" s="21"/>
      <c r="G389" s="23" t="s">
        <v>53</v>
      </c>
      <c r="H389" s="21" t="s">
        <v>53</v>
      </c>
      <c r="I389" s="34">
        <v>1.09E-2</v>
      </c>
      <c r="J389" s="11">
        <v>1.09E-2</v>
      </c>
      <c r="K389" s="6" t="s">
        <v>169</v>
      </c>
      <c r="L389" s="20" t="s">
        <v>170</v>
      </c>
      <c r="M389" s="7">
        <f>INDEX(EG_Gens!$G$55:$Q$105,MATCH('3. Pollutant Emissions - EF'!$C389,EG_Gens!$C$55:$C$105,0),MATCH('3. Pollutant Emissions - EF'!$B389,EG_Gens!$G$54:$Q$54,0))</f>
        <v>0.12872657777777774</v>
      </c>
      <c r="N389" s="5">
        <f>INDEX(EG_Gens!$S$55:$AC$105,MATCH('3. Pollutant Emissions - EF'!$C389,EG_Gens!$C$55:$C$105,0),MATCH('3. Pollutant Emissions - EF'!$B389,EG_Gens!$S$54:$AC$54,0))</f>
        <v>1.2872657777777776E-3</v>
      </c>
      <c r="O389" s="130">
        <f>IFERROR(IF(OR($C389="",$C389="No CAS"),INDEX('DEQ Pollutant List'!$D$7:$D$611,MATCH($D389,'DEQ Pollutant List'!$B$7:$B$611,0)),INDEX('DEQ Pollutant List'!$D$7:$D$611,MATCH($C389,'DEQ Pollutant List'!$A$7:$A$611,0))),"")</f>
        <v>229</v>
      </c>
    </row>
    <row r="390" spans="1:15" ht="15" hidden="1">
      <c r="A390" s="5" t="s">
        <v>51</v>
      </c>
      <c r="B390" s="7" t="s">
        <v>62</v>
      </c>
      <c r="C390" s="13" t="s">
        <v>112</v>
      </c>
      <c r="D390" s="19" t="s">
        <v>137</v>
      </c>
      <c r="E390" s="23"/>
      <c r="F390" s="21"/>
      <c r="G390" s="23" t="s">
        <v>53</v>
      </c>
      <c r="H390" s="21" t="s">
        <v>53</v>
      </c>
      <c r="I390" s="34">
        <v>1.7261</v>
      </c>
      <c r="J390" s="11">
        <v>1.7261</v>
      </c>
      <c r="K390" s="6" t="s">
        <v>169</v>
      </c>
      <c r="L390" s="20" t="s">
        <v>170</v>
      </c>
      <c r="M390" s="7">
        <f>INDEX(EG_Gens!$G$55:$Q$105,MATCH('3. Pollutant Emissions - EF'!$C390,EG_Gens!$C$55:$C$105,0),MATCH('3. Pollutant Emissions - EF'!$B390,EG_Gens!$G$54:$Q$54,0))</f>
        <v>20.567440444444443</v>
      </c>
      <c r="N390" s="5">
        <f>INDEX(EG_Gens!$S$55:$AC$105,MATCH('3. Pollutant Emissions - EF'!$C390,EG_Gens!$C$55:$C$105,0),MATCH('3. Pollutant Emissions - EF'!$B390,EG_Gens!$S$54:$AC$54,0))</f>
        <v>0.20567440444444446</v>
      </c>
      <c r="O390" s="130">
        <f>IFERROR(IF(OR($C390="",$C390="No CAS"),INDEX('DEQ Pollutant List'!$D$7:$D$611,MATCH($D390,'DEQ Pollutant List'!$B$7:$B$611,0)),INDEX('DEQ Pollutant List'!$D$7:$D$611,MATCH($C390,'DEQ Pollutant List'!$A$7:$A$611,0))),"")</f>
        <v>250</v>
      </c>
    </row>
    <row r="391" spans="1:15" ht="15" hidden="1">
      <c r="A391" s="5" t="s">
        <v>51</v>
      </c>
      <c r="B391" s="7" t="s">
        <v>62</v>
      </c>
      <c r="C391" s="13" t="s">
        <v>113</v>
      </c>
      <c r="D391" s="19" t="s">
        <v>138</v>
      </c>
      <c r="E391" s="23"/>
      <c r="F391" s="21"/>
      <c r="G391" s="23" t="s">
        <v>53</v>
      </c>
      <c r="H391" s="21" t="s">
        <v>53</v>
      </c>
      <c r="I391" s="34">
        <v>2.69E-2</v>
      </c>
      <c r="J391" s="11">
        <v>2.69E-2</v>
      </c>
      <c r="K391" s="6" t="s">
        <v>169</v>
      </c>
      <c r="L391" s="20" t="s">
        <v>170</v>
      </c>
      <c r="M391" s="7">
        <f>INDEX(EG_Gens!$G$55:$Q$105,MATCH('3. Pollutant Emissions - EF'!$C391,EG_Gens!$C$55:$C$105,0),MATCH('3. Pollutant Emissions - EF'!$B391,EG_Gens!$G$54:$Q$54,0))</f>
        <v>0.31768302222222217</v>
      </c>
      <c r="N391" s="5">
        <f>INDEX(EG_Gens!$S$55:$AC$105,MATCH('3. Pollutant Emissions - EF'!$C391,EG_Gens!$C$55:$C$105,0),MATCH('3. Pollutant Emissions - EF'!$B391,EG_Gens!$S$54:$AC$54,0))</f>
        <v>3.1768302222222218E-3</v>
      </c>
      <c r="O391" s="130">
        <f>IFERROR(IF(OR($C391="",$C391="No CAS"),INDEX('DEQ Pollutant List'!$D$7:$D$611,MATCH($D391,'DEQ Pollutant List'!$B$7:$B$611,0)),INDEX('DEQ Pollutant List'!$D$7:$D$611,MATCH($C391,'DEQ Pollutant List'!$A$7:$A$611,0))),"")</f>
        <v>289</v>
      </c>
    </row>
    <row r="392" spans="1:15" ht="15" hidden="1">
      <c r="A392" s="5" t="s">
        <v>51</v>
      </c>
      <c r="B392" s="7" t="s">
        <v>62</v>
      </c>
      <c r="C392" s="13" t="s">
        <v>174</v>
      </c>
      <c r="D392" s="19" t="s">
        <v>183</v>
      </c>
      <c r="E392" s="23"/>
      <c r="F392" s="21"/>
      <c r="G392" s="23" t="s">
        <v>53</v>
      </c>
      <c r="H392" s="21" t="s">
        <v>53</v>
      </c>
      <c r="I392" s="34">
        <v>0.18629999999999999</v>
      </c>
      <c r="J392" s="11">
        <v>0.18629999999999999</v>
      </c>
      <c r="K392" s="6" t="s">
        <v>169</v>
      </c>
      <c r="L392" s="20" t="s">
        <v>170</v>
      </c>
      <c r="M392" s="7">
        <f>INDEX(EG_Gens!$G$55:$Q$105,MATCH('3. Pollutant Emissions - EF'!$C392,EG_Gens!$C$55:$C$105,0),MATCH('3. Pollutant Emissions - EF'!$B392,EG_Gens!$G$54:$Q$54,0))</f>
        <v>2.2001615999999995</v>
      </c>
      <c r="N392" s="5">
        <f>INDEX(EG_Gens!$S$55:$AC$105,MATCH('3. Pollutant Emissions - EF'!$C392,EG_Gens!$C$55:$C$105,0),MATCH('3. Pollutant Emissions - EF'!$B392,EG_Gens!$S$54:$AC$54,0))</f>
        <v>2.2001615999999995E-2</v>
      </c>
      <c r="O392" s="130">
        <f>IFERROR(IF(OR($C392="",$C392="No CAS"),INDEX('DEQ Pollutant List'!$D$7:$D$611,MATCH($D392,'DEQ Pollutant List'!$B$7:$B$611,0)),INDEX('DEQ Pollutant List'!$D$7:$D$611,MATCH($C392,'DEQ Pollutant List'!$A$7:$A$611,0))),"")</f>
        <v>292</v>
      </c>
    </row>
    <row r="393" spans="1:15" ht="15" hidden="1">
      <c r="A393" s="5" t="s">
        <v>51</v>
      </c>
      <c r="B393" s="7" t="s">
        <v>62</v>
      </c>
      <c r="C393" s="13" t="s">
        <v>114</v>
      </c>
      <c r="D393" s="19" t="s">
        <v>139</v>
      </c>
      <c r="E393" s="23"/>
      <c r="F393" s="21"/>
      <c r="G393" s="23" t="s">
        <v>53</v>
      </c>
      <c r="H393" s="21" t="s">
        <v>53</v>
      </c>
      <c r="I393" s="34">
        <v>8.3000000000000001E-3</v>
      </c>
      <c r="J393" s="11">
        <v>8.3000000000000001E-3</v>
      </c>
      <c r="K393" s="6" t="s">
        <v>169</v>
      </c>
      <c r="L393" s="20" t="s">
        <v>170</v>
      </c>
      <c r="M393" s="7">
        <f>INDEX(EG_Gens!$G$55:$Q$105,MATCH('3. Pollutant Emissions - EF'!$C393,EG_Gens!$C$55:$C$105,0),MATCH('3. Pollutant Emissions - EF'!$B393,EG_Gens!$G$54:$Q$54,0))</f>
        <v>9.2960000000000001E-2</v>
      </c>
      <c r="N393" s="5">
        <f>INDEX(EG_Gens!$S$55:$AC$105,MATCH('3. Pollutant Emissions - EF'!$C393,EG_Gens!$C$55:$C$105,0),MATCH('3. Pollutant Emissions - EF'!$B393,EG_Gens!$S$54:$AC$54,0))</f>
        <v>9.2960000000000004E-4</v>
      </c>
      <c r="O393" s="130">
        <f>IFERROR(IF(OR($C393="",$C393="No CAS"),INDEX('DEQ Pollutant List'!$D$7:$D$611,MATCH($D393,'DEQ Pollutant List'!$B$7:$B$611,0)),INDEX('DEQ Pollutant List'!$D$7:$D$611,MATCH($C393,'DEQ Pollutant List'!$A$7:$A$611,0))),"")</f>
        <v>305</v>
      </c>
    </row>
    <row r="394" spans="1:15" ht="15" hidden="1">
      <c r="A394" s="5" t="s">
        <v>51</v>
      </c>
      <c r="B394" s="7" t="s">
        <v>62</v>
      </c>
      <c r="C394" s="13" t="s">
        <v>115</v>
      </c>
      <c r="D394" s="19" t="s">
        <v>140</v>
      </c>
      <c r="E394" s="23"/>
      <c r="F394" s="21"/>
      <c r="G394" s="23" t="s">
        <v>53</v>
      </c>
      <c r="H394" s="21" t="s">
        <v>53</v>
      </c>
      <c r="I394" s="34">
        <v>3.0999999999999999E-3</v>
      </c>
      <c r="J394" s="11">
        <v>3.0999999999999999E-3</v>
      </c>
      <c r="K394" s="6" t="s">
        <v>169</v>
      </c>
      <c r="L394" s="20" t="s">
        <v>170</v>
      </c>
      <c r="M394" s="7">
        <f>INDEX(EG_Gens!$G$55:$Q$105,MATCH('3. Pollutant Emissions - EF'!$C394,EG_Gens!$C$55:$C$105,0),MATCH('3. Pollutant Emissions - EF'!$B394,EG_Gens!$G$54:$Q$54,0))</f>
        <v>3.4719999999999994E-2</v>
      </c>
      <c r="N394" s="5">
        <f>INDEX(EG_Gens!$S$55:$AC$105,MATCH('3. Pollutant Emissions - EF'!$C394,EG_Gens!$C$55:$C$105,0),MATCH('3. Pollutant Emissions - EF'!$B394,EG_Gens!$S$54:$AC$54,0))</f>
        <v>3.4719999999999998E-4</v>
      </c>
      <c r="O394" s="130">
        <f>IFERROR(IF(OR($C394="",$C394="No CAS"),INDEX('DEQ Pollutant List'!$D$7:$D$611,MATCH($D394,'DEQ Pollutant List'!$B$7:$B$611,0)),INDEX('DEQ Pollutant List'!$D$7:$D$611,MATCH($C394,'DEQ Pollutant List'!$A$7:$A$611,0))),"")</f>
        <v>312</v>
      </c>
    </row>
    <row r="395" spans="1:15" ht="15" hidden="1">
      <c r="A395" s="5" t="s">
        <v>51</v>
      </c>
      <c r="B395" s="7" t="s">
        <v>62</v>
      </c>
      <c r="C395" s="13" t="s">
        <v>116</v>
      </c>
      <c r="D395" s="19" t="s">
        <v>141</v>
      </c>
      <c r="E395" s="23"/>
      <c r="F395" s="21"/>
      <c r="G395" s="23" t="s">
        <v>53</v>
      </c>
      <c r="H395" s="21" t="s">
        <v>53</v>
      </c>
      <c r="I395" s="34">
        <v>2E-3</v>
      </c>
      <c r="J395" s="11">
        <v>2E-3</v>
      </c>
      <c r="K395" s="6" t="s">
        <v>169</v>
      </c>
      <c r="L395" s="20" t="s">
        <v>170</v>
      </c>
      <c r="M395" s="7">
        <f>INDEX(EG_Gens!$G$55:$Q$105,MATCH('3. Pollutant Emissions - EF'!$C395,EG_Gens!$C$55:$C$105,0),MATCH('3. Pollutant Emissions - EF'!$B395,EG_Gens!$G$54:$Q$54,0))</f>
        <v>2.24E-2</v>
      </c>
      <c r="N395" s="5">
        <f>INDEX(EG_Gens!$S$55:$AC$105,MATCH('3. Pollutant Emissions - EF'!$C395,EG_Gens!$C$55:$C$105,0),MATCH('3. Pollutant Emissions - EF'!$B395,EG_Gens!$S$54:$AC$54,0))</f>
        <v>2.24E-4</v>
      </c>
      <c r="O395" s="130">
        <f>IFERROR(IF(OR($C395="",$C395="No CAS"),INDEX('DEQ Pollutant List'!$D$7:$D$611,MATCH($D395,'DEQ Pollutant List'!$B$7:$B$611,0)),INDEX('DEQ Pollutant List'!$D$7:$D$611,MATCH($C395,'DEQ Pollutant List'!$A$7:$A$611,0))),"")</f>
        <v>316</v>
      </c>
    </row>
    <row r="396" spans="1:15" ht="15" hidden="1">
      <c r="A396" s="5" t="s">
        <v>51</v>
      </c>
      <c r="B396" s="7" t="s">
        <v>62</v>
      </c>
      <c r="C396" s="13" t="s">
        <v>118</v>
      </c>
      <c r="D396" s="19" t="s">
        <v>143</v>
      </c>
      <c r="E396" s="23"/>
      <c r="F396" s="21"/>
      <c r="G396" s="23" t="s">
        <v>53</v>
      </c>
      <c r="H396" s="21" t="s">
        <v>53</v>
      </c>
      <c r="I396" s="34">
        <v>1.9699999999999999E-2</v>
      </c>
      <c r="J396" s="11">
        <v>1.9699999999999999E-2</v>
      </c>
      <c r="K396" s="6" t="s">
        <v>169</v>
      </c>
      <c r="L396" s="20" t="s">
        <v>170</v>
      </c>
      <c r="M396" s="7">
        <f>INDEX(EG_Gens!$G$55:$Q$105,MATCH('3. Pollutant Emissions - EF'!$C396,EG_Gens!$C$55:$C$105,0),MATCH('3. Pollutant Emissions - EF'!$B396,EG_Gens!$G$54:$Q$54,0))</f>
        <v>0.23265262222222216</v>
      </c>
      <c r="N396" s="5">
        <f>INDEX(EG_Gens!$S$55:$AC$105,MATCH('3. Pollutant Emissions - EF'!$C396,EG_Gens!$C$55:$C$105,0),MATCH('3. Pollutant Emissions - EF'!$B396,EG_Gens!$S$54:$AC$54,0))</f>
        <v>2.3265262222222217E-3</v>
      </c>
      <c r="O396" s="130">
        <f>IFERROR(IF(OR($C396="",$C396="No CAS"),INDEX('DEQ Pollutant List'!$D$7:$D$611,MATCH($D396,'DEQ Pollutant List'!$B$7:$B$611,0)),INDEX('DEQ Pollutant List'!$D$7:$D$611,MATCH($C396,'DEQ Pollutant List'!$A$7:$A$611,0))),"")</f>
        <v>428</v>
      </c>
    </row>
    <row r="397" spans="1:15" ht="15" hidden="1">
      <c r="A397" s="5" t="s">
        <v>51</v>
      </c>
      <c r="B397" s="7" t="s">
        <v>62</v>
      </c>
      <c r="C397" s="13">
        <v>365</v>
      </c>
      <c r="D397" s="19" t="s">
        <v>144</v>
      </c>
      <c r="E397" s="23"/>
      <c r="F397" s="21"/>
      <c r="G397" s="23" t="s">
        <v>53</v>
      </c>
      <c r="H397" s="21" t="s">
        <v>53</v>
      </c>
      <c r="I397" s="34">
        <v>3.8999999999999998E-3</v>
      </c>
      <c r="J397" s="11">
        <v>3.8999999999999998E-3</v>
      </c>
      <c r="K397" s="6" t="s">
        <v>169</v>
      </c>
      <c r="L397" s="20" t="s">
        <v>170</v>
      </c>
      <c r="M397" s="7">
        <f>INDEX(EG_Gens!$G$55:$Q$105,MATCH('3. Pollutant Emissions - EF'!$C397,EG_Gens!$C$55:$C$105,0),MATCH('3. Pollutant Emissions - EF'!$B397,EG_Gens!$G$54:$Q$54,0))</f>
        <v>4.3679999999999997E-2</v>
      </c>
      <c r="N397" s="5">
        <f>INDEX(EG_Gens!$S$55:$AC$105,MATCH('3. Pollutant Emissions - EF'!$C397,EG_Gens!$C$55:$C$105,0),MATCH('3. Pollutant Emissions - EF'!$B397,EG_Gens!$S$54:$AC$54,0))</f>
        <v>4.3679999999999999E-4</v>
      </c>
      <c r="O397" s="130">
        <f>IFERROR(IF(OR($C397="",$C397="No CAS"),INDEX('DEQ Pollutant List'!$D$7:$D$611,MATCH($D397,'DEQ Pollutant List'!$B$7:$B$611,0)),INDEX('DEQ Pollutant List'!$D$7:$D$611,MATCH($C397,'DEQ Pollutant List'!$A$7:$A$611,0))),"")</f>
        <v>365</v>
      </c>
    </row>
    <row r="398" spans="1:15" ht="15" hidden="1">
      <c r="A398" s="5" t="s">
        <v>51</v>
      </c>
      <c r="B398" s="7" t="s">
        <v>62</v>
      </c>
      <c r="C398" s="13">
        <v>401</v>
      </c>
      <c r="D398" s="19" t="s">
        <v>145</v>
      </c>
      <c r="E398" s="23"/>
      <c r="F398" s="21"/>
      <c r="G398" s="23" t="s">
        <v>53</v>
      </c>
      <c r="H398" s="21" t="s">
        <v>53</v>
      </c>
      <c r="I398" s="34">
        <v>3.6200000000000003E-2</v>
      </c>
      <c r="J398" s="11">
        <v>3.6200000000000003E-2</v>
      </c>
      <c r="K398" s="6" t="s">
        <v>169</v>
      </c>
      <c r="L398" s="20" t="s">
        <v>170</v>
      </c>
      <c r="M398" s="7">
        <f>INDEX(EG_Gens!$G$55:$Q$105,MATCH('3. Pollutant Emissions - EF'!$C398,EG_Gens!$C$55:$C$105,0),MATCH('3. Pollutant Emissions - EF'!$B398,EG_Gens!$G$54:$Q$54,0))</f>
        <v>0.42751395555555549</v>
      </c>
      <c r="N398" s="5">
        <f>INDEX(EG_Gens!$S$55:$AC$105,MATCH('3. Pollutant Emissions - EF'!$C398,EG_Gens!$C$55:$C$105,0),MATCH('3. Pollutant Emissions - EF'!$B398,EG_Gens!$S$54:$AC$54,0))</f>
        <v>4.2751395555555554E-3</v>
      </c>
      <c r="O398" s="130">
        <f>IFERROR(IF(OR($C398="",$C398="No CAS"),INDEX('DEQ Pollutant List'!$D$7:$D$611,MATCH($D398,'DEQ Pollutant List'!$B$7:$B$611,0)),INDEX('DEQ Pollutant List'!$D$7:$D$611,MATCH($C398,'DEQ Pollutant List'!$A$7:$A$611,0))),"")</f>
        <v>401</v>
      </c>
    </row>
    <row r="399" spans="1:15" ht="15" hidden="1">
      <c r="A399" s="5" t="s">
        <v>51</v>
      </c>
      <c r="B399" s="7" t="s">
        <v>62</v>
      </c>
      <c r="C399" s="13">
        <v>504</v>
      </c>
      <c r="D399" s="19" t="s">
        <v>184</v>
      </c>
      <c r="E399" s="23"/>
      <c r="F399" s="21"/>
      <c r="G399" s="23" t="s">
        <v>53</v>
      </c>
      <c r="H399" s="21" t="s">
        <v>53</v>
      </c>
      <c r="I399" s="34">
        <v>8.4039857312420349E-3</v>
      </c>
      <c r="J399" s="11">
        <v>8.4039857312420349E-3</v>
      </c>
      <c r="K399" s="6" t="s">
        <v>169</v>
      </c>
      <c r="L399" s="20" t="s">
        <v>170</v>
      </c>
      <c r="M399" s="7">
        <f>INDEX(EG_Gens!$G$55:$Q$105,MATCH('3. Pollutant Emissions - EF'!$C399,EG_Gens!$C$55:$C$105,0),MATCH('3. Pollutant Emissions - EF'!$B399,EG_Gens!$G$54:$Q$54,0))</f>
        <v>9.4124640189910791E-2</v>
      </c>
      <c r="N399" s="5">
        <f>INDEX(EG_Gens!$S$55:$AC$105,MATCH('3. Pollutant Emissions - EF'!$C399,EG_Gens!$C$55:$C$105,0),MATCH('3. Pollutant Emissions - EF'!$B399,EG_Gens!$S$54:$AC$54,0))</f>
        <v>9.4124640189910793E-4</v>
      </c>
      <c r="O399" s="130">
        <f>IFERROR(IF(OR($C399="",$C399="No CAS"),INDEX('DEQ Pollutant List'!$D$7:$D$611,MATCH($D399,'DEQ Pollutant List'!$B$7:$B$611,0)),INDEX('DEQ Pollutant List'!$D$7:$D$611,MATCH($C399,'DEQ Pollutant List'!$A$7:$A$611,0))),"")</f>
        <v>504</v>
      </c>
    </row>
    <row r="400" spans="1:15" ht="15" hidden="1">
      <c r="A400" s="5" t="s">
        <v>51</v>
      </c>
      <c r="B400" s="7" t="s">
        <v>62</v>
      </c>
      <c r="C400" s="13" t="s">
        <v>175</v>
      </c>
      <c r="D400" s="19" t="s">
        <v>185</v>
      </c>
      <c r="E400" s="23"/>
      <c r="F400" s="21"/>
      <c r="G400" s="23" t="s">
        <v>53</v>
      </c>
      <c r="H400" s="21" t="s">
        <v>53</v>
      </c>
      <c r="I400" s="34">
        <v>0.47</v>
      </c>
      <c r="J400" s="11">
        <v>0.47</v>
      </c>
      <c r="K400" s="6" t="s">
        <v>169</v>
      </c>
      <c r="L400" s="20" t="s">
        <v>170</v>
      </c>
      <c r="M400" s="7">
        <f>INDEX(EG_Gens!$G$55:$Q$105,MATCH('3. Pollutant Emissions - EF'!$C400,EG_Gens!$C$55:$C$105,0),MATCH('3. Pollutant Emissions - EF'!$B400,EG_Gens!$G$54:$Q$54,0))</f>
        <v>5.550595555555554</v>
      </c>
      <c r="N400" s="5">
        <f>INDEX(EG_Gens!$S$55:$AC$105,MATCH('3. Pollutant Emissions - EF'!$C400,EG_Gens!$C$55:$C$105,0),MATCH('3. Pollutant Emissions - EF'!$B400,EG_Gens!$S$54:$AC$54,0))</f>
        <v>5.5505955555555549E-2</v>
      </c>
      <c r="O400" s="130">
        <f>IFERROR(IF(OR($C400="",$C400="No CAS"),INDEX('DEQ Pollutant List'!$D$7:$D$611,MATCH($D400,'DEQ Pollutant List'!$B$7:$B$611,0)),INDEX('DEQ Pollutant List'!$D$7:$D$611,MATCH($C400,'DEQ Pollutant List'!$A$7:$A$611,0))),"")</f>
        <v>561</v>
      </c>
    </row>
    <row r="401" spans="1:15" ht="15" hidden="1">
      <c r="A401" s="5" t="s">
        <v>51</v>
      </c>
      <c r="B401" s="7" t="s">
        <v>62</v>
      </c>
      <c r="C401" s="13" t="s">
        <v>119</v>
      </c>
      <c r="D401" s="19" t="s">
        <v>146</v>
      </c>
      <c r="E401" s="23"/>
      <c r="F401" s="21"/>
      <c r="G401" s="23" t="s">
        <v>53</v>
      </c>
      <c r="H401" s="21" t="s">
        <v>53</v>
      </c>
      <c r="I401" s="34">
        <v>2.2000000000000001E-3</v>
      </c>
      <c r="J401" s="11">
        <v>2.2000000000000001E-3</v>
      </c>
      <c r="K401" s="6" t="s">
        <v>169</v>
      </c>
      <c r="L401" s="20" t="s">
        <v>170</v>
      </c>
      <c r="M401" s="7">
        <f>INDEX(EG_Gens!$G$55:$Q$105,MATCH('3. Pollutant Emissions - EF'!$C401,EG_Gens!$C$55:$C$105,0),MATCH('3. Pollutant Emissions - EF'!$B401,EG_Gens!$G$54:$Q$54,0))</f>
        <v>2.4639999999999999E-2</v>
      </c>
      <c r="N401" s="5">
        <f>INDEX(EG_Gens!$S$55:$AC$105,MATCH('3. Pollutant Emissions - EF'!$C401,EG_Gens!$C$55:$C$105,0),MATCH('3. Pollutant Emissions - EF'!$B401,EG_Gens!$S$54:$AC$54,0))</f>
        <v>2.4640000000000003E-4</v>
      </c>
      <c r="O401" s="130">
        <f>IFERROR(IF(OR($C401="",$C401="No CAS"),INDEX('DEQ Pollutant List'!$D$7:$D$611,MATCH($D401,'DEQ Pollutant List'!$B$7:$B$611,0)),INDEX('DEQ Pollutant List'!$D$7:$D$611,MATCH($C401,'DEQ Pollutant List'!$A$7:$A$611,0))),"")</f>
        <v>575</v>
      </c>
    </row>
    <row r="402" spans="1:15" ht="15" hidden="1">
      <c r="A402" s="5" t="s">
        <v>51</v>
      </c>
      <c r="B402" s="7" t="s">
        <v>62</v>
      </c>
      <c r="C402" s="13" t="s">
        <v>176</v>
      </c>
      <c r="D402" s="19" t="s">
        <v>186</v>
      </c>
      <c r="E402" s="23"/>
      <c r="F402" s="21"/>
      <c r="G402" s="23" t="s">
        <v>53</v>
      </c>
      <c r="H402" s="21" t="s">
        <v>53</v>
      </c>
      <c r="I402" s="34">
        <v>4.8013014217323475E-5</v>
      </c>
      <c r="J402" s="11">
        <v>4.8013014217323475E-5</v>
      </c>
      <c r="K402" s="6" t="s">
        <v>169</v>
      </c>
      <c r="L402" s="20" t="s">
        <v>170</v>
      </c>
      <c r="M402" s="7">
        <f>INDEX(EG_Gens!$G$55:$Q$105,MATCH('3. Pollutant Emissions - EF'!$C402,EG_Gens!$C$55:$C$105,0),MATCH('3. Pollutant Emissions - EF'!$B402,EG_Gens!$G$54:$Q$54,0))</f>
        <v>5.3774575923402283E-4</v>
      </c>
      <c r="N402" s="5">
        <f>INDEX(EG_Gens!$S$55:$AC$105,MATCH('3. Pollutant Emissions - EF'!$C402,EG_Gens!$C$55:$C$105,0),MATCH('3. Pollutant Emissions - EF'!$B402,EG_Gens!$S$54:$AC$54,0))</f>
        <v>5.3774575923402295E-6</v>
      </c>
      <c r="O402" s="130">
        <f>IFERROR(IF(OR($C402="",$C402="No CAS"),INDEX('DEQ Pollutant List'!$D$7:$D$611,MATCH($D402,'DEQ Pollutant List'!$B$7:$B$611,0)),INDEX('DEQ Pollutant List'!$D$7:$D$611,MATCH($C402,'DEQ Pollutant List'!$A$7:$A$611,0))),"")</f>
        <v>580</v>
      </c>
    </row>
    <row r="403" spans="1:15" ht="15" hidden="1">
      <c r="A403" s="5" t="s">
        <v>51</v>
      </c>
      <c r="B403" s="7" t="s">
        <v>62</v>
      </c>
      <c r="C403" s="13" t="s">
        <v>177</v>
      </c>
      <c r="D403" s="19" t="s">
        <v>187</v>
      </c>
      <c r="E403" s="23"/>
      <c r="F403" s="21"/>
      <c r="G403" s="23" t="s">
        <v>53</v>
      </c>
      <c r="H403" s="21" t="s">
        <v>53</v>
      </c>
      <c r="I403" s="34">
        <v>2.4009368143584827E-4</v>
      </c>
      <c r="J403" s="11">
        <v>2.4009368143584827E-4</v>
      </c>
      <c r="K403" s="6" t="s">
        <v>169</v>
      </c>
      <c r="L403" s="20" t="s">
        <v>170</v>
      </c>
      <c r="M403" s="7">
        <f>INDEX(EG_Gens!$G$55:$Q$105,MATCH('3. Pollutant Emissions - EF'!$C403,EG_Gens!$C$55:$C$105,0),MATCH('3. Pollutant Emissions - EF'!$B403,EG_Gens!$G$54:$Q$54,0))</f>
        <v>2.6890492320815005E-3</v>
      </c>
      <c r="N403" s="5">
        <f>INDEX(EG_Gens!$S$55:$AC$105,MATCH('3. Pollutant Emissions - EF'!$C403,EG_Gens!$C$55:$C$105,0),MATCH('3. Pollutant Emissions - EF'!$B403,EG_Gens!$S$54:$AC$54,0))</f>
        <v>2.6890492320815007E-5</v>
      </c>
      <c r="O403" s="130">
        <f>IFERROR(IF(OR($C403="",$C403="No CAS"),INDEX('DEQ Pollutant List'!$D$7:$D$611,MATCH($D403,'DEQ Pollutant List'!$B$7:$B$611,0)),INDEX('DEQ Pollutant List'!$D$7:$D$611,MATCH($C403,'DEQ Pollutant List'!$A$7:$A$611,0))),"")</f>
        <v>595</v>
      </c>
    </row>
    <row r="404" spans="1:15" ht="15" hidden="1">
      <c r="A404" s="5" t="s">
        <v>51</v>
      </c>
      <c r="B404" s="7" t="s">
        <v>62</v>
      </c>
      <c r="C404" s="13" t="s">
        <v>120</v>
      </c>
      <c r="D404" s="19" t="s">
        <v>147</v>
      </c>
      <c r="E404" s="23"/>
      <c r="F404" s="21"/>
      <c r="G404" s="23" t="s">
        <v>53</v>
      </c>
      <c r="H404" s="21" t="s">
        <v>53</v>
      </c>
      <c r="I404" s="34">
        <v>0.10539999999999999</v>
      </c>
      <c r="J404" s="11">
        <v>0.10539999999999999</v>
      </c>
      <c r="K404" s="6" t="s">
        <v>169</v>
      </c>
      <c r="L404" s="20" t="s">
        <v>170</v>
      </c>
      <c r="M404" s="7">
        <f>INDEX(EG_Gens!$G$55:$Q$105,MATCH('3. Pollutant Emissions - EF'!$C404,EG_Gens!$C$55:$C$105,0),MATCH('3. Pollutant Emissions - EF'!$B404,EG_Gens!$G$54:$Q$54,0))</f>
        <v>1.2447505777777774</v>
      </c>
      <c r="N404" s="5">
        <f>INDEX(EG_Gens!$S$55:$AC$105,MATCH('3. Pollutant Emissions - EF'!$C404,EG_Gens!$C$55:$C$105,0),MATCH('3. Pollutant Emissions - EF'!$B404,EG_Gens!$S$54:$AC$54,0))</f>
        <v>1.2447505777777776E-2</v>
      </c>
      <c r="O404" s="130">
        <f>IFERROR(IF(OR($C404="",$C404="No CAS"),INDEX('DEQ Pollutant List'!$D$7:$D$611,MATCH($D404,'DEQ Pollutant List'!$B$7:$B$611,0)),INDEX('DEQ Pollutant List'!$D$7:$D$611,MATCH($C404,'DEQ Pollutant List'!$A$7:$A$611,0))),"")</f>
        <v>600</v>
      </c>
    </row>
    <row r="405" spans="1:15" ht="15" hidden="1">
      <c r="A405" s="5" t="s">
        <v>51</v>
      </c>
      <c r="B405" s="7" t="s">
        <v>62</v>
      </c>
      <c r="C405" s="13" t="s">
        <v>122</v>
      </c>
      <c r="D405" s="19" t="s">
        <v>149</v>
      </c>
      <c r="E405" s="23"/>
      <c r="F405" s="21"/>
      <c r="G405" s="23" t="s">
        <v>53</v>
      </c>
      <c r="H405" s="21" t="s">
        <v>53</v>
      </c>
      <c r="I405" s="34">
        <v>4.24E-2</v>
      </c>
      <c r="J405" s="11">
        <v>4.24E-2</v>
      </c>
      <c r="K405" s="6" t="s">
        <v>169</v>
      </c>
      <c r="L405" s="20" t="s">
        <v>170</v>
      </c>
      <c r="M405" s="7">
        <f>INDEX(EG_Gens!$G$55:$Q$105,MATCH('3. Pollutant Emissions - EF'!$C405,EG_Gens!$C$55:$C$105,0),MATCH('3. Pollutant Emissions - EF'!$B405,EG_Gens!$G$54:$Q$54,0))</f>
        <v>0.50073457777777763</v>
      </c>
      <c r="N405" s="5">
        <f>INDEX(EG_Gens!$S$55:$AC$105,MATCH('3. Pollutant Emissions - EF'!$C405,EG_Gens!$C$55:$C$105,0),MATCH('3. Pollutant Emissions - EF'!$B405,EG_Gens!$S$54:$AC$54,0))</f>
        <v>5.0073457777777769E-3</v>
      </c>
      <c r="O405" s="130">
        <f>IFERROR(IF(OR($C405="",$C405="No CAS"),INDEX('DEQ Pollutant List'!$D$7:$D$611,MATCH($D405,'DEQ Pollutant List'!$B$7:$B$611,0)),INDEX('DEQ Pollutant List'!$D$7:$D$611,MATCH($C405,'DEQ Pollutant List'!$A$7:$A$611,0))),"")</f>
        <v>628</v>
      </c>
    </row>
    <row r="406" spans="1:15" ht="15" hidden="1">
      <c r="A406" s="5" t="s">
        <v>51</v>
      </c>
      <c r="B406" s="7" t="s">
        <v>62</v>
      </c>
      <c r="C406" s="13" t="s">
        <v>123</v>
      </c>
      <c r="D406" s="19" t="s">
        <v>150</v>
      </c>
      <c r="E406" s="23"/>
      <c r="F406" s="21"/>
      <c r="G406" s="23" t="s">
        <v>53</v>
      </c>
      <c r="H406" s="21" t="s">
        <v>53</v>
      </c>
      <c r="I406" s="34">
        <v>5.2261769021193245E-3</v>
      </c>
      <c r="J406" s="11">
        <v>5.2261769021193245E-3</v>
      </c>
      <c r="K406" s="6" t="s">
        <v>169</v>
      </c>
      <c r="L406" s="20" t="s">
        <v>170</v>
      </c>
      <c r="M406" s="7">
        <f>INDEX(EG_Gens!$G$55:$Q$105,MATCH('3. Pollutant Emissions - EF'!$C406,EG_Gens!$C$55:$C$105,0),MATCH('3. Pollutant Emissions - EF'!$B406,EG_Gens!$G$54:$Q$54,0))</f>
        <v>5.8533181303736428E-2</v>
      </c>
      <c r="N406" s="5">
        <f>INDEX(EG_Gens!$S$55:$AC$105,MATCH('3. Pollutant Emissions - EF'!$C406,EG_Gens!$C$55:$C$105,0),MATCH('3. Pollutant Emissions - EF'!$B406,EG_Gens!$S$54:$AC$54,0))</f>
        <v>5.8533181303736435E-4</v>
      </c>
      <c r="O406" s="130">
        <f>IFERROR(IF(OR($C406="",$C406="No CAS"),INDEX('DEQ Pollutant List'!$D$7:$D$611,MATCH($D406,'DEQ Pollutant List'!$B$7:$B$611,0)),INDEX('DEQ Pollutant List'!$D$7:$D$611,MATCH($C406,'DEQ Pollutant List'!$A$7:$A$611,0))),"")</f>
        <v>632</v>
      </c>
    </row>
    <row r="407" spans="1:15" ht="15" hidden="1">
      <c r="A407" s="5" t="s">
        <v>51</v>
      </c>
      <c r="B407" s="7" t="s">
        <v>63</v>
      </c>
      <c r="C407" s="13" t="s">
        <v>158</v>
      </c>
      <c r="D407" s="19" t="s">
        <v>178</v>
      </c>
      <c r="E407" s="23"/>
      <c r="F407" s="21"/>
      <c r="G407" s="23" t="s">
        <v>53</v>
      </c>
      <c r="H407" s="21" t="s">
        <v>53</v>
      </c>
      <c r="I407" s="34">
        <v>0.21740000000000001</v>
      </c>
      <c r="J407" s="11">
        <v>0.21740000000000001</v>
      </c>
      <c r="K407" s="6" t="s">
        <v>169</v>
      </c>
      <c r="L407" s="20" t="s">
        <v>170</v>
      </c>
      <c r="M407" s="7">
        <f>INDEX(EG_Gens!$G$55:$Q$105,MATCH('3. Pollutant Emissions - EF'!$C407,EG_Gens!$C$55:$C$105,0),MATCH('3. Pollutant Emissions - EF'!$B407,EG_Gens!$G$54:$Q$54,0))</f>
        <v>0.77711079333333322</v>
      </c>
      <c r="N407" s="5">
        <f>INDEX(EG_Gens!$S$55:$AC$105,MATCH('3. Pollutant Emissions - EF'!$C407,EG_Gens!$C$55:$C$105,0),MATCH('3. Pollutant Emissions - EF'!$B407,EG_Gens!$S$54:$AC$54,0))</f>
        <v>7.7711079333333327E-3</v>
      </c>
      <c r="O407" s="130">
        <f>IFERROR(IF(OR($C407="",$C407="No CAS"),INDEX('DEQ Pollutant List'!$D$7:$D$611,MATCH($D407,'DEQ Pollutant List'!$B$7:$B$611,0)),INDEX('DEQ Pollutant List'!$D$7:$D$611,MATCH($C407,'DEQ Pollutant List'!$A$7:$A$611,0))),"")</f>
        <v>75</v>
      </c>
    </row>
    <row r="408" spans="1:15" ht="15" hidden="1">
      <c r="A408" s="5" t="s">
        <v>51</v>
      </c>
      <c r="B408" s="7" t="s">
        <v>63</v>
      </c>
      <c r="C408" s="13" t="s">
        <v>96</v>
      </c>
      <c r="D408" s="19" t="s">
        <v>124</v>
      </c>
      <c r="E408" s="23"/>
      <c r="F408" s="21"/>
      <c r="G408" s="23" t="s">
        <v>53</v>
      </c>
      <c r="H408" s="21" t="s">
        <v>53</v>
      </c>
      <c r="I408" s="34">
        <v>0.7833</v>
      </c>
      <c r="J408" s="11">
        <v>0.7833</v>
      </c>
      <c r="K408" s="6" t="s">
        <v>169</v>
      </c>
      <c r="L408" s="20" t="s">
        <v>170</v>
      </c>
      <c r="M408" s="7">
        <f>INDEX(EG_Gens!$G$55:$Q$105,MATCH('3. Pollutant Emissions - EF'!$C408,EG_Gens!$C$55:$C$105,0),MATCH('3. Pollutant Emissions - EF'!$B408,EG_Gens!$G$54:$Q$54,0))</f>
        <v>2.7999580699999997</v>
      </c>
      <c r="N408" s="5">
        <f>INDEX(EG_Gens!$S$55:$AC$105,MATCH('3. Pollutant Emissions - EF'!$C408,EG_Gens!$C$55:$C$105,0),MATCH('3. Pollutant Emissions - EF'!$B408,EG_Gens!$S$54:$AC$54,0))</f>
        <v>2.7999580699999995E-2</v>
      </c>
      <c r="O408" s="130">
        <f>IFERROR(IF(OR($C408="",$C408="No CAS"),INDEX('DEQ Pollutant List'!$D$7:$D$611,MATCH($D408,'DEQ Pollutant List'!$B$7:$B$611,0)),INDEX('DEQ Pollutant List'!$D$7:$D$611,MATCH($C408,'DEQ Pollutant List'!$A$7:$A$611,0))),"")</f>
        <v>1</v>
      </c>
    </row>
    <row r="409" spans="1:15" ht="15" hidden="1">
      <c r="A409" s="5" t="s">
        <v>51</v>
      </c>
      <c r="B409" s="7" t="s">
        <v>63</v>
      </c>
      <c r="C409" s="13" t="s">
        <v>99</v>
      </c>
      <c r="D409" s="19" t="s">
        <v>125</v>
      </c>
      <c r="E409" s="23"/>
      <c r="F409" s="21"/>
      <c r="G409" s="23" t="s">
        <v>53</v>
      </c>
      <c r="H409" s="21" t="s">
        <v>53</v>
      </c>
      <c r="I409" s="34">
        <v>3.39E-2</v>
      </c>
      <c r="J409" s="11">
        <v>3.39E-2</v>
      </c>
      <c r="K409" s="6" t="s">
        <v>169</v>
      </c>
      <c r="L409" s="20" t="s">
        <v>170</v>
      </c>
      <c r="M409" s="7">
        <f>INDEX(EG_Gens!$G$55:$Q$105,MATCH('3. Pollutant Emissions - EF'!$C409,EG_Gens!$C$55:$C$105,0),MATCH('3. Pollutant Emissions - EF'!$B409,EG_Gens!$G$54:$Q$54,0))</f>
        <v>0.12117781</v>
      </c>
      <c r="N409" s="5">
        <f>INDEX(EG_Gens!$S$55:$AC$105,MATCH('3. Pollutant Emissions - EF'!$C409,EG_Gens!$C$55:$C$105,0),MATCH('3. Pollutant Emissions - EF'!$B409,EG_Gens!$S$54:$AC$54,0))</f>
        <v>1.2117780999999998E-3</v>
      </c>
      <c r="O409" s="130">
        <f>IFERROR(IF(OR($C409="",$C409="No CAS"),INDEX('DEQ Pollutant List'!$D$7:$D$611,MATCH($D409,'DEQ Pollutant List'!$B$7:$B$611,0)),INDEX('DEQ Pollutant List'!$D$7:$D$611,MATCH($C409,'DEQ Pollutant List'!$A$7:$A$611,0))),"")</f>
        <v>5</v>
      </c>
    </row>
    <row r="410" spans="1:15" ht="15" hidden="1">
      <c r="A410" s="5" t="s">
        <v>51</v>
      </c>
      <c r="B410" s="7" t="s">
        <v>63</v>
      </c>
      <c r="C410" s="13" t="s">
        <v>100</v>
      </c>
      <c r="D410" s="19" t="s">
        <v>179</v>
      </c>
      <c r="E410" s="23"/>
      <c r="F410" s="21"/>
      <c r="G410" s="23" t="s">
        <v>53</v>
      </c>
      <c r="H410" s="21" t="s">
        <v>53</v>
      </c>
      <c r="I410" s="34">
        <v>0.8</v>
      </c>
      <c r="J410" s="11">
        <v>0.8</v>
      </c>
      <c r="K410" s="6" t="s">
        <v>169</v>
      </c>
      <c r="L410" s="20" t="s">
        <v>171</v>
      </c>
      <c r="M410" s="7">
        <f>INDEX(EG_Gens!$G$55:$Q$105,MATCH('3. Pollutant Emissions - EF'!$C410,EG_Gens!$C$55:$C$105,0),MATCH('3. Pollutant Emissions - EF'!$B410,EG_Gens!$G$54:$Q$54,0))</f>
        <v>2.7120000000000002</v>
      </c>
      <c r="N410" s="5">
        <f>INDEX(EG_Gens!$S$55:$AC$105,MATCH('3. Pollutant Emissions - EF'!$C410,EG_Gens!$C$55:$C$105,0),MATCH('3. Pollutant Emissions - EF'!$B410,EG_Gens!$S$54:$AC$54,0))</f>
        <v>2.7120000000000002E-2</v>
      </c>
      <c r="O410" s="130">
        <f>IFERROR(IF(OR($C410="",$C410="No CAS"),INDEX('DEQ Pollutant List'!$D$7:$D$611,MATCH($D410,'DEQ Pollutant List'!$B$7:$B$611,0)),INDEX('DEQ Pollutant List'!$D$7:$D$611,MATCH($C410,'DEQ Pollutant List'!$A$7:$A$611,0))),"")</f>
        <v>26</v>
      </c>
    </row>
    <row r="411" spans="1:15" ht="15" hidden="1">
      <c r="A411" s="5" t="s">
        <v>51</v>
      </c>
      <c r="B411" s="7" t="s">
        <v>63</v>
      </c>
      <c r="C411" s="13" t="s">
        <v>172</v>
      </c>
      <c r="D411" s="19" t="s">
        <v>180</v>
      </c>
      <c r="E411" s="23"/>
      <c r="F411" s="21"/>
      <c r="G411" s="23" t="s">
        <v>53</v>
      </c>
      <c r="H411" s="21" t="s">
        <v>53</v>
      </c>
      <c r="I411" s="34">
        <v>3.1818727304855452E-4</v>
      </c>
      <c r="J411" s="11">
        <v>3.1818727304855452E-4</v>
      </c>
      <c r="K411" s="6" t="s">
        <v>169</v>
      </c>
      <c r="L411" s="20" t="s">
        <v>170</v>
      </c>
      <c r="M411" s="7">
        <f>INDEX(EG_Gens!$G$55:$Q$105,MATCH('3. Pollutant Emissions - EF'!$C411,EG_Gens!$C$55:$C$105,0),MATCH('3. Pollutant Emissions - EF'!$B411,EG_Gens!$G$54:$Q$54,0))</f>
        <v>1.0786548556345999E-3</v>
      </c>
      <c r="N411" s="5">
        <f>INDEX(EG_Gens!$S$55:$AC$105,MATCH('3. Pollutant Emissions - EF'!$C411,EG_Gens!$C$55:$C$105,0),MATCH('3. Pollutant Emissions - EF'!$B411,EG_Gens!$S$54:$AC$54,0))</f>
        <v>1.0786548556345997E-5</v>
      </c>
      <c r="O411" s="130">
        <f>IFERROR(IF(OR($C411="",$C411="No CAS"),INDEX('DEQ Pollutant List'!$D$7:$D$611,MATCH($D411,'DEQ Pollutant List'!$B$7:$B$611,0)),INDEX('DEQ Pollutant List'!$D$7:$D$611,MATCH($C411,'DEQ Pollutant List'!$A$7:$A$611,0))),"")</f>
        <v>33</v>
      </c>
    </row>
    <row r="412" spans="1:15" ht="15" hidden="1">
      <c r="A412" s="5" t="s">
        <v>51</v>
      </c>
      <c r="B412" s="7" t="s">
        <v>63</v>
      </c>
      <c r="C412" s="13" t="s">
        <v>102</v>
      </c>
      <c r="D412" s="19" t="s">
        <v>127</v>
      </c>
      <c r="E412" s="23"/>
      <c r="F412" s="21"/>
      <c r="G412" s="23" t="s">
        <v>53</v>
      </c>
      <c r="H412" s="21" t="s">
        <v>53</v>
      </c>
      <c r="I412" s="34">
        <v>1.6000000000000001E-3</v>
      </c>
      <c r="J412" s="11">
        <v>1.6000000000000001E-3</v>
      </c>
      <c r="K412" s="6" t="s">
        <v>169</v>
      </c>
      <c r="L412" s="20" t="s">
        <v>170</v>
      </c>
      <c r="M412" s="7">
        <f>INDEX(EG_Gens!$G$55:$Q$105,MATCH('3. Pollutant Emissions - EF'!$C412,EG_Gens!$C$55:$C$105,0),MATCH('3. Pollutant Emissions - EF'!$B412,EG_Gens!$G$54:$Q$54,0))</f>
        <v>5.4240000000000009E-3</v>
      </c>
      <c r="N412" s="5">
        <f>INDEX(EG_Gens!$S$55:$AC$105,MATCH('3. Pollutant Emissions - EF'!$C412,EG_Gens!$C$55:$C$105,0),MATCH('3. Pollutant Emissions - EF'!$B412,EG_Gens!$S$54:$AC$54,0))</f>
        <v>5.4240000000000002E-5</v>
      </c>
      <c r="O412" s="130">
        <f>IFERROR(IF(OR($C412="",$C412="No CAS"),INDEX('DEQ Pollutant List'!$D$7:$D$611,MATCH($D412,'DEQ Pollutant List'!$B$7:$B$611,0)),INDEX('DEQ Pollutant List'!$D$7:$D$611,MATCH($C412,'DEQ Pollutant List'!$A$7:$A$611,0))),"")</f>
        <v>37</v>
      </c>
    </row>
    <row r="413" spans="1:15" ht="15" hidden="1">
      <c r="A413" s="5" t="s">
        <v>51</v>
      </c>
      <c r="B413" s="7" t="s">
        <v>63</v>
      </c>
      <c r="C413" s="13" t="s">
        <v>103</v>
      </c>
      <c r="D413" s="19" t="s">
        <v>128</v>
      </c>
      <c r="E413" s="23"/>
      <c r="F413" s="21"/>
      <c r="G413" s="23" t="s">
        <v>53</v>
      </c>
      <c r="H413" s="21" t="s">
        <v>53</v>
      </c>
      <c r="I413" s="34">
        <v>3.7389334939055331E-4</v>
      </c>
      <c r="J413" s="11">
        <v>3.7389334939055331E-4</v>
      </c>
      <c r="K413" s="6" t="s">
        <v>169</v>
      </c>
      <c r="L413" s="20" t="s">
        <v>170</v>
      </c>
      <c r="M413" s="7">
        <f>INDEX(EG_Gens!$G$55:$Q$105,MATCH('3. Pollutant Emissions - EF'!$C413,EG_Gens!$C$55:$C$105,0),MATCH('3. Pollutant Emissions - EF'!$B413,EG_Gens!$G$54:$Q$54,0))</f>
        <v>1.2674984544339758E-3</v>
      </c>
      <c r="N413" s="5">
        <f>INDEX(EG_Gens!$S$55:$AC$105,MATCH('3. Pollutant Emissions - EF'!$C413,EG_Gens!$C$55:$C$105,0),MATCH('3. Pollutant Emissions - EF'!$B413,EG_Gens!$S$54:$AC$54,0))</f>
        <v>1.2674984544339756E-5</v>
      </c>
      <c r="O413" s="130">
        <f>IFERROR(IF(OR($C413="",$C413="No CAS"),INDEX('DEQ Pollutant List'!$D$7:$D$611,MATCH($D413,'DEQ Pollutant List'!$B$7:$B$611,0)),INDEX('DEQ Pollutant List'!$D$7:$D$611,MATCH($C413,'DEQ Pollutant List'!$A$7:$A$611,0))),"")</f>
        <v>45</v>
      </c>
    </row>
    <row r="414" spans="1:15" ht="15" hidden="1">
      <c r="A414" s="5" t="s">
        <v>51</v>
      </c>
      <c r="B414" s="7" t="s">
        <v>63</v>
      </c>
      <c r="C414" s="13" t="s">
        <v>104</v>
      </c>
      <c r="D414" s="19" t="s">
        <v>129</v>
      </c>
      <c r="E414" s="23"/>
      <c r="F414" s="21"/>
      <c r="G414" s="23" t="s">
        <v>53</v>
      </c>
      <c r="H414" s="21" t="s">
        <v>53</v>
      </c>
      <c r="I414" s="34">
        <v>0.18629999999999999</v>
      </c>
      <c r="J414" s="11">
        <v>0.18629999999999999</v>
      </c>
      <c r="K414" s="6" t="s">
        <v>169</v>
      </c>
      <c r="L414" s="20" t="s">
        <v>170</v>
      </c>
      <c r="M414" s="7">
        <f>INDEX(EG_Gens!$G$55:$Q$105,MATCH('3. Pollutant Emissions - EF'!$C414,EG_Gens!$C$55:$C$105,0),MATCH('3. Pollutant Emissions - EF'!$B414,EG_Gens!$G$54:$Q$54,0))</f>
        <v>0.66594176999999999</v>
      </c>
      <c r="N414" s="5">
        <f>INDEX(EG_Gens!$S$55:$AC$105,MATCH('3. Pollutant Emissions - EF'!$C414,EG_Gens!$C$55:$C$105,0),MATCH('3. Pollutant Emissions - EF'!$B414,EG_Gens!$S$54:$AC$54,0))</f>
        <v>6.6594176999999989E-3</v>
      </c>
      <c r="O414" s="130">
        <f>IFERROR(IF(OR($C414="",$C414="No CAS"),INDEX('DEQ Pollutant List'!$D$7:$D$611,MATCH($D414,'DEQ Pollutant List'!$B$7:$B$611,0)),INDEX('DEQ Pollutant List'!$D$7:$D$611,MATCH($C414,'DEQ Pollutant List'!$A$7:$A$611,0))),"")</f>
        <v>46</v>
      </c>
    </row>
    <row r="415" spans="1:15" ht="15" hidden="1">
      <c r="A415" s="5" t="s">
        <v>51</v>
      </c>
      <c r="B415" s="7" t="s">
        <v>63</v>
      </c>
      <c r="C415" s="13" t="s">
        <v>105</v>
      </c>
      <c r="D415" s="19" t="s">
        <v>130</v>
      </c>
      <c r="E415" s="23"/>
      <c r="F415" s="21"/>
      <c r="G415" s="23" t="s">
        <v>53</v>
      </c>
      <c r="H415" s="21" t="s">
        <v>53</v>
      </c>
      <c r="I415" s="34">
        <v>3.5200000000000002E-5</v>
      </c>
      <c r="J415" s="11">
        <v>3.5200000000000002E-5</v>
      </c>
      <c r="K415" s="6" t="s">
        <v>169</v>
      </c>
      <c r="L415" s="20" t="s">
        <v>170</v>
      </c>
      <c r="M415" s="7">
        <f>INDEX(EG_Gens!$G$55:$Q$105,MATCH('3. Pollutant Emissions - EF'!$C415,EG_Gens!$C$55:$C$105,0),MATCH('3. Pollutant Emissions - EF'!$B415,EG_Gens!$G$54:$Q$54,0))</f>
        <v>1.2582474666666667E-4</v>
      </c>
      <c r="N415" s="5">
        <f>INDEX(EG_Gens!$S$55:$AC$105,MATCH('3. Pollutant Emissions - EF'!$C415,EG_Gens!$C$55:$C$105,0),MATCH('3. Pollutant Emissions - EF'!$B415,EG_Gens!$S$54:$AC$54,0))</f>
        <v>1.2582474666666665E-6</v>
      </c>
      <c r="O415" s="130">
        <f>IFERROR(IF(OR($C415="",$C415="No CAS"),INDEX('DEQ Pollutant List'!$D$7:$D$611,MATCH($D415,'DEQ Pollutant List'!$B$7:$B$611,0)),INDEX('DEQ Pollutant List'!$D$7:$D$611,MATCH($C415,'DEQ Pollutant List'!$A$7:$A$611,0))),"")</f>
        <v>406</v>
      </c>
    </row>
    <row r="416" spans="1:15" ht="15" hidden="1">
      <c r="A416" s="5" t="s">
        <v>51</v>
      </c>
      <c r="B416" s="7" t="s">
        <v>63</v>
      </c>
      <c r="C416" s="13" t="s">
        <v>106</v>
      </c>
      <c r="D416" s="19" t="s">
        <v>131</v>
      </c>
      <c r="E416" s="23"/>
      <c r="F416" s="21"/>
      <c r="G416" s="23" t="s">
        <v>53</v>
      </c>
      <c r="H416" s="21" t="s">
        <v>53</v>
      </c>
      <c r="I416" s="34">
        <v>4.7708462766464961E-6</v>
      </c>
      <c r="J416" s="11">
        <v>4.7708462766464961E-6</v>
      </c>
      <c r="K416" s="6" t="s">
        <v>169</v>
      </c>
      <c r="L416" s="20" t="s">
        <v>170</v>
      </c>
      <c r="M416" s="7">
        <f>INDEX(EG_Gens!$G$55:$Q$105,MATCH('3. Pollutant Emissions - EF'!$C416,EG_Gens!$C$55:$C$105,0),MATCH('3. Pollutant Emissions - EF'!$B416,EG_Gens!$G$54:$Q$54,0))</f>
        <v>1.6173168877831623E-5</v>
      </c>
      <c r="N416" s="5">
        <f>INDEX(EG_Gens!$S$55:$AC$105,MATCH('3. Pollutant Emissions - EF'!$C416,EG_Gens!$C$55:$C$105,0),MATCH('3. Pollutant Emissions - EF'!$B416,EG_Gens!$S$54:$AC$54,0))</f>
        <v>1.6173168877831622E-7</v>
      </c>
      <c r="O416" s="130">
        <f>IFERROR(IF(OR($C416="",$C416="No CAS"),INDEX('DEQ Pollutant List'!$D$7:$D$611,MATCH($D416,'DEQ Pollutant List'!$B$7:$B$611,0)),INDEX('DEQ Pollutant List'!$D$7:$D$611,MATCH($C416,'DEQ Pollutant List'!$A$7:$A$611,0))),"")</f>
        <v>58</v>
      </c>
    </row>
    <row r="417" spans="1:15" ht="15" hidden="1">
      <c r="A417" s="5" t="s">
        <v>51</v>
      </c>
      <c r="B417" s="7" t="s">
        <v>63</v>
      </c>
      <c r="C417" s="13" t="s">
        <v>107</v>
      </c>
      <c r="D417" s="19" t="s">
        <v>132</v>
      </c>
      <c r="E417" s="23"/>
      <c r="F417" s="21"/>
      <c r="G417" s="23" t="s">
        <v>53</v>
      </c>
      <c r="H417" s="21" t="s">
        <v>53</v>
      </c>
      <c r="I417" s="34">
        <v>1.5E-3</v>
      </c>
      <c r="J417" s="11">
        <v>1.5E-3</v>
      </c>
      <c r="K417" s="6" t="s">
        <v>169</v>
      </c>
      <c r="L417" s="20" t="s">
        <v>170</v>
      </c>
      <c r="M417" s="7">
        <f>INDEX(EG_Gens!$G$55:$Q$105,MATCH('3. Pollutant Emissions - EF'!$C417,EG_Gens!$C$55:$C$105,0),MATCH('3. Pollutant Emissions - EF'!$B417,EG_Gens!$G$54:$Q$54,0))</f>
        <v>5.0850000000000001E-3</v>
      </c>
      <c r="N417" s="5">
        <f>INDEX(EG_Gens!$S$55:$AC$105,MATCH('3. Pollutant Emissions - EF'!$C417,EG_Gens!$C$55:$C$105,0),MATCH('3. Pollutant Emissions - EF'!$B417,EG_Gens!$S$54:$AC$54,0))</f>
        <v>5.0850000000000003E-5</v>
      </c>
      <c r="O417" s="130">
        <f>IFERROR(IF(OR($C417="",$C417="No CAS"),INDEX('DEQ Pollutant List'!$D$7:$D$611,MATCH($D417,'DEQ Pollutant List'!$B$7:$B$611,0)),INDEX('DEQ Pollutant List'!$D$7:$D$611,MATCH($C417,'DEQ Pollutant List'!$A$7:$A$611,0))),"")</f>
        <v>83</v>
      </c>
    </row>
    <row r="418" spans="1:15" ht="15" hidden="1">
      <c r="A418" s="5" t="s">
        <v>51</v>
      </c>
      <c r="B418" s="7" t="s">
        <v>63</v>
      </c>
      <c r="C418" s="13" t="s">
        <v>108</v>
      </c>
      <c r="D418" s="19" t="s">
        <v>133</v>
      </c>
      <c r="E418" s="23"/>
      <c r="F418" s="21"/>
      <c r="G418" s="23" t="s">
        <v>53</v>
      </c>
      <c r="H418" s="21" t="s">
        <v>53</v>
      </c>
      <c r="I418" s="34">
        <v>1E-4</v>
      </c>
      <c r="J418" s="11">
        <v>1E-4</v>
      </c>
      <c r="K418" s="6" t="s">
        <v>169</v>
      </c>
      <c r="L418" s="20" t="s">
        <v>170</v>
      </c>
      <c r="M418" s="7">
        <f>INDEX(EG_Gens!$G$55:$Q$105,MATCH('3. Pollutant Emissions - EF'!$C418,EG_Gens!$C$55:$C$105,0),MATCH('3. Pollutant Emissions - EF'!$B418,EG_Gens!$G$54:$Q$54,0))</f>
        <v>3.3900000000000005E-4</v>
      </c>
      <c r="N418" s="5">
        <f>INDEX(EG_Gens!$S$55:$AC$105,MATCH('3. Pollutant Emissions - EF'!$C418,EG_Gens!$C$55:$C$105,0),MATCH('3. Pollutant Emissions - EF'!$B418,EG_Gens!$S$54:$AC$54,0))</f>
        <v>3.3900000000000002E-6</v>
      </c>
      <c r="O418" s="130">
        <f>IFERROR(IF(OR($C418="",$C418="No CAS"),INDEX('DEQ Pollutant List'!$D$7:$D$611,MATCH($D418,'DEQ Pollutant List'!$B$7:$B$611,0)),INDEX('DEQ Pollutant List'!$D$7:$D$611,MATCH($C418,'DEQ Pollutant List'!$A$7:$A$611,0))),"")</f>
        <v>136</v>
      </c>
    </row>
    <row r="419" spans="1:15" ht="15" hidden="1">
      <c r="A419" s="5" t="s">
        <v>51</v>
      </c>
      <c r="B419" s="7" t="s">
        <v>63</v>
      </c>
      <c r="C419" s="13" t="s">
        <v>173</v>
      </c>
      <c r="D419" s="19" t="s">
        <v>181</v>
      </c>
      <c r="E419" s="23"/>
      <c r="F419" s="21"/>
      <c r="G419" s="23" t="s">
        <v>53</v>
      </c>
      <c r="H419" s="21" t="s">
        <v>53</v>
      </c>
      <c r="I419" s="34">
        <v>2.0000000000000001E-4</v>
      </c>
      <c r="J419" s="11">
        <v>2.0000000000000001E-4</v>
      </c>
      <c r="K419" s="6" t="s">
        <v>169</v>
      </c>
      <c r="L419" s="20" t="s">
        <v>170</v>
      </c>
      <c r="M419" s="7">
        <f>INDEX(EG_Gens!$G$55:$Q$105,MATCH('3. Pollutant Emissions - EF'!$C419,EG_Gens!$C$55:$C$105,0),MATCH('3. Pollutant Emissions - EF'!$B419,EG_Gens!$G$54:$Q$54,0))</f>
        <v>7.1491333333333334E-4</v>
      </c>
      <c r="N419" s="5">
        <f>INDEX(EG_Gens!$S$55:$AC$105,MATCH('3. Pollutant Emissions - EF'!$C419,EG_Gens!$C$55:$C$105,0),MATCH('3. Pollutant Emissions - EF'!$B419,EG_Gens!$S$54:$AC$54,0))</f>
        <v>7.1491333333333324E-6</v>
      </c>
      <c r="O419" s="130">
        <f>IFERROR(IF(OR($C419="",$C419="No CAS"),INDEX('DEQ Pollutant List'!$D$7:$D$611,MATCH($D419,'DEQ Pollutant List'!$B$7:$B$611,0)),INDEX('DEQ Pollutant List'!$D$7:$D$611,MATCH($C419,'DEQ Pollutant List'!$A$7:$A$611,0))),"")</f>
        <v>108</v>
      </c>
    </row>
    <row r="420" spans="1:15" ht="15" hidden="1">
      <c r="A420" s="5" t="s">
        <v>51</v>
      </c>
      <c r="B420" s="7" t="s">
        <v>63</v>
      </c>
      <c r="C420" s="13" t="s">
        <v>109</v>
      </c>
      <c r="D420" s="19" t="s">
        <v>134</v>
      </c>
      <c r="E420" s="23"/>
      <c r="F420" s="21"/>
      <c r="G420" s="23" t="s">
        <v>53</v>
      </c>
      <c r="H420" s="21" t="s">
        <v>53</v>
      </c>
      <c r="I420" s="34">
        <v>1.5751137782235815E-5</v>
      </c>
      <c r="J420" s="11">
        <v>1.5751137782235815E-5</v>
      </c>
      <c r="K420" s="6" t="s">
        <v>169</v>
      </c>
      <c r="L420" s="20" t="s">
        <v>170</v>
      </c>
      <c r="M420" s="7">
        <f>INDEX(EG_Gens!$G$55:$Q$105,MATCH('3. Pollutant Emissions - EF'!$C420,EG_Gens!$C$55:$C$105,0),MATCH('3. Pollutant Emissions - EF'!$B420,EG_Gens!$G$54:$Q$54,0))</f>
        <v>5.3396357081779417E-5</v>
      </c>
      <c r="N420" s="5">
        <f>INDEX(EG_Gens!$S$55:$AC$105,MATCH('3. Pollutant Emissions - EF'!$C420,EG_Gens!$C$55:$C$105,0),MATCH('3. Pollutant Emissions - EF'!$B420,EG_Gens!$S$54:$AC$54,0))</f>
        <v>5.3396357081779409E-7</v>
      </c>
      <c r="O420" s="130">
        <f>IFERROR(IF(OR($C420="",$C420="No CAS"),INDEX('DEQ Pollutant List'!$D$7:$D$611,MATCH($D420,'DEQ Pollutant List'!$B$7:$B$611,0)),INDEX('DEQ Pollutant List'!$D$7:$D$611,MATCH($C420,'DEQ Pollutant List'!$A$7:$A$611,0))),"")</f>
        <v>146</v>
      </c>
    </row>
    <row r="421" spans="1:15" ht="15" hidden="1">
      <c r="A421" s="5" t="s">
        <v>51</v>
      </c>
      <c r="B421" s="7" t="s">
        <v>63</v>
      </c>
      <c r="C421" s="13" t="s">
        <v>110</v>
      </c>
      <c r="D421" s="19" t="s">
        <v>135</v>
      </c>
      <c r="E421" s="23"/>
      <c r="F421" s="21"/>
      <c r="G421" s="23" t="s">
        <v>53</v>
      </c>
      <c r="H421" s="21" t="s">
        <v>53</v>
      </c>
      <c r="I421" s="34">
        <v>4.1000000000000003E-3</v>
      </c>
      <c r="J421" s="11">
        <v>4.1000000000000003E-3</v>
      </c>
      <c r="K421" s="6" t="s">
        <v>169</v>
      </c>
      <c r="L421" s="20" t="s">
        <v>170</v>
      </c>
      <c r="M421" s="7">
        <f>INDEX(EG_Gens!$G$55:$Q$105,MATCH('3. Pollutant Emissions - EF'!$C421,EG_Gens!$C$55:$C$105,0),MATCH('3. Pollutant Emissions - EF'!$B421,EG_Gens!$G$54:$Q$54,0))</f>
        <v>1.3899000000000002E-2</v>
      </c>
      <c r="N421" s="5">
        <f>INDEX(EG_Gens!$S$55:$AC$105,MATCH('3. Pollutant Emissions - EF'!$C421,EG_Gens!$C$55:$C$105,0),MATCH('3. Pollutant Emissions - EF'!$B421,EG_Gens!$S$54:$AC$54,0))</f>
        <v>1.3899000000000002E-4</v>
      </c>
      <c r="O421" s="130">
        <f>IFERROR(IF(OR($C421="",$C421="No CAS"),INDEX('DEQ Pollutant List'!$D$7:$D$611,MATCH($D421,'DEQ Pollutant List'!$B$7:$B$611,0)),INDEX('DEQ Pollutant List'!$D$7:$D$611,MATCH($C421,'DEQ Pollutant List'!$A$7:$A$611,0))),"")</f>
        <v>149</v>
      </c>
    </row>
    <row r="422" spans="1:15" ht="15" hidden="1">
      <c r="A422" s="5" t="s">
        <v>51</v>
      </c>
      <c r="B422" s="7" t="s">
        <v>63</v>
      </c>
      <c r="C422" s="13">
        <v>200</v>
      </c>
      <c r="D422" s="19" t="s">
        <v>182</v>
      </c>
      <c r="E422" s="23"/>
      <c r="F422" s="21"/>
      <c r="G422" s="23" t="s">
        <v>53</v>
      </c>
      <c r="H422" s="21" t="s">
        <v>53</v>
      </c>
      <c r="I422" s="34">
        <v>33.5</v>
      </c>
      <c r="J422" s="11">
        <v>33.5</v>
      </c>
      <c r="K422" s="6" t="s">
        <v>169</v>
      </c>
      <c r="L422" s="20" t="s">
        <v>170</v>
      </c>
      <c r="M422" s="7">
        <f>INDEX(EG_Gens!$G$55:$Q$105,MATCH('3. Pollutant Emissions - EF'!$C422,EG_Gens!$C$55:$C$105,0),MATCH('3. Pollutant Emissions - EF'!$B422,EG_Gens!$G$54:$Q$54,0))</f>
        <v>119.74798333333331</v>
      </c>
      <c r="N422" s="5">
        <f>INDEX(EG_Gens!$S$55:$AC$105,MATCH('3. Pollutant Emissions - EF'!$C422,EG_Gens!$C$55:$C$105,0),MATCH('3. Pollutant Emissions - EF'!$B422,EG_Gens!$S$54:$AC$54,0))</f>
        <v>1.1974798333333332</v>
      </c>
      <c r="O422" s="130">
        <f>IFERROR(IF(OR($C422="",$C422="No CAS"),INDEX('DEQ Pollutant List'!$D$7:$D$611,MATCH($D422,'DEQ Pollutant List'!$B$7:$B$611,0)),INDEX('DEQ Pollutant List'!$D$7:$D$611,MATCH($C422,'DEQ Pollutant List'!$A$7:$A$611,0))),"")</f>
        <v>200</v>
      </c>
    </row>
    <row r="423" spans="1:15" ht="15" hidden="1">
      <c r="A423" s="5" t="s">
        <v>51</v>
      </c>
      <c r="B423" s="7" t="s">
        <v>63</v>
      </c>
      <c r="C423" s="13" t="s">
        <v>111</v>
      </c>
      <c r="D423" s="19" t="s">
        <v>136</v>
      </c>
      <c r="E423" s="23"/>
      <c r="F423" s="21"/>
      <c r="G423" s="23" t="s">
        <v>53</v>
      </c>
      <c r="H423" s="21" t="s">
        <v>53</v>
      </c>
      <c r="I423" s="34">
        <v>1.09E-2</v>
      </c>
      <c r="J423" s="11">
        <v>1.09E-2</v>
      </c>
      <c r="K423" s="6" t="s">
        <v>169</v>
      </c>
      <c r="L423" s="20" t="s">
        <v>170</v>
      </c>
      <c r="M423" s="7">
        <f>INDEX(EG_Gens!$G$55:$Q$105,MATCH('3. Pollutant Emissions - EF'!$C423,EG_Gens!$C$55:$C$105,0),MATCH('3. Pollutant Emissions - EF'!$B423,EG_Gens!$G$54:$Q$54,0))</f>
        <v>3.8962776666666664E-2</v>
      </c>
      <c r="N423" s="5">
        <f>INDEX(EG_Gens!$S$55:$AC$105,MATCH('3. Pollutant Emissions - EF'!$C423,EG_Gens!$C$55:$C$105,0),MATCH('3. Pollutant Emissions - EF'!$B423,EG_Gens!$S$54:$AC$54,0))</f>
        <v>3.896277666666666E-4</v>
      </c>
      <c r="O423" s="130">
        <f>IFERROR(IF(OR($C423="",$C423="No CAS"),INDEX('DEQ Pollutant List'!$D$7:$D$611,MATCH($D423,'DEQ Pollutant List'!$B$7:$B$611,0)),INDEX('DEQ Pollutant List'!$D$7:$D$611,MATCH($C423,'DEQ Pollutant List'!$A$7:$A$611,0))),"")</f>
        <v>229</v>
      </c>
    </row>
    <row r="424" spans="1:15" ht="15" hidden="1">
      <c r="A424" s="5" t="s">
        <v>51</v>
      </c>
      <c r="B424" s="7" t="s">
        <v>63</v>
      </c>
      <c r="C424" s="13" t="s">
        <v>112</v>
      </c>
      <c r="D424" s="19" t="s">
        <v>137</v>
      </c>
      <c r="E424" s="23"/>
      <c r="F424" s="21"/>
      <c r="G424" s="23" t="s">
        <v>53</v>
      </c>
      <c r="H424" s="21" t="s">
        <v>53</v>
      </c>
      <c r="I424" s="34">
        <v>1.7261</v>
      </c>
      <c r="J424" s="11">
        <v>1.7261</v>
      </c>
      <c r="K424" s="6" t="s">
        <v>169</v>
      </c>
      <c r="L424" s="20" t="s">
        <v>170</v>
      </c>
      <c r="M424" s="7">
        <f>INDEX(EG_Gens!$G$55:$Q$105,MATCH('3. Pollutant Emissions - EF'!$C424,EG_Gens!$C$55:$C$105,0),MATCH('3. Pollutant Emissions - EF'!$B424,EG_Gens!$G$54:$Q$54,0))</f>
        <v>6.2253234916666669</v>
      </c>
      <c r="N424" s="5">
        <f>INDEX(EG_Gens!$S$55:$AC$105,MATCH('3. Pollutant Emissions - EF'!$C424,EG_Gens!$C$55:$C$105,0),MATCH('3. Pollutant Emissions - EF'!$B424,EG_Gens!$S$54:$AC$54,0))</f>
        <v>6.2253234916666664E-2</v>
      </c>
      <c r="O424" s="130">
        <f>IFERROR(IF(OR($C424="",$C424="No CAS"),INDEX('DEQ Pollutant List'!$D$7:$D$611,MATCH($D424,'DEQ Pollutant List'!$B$7:$B$611,0)),INDEX('DEQ Pollutant List'!$D$7:$D$611,MATCH($C424,'DEQ Pollutant List'!$A$7:$A$611,0))),"")</f>
        <v>250</v>
      </c>
    </row>
    <row r="425" spans="1:15" ht="15" hidden="1">
      <c r="A425" s="5" t="s">
        <v>51</v>
      </c>
      <c r="B425" s="7" t="s">
        <v>63</v>
      </c>
      <c r="C425" s="13" t="s">
        <v>113</v>
      </c>
      <c r="D425" s="19" t="s">
        <v>138</v>
      </c>
      <c r="E425" s="23"/>
      <c r="F425" s="21"/>
      <c r="G425" s="23" t="s">
        <v>53</v>
      </c>
      <c r="H425" s="21" t="s">
        <v>53</v>
      </c>
      <c r="I425" s="34">
        <v>2.69E-2</v>
      </c>
      <c r="J425" s="11">
        <v>2.69E-2</v>
      </c>
      <c r="K425" s="6" t="s">
        <v>169</v>
      </c>
      <c r="L425" s="20" t="s">
        <v>170</v>
      </c>
      <c r="M425" s="7">
        <f>INDEX(EG_Gens!$G$55:$Q$105,MATCH('3. Pollutant Emissions - EF'!$C425,EG_Gens!$C$55:$C$105,0),MATCH('3. Pollutant Emissions - EF'!$B425,EG_Gens!$G$54:$Q$54,0))</f>
        <v>9.6155843333333324E-2</v>
      </c>
      <c r="N425" s="5">
        <f>INDEX(EG_Gens!$S$55:$AC$105,MATCH('3. Pollutant Emissions - EF'!$C425,EG_Gens!$C$55:$C$105,0),MATCH('3. Pollutant Emissions - EF'!$B425,EG_Gens!$S$54:$AC$54,0))</f>
        <v>9.6155843333333324E-4</v>
      </c>
      <c r="O425" s="130">
        <f>IFERROR(IF(OR($C425="",$C425="No CAS"),INDEX('DEQ Pollutant List'!$D$7:$D$611,MATCH($D425,'DEQ Pollutant List'!$B$7:$B$611,0)),INDEX('DEQ Pollutant List'!$D$7:$D$611,MATCH($C425,'DEQ Pollutant List'!$A$7:$A$611,0))),"")</f>
        <v>289</v>
      </c>
    </row>
    <row r="426" spans="1:15" ht="15" hidden="1">
      <c r="A426" s="5" t="s">
        <v>51</v>
      </c>
      <c r="B426" s="7" t="s">
        <v>63</v>
      </c>
      <c r="C426" s="13" t="s">
        <v>174</v>
      </c>
      <c r="D426" s="19" t="s">
        <v>183</v>
      </c>
      <c r="E426" s="23"/>
      <c r="F426" s="21"/>
      <c r="G426" s="23" t="s">
        <v>53</v>
      </c>
      <c r="H426" s="21" t="s">
        <v>53</v>
      </c>
      <c r="I426" s="34">
        <v>0.18629999999999999</v>
      </c>
      <c r="J426" s="11">
        <v>0.18629999999999999</v>
      </c>
      <c r="K426" s="6" t="s">
        <v>169</v>
      </c>
      <c r="L426" s="20" t="s">
        <v>170</v>
      </c>
      <c r="M426" s="7">
        <f>INDEX(EG_Gens!$G$55:$Q$105,MATCH('3. Pollutant Emissions - EF'!$C426,EG_Gens!$C$55:$C$105,0),MATCH('3. Pollutant Emissions - EF'!$B426,EG_Gens!$G$54:$Q$54,0))</f>
        <v>0.66594176999999999</v>
      </c>
      <c r="N426" s="5">
        <f>INDEX(EG_Gens!$S$55:$AC$105,MATCH('3. Pollutant Emissions - EF'!$C426,EG_Gens!$C$55:$C$105,0),MATCH('3. Pollutant Emissions - EF'!$B426,EG_Gens!$S$54:$AC$54,0))</f>
        <v>6.6594176999999989E-3</v>
      </c>
      <c r="O426" s="130">
        <f>IFERROR(IF(OR($C426="",$C426="No CAS"),INDEX('DEQ Pollutant List'!$D$7:$D$611,MATCH($D426,'DEQ Pollutant List'!$B$7:$B$611,0)),INDEX('DEQ Pollutant List'!$D$7:$D$611,MATCH($C426,'DEQ Pollutant List'!$A$7:$A$611,0))),"")</f>
        <v>292</v>
      </c>
    </row>
    <row r="427" spans="1:15" ht="15" hidden="1">
      <c r="A427" s="5" t="s">
        <v>51</v>
      </c>
      <c r="B427" s="7" t="s">
        <v>63</v>
      </c>
      <c r="C427" s="13" t="s">
        <v>114</v>
      </c>
      <c r="D427" s="19" t="s">
        <v>139</v>
      </c>
      <c r="E427" s="23"/>
      <c r="F427" s="21"/>
      <c r="G427" s="23" t="s">
        <v>53</v>
      </c>
      <c r="H427" s="21" t="s">
        <v>53</v>
      </c>
      <c r="I427" s="34">
        <v>8.3000000000000001E-3</v>
      </c>
      <c r="J427" s="11">
        <v>8.3000000000000001E-3</v>
      </c>
      <c r="K427" s="6" t="s">
        <v>169</v>
      </c>
      <c r="L427" s="20" t="s">
        <v>170</v>
      </c>
      <c r="M427" s="7">
        <f>INDEX(EG_Gens!$G$55:$Q$105,MATCH('3. Pollutant Emissions - EF'!$C427,EG_Gens!$C$55:$C$105,0),MATCH('3. Pollutant Emissions - EF'!$B427,EG_Gens!$G$54:$Q$54,0))</f>
        <v>2.8137000000000002E-2</v>
      </c>
      <c r="N427" s="5">
        <f>INDEX(EG_Gens!$S$55:$AC$105,MATCH('3. Pollutant Emissions - EF'!$C427,EG_Gens!$C$55:$C$105,0),MATCH('3. Pollutant Emissions - EF'!$B427,EG_Gens!$S$54:$AC$54,0))</f>
        <v>2.8137000000000003E-4</v>
      </c>
      <c r="O427" s="130">
        <f>IFERROR(IF(OR($C427="",$C427="No CAS"),INDEX('DEQ Pollutant List'!$D$7:$D$611,MATCH($D427,'DEQ Pollutant List'!$B$7:$B$611,0)),INDEX('DEQ Pollutant List'!$D$7:$D$611,MATCH($C427,'DEQ Pollutant List'!$A$7:$A$611,0))),"")</f>
        <v>305</v>
      </c>
    </row>
    <row r="428" spans="1:15" ht="15" hidden="1">
      <c r="A428" s="5" t="s">
        <v>51</v>
      </c>
      <c r="B428" s="7" t="s">
        <v>63</v>
      </c>
      <c r="C428" s="13" t="s">
        <v>115</v>
      </c>
      <c r="D428" s="19" t="s">
        <v>140</v>
      </c>
      <c r="E428" s="23"/>
      <c r="F428" s="21"/>
      <c r="G428" s="23" t="s">
        <v>53</v>
      </c>
      <c r="H428" s="21" t="s">
        <v>53</v>
      </c>
      <c r="I428" s="34">
        <v>3.0999999999999999E-3</v>
      </c>
      <c r="J428" s="11">
        <v>3.0999999999999999E-3</v>
      </c>
      <c r="K428" s="6" t="s">
        <v>169</v>
      </c>
      <c r="L428" s="20" t="s">
        <v>170</v>
      </c>
      <c r="M428" s="7">
        <f>INDEX(EG_Gens!$G$55:$Q$105,MATCH('3. Pollutant Emissions - EF'!$C428,EG_Gens!$C$55:$C$105,0),MATCH('3. Pollutant Emissions - EF'!$B428,EG_Gens!$G$54:$Q$54,0))</f>
        <v>1.0508999999999999E-2</v>
      </c>
      <c r="N428" s="5">
        <f>INDEX(EG_Gens!$S$55:$AC$105,MATCH('3. Pollutant Emissions - EF'!$C428,EG_Gens!$C$55:$C$105,0),MATCH('3. Pollutant Emissions - EF'!$B428,EG_Gens!$S$54:$AC$54,0))</f>
        <v>1.0509E-4</v>
      </c>
      <c r="O428" s="130">
        <f>IFERROR(IF(OR($C428="",$C428="No CAS"),INDEX('DEQ Pollutant List'!$D$7:$D$611,MATCH($D428,'DEQ Pollutant List'!$B$7:$B$611,0)),INDEX('DEQ Pollutant List'!$D$7:$D$611,MATCH($C428,'DEQ Pollutant List'!$A$7:$A$611,0))),"")</f>
        <v>312</v>
      </c>
    </row>
    <row r="429" spans="1:15" ht="15" hidden="1">
      <c r="A429" s="5" t="s">
        <v>51</v>
      </c>
      <c r="B429" s="7" t="s">
        <v>63</v>
      </c>
      <c r="C429" s="13" t="s">
        <v>116</v>
      </c>
      <c r="D429" s="19" t="s">
        <v>141</v>
      </c>
      <c r="E429" s="23"/>
      <c r="F429" s="21"/>
      <c r="G429" s="23" t="s">
        <v>53</v>
      </c>
      <c r="H429" s="21" t="s">
        <v>53</v>
      </c>
      <c r="I429" s="34">
        <v>2E-3</v>
      </c>
      <c r="J429" s="11">
        <v>2E-3</v>
      </c>
      <c r="K429" s="6" t="s">
        <v>169</v>
      </c>
      <c r="L429" s="20" t="s">
        <v>170</v>
      </c>
      <c r="M429" s="7">
        <f>INDEX(EG_Gens!$G$55:$Q$105,MATCH('3. Pollutant Emissions - EF'!$C429,EG_Gens!$C$55:$C$105,0),MATCH('3. Pollutant Emissions - EF'!$B429,EG_Gens!$G$54:$Q$54,0))</f>
        <v>6.7800000000000004E-3</v>
      </c>
      <c r="N429" s="5">
        <f>INDEX(EG_Gens!$S$55:$AC$105,MATCH('3. Pollutant Emissions - EF'!$C429,EG_Gens!$C$55:$C$105,0),MATCH('3. Pollutant Emissions - EF'!$B429,EG_Gens!$S$54:$AC$54,0))</f>
        <v>6.7799999999999995E-5</v>
      </c>
      <c r="O429" s="130">
        <f>IFERROR(IF(OR($C429="",$C429="No CAS"),INDEX('DEQ Pollutant List'!$D$7:$D$611,MATCH($D429,'DEQ Pollutant List'!$B$7:$B$611,0)),INDEX('DEQ Pollutant List'!$D$7:$D$611,MATCH($C429,'DEQ Pollutant List'!$A$7:$A$611,0))),"")</f>
        <v>316</v>
      </c>
    </row>
    <row r="430" spans="1:15" ht="15" hidden="1">
      <c r="A430" s="5" t="s">
        <v>51</v>
      </c>
      <c r="B430" s="7" t="s">
        <v>63</v>
      </c>
      <c r="C430" s="13" t="s">
        <v>118</v>
      </c>
      <c r="D430" s="19" t="s">
        <v>143</v>
      </c>
      <c r="E430" s="23"/>
      <c r="F430" s="21"/>
      <c r="G430" s="23" t="s">
        <v>53</v>
      </c>
      <c r="H430" s="21" t="s">
        <v>53</v>
      </c>
      <c r="I430" s="34">
        <v>1.9699999999999999E-2</v>
      </c>
      <c r="J430" s="11">
        <v>1.9699999999999999E-2</v>
      </c>
      <c r="K430" s="6" t="s">
        <v>169</v>
      </c>
      <c r="L430" s="20" t="s">
        <v>170</v>
      </c>
      <c r="M430" s="7">
        <f>INDEX(EG_Gens!$G$55:$Q$105,MATCH('3. Pollutant Emissions - EF'!$C430,EG_Gens!$C$55:$C$105,0),MATCH('3. Pollutant Emissions - EF'!$B430,EG_Gens!$G$54:$Q$54,0))</f>
        <v>7.041896333333332E-2</v>
      </c>
      <c r="N430" s="5">
        <f>INDEX(EG_Gens!$S$55:$AC$105,MATCH('3. Pollutant Emissions - EF'!$C430,EG_Gens!$C$55:$C$105,0),MATCH('3. Pollutant Emissions - EF'!$B430,EG_Gens!$S$54:$AC$54,0))</f>
        <v>7.0418963333333307E-4</v>
      </c>
      <c r="O430" s="130">
        <f>IFERROR(IF(OR($C430="",$C430="No CAS"),INDEX('DEQ Pollutant List'!$D$7:$D$611,MATCH($D430,'DEQ Pollutant List'!$B$7:$B$611,0)),INDEX('DEQ Pollutant List'!$D$7:$D$611,MATCH($C430,'DEQ Pollutant List'!$A$7:$A$611,0))),"")</f>
        <v>428</v>
      </c>
    </row>
    <row r="431" spans="1:15" ht="15" hidden="1">
      <c r="A431" s="5" t="s">
        <v>51</v>
      </c>
      <c r="B431" s="7" t="s">
        <v>63</v>
      </c>
      <c r="C431" s="13">
        <v>365</v>
      </c>
      <c r="D431" s="19" t="s">
        <v>144</v>
      </c>
      <c r="E431" s="23"/>
      <c r="F431" s="21"/>
      <c r="G431" s="23" t="s">
        <v>53</v>
      </c>
      <c r="H431" s="21" t="s">
        <v>53</v>
      </c>
      <c r="I431" s="34">
        <v>3.8999999999999998E-3</v>
      </c>
      <c r="J431" s="11">
        <v>3.8999999999999998E-3</v>
      </c>
      <c r="K431" s="6" t="s">
        <v>169</v>
      </c>
      <c r="L431" s="20" t="s">
        <v>170</v>
      </c>
      <c r="M431" s="7">
        <f>INDEX(EG_Gens!$G$55:$Q$105,MATCH('3. Pollutant Emissions - EF'!$C431,EG_Gens!$C$55:$C$105,0),MATCH('3. Pollutant Emissions - EF'!$B431,EG_Gens!$G$54:$Q$54,0))</f>
        <v>1.3221E-2</v>
      </c>
      <c r="N431" s="5">
        <f>INDEX(EG_Gens!$S$55:$AC$105,MATCH('3. Pollutant Emissions - EF'!$C431,EG_Gens!$C$55:$C$105,0),MATCH('3. Pollutant Emissions - EF'!$B431,EG_Gens!$S$54:$AC$54,0))</f>
        <v>1.3220999999999998E-4</v>
      </c>
      <c r="O431" s="130">
        <f>IFERROR(IF(OR($C431="",$C431="No CAS"),INDEX('DEQ Pollutant List'!$D$7:$D$611,MATCH($D431,'DEQ Pollutant List'!$B$7:$B$611,0)),INDEX('DEQ Pollutant List'!$D$7:$D$611,MATCH($C431,'DEQ Pollutant List'!$A$7:$A$611,0))),"")</f>
        <v>365</v>
      </c>
    </row>
    <row r="432" spans="1:15" ht="15" hidden="1">
      <c r="A432" s="5" t="s">
        <v>51</v>
      </c>
      <c r="B432" s="7" t="s">
        <v>63</v>
      </c>
      <c r="C432" s="13">
        <v>401</v>
      </c>
      <c r="D432" s="19" t="s">
        <v>145</v>
      </c>
      <c r="E432" s="23"/>
      <c r="F432" s="21"/>
      <c r="G432" s="23" t="s">
        <v>53</v>
      </c>
      <c r="H432" s="21" t="s">
        <v>53</v>
      </c>
      <c r="I432" s="34">
        <v>3.6200000000000003E-2</v>
      </c>
      <c r="J432" s="11">
        <v>3.6200000000000003E-2</v>
      </c>
      <c r="K432" s="6" t="s">
        <v>169</v>
      </c>
      <c r="L432" s="20" t="s">
        <v>170</v>
      </c>
      <c r="M432" s="7">
        <f>INDEX(EG_Gens!$G$55:$Q$105,MATCH('3. Pollutant Emissions - EF'!$C432,EG_Gens!$C$55:$C$105,0),MATCH('3. Pollutant Emissions - EF'!$B432,EG_Gens!$G$54:$Q$54,0))</f>
        <v>0.12939931333333335</v>
      </c>
      <c r="N432" s="5">
        <f>INDEX(EG_Gens!$S$55:$AC$105,MATCH('3. Pollutant Emissions - EF'!$C432,EG_Gens!$C$55:$C$105,0),MATCH('3. Pollutant Emissions - EF'!$B432,EG_Gens!$S$54:$AC$54,0))</f>
        <v>1.2939931333333331E-3</v>
      </c>
      <c r="O432" s="130">
        <f>IFERROR(IF(OR($C432="",$C432="No CAS"),INDEX('DEQ Pollutant List'!$D$7:$D$611,MATCH($D432,'DEQ Pollutant List'!$B$7:$B$611,0)),INDEX('DEQ Pollutant List'!$D$7:$D$611,MATCH($C432,'DEQ Pollutant List'!$A$7:$A$611,0))),"")</f>
        <v>401</v>
      </c>
    </row>
    <row r="433" spans="1:15" ht="15" hidden="1">
      <c r="A433" s="5" t="s">
        <v>51</v>
      </c>
      <c r="B433" s="7" t="s">
        <v>63</v>
      </c>
      <c r="C433" s="13">
        <v>504</v>
      </c>
      <c r="D433" s="19" t="s">
        <v>184</v>
      </c>
      <c r="E433" s="23"/>
      <c r="F433" s="21"/>
      <c r="G433" s="23" t="s">
        <v>53</v>
      </c>
      <c r="H433" s="21" t="s">
        <v>53</v>
      </c>
      <c r="I433" s="34">
        <v>8.4039857312420349E-3</v>
      </c>
      <c r="J433" s="11">
        <v>8.4039857312420349E-3</v>
      </c>
      <c r="K433" s="6" t="s">
        <v>169</v>
      </c>
      <c r="L433" s="20" t="s">
        <v>170</v>
      </c>
      <c r="M433" s="7">
        <f>INDEX(EG_Gens!$G$55:$Q$105,MATCH('3. Pollutant Emissions - EF'!$C433,EG_Gens!$C$55:$C$105,0),MATCH('3. Pollutant Emissions - EF'!$B433,EG_Gens!$G$54:$Q$54,0))</f>
        <v>2.8489511628910499E-2</v>
      </c>
      <c r="N433" s="5">
        <f>INDEX(EG_Gens!$S$55:$AC$105,MATCH('3. Pollutant Emissions - EF'!$C433,EG_Gens!$C$55:$C$105,0),MATCH('3. Pollutant Emissions - EF'!$B433,EG_Gens!$S$54:$AC$54,0))</f>
        <v>2.8489511628910499E-4</v>
      </c>
      <c r="O433" s="130">
        <f>IFERROR(IF(OR($C433="",$C433="No CAS"),INDEX('DEQ Pollutant List'!$D$7:$D$611,MATCH($D433,'DEQ Pollutant List'!$B$7:$B$611,0)),INDEX('DEQ Pollutant List'!$D$7:$D$611,MATCH($C433,'DEQ Pollutant List'!$A$7:$A$611,0))),"")</f>
        <v>504</v>
      </c>
    </row>
    <row r="434" spans="1:15" ht="15" hidden="1">
      <c r="A434" s="5" t="s">
        <v>51</v>
      </c>
      <c r="B434" s="7" t="s">
        <v>63</v>
      </c>
      <c r="C434" s="13" t="s">
        <v>175</v>
      </c>
      <c r="D434" s="19" t="s">
        <v>185</v>
      </c>
      <c r="E434" s="23"/>
      <c r="F434" s="21"/>
      <c r="G434" s="23" t="s">
        <v>53</v>
      </c>
      <c r="H434" s="21" t="s">
        <v>53</v>
      </c>
      <c r="I434" s="34">
        <v>0.47</v>
      </c>
      <c r="J434" s="11">
        <v>0.47</v>
      </c>
      <c r="K434" s="6" t="s">
        <v>169</v>
      </c>
      <c r="L434" s="20" t="s">
        <v>170</v>
      </c>
      <c r="M434" s="7">
        <f>INDEX(EG_Gens!$G$55:$Q$105,MATCH('3. Pollutant Emissions - EF'!$C434,EG_Gens!$C$55:$C$105,0),MATCH('3. Pollutant Emissions - EF'!$B434,EG_Gens!$G$54:$Q$54,0))</f>
        <v>1.6800463333333331</v>
      </c>
      <c r="N434" s="5">
        <f>INDEX(EG_Gens!$S$55:$AC$105,MATCH('3. Pollutant Emissions - EF'!$C434,EG_Gens!$C$55:$C$105,0),MATCH('3. Pollutant Emissions - EF'!$B434,EG_Gens!$S$54:$AC$54,0))</f>
        <v>1.6800463333333331E-2</v>
      </c>
      <c r="O434" s="130">
        <f>IFERROR(IF(OR($C434="",$C434="No CAS"),INDEX('DEQ Pollutant List'!$D$7:$D$611,MATCH($D434,'DEQ Pollutant List'!$B$7:$B$611,0)),INDEX('DEQ Pollutant List'!$D$7:$D$611,MATCH($C434,'DEQ Pollutant List'!$A$7:$A$611,0))),"")</f>
        <v>561</v>
      </c>
    </row>
    <row r="435" spans="1:15" ht="15" hidden="1">
      <c r="A435" s="5" t="s">
        <v>51</v>
      </c>
      <c r="B435" s="7" t="s">
        <v>63</v>
      </c>
      <c r="C435" s="13" t="s">
        <v>119</v>
      </c>
      <c r="D435" s="19" t="s">
        <v>146</v>
      </c>
      <c r="E435" s="23"/>
      <c r="F435" s="21"/>
      <c r="G435" s="23" t="s">
        <v>53</v>
      </c>
      <c r="H435" s="21" t="s">
        <v>53</v>
      </c>
      <c r="I435" s="34">
        <v>2.2000000000000001E-3</v>
      </c>
      <c r="J435" s="11">
        <v>2.2000000000000001E-3</v>
      </c>
      <c r="K435" s="6" t="s">
        <v>169</v>
      </c>
      <c r="L435" s="20" t="s">
        <v>170</v>
      </c>
      <c r="M435" s="7">
        <f>INDEX(EG_Gens!$G$55:$Q$105,MATCH('3. Pollutant Emissions - EF'!$C435,EG_Gens!$C$55:$C$105,0),MATCH('3. Pollutant Emissions - EF'!$B435,EG_Gens!$G$54:$Q$54,0))</f>
        <v>7.4580000000000011E-3</v>
      </c>
      <c r="N435" s="5">
        <f>INDEX(EG_Gens!$S$55:$AC$105,MATCH('3. Pollutant Emissions - EF'!$C435,EG_Gens!$C$55:$C$105,0),MATCH('3. Pollutant Emissions - EF'!$B435,EG_Gens!$S$54:$AC$54,0))</f>
        <v>7.4580000000000008E-5</v>
      </c>
      <c r="O435" s="130">
        <f>IFERROR(IF(OR($C435="",$C435="No CAS"),INDEX('DEQ Pollutant List'!$D$7:$D$611,MATCH($D435,'DEQ Pollutant List'!$B$7:$B$611,0)),INDEX('DEQ Pollutant List'!$D$7:$D$611,MATCH($C435,'DEQ Pollutant List'!$A$7:$A$611,0))),"")</f>
        <v>575</v>
      </c>
    </row>
    <row r="436" spans="1:15" ht="15" hidden="1">
      <c r="A436" s="5" t="s">
        <v>51</v>
      </c>
      <c r="B436" s="7" t="s">
        <v>63</v>
      </c>
      <c r="C436" s="13" t="s">
        <v>176</v>
      </c>
      <c r="D436" s="19" t="s">
        <v>186</v>
      </c>
      <c r="E436" s="23"/>
      <c r="F436" s="21"/>
      <c r="G436" s="23" t="s">
        <v>53</v>
      </c>
      <c r="H436" s="21" t="s">
        <v>53</v>
      </c>
      <c r="I436" s="34">
        <v>4.8013014217323475E-5</v>
      </c>
      <c r="J436" s="11">
        <v>4.8013014217323475E-5</v>
      </c>
      <c r="K436" s="6" t="s">
        <v>169</v>
      </c>
      <c r="L436" s="20" t="s">
        <v>170</v>
      </c>
      <c r="M436" s="7">
        <f>INDEX(EG_Gens!$G$55:$Q$105,MATCH('3. Pollutant Emissions - EF'!$C436,EG_Gens!$C$55:$C$105,0),MATCH('3. Pollutant Emissions - EF'!$B436,EG_Gens!$G$54:$Q$54,0))</f>
        <v>1.6276411819672658E-4</v>
      </c>
      <c r="N436" s="5">
        <f>INDEX(EG_Gens!$S$55:$AC$105,MATCH('3. Pollutant Emissions - EF'!$C436,EG_Gens!$C$55:$C$105,0),MATCH('3. Pollutant Emissions - EF'!$B436,EG_Gens!$S$54:$AC$54,0))</f>
        <v>1.6276411819672658E-6</v>
      </c>
      <c r="O436" s="130">
        <f>IFERROR(IF(OR($C436="",$C436="No CAS"),INDEX('DEQ Pollutant List'!$D$7:$D$611,MATCH($D436,'DEQ Pollutant List'!$B$7:$B$611,0)),INDEX('DEQ Pollutant List'!$D$7:$D$611,MATCH($C436,'DEQ Pollutant List'!$A$7:$A$611,0))),"")</f>
        <v>580</v>
      </c>
    </row>
    <row r="437" spans="1:15" ht="15" hidden="1">
      <c r="A437" s="5" t="s">
        <v>51</v>
      </c>
      <c r="B437" s="7" t="s">
        <v>63</v>
      </c>
      <c r="C437" s="13" t="s">
        <v>177</v>
      </c>
      <c r="D437" s="19" t="s">
        <v>187</v>
      </c>
      <c r="E437" s="23"/>
      <c r="F437" s="21"/>
      <c r="G437" s="23" t="s">
        <v>53</v>
      </c>
      <c r="H437" s="21" t="s">
        <v>53</v>
      </c>
      <c r="I437" s="34">
        <v>2.4009368143584827E-4</v>
      </c>
      <c r="J437" s="11">
        <v>2.4009368143584827E-4</v>
      </c>
      <c r="K437" s="6" t="s">
        <v>169</v>
      </c>
      <c r="L437" s="20" t="s">
        <v>170</v>
      </c>
      <c r="M437" s="7">
        <f>INDEX(EG_Gens!$G$55:$Q$105,MATCH('3. Pollutant Emissions - EF'!$C437,EG_Gens!$C$55:$C$105,0),MATCH('3. Pollutant Emissions - EF'!$B437,EG_Gens!$G$54:$Q$54,0))</f>
        <v>8.1391758006752564E-4</v>
      </c>
      <c r="N437" s="5">
        <f>INDEX(EG_Gens!$S$55:$AC$105,MATCH('3. Pollutant Emissions - EF'!$C437,EG_Gens!$C$55:$C$105,0),MATCH('3. Pollutant Emissions - EF'!$B437,EG_Gens!$S$54:$AC$54,0))</f>
        <v>8.1391758006752558E-6</v>
      </c>
      <c r="O437" s="130">
        <f>IFERROR(IF(OR($C437="",$C437="No CAS"),INDEX('DEQ Pollutant List'!$D$7:$D$611,MATCH($D437,'DEQ Pollutant List'!$B$7:$B$611,0)),INDEX('DEQ Pollutant List'!$D$7:$D$611,MATCH($C437,'DEQ Pollutant List'!$A$7:$A$611,0))),"")</f>
        <v>595</v>
      </c>
    </row>
    <row r="438" spans="1:15" ht="15" hidden="1">
      <c r="A438" s="5" t="s">
        <v>51</v>
      </c>
      <c r="B438" s="7" t="s">
        <v>63</v>
      </c>
      <c r="C438" s="13" t="s">
        <v>120</v>
      </c>
      <c r="D438" s="19" t="s">
        <v>147</v>
      </c>
      <c r="E438" s="23"/>
      <c r="F438" s="21"/>
      <c r="G438" s="23" t="s">
        <v>53</v>
      </c>
      <c r="H438" s="21" t="s">
        <v>53</v>
      </c>
      <c r="I438" s="34">
        <v>0.10539999999999999</v>
      </c>
      <c r="J438" s="11">
        <v>0.10539999999999999</v>
      </c>
      <c r="K438" s="6" t="s">
        <v>169</v>
      </c>
      <c r="L438" s="20" t="s">
        <v>170</v>
      </c>
      <c r="M438" s="7">
        <f>INDEX(EG_Gens!$G$55:$Q$105,MATCH('3. Pollutant Emissions - EF'!$C438,EG_Gens!$C$55:$C$105,0),MATCH('3. Pollutant Emissions - EF'!$B438,EG_Gens!$G$54:$Q$54,0))</f>
        <v>0.37675932666666662</v>
      </c>
      <c r="N438" s="5">
        <f>INDEX(EG_Gens!$S$55:$AC$105,MATCH('3. Pollutant Emissions - EF'!$C438,EG_Gens!$C$55:$C$105,0),MATCH('3. Pollutant Emissions - EF'!$B438,EG_Gens!$S$54:$AC$54,0))</f>
        <v>3.7675932666666658E-3</v>
      </c>
      <c r="O438" s="130">
        <f>IFERROR(IF(OR($C438="",$C438="No CAS"),INDEX('DEQ Pollutant List'!$D$7:$D$611,MATCH($D438,'DEQ Pollutant List'!$B$7:$B$611,0)),INDEX('DEQ Pollutant List'!$D$7:$D$611,MATCH($C438,'DEQ Pollutant List'!$A$7:$A$611,0))),"")</f>
        <v>600</v>
      </c>
    </row>
    <row r="439" spans="1:15" ht="15" hidden="1">
      <c r="A439" s="5" t="s">
        <v>51</v>
      </c>
      <c r="B439" s="7" t="s">
        <v>63</v>
      </c>
      <c r="C439" s="13" t="s">
        <v>122</v>
      </c>
      <c r="D439" s="19" t="s">
        <v>149</v>
      </c>
      <c r="E439" s="23"/>
      <c r="F439" s="21"/>
      <c r="G439" s="23" t="s">
        <v>53</v>
      </c>
      <c r="H439" s="21" t="s">
        <v>53</v>
      </c>
      <c r="I439" s="34">
        <v>4.24E-2</v>
      </c>
      <c r="J439" s="11">
        <v>4.24E-2</v>
      </c>
      <c r="K439" s="6" t="s">
        <v>169</v>
      </c>
      <c r="L439" s="20" t="s">
        <v>170</v>
      </c>
      <c r="M439" s="7">
        <f>INDEX(EG_Gens!$G$55:$Q$105,MATCH('3. Pollutant Emissions - EF'!$C439,EG_Gens!$C$55:$C$105,0),MATCH('3. Pollutant Emissions - EF'!$B439,EG_Gens!$G$54:$Q$54,0))</f>
        <v>0.15156162666666664</v>
      </c>
      <c r="N439" s="5">
        <f>INDEX(EG_Gens!$S$55:$AC$105,MATCH('3. Pollutant Emissions - EF'!$C439,EG_Gens!$C$55:$C$105,0),MATCH('3. Pollutant Emissions - EF'!$B439,EG_Gens!$S$54:$AC$54,0))</f>
        <v>1.5156162666666664E-3</v>
      </c>
      <c r="O439" s="130">
        <f>IFERROR(IF(OR($C439="",$C439="No CAS"),INDEX('DEQ Pollutant List'!$D$7:$D$611,MATCH($D439,'DEQ Pollutant List'!$B$7:$B$611,0)),INDEX('DEQ Pollutant List'!$D$7:$D$611,MATCH($C439,'DEQ Pollutant List'!$A$7:$A$611,0))),"")</f>
        <v>628</v>
      </c>
    </row>
    <row r="440" spans="1:15" ht="15" hidden="1">
      <c r="A440" s="5" t="s">
        <v>51</v>
      </c>
      <c r="B440" s="7" t="s">
        <v>63</v>
      </c>
      <c r="C440" s="13" t="s">
        <v>123</v>
      </c>
      <c r="D440" s="19" t="s">
        <v>150</v>
      </c>
      <c r="E440" s="23"/>
      <c r="F440" s="21"/>
      <c r="G440" s="23" t="s">
        <v>53</v>
      </c>
      <c r="H440" s="21" t="s">
        <v>53</v>
      </c>
      <c r="I440" s="34">
        <v>5.2261769021193245E-3</v>
      </c>
      <c r="J440" s="11">
        <v>5.2261769021193245E-3</v>
      </c>
      <c r="K440" s="6" t="s">
        <v>169</v>
      </c>
      <c r="L440" s="20" t="s">
        <v>170</v>
      </c>
      <c r="M440" s="7">
        <f>INDEX(EG_Gens!$G$55:$Q$105,MATCH('3. Pollutant Emissions - EF'!$C440,EG_Gens!$C$55:$C$105,0),MATCH('3. Pollutant Emissions - EF'!$B440,EG_Gens!$G$54:$Q$54,0))</f>
        <v>1.7716739698184509E-2</v>
      </c>
      <c r="N440" s="5">
        <f>INDEX(EG_Gens!$S$55:$AC$105,MATCH('3. Pollutant Emissions - EF'!$C440,EG_Gens!$C$55:$C$105,0),MATCH('3. Pollutant Emissions - EF'!$B440,EG_Gens!$S$54:$AC$54,0))</f>
        <v>1.7716739698184509E-4</v>
      </c>
      <c r="O440" s="130">
        <f>IFERROR(IF(OR($C440="",$C440="No CAS"),INDEX('DEQ Pollutant List'!$D$7:$D$611,MATCH($D440,'DEQ Pollutant List'!$B$7:$B$611,0)),INDEX('DEQ Pollutant List'!$D$7:$D$611,MATCH($C440,'DEQ Pollutant List'!$A$7:$A$611,0))),"")</f>
        <v>632</v>
      </c>
    </row>
    <row r="441" spans="1:15" ht="15" hidden="1">
      <c r="A441" s="5" t="s">
        <v>51</v>
      </c>
      <c r="B441" s="7" t="s">
        <v>64</v>
      </c>
      <c r="C441" s="13" t="s">
        <v>158</v>
      </c>
      <c r="D441" s="19" t="s">
        <v>178</v>
      </c>
      <c r="E441" s="23"/>
      <c r="F441" s="21"/>
      <c r="G441" s="23" t="s">
        <v>53</v>
      </c>
      <c r="H441" s="21" t="s">
        <v>53</v>
      </c>
      <c r="I441" s="34">
        <v>0.21740000000000001</v>
      </c>
      <c r="J441" s="11">
        <v>0.21740000000000001</v>
      </c>
      <c r="K441" s="6" t="s">
        <v>169</v>
      </c>
      <c r="L441" s="20" t="s">
        <v>170</v>
      </c>
      <c r="M441" s="7">
        <f>INDEX(EG_Gens!$G$55:$Q$105,MATCH('3. Pollutant Emissions - EF'!$C441,EG_Gens!$C$55:$C$105,0),MATCH('3. Pollutant Emissions - EF'!$B441,EG_Gens!$G$54:$Q$54,0))</f>
        <v>2.5674456888888888</v>
      </c>
      <c r="N441" s="5">
        <f>INDEX(EG_Gens!$S$55:$AC$105,MATCH('3. Pollutant Emissions - EF'!$C441,EG_Gens!$C$55:$C$105,0),MATCH('3. Pollutant Emissions - EF'!$B441,EG_Gens!$S$54:$AC$54,0))</f>
        <v>2.5674456888888884E-2</v>
      </c>
      <c r="O441" s="130">
        <f>IFERROR(IF(OR($C441="",$C441="No CAS"),INDEX('DEQ Pollutant List'!$D$7:$D$611,MATCH($D441,'DEQ Pollutant List'!$B$7:$B$611,0)),INDEX('DEQ Pollutant List'!$D$7:$D$611,MATCH($C441,'DEQ Pollutant List'!$A$7:$A$611,0))),"")</f>
        <v>75</v>
      </c>
    </row>
    <row r="442" spans="1:15" ht="15" hidden="1">
      <c r="A442" s="5" t="s">
        <v>51</v>
      </c>
      <c r="B442" s="7" t="s">
        <v>64</v>
      </c>
      <c r="C442" s="13" t="s">
        <v>96</v>
      </c>
      <c r="D442" s="19" t="s">
        <v>124</v>
      </c>
      <c r="E442" s="23"/>
      <c r="F442" s="21"/>
      <c r="G442" s="23" t="s">
        <v>53</v>
      </c>
      <c r="H442" s="21" t="s">
        <v>53</v>
      </c>
      <c r="I442" s="34">
        <v>0.7833</v>
      </c>
      <c r="J442" s="11">
        <v>0.7833</v>
      </c>
      <c r="K442" s="6" t="s">
        <v>169</v>
      </c>
      <c r="L442" s="20" t="s">
        <v>170</v>
      </c>
      <c r="M442" s="7">
        <f>INDEX(EG_Gens!$G$55:$Q$105,MATCH('3. Pollutant Emissions - EF'!$C442,EG_Gens!$C$55:$C$105,0),MATCH('3. Pollutant Emissions - EF'!$B442,EG_Gens!$G$54:$Q$54,0))</f>
        <v>9.2505989333333307</v>
      </c>
      <c r="N442" s="5">
        <f>INDEX(EG_Gens!$S$55:$AC$105,MATCH('3. Pollutant Emissions - EF'!$C442,EG_Gens!$C$55:$C$105,0),MATCH('3. Pollutant Emissions - EF'!$B442,EG_Gens!$S$54:$AC$54,0))</f>
        <v>9.250598933333333E-2</v>
      </c>
      <c r="O442" s="130">
        <f>IFERROR(IF(OR($C442="",$C442="No CAS"),INDEX('DEQ Pollutant List'!$D$7:$D$611,MATCH($D442,'DEQ Pollutant List'!$B$7:$B$611,0)),INDEX('DEQ Pollutant List'!$D$7:$D$611,MATCH($C442,'DEQ Pollutant List'!$A$7:$A$611,0))),"")</f>
        <v>1</v>
      </c>
    </row>
    <row r="443" spans="1:15" ht="15" hidden="1">
      <c r="A443" s="5" t="s">
        <v>51</v>
      </c>
      <c r="B443" s="7" t="s">
        <v>64</v>
      </c>
      <c r="C443" s="13" t="s">
        <v>99</v>
      </c>
      <c r="D443" s="19" t="s">
        <v>125</v>
      </c>
      <c r="E443" s="23"/>
      <c r="F443" s="21"/>
      <c r="G443" s="23" t="s">
        <v>53</v>
      </c>
      <c r="H443" s="21" t="s">
        <v>53</v>
      </c>
      <c r="I443" s="34">
        <v>3.39E-2</v>
      </c>
      <c r="J443" s="11">
        <v>3.39E-2</v>
      </c>
      <c r="K443" s="6" t="s">
        <v>169</v>
      </c>
      <c r="L443" s="20" t="s">
        <v>170</v>
      </c>
      <c r="M443" s="7">
        <f>INDEX(EG_Gens!$G$55:$Q$105,MATCH('3. Pollutant Emissions - EF'!$C443,EG_Gens!$C$55:$C$105,0),MATCH('3. Pollutant Emissions - EF'!$B443,EG_Gens!$G$54:$Q$54,0))</f>
        <v>0.40035146666666654</v>
      </c>
      <c r="N443" s="5">
        <f>INDEX(EG_Gens!$S$55:$AC$105,MATCH('3. Pollutant Emissions - EF'!$C443,EG_Gens!$C$55:$C$105,0),MATCH('3. Pollutant Emissions - EF'!$B443,EG_Gens!$S$54:$AC$54,0))</f>
        <v>4.003514666666666E-3</v>
      </c>
      <c r="O443" s="130">
        <f>IFERROR(IF(OR($C443="",$C443="No CAS"),INDEX('DEQ Pollutant List'!$D$7:$D$611,MATCH($D443,'DEQ Pollutant List'!$B$7:$B$611,0)),INDEX('DEQ Pollutant List'!$D$7:$D$611,MATCH($C443,'DEQ Pollutant List'!$A$7:$A$611,0))),"")</f>
        <v>5</v>
      </c>
    </row>
    <row r="444" spans="1:15" ht="15" hidden="1">
      <c r="A444" s="5" t="s">
        <v>51</v>
      </c>
      <c r="B444" s="7" t="s">
        <v>64</v>
      </c>
      <c r="C444" s="13" t="s">
        <v>100</v>
      </c>
      <c r="D444" s="19" t="s">
        <v>179</v>
      </c>
      <c r="E444" s="23"/>
      <c r="F444" s="21"/>
      <c r="G444" s="23" t="s">
        <v>53</v>
      </c>
      <c r="H444" s="21" t="s">
        <v>53</v>
      </c>
      <c r="I444" s="34">
        <v>0.8</v>
      </c>
      <c r="J444" s="11">
        <v>0.8</v>
      </c>
      <c r="K444" s="6" t="s">
        <v>169</v>
      </c>
      <c r="L444" s="20" t="s">
        <v>171</v>
      </c>
      <c r="M444" s="7">
        <f>INDEX(EG_Gens!$G$55:$Q$105,MATCH('3. Pollutant Emissions - EF'!$C444,EG_Gens!$C$55:$C$105,0),MATCH('3. Pollutant Emissions - EF'!$B444,EG_Gens!$G$54:$Q$54,0))</f>
        <v>8.9599999999999991</v>
      </c>
      <c r="N444" s="5">
        <f>INDEX(EG_Gens!$S$55:$AC$105,MATCH('3. Pollutant Emissions - EF'!$C444,EG_Gens!$C$55:$C$105,0),MATCH('3. Pollutant Emissions - EF'!$B444,EG_Gens!$S$54:$AC$54,0))</f>
        <v>8.9600000000000013E-2</v>
      </c>
      <c r="O444" s="130">
        <f>IFERROR(IF(OR($C444="",$C444="No CAS"),INDEX('DEQ Pollutant List'!$D$7:$D$611,MATCH($D444,'DEQ Pollutant List'!$B$7:$B$611,0)),INDEX('DEQ Pollutant List'!$D$7:$D$611,MATCH($C444,'DEQ Pollutant List'!$A$7:$A$611,0))),"")</f>
        <v>26</v>
      </c>
    </row>
    <row r="445" spans="1:15" ht="15" hidden="1">
      <c r="A445" s="5" t="s">
        <v>51</v>
      </c>
      <c r="B445" s="7" t="s">
        <v>64</v>
      </c>
      <c r="C445" s="13" t="s">
        <v>172</v>
      </c>
      <c r="D445" s="19" t="s">
        <v>180</v>
      </c>
      <c r="E445" s="23"/>
      <c r="F445" s="21"/>
      <c r="G445" s="23" t="s">
        <v>53</v>
      </c>
      <c r="H445" s="21" t="s">
        <v>53</v>
      </c>
      <c r="I445" s="34">
        <v>3.1818727304855452E-4</v>
      </c>
      <c r="J445" s="11">
        <v>3.1818727304855452E-4</v>
      </c>
      <c r="K445" s="6" t="s">
        <v>169</v>
      </c>
      <c r="L445" s="20" t="s">
        <v>170</v>
      </c>
      <c r="M445" s="7">
        <f>INDEX(EG_Gens!$G$55:$Q$105,MATCH('3. Pollutant Emissions - EF'!$C445,EG_Gens!$C$55:$C$105,0),MATCH('3. Pollutant Emissions - EF'!$B445,EG_Gens!$G$54:$Q$54,0))</f>
        <v>3.5636974581438104E-3</v>
      </c>
      <c r="N445" s="5">
        <f>INDEX(EG_Gens!$S$55:$AC$105,MATCH('3. Pollutant Emissions - EF'!$C445,EG_Gens!$C$55:$C$105,0),MATCH('3. Pollutant Emissions - EF'!$B445,EG_Gens!$S$54:$AC$54,0))</f>
        <v>3.5636974581438109E-5</v>
      </c>
      <c r="O445" s="130">
        <f>IFERROR(IF(OR($C445="",$C445="No CAS"),INDEX('DEQ Pollutant List'!$D$7:$D$611,MATCH($D445,'DEQ Pollutant List'!$B$7:$B$611,0)),INDEX('DEQ Pollutant List'!$D$7:$D$611,MATCH($C445,'DEQ Pollutant List'!$A$7:$A$611,0))),"")</f>
        <v>33</v>
      </c>
    </row>
    <row r="446" spans="1:15" ht="15" hidden="1">
      <c r="A446" s="5" t="s">
        <v>51</v>
      </c>
      <c r="B446" s="7" t="s">
        <v>64</v>
      </c>
      <c r="C446" s="13" t="s">
        <v>102</v>
      </c>
      <c r="D446" s="19" t="s">
        <v>127</v>
      </c>
      <c r="E446" s="23"/>
      <c r="F446" s="21"/>
      <c r="G446" s="23" t="s">
        <v>53</v>
      </c>
      <c r="H446" s="21" t="s">
        <v>53</v>
      </c>
      <c r="I446" s="34">
        <v>1.6000000000000001E-3</v>
      </c>
      <c r="J446" s="11">
        <v>1.6000000000000001E-3</v>
      </c>
      <c r="K446" s="6" t="s">
        <v>169</v>
      </c>
      <c r="L446" s="20" t="s">
        <v>170</v>
      </c>
      <c r="M446" s="7">
        <f>INDEX(EG_Gens!$G$55:$Q$105,MATCH('3. Pollutant Emissions - EF'!$C446,EG_Gens!$C$55:$C$105,0),MATCH('3. Pollutant Emissions - EF'!$B446,EG_Gens!$G$54:$Q$54,0))</f>
        <v>1.7919999999999998E-2</v>
      </c>
      <c r="N446" s="5">
        <f>INDEX(EG_Gens!$S$55:$AC$105,MATCH('3. Pollutant Emissions - EF'!$C446,EG_Gens!$C$55:$C$105,0),MATCH('3. Pollutant Emissions - EF'!$B446,EG_Gens!$S$54:$AC$54,0))</f>
        <v>1.7920000000000002E-4</v>
      </c>
      <c r="O446" s="130">
        <f>IFERROR(IF(OR($C446="",$C446="No CAS"),INDEX('DEQ Pollutant List'!$D$7:$D$611,MATCH($D446,'DEQ Pollutant List'!$B$7:$B$611,0)),INDEX('DEQ Pollutant List'!$D$7:$D$611,MATCH($C446,'DEQ Pollutant List'!$A$7:$A$611,0))),"")</f>
        <v>37</v>
      </c>
    </row>
    <row r="447" spans="1:15" ht="15" hidden="1">
      <c r="A447" s="5" t="s">
        <v>51</v>
      </c>
      <c r="B447" s="7" t="s">
        <v>64</v>
      </c>
      <c r="C447" s="13" t="s">
        <v>103</v>
      </c>
      <c r="D447" s="19" t="s">
        <v>128</v>
      </c>
      <c r="E447" s="23"/>
      <c r="F447" s="21"/>
      <c r="G447" s="23" t="s">
        <v>53</v>
      </c>
      <c r="H447" s="21" t="s">
        <v>53</v>
      </c>
      <c r="I447" s="34">
        <v>3.7389334939055331E-4</v>
      </c>
      <c r="J447" s="11">
        <v>3.7389334939055331E-4</v>
      </c>
      <c r="K447" s="6" t="s">
        <v>169</v>
      </c>
      <c r="L447" s="20" t="s">
        <v>170</v>
      </c>
      <c r="M447" s="7">
        <f>INDEX(EG_Gens!$G$55:$Q$105,MATCH('3. Pollutant Emissions - EF'!$C447,EG_Gens!$C$55:$C$105,0),MATCH('3. Pollutant Emissions - EF'!$B447,EG_Gens!$G$54:$Q$54,0))</f>
        <v>4.1876055131741963E-3</v>
      </c>
      <c r="N447" s="5">
        <f>INDEX(EG_Gens!$S$55:$AC$105,MATCH('3. Pollutant Emissions - EF'!$C447,EG_Gens!$C$55:$C$105,0),MATCH('3. Pollutant Emissions - EF'!$B447,EG_Gens!$S$54:$AC$54,0))</f>
        <v>4.1876055131741969E-5</v>
      </c>
      <c r="O447" s="130">
        <f>IFERROR(IF(OR($C447="",$C447="No CAS"),INDEX('DEQ Pollutant List'!$D$7:$D$611,MATCH($D447,'DEQ Pollutant List'!$B$7:$B$611,0)),INDEX('DEQ Pollutant List'!$D$7:$D$611,MATCH($C447,'DEQ Pollutant List'!$A$7:$A$611,0))),"")</f>
        <v>45</v>
      </c>
    </row>
    <row r="448" spans="1:15" ht="15" hidden="1">
      <c r="A448" s="5" t="s">
        <v>51</v>
      </c>
      <c r="B448" s="7" t="s">
        <v>64</v>
      </c>
      <c r="C448" s="13" t="s">
        <v>104</v>
      </c>
      <c r="D448" s="19" t="s">
        <v>129</v>
      </c>
      <c r="E448" s="23"/>
      <c r="F448" s="21"/>
      <c r="G448" s="23" t="s">
        <v>53</v>
      </c>
      <c r="H448" s="21" t="s">
        <v>53</v>
      </c>
      <c r="I448" s="34">
        <v>0.18629999999999999</v>
      </c>
      <c r="J448" s="11">
        <v>0.18629999999999999</v>
      </c>
      <c r="K448" s="6" t="s">
        <v>169</v>
      </c>
      <c r="L448" s="20" t="s">
        <v>170</v>
      </c>
      <c r="M448" s="7">
        <f>INDEX(EG_Gens!$G$55:$Q$105,MATCH('3. Pollutant Emissions - EF'!$C448,EG_Gens!$C$55:$C$105,0),MATCH('3. Pollutant Emissions - EF'!$B448,EG_Gens!$G$54:$Q$54,0))</f>
        <v>2.2001615999999995</v>
      </c>
      <c r="N448" s="5">
        <f>INDEX(EG_Gens!$S$55:$AC$105,MATCH('3. Pollutant Emissions - EF'!$C448,EG_Gens!$C$55:$C$105,0),MATCH('3. Pollutant Emissions - EF'!$B448,EG_Gens!$S$54:$AC$54,0))</f>
        <v>2.2001615999999995E-2</v>
      </c>
      <c r="O448" s="130">
        <f>IFERROR(IF(OR($C448="",$C448="No CAS"),INDEX('DEQ Pollutant List'!$D$7:$D$611,MATCH($D448,'DEQ Pollutant List'!$B$7:$B$611,0)),INDEX('DEQ Pollutant List'!$D$7:$D$611,MATCH($C448,'DEQ Pollutant List'!$A$7:$A$611,0))),"")</f>
        <v>46</v>
      </c>
    </row>
    <row r="449" spans="1:15" ht="15" hidden="1">
      <c r="A449" s="5" t="s">
        <v>51</v>
      </c>
      <c r="B449" s="7" t="s">
        <v>64</v>
      </c>
      <c r="C449" s="13" t="s">
        <v>105</v>
      </c>
      <c r="D449" s="19" t="s">
        <v>130</v>
      </c>
      <c r="E449" s="23"/>
      <c r="F449" s="21"/>
      <c r="G449" s="23" t="s">
        <v>53</v>
      </c>
      <c r="H449" s="21" t="s">
        <v>53</v>
      </c>
      <c r="I449" s="34">
        <v>3.5200000000000002E-5</v>
      </c>
      <c r="J449" s="11">
        <v>3.5200000000000002E-5</v>
      </c>
      <c r="K449" s="6" t="s">
        <v>169</v>
      </c>
      <c r="L449" s="20" t="s">
        <v>170</v>
      </c>
      <c r="M449" s="7">
        <f>INDEX(EG_Gens!$G$55:$Q$105,MATCH('3. Pollutant Emissions - EF'!$C449,EG_Gens!$C$55:$C$105,0),MATCH('3. Pollutant Emissions - EF'!$B449,EG_Gens!$G$54:$Q$54,0))</f>
        <v>4.1570417777777772E-4</v>
      </c>
      <c r="N449" s="5">
        <f>INDEX(EG_Gens!$S$55:$AC$105,MATCH('3. Pollutant Emissions - EF'!$C449,EG_Gens!$C$55:$C$105,0),MATCH('3. Pollutant Emissions - EF'!$B449,EG_Gens!$S$54:$AC$54,0))</f>
        <v>4.1570417777777774E-6</v>
      </c>
      <c r="O449" s="130">
        <f>IFERROR(IF(OR($C449="",$C449="No CAS"),INDEX('DEQ Pollutant List'!$D$7:$D$611,MATCH($D449,'DEQ Pollutant List'!$B$7:$B$611,0)),INDEX('DEQ Pollutant List'!$D$7:$D$611,MATCH($C449,'DEQ Pollutant List'!$A$7:$A$611,0))),"")</f>
        <v>406</v>
      </c>
    </row>
    <row r="450" spans="1:15" ht="15" hidden="1">
      <c r="A450" s="5" t="s">
        <v>51</v>
      </c>
      <c r="B450" s="7" t="s">
        <v>64</v>
      </c>
      <c r="C450" s="13" t="s">
        <v>106</v>
      </c>
      <c r="D450" s="19" t="s">
        <v>131</v>
      </c>
      <c r="E450" s="23"/>
      <c r="F450" s="21"/>
      <c r="G450" s="23" t="s">
        <v>53</v>
      </c>
      <c r="H450" s="21" t="s">
        <v>53</v>
      </c>
      <c r="I450" s="34">
        <v>4.7708462766464961E-6</v>
      </c>
      <c r="J450" s="11">
        <v>4.7708462766464961E-6</v>
      </c>
      <c r="K450" s="6" t="s">
        <v>169</v>
      </c>
      <c r="L450" s="20" t="s">
        <v>170</v>
      </c>
      <c r="M450" s="7">
        <f>INDEX(EG_Gens!$G$55:$Q$105,MATCH('3. Pollutant Emissions - EF'!$C450,EG_Gens!$C$55:$C$105,0),MATCH('3. Pollutant Emissions - EF'!$B450,EG_Gens!$G$54:$Q$54,0))</f>
        <v>5.3433478298440752E-5</v>
      </c>
      <c r="N450" s="5">
        <f>INDEX(EG_Gens!$S$55:$AC$105,MATCH('3. Pollutant Emissions - EF'!$C450,EG_Gens!$C$55:$C$105,0),MATCH('3. Pollutant Emissions - EF'!$B450,EG_Gens!$S$54:$AC$54,0))</f>
        <v>5.3433478298440759E-7</v>
      </c>
      <c r="O450" s="130">
        <f>IFERROR(IF(OR($C450="",$C450="No CAS"),INDEX('DEQ Pollutant List'!$D$7:$D$611,MATCH($D450,'DEQ Pollutant List'!$B$7:$B$611,0)),INDEX('DEQ Pollutant List'!$D$7:$D$611,MATCH($C450,'DEQ Pollutant List'!$A$7:$A$611,0))),"")</f>
        <v>58</v>
      </c>
    </row>
    <row r="451" spans="1:15" ht="15" hidden="1">
      <c r="A451" s="5" t="s">
        <v>51</v>
      </c>
      <c r="B451" s="7" t="s">
        <v>64</v>
      </c>
      <c r="C451" s="13" t="s">
        <v>107</v>
      </c>
      <c r="D451" s="19" t="s">
        <v>132</v>
      </c>
      <c r="E451" s="23"/>
      <c r="F451" s="21"/>
      <c r="G451" s="23" t="s">
        <v>53</v>
      </c>
      <c r="H451" s="21" t="s">
        <v>53</v>
      </c>
      <c r="I451" s="34">
        <v>1.5E-3</v>
      </c>
      <c r="J451" s="11">
        <v>1.5E-3</v>
      </c>
      <c r="K451" s="6" t="s">
        <v>169</v>
      </c>
      <c r="L451" s="20" t="s">
        <v>170</v>
      </c>
      <c r="M451" s="7">
        <f>INDEX(EG_Gens!$G$55:$Q$105,MATCH('3. Pollutant Emissions - EF'!$C451,EG_Gens!$C$55:$C$105,0),MATCH('3. Pollutant Emissions - EF'!$B451,EG_Gens!$G$54:$Q$54,0))</f>
        <v>1.6799999999999999E-2</v>
      </c>
      <c r="N451" s="5">
        <f>INDEX(EG_Gens!$S$55:$AC$105,MATCH('3. Pollutant Emissions - EF'!$C451,EG_Gens!$C$55:$C$105,0),MATCH('3. Pollutant Emissions - EF'!$B451,EG_Gens!$S$54:$AC$54,0))</f>
        <v>1.6800000000000002E-4</v>
      </c>
      <c r="O451" s="130">
        <f>IFERROR(IF(OR($C451="",$C451="No CAS"),INDEX('DEQ Pollutant List'!$D$7:$D$611,MATCH($D451,'DEQ Pollutant List'!$B$7:$B$611,0)),INDEX('DEQ Pollutant List'!$D$7:$D$611,MATCH($C451,'DEQ Pollutant List'!$A$7:$A$611,0))),"")</f>
        <v>83</v>
      </c>
    </row>
    <row r="452" spans="1:15" ht="15" hidden="1">
      <c r="A452" s="5" t="s">
        <v>51</v>
      </c>
      <c r="B452" s="7" t="s">
        <v>64</v>
      </c>
      <c r="C452" s="13" t="s">
        <v>108</v>
      </c>
      <c r="D452" s="19" t="s">
        <v>133</v>
      </c>
      <c r="E452" s="23"/>
      <c r="F452" s="21"/>
      <c r="G452" s="23" t="s">
        <v>53</v>
      </c>
      <c r="H452" s="21" t="s">
        <v>53</v>
      </c>
      <c r="I452" s="34">
        <v>1E-4</v>
      </c>
      <c r="J452" s="11">
        <v>1E-4</v>
      </c>
      <c r="K452" s="6" t="s">
        <v>169</v>
      </c>
      <c r="L452" s="20" t="s">
        <v>170</v>
      </c>
      <c r="M452" s="7">
        <f>INDEX(EG_Gens!$G$55:$Q$105,MATCH('3. Pollutant Emissions - EF'!$C452,EG_Gens!$C$55:$C$105,0),MATCH('3. Pollutant Emissions - EF'!$B452,EG_Gens!$G$54:$Q$54,0))</f>
        <v>1.1199999999999999E-3</v>
      </c>
      <c r="N452" s="5">
        <f>INDEX(EG_Gens!$S$55:$AC$105,MATCH('3. Pollutant Emissions - EF'!$C452,EG_Gens!$C$55:$C$105,0),MATCH('3. Pollutant Emissions - EF'!$B452,EG_Gens!$S$54:$AC$54,0))</f>
        <v>1.1200000000000001E-5</v>
      </c>
      <c r="O452" s="130">
        <f>IFERROR(IF(OR($C452="",$C452="No CAS"),INDEX('DEQ Pollutant List'!$D$7:$D$611,MATCH($D452,'DEQ Pollutant List'!$B$7:$B$611,0)),INDEX('DEQ Pollutant List'!$D$7:$D$611,MATCH($C452,'DEQ Pollutant List'!$A$7:$A$611,0))),"")</f>
        <v>136</v>
      </c>
    </row>
    <row r="453" spans="1:15" ht="15" hidden="1">
      <c r="A453" s="5" t="s">
        <v>51</v>
      </c>
      <c r="B453" s="7" t="s">
        <v>64</v>
      </c>
      <c r="C453" s="13" t="s">
        <v>173</v>
      </c>
      <c r="D453" s="19" t="s">
        <v>181</v>
      </c>
      <c r="E453" s="23"/>
      <c r="F453" s="21"/>
      <c r="G453" s="23" t="s">
        <v>53</v>
      </c>
      <c r="H453" s="21" t="s">
        <v>53</v>
      </c>
      <c r="I453" s="34">
        <v>2.0000000000000001E-4</v>
      </c>
      <c r="J453" s="11">
        <v>2.0000000000000001E-4</v>
      </c>
      <c r="K453" s="6" t="s">
        <v>169</v>
      </c>
      <c r="L453" s="20" t="s">
        <v>170</v>
      </c>
      <c r="M453" s="7">
        <f>INDEX(EG_Gens!$G$55:$Q$105,MATCH('3. Pollutant Emissions - EF'!$C453,EG_Gens!$C$55:$C$105,0),MATCH('3. Pollutant Emissions - EF'!$B453,EG_Gens!$G$54:$Q$54,0))</f>
        <v>2.3619555555555549E-3</v>
      </c>
      <c r="N453" s="5">
        <f>INDEX(EG_Gens!$S$55:$AC$105,MATCH('3. Pollutant Emissions - EF'!$C453,EG_Gens!$C$55:$C$105,0),MATCH('3. Pollutant Emissions - EF'!$B453,EG_Gens!$S$54:$AC$54,0))</f>
        <v>2.3619555555555554E-5</v>
      </c>
      <c r="O453" s="130">
        <f>IFERROR(IF(OR($C453="",$C453="No CAS"),INDEX('DEQ Pollutant List'!$D$7:$D$611,MATCH($D453,'DEQ Pollutant List'!$B$7:$B$611,0)),INDEX('DEQ Pollutant List'!$D$7:$D$611,MATCH($C453,'DEQ Pollutant List'!$A$7:$A$611,0))),"")</f>
        <v>108</v>
      </c>
    </row>
    <row r="454" spans="1:15" ht="15" hidden="1">
      <c r="A454" s="5" t="s">
        <v>51</v>
      </c>
      <c r="B454" s="7" t="s">
        <v>64</v>
      </c>
      <c r="C454" s="13" t="s">
        <v>109</v>
      </c>
      <c r="D454" s="19" t="s">
        <v>134</v>
      </c>
      <c r="E454" s="23"/>
      <c r="F454" s="21"/>
      <c r="G454" s="23" t="s">
        <v>53</v>
      </c>
      <c r="H454" s="21" t="s">
        <v>53</v>
      </c>
      <c r="I454" s="34">
        <v>1.5751137782235815E-5</v>
      </c>
      <c r="J454" s="11">
        <v>1.5751137782235815E-5</v>
      </c>
      <c r="K454" s="6" t="s">
        <v>169</v>
      </c>
      <c r="L454" s="20" t="s">
        <v>170</v>
      </c>
      <c r="M454" s="7">
        <f>INDEX(EG_Gens!$G$55:$Q$105,MATCH('3. Pollutant Emissions - EF'!$C454,EG_Gens!$C$55:$C$105,0),MATCH('3. Pollutant Emissions - EF'!$B454,EG_Gens!$G$54:$Q$54,0))</f>
        <v>1.7641274316104112E-4</v>
      </c>
      <c r="N454" s="5">
        <f>INDEX(EG_Gens!$S$55:$AC$105,MATCH('3. Pollutant Emissions - EF'!$C454,EG_Gens!$C$55:$C$105,0),MATCH('3. Pollutant Emissions - EF'!$B454,EG_Gens!$S$54:$AC$54,0))</f>
        <v>1.7641274316104114E-6</v>
      </c>
      <c r="O454" s="130">
        <f>IFERROR(IF(OR($C454="",$C454="No CAS"),INDEX('DEQ Pollutant List'!$D$7:$D$611,MATCH($D454,'DEQ Pollutant List'!$B$7:$B$611,0)),INDEX('DEQ Pollutant List'!$D$7:$D$611,MATCH($C454,'DEQ Pollutant List'!$A$7:$A$611,0))),"")</f>
        <v>146</v>
      </c>
    </row>
    <row r="455" spans="1:15" ht="15" hidden="1">
      <c r="A455" s="5" t="s">
        <v>51</v>
      </c>
      <c r="B455" s="7" t="s">
        <v>64</v>
      </c>
      <c r="C455" s="13" t="s">
        <v>110</v>
      </c>
      <c r="D455" s="19" t="s">
        <v>135</v>
      </c>
      <c r="E455" s="23"/>
      <c r="F455" s="21"/>
      <c r="G455" s="23" t="s">
        <v>53</v>
      </c>
      <c r="H455" s="21" t="s">
        <v>53</v>
      </c>
      <c r="I455" s="34">
        <v>4.1000000000000003E-3</v>
      </c>
      <c r="J455" s="11">
        <v>4.1000000000000003E-3</v>
      </c>
      <c r="K455" s="6" t="s">
        <v>169</v>
      </c>
      <c r="L455" s="20" t="s">
        <v>170</v>
      </c>
      <c r="M455" s="7">
        <f>INDEX(EG_Gens!$G$55:$Q$105,MATCH('3. Pollutant Emissions - EF'!$C455,EG_Gens!$C$55:$C$105,0),MATCH('3. Pollutant Emissions - EF'!$B455,EG_Gens!$G$54:$Q$54,0))</f>
        <v>4.5920000000000002E-2</v>
      </c>
      <c r="N455" s="5">
        <f>INDEX(EG_Gens!$S$55:$AC$105,MATCH('3. Pollutant Emissions - EF'!$C455,EG_Gens!$C$55:$C$105,0),MATCH('3. Pollutant Emissions - EF'!$B455,EG_Gens!$S$54:$AC$54,0))</f>
        <v>4.5920000000000005E-4</v>
      </c>
      <c r="O455" s="130">
        <f>IFERROR(IF(OR($C455="",$C455="No CAS"),INDEX('DEQ Pollutant List'!$D$7:$D$611,MATCH($D455,'DEQ Pollutant List'!$B$7:$B$611,0)),INDEX('DEQ Pollutant List'!$D$7:$D$611,MATCH($C455,'DEQ Pollutant List'!$A$7:$A$611,0))),"")</f>
        <v>149</v>
      </c>
    </row>
    <row r="456" spans="1:15" ht="15" hidden="1">
      <c r="A456" s="5" t="s">
        <v>51</v>
      </c>
      <c r="B456" s="7" t="s">
        <v>64</v>
      </c>
      <c r="C456" s="13">
        <v>200</v>
      </c>
      <c r="D456" s="19" t="s">
        <v>182</v>
      </c>
      <c r="E456" s="23"/>
      <c r="F456" s="21"/>
      <c r="G456" s="23" t="s">
        <v>53</v>
      </c>
      <c r="H456" s="21" t="s">
        <v>53</v>
      </c>
      <c r="I456" s="34">
        <v>33.5</v>
      </c>
      <c r="J456" s="11">
        <v>33.5</v>
      </c>
      <c r="K456" s="6" t="s">
        <v>169</v>
      </c>
      <c r="L456" s="20" t="s">
        <v>170</v>
      </c>
      <c r="M456" s="7">
        <f>INDEX(EG_Gens!$G$55:$Q$105,MATCH('3. Pollutant Emissions - EF'!$C456,EG_Gens!$C$55:$C$105,0),MATCH('3. Pollutant Emissions - EF'!$B456,EG_Gens!$G$54:$Q$54,0))</f>
        <v>395.62755555555549</v>
      </c>
      <c r="N456" s="5">
        <f>INDEX(EG_Gens!$S$55:$AC$105,MATCH('3. Pollutant Emissions - EF'!$C456,EG_Gens!$C$55:$C$105,0),MATCH('3. Pollutant Emissions - EF'!$B456,EG_Gens!$S$54:$AC$54,0))</f>
        <v>3.9562755555555551</v>
      </c>
      <c r="O456" s="130">
        <f>IFERROR(IF(OR($C456="",$C456="No CAS"),INDEX('DEQ Pollutant List'!$D$7:$D$611,MATCH($D456,'DEQ Pollutant List'!$B$7:$B$611,0)),INDEX('DEQ Pollutant List'!$D$7:$D$611,MATCH($C456,'DEQ Pollutant List'!$A$7:$A$611,0))),"")</f>
        <v>200</v>
      </c>
    </row>
    <row r="457" spans="1:15" ht="15" hidden="1">
      <c r="A457" s="5" t="s">
        <v>51</v>
      </c>
      <c r="B457" s="7" t="s">
        <v>64</v>
      </c>
      <c r="C457" s="13" t="s">
        <v>111</v>
      </c>
      <c r="D457" s="19" t="s">
        <v>136</v>
      </c>
      <c r="E457" s="23"/>
      <c r="F457" s="21"/>
      <c r="G457" s="23" t="s">
        <v>53</v>
      </c>
      <c r="H457" s="21" t="s">
        <v>53</v>
      </c>
      <c r="I457" s="34">
        <v>1.09E-2</v>
      </c>
      <c r="J457" s="11">
        <v>1.09E-2</v>
      </c>
      <c r="K457" s="6" t="s">
        <v>169</v>
      </c>
      <c r="L457" s="20" t="s">
        <v>170</v>
      </c>
      <c r="M457" s="7">
        <f>INDEX(EG_Gens!$G$55:$Q$105,MATCH('3. Pollutant Emissions - EF'!$C457,EG_Gens!$C$55:$C$105,0),MATCH('3. Pollutant Emissions - EF'!$B457,EG_Gens!$G$54:$Q$54,0))</f>
        <v>0.12872657777777774</v>
      </c>
      <c r="N457" s="5">
        <f>INDEX(EG_Gens!$S$55:$AC$105,MATCH('3. Pollutant Emissions - EF'!$C457,EG_Gens!$C$55:$C$105,0),MATCH('3. Pollutant Emissions - EF'!$B457,EG_Gens!$S$54:$AC$54,0))</f>
        <v>1.2872657777777776E-3</v>
      </c>
      <c r="O457" s="130">
        <f>IFERROR(IF(OR($C457="",$C457="No CAS"),INDEX('DEQ Pollutant List'!$D$7:$D$611,MATCH($D457,'DEQ Pollutant List'!$B$7:$B$611,0)),INDEX('DEQ Pollutant List'!$D$7:$D$611,MATCH($C457,'DEQ Pollutant List'!$A$7:$A$611,0))),"")</f>
        <v>229</v>
      </c>
    </row>
    <row r="458" spans="1:15" ht="15" hidden="1">
      <c r="A458" s="5" t="s">
        <v>51</v>
      </c>
      <c r="B458" s="7" t="s">
        <v>64</v>
      </c>
      <c r="C458" s="13" t="s">
        <v>112</v>
      </c>
      <c r="D458" s="19" t="s">
        <v>137</v>
      </c>
      <c r="E458" s="23"/>
      <c r="F458" s="21"/>
      <c r="G458" s="23" t="s">
        <v>53</v>
      </c>
      <c r="H458" s="21" t="s">
        <v>53</v>
      </c>
      <c r="I458" s="34">
        <v>1.7261</v>
      </c>
      <c r="J458" s="11">
        <v>1.7261</v>
      </c>
      <c r="K458" s="6" t="s">
        <v>169</v>
      </c>
      <c r="L458" s="20" t="s">
        <v>170</v>
      </c>
      <c r="M458" s="7">
        <f>INDEX(EG_Gens!$G$55:$Q$105,MATCH('3. Pollutant Emissions - EF'!$C458,EG_Gens!$C$55:$C$105,0),MATCH('3. Pollutant Emissions - EF'!$B458,EG_Gens!$G$54:$Q$54,0))</f>
        <v>20.567440444444443</v>
      </c>
      <c r="N458" s="5">
        <f>INDEX(EG_Gens!$S$55:$AC$105,MATCH('3. Pollutant Emissions - EF'!$C458,EG_Gens!$C$55:$C$105,0),MATCH('3. Pollutant Emissions - EF'!$B458,EG_Gens!$S$54:$AC$54,0))</f>
        <v>0.20567440444444446</v>
      </c>
      <c r="O458" s="130">
        <f>IFERROR(IF(OR($C458="",$C458="No CAS"),INDEX('DEQ Pollutant List'!$D$7:$D$611,MATCH($D458,'DEQ Pollutant List'!$B$7:$B$611,0)),INDEX('DEQ Pollutant List'!$D$7:$D$611,MATCH($C458,'DEQ Pollutant List'!$A$7:$A$611,0))),"")</f>
        <v>250</v>
      </c>
    </row>
    <row r="459" spans="1:15" ht="15" hidden="1">
      <c r="A459" s="5" t="s">
        <v>51</v>
      </c>
      <c r="B459" s="7" t="s">
        <v>64</v>
      </c>
      <c r="C459" s="13" t="s">
        <v>113</v>
      </c>
      <c r="D459" s="19" t="s">
        <v>138</v>
      </c>
      <c r="E459" s="23"/>
      <c r="F459" s="21"/>
      <c r="G459" s="23" t="s">
        <v>53</v>
      </c>
      <c r="H459" s="21" t="s">
        <v>53</v>
      </c>
      <c r="I459" s="34">
        <v>2.69E-2</v>
      </c>
      <c r="J459" s="11">
        <v>2.69E-2</v>
      </c>
      <c r="K459" s="6" t="s">
        <v>169</v>
      </c>
      <c r="L459" s="20" t="s">
        <v>170</v>
      </c>
      <c r="M459" s="7">
        <f>INDEX(EG_Gens!$G$55:$Q$105,MATCH('3. Pollutant Emissions - EF'!$C459,EG_Gens!$C$55:$C$105,0),MATCH('3. Pollutant Emissions - EF'!$B459,EG_Gens!$G$54:$Q$54,0))</f>
        <v>0.31768302222222217</v>
      </c>
      <c r="N459" s="5">
        <f>INDEX(EG_Gens!$S$55:$AC$105,MATCH('3. Pollutant Emissions - EF'!$C459,EG_Gens!$C$55:$C$105,0),MATCH('3. Pollutant Emissions - EF'!$B459,EG_Gens!$S$54:$AC$54,0))</f>
        <v>3.1768302222222218E-3</v>
      </c>
      <c r="O459" s="130">
        <f>IFERROR(IF(OR($C459="",$C459="No CAS"),INDEX('DEQ Pollutant List'!$D$7:$D$611,MATCH($D459,'DEQ Pollutant List'!$B$7:$B$611,0)),INDEX('DEQ Pollutant List'!$D$7:$D$611,MATCH($C459,'DEQ Pollutant List'!$A$7:$A$611,0))),"")</f>
        <v>289</v>
      </c>
    </row>
    <row r="460" spans="1:15" ht="15" hidden="1">
      <c r="A460" s="5" t="s">
        <v>51</v>
      </c>
      <c r="B460" s="7" t="s">
        <v>64</v>
      </c>
      <c r="C460" s="13" t="s">
        <v>174</v>
      </c>
      <c r="D460" s="19" t="s">
        <v>183</v>
      </c>
      <c r="E460" s="23"/>
      <c r="F460" s="21"/>
      <c r="G460" s="23" t="s">
        <v>53</v>
      </c>
      <c r="H460" s="21" t="s">
        <v>53</v>
      </c>
      <c r="I460" s="34">
        <v>0.18629999999999999</v>
      </c>
      <c r="J460" s="11">
        <v>0.18629999999999999</v>
      </c>
      <c r="K460" s="6" t="s">
        <v>169</v>
      </c>
      <c r="L460" s="20" t="s">
        <v>170</v>
      </c>
      <c r="M460" s="7">
        <f>INDEX(EG_Gens!$G$55:$Q$105,MATCH('3. Pollutant Emissions - EF'!$C460,EG_Gens!$C$55:$C$105,0),MATCH('3. Pollutant Emissions - EF'!$B460,EG_Gens!$G$54:$Q$54,0))</f>
        <v>2.2001615999999995</v>
      </c>
      <c r="N460" s="5">
        <f>INDEX(EG_Gens!$S$55:$AC$105,MATCH('3. Pollutant Emissions - EF'!$C460,EG_Gens!$C$55:$C$105,0),MATCH('3. Pollutant Emissions - EF'!$B460,EG_Gens!$S$54:$AC$54,0))</f>
        <v>2.2001615999999995E-2</v>
      </c>
      <c r="O460" s="130">
        <f>IFERROR(IF(OR($C460="",$C460="No CAS"),INDEX('DEQ Pollutant List'!$D$7:$D$611,MATCH($D460,'DEQ Pollutant List'!$B$7:$B$611,0)),INDEX('DEQ Pollutant List'!$D$7:$D$611,MATCH($C460,'DEQ Pollutant List'!$A$7:$A$611,0))),"")</f>
        <v>292</v>
      </c>
    </row>
    <row r="461" spans="1:15" ht="15" hidden="1">
      <c r="A461" s="5" t="s">
        <v>51</v>
      </c>
      <c r="B461" s="7" t="s">
        <v>64</v>
      </c>
      <c r="C461" s="13" t="s">
        <v>114</v>
      </c>
      <c r="D461" s="19" t="s">
        <v>139</v>
      </c>
      <c r="E461" s="23"/>
      <c r="F461" s="21"/>
      <c r="G461" s="23" t="s">
        <v>53</v>
      </c>
      <c r="H461" s="21" t="s">
        <v>53</v>
      </c>
      <c r="I461" s="34">
        <v>8.3000000000000001E-3</v>
      </c>
      <c r="J461" s="11">
        <v>8.3000000000000001E-3</v>
      </c>
      <c r="K461" s="6" t="s">
        <v>169</v>
      </c>
      <c r="L461" s="20" t="s">
        <v>170</v>
      </c>
      <c r="M461" s="7">
        <f>INDEX(EG_Gens!$G$55:$Q$105,MATCH('3. Pollutant Emissions - EF'!$C461,EG_Gens!$C$55:$C$105,0),MATCH('3. Pollutant Emissions - EF'!$B461,EG_Gens!$G$54:$Q$54,0))</f>
        <v>9.2960000000000001E-2</v>
      </c>
      <c r="N461" s="5">
        <f>INDEX(EG_Gens!$S$55:$AC$105,MATCH('3. Pollutant Emissions - EF'!$C461,EG_Gens!$C$55:$C$105,0),MATCH('3. Pollutant Emissions - EF'!$B461,EG_Gens!$S$54:$AC$54,0))</f>
        <v>9.2960000000000004E-4</v>
      </c>
      <c r="O461" s="130">
        <f>IFERROR(IF(OR($C461="",$C461="No CAS"),INDEX('DEQ Pollutant List'!$D$7:$D$611,MATCH($D461,'DEQ Pollutant List'!$B$7:$B$611,0)),INDEX('DEQ Pollutant List'!$D$7:$D$611,MATCH($C461,'DEQ Pollutant List'!$A$7:$A$611,0))),"")</f>
        <v>305</v>
      </c>
    </row>
    <row r="462" spans="1:15" ht="15" hidden="1">
      <c r="A462" s="5" t="s">
        <v>51</v>
      </c>
      <c r="B462" s="7" t="s">
        <v>64</v>
      </c>
      <c r="C462" s="13" t="s">
        <v>115</v>
      </c>
      <c r="D462" s="19" t="s">
        <v>140</v>
      </c>
      <c r="E462" s="23"/>
      <c r="F462" s="21"/>
      <c r="G462" s="23" t="s">
        <v>53</v>
      </c>
      <c r="H462" s="21" t="s">
        <v>53</v>
      </c>
      <c r="I462" s="34">
        <v>3.0999999999999999E-3</v>
      </c>
      <c r="J462" s="11">
        <v>3.0999999999999999E-3</v>
      </c>
      <c r="K462" s="6" t="s">
        <v>169</v>
      </c>
      <c r="L462" s="20" t="s">
        <v>170</v>
      </c>
      <c r="M462" s="7">
        <f>INDEX(EG_Gens!$G$55:$Q$105,MATCH('3. Pollutant Emissions - EF'!$C462,EG_Gens!$C$55:$C$105,0),MATCH('3. Pollutant Emissions - EF'!$B462,EG_Gens!$G$54:$Q$54,0))</f>
        <v>3.4719999999999994E-2</v>
      </c>
      <c r="N462" s="5">
        <f>INDEX(EG_Gens!$S$55:$AC$105,MATCH('3. Pollutant Emissions - EF'!$C462,EG_Gens!$C$55:$C$105,0),MATCH('3. Pollutant Emissions - EF'!$B462,EG_Gens!$S$54:$AC$54,0))</f>
        <v>3.4719999999999998E-4</v>
      </c>
      <c r="O462" s="130">
        <f>IFERROR(IF(OR($C462="",$C462="No CAS"),INDEX('DEQ Pollutant List'!$D$7:$D$611,MATCH($D462,'DEQ Pollutant List'!$B$7:$B$611,0)),INDEX('DEQ Pollutant List'!$D$7:$D$611,MATCH($C462,'DEQ Pollutant List'!$A$7:$A$611,0))),"")</f>
        <v>312</v>
      </c>
    </row>
    <row r="463" spans="1:15" ht="15" hidden="1">
      <c r="A463" s="5" t="s">
        <v>51</v>
      </c>
      <c r="B463" s="7" t="s">
        <v>64</v>
      </c>
      <c r="C463" s="13" t="s">
        <v>116</v>
      </c>
      <c r="D463" s="19" t="s">
        <v>141</v>
      </c>
      <c r="E463" s="23"/>
      <c r="F463" s="21"/>
      <c r="G463" s="23" t="s">
        <v>53</v>
      </c>
      <c r="H463" s="21" t="s">
        <v>53</v>
      </c>
      <c r="I463" s="34">
        <v>2E-3</v>
      </c>
      <c r="J463" s="11">
        <v>2E-3</v>
      </c>
      <c r="K463" s="6" t="s">
        <v>169</v>
      </c>
      <c r="L463" s="20" t="s">
        <v>170</v>
      </c>
      <c r="M463" s="7">
        <f>INDEX(EG_Gens!$G$55:$Q$105,MATCH('3. Pollutant Emissions - EF'!$C463,EG_Gens!$C$55:$C$105,0),MATCH('3. Pollutant Emissions - EF'!$B463,EG_Gens!$G$54:$Q$54,0))</f>
        <v>2.24E-2</v>
      </c>
      <c r="N463" s="5">
        <f>INDEX(EG_Gens!$S$55:$AC$105,MATCH('3. Pollutant Emissions - EF'!$C463,EG_Gens!$C$55:$C$105,0),MATCH('3. Pollutant Emissions - EF'!$B463,EG_Gens!$S$54:$AC$54,0))</f>
        <v>2.24E-4</v>
      </c>
      <c r="O463" s="130">
        <f>IFERROR(IF(OR($C463="",$C463="No CAS"),INDEX('DEQ Pollutant List'!$D$7:$D$611,MATCH($D463,'DEQ Pollutant List'!$B$7:$B$611,0)),INDEX('DEQ Pollutant List'!$D$7:$D$611,MATCH($C463,'DEQ Pollutant List'!$A$7:$A$611,0))),"")</f>
        <v>316</v>
      </c>
    </row>
    <row r="464" spans="1:15" ht="15" hidden="1">
      <c r="A464" s="5" t="s">
        <v>51</v>
      </c>
      <c r="B464" s="7" t="s">
        <v>64</v>
      </c>
      <c r="C464" s="13" t="s">
        <v>118</v>
      </c>
      <c r="D464" s="19" t="s">
        <v>143</v>
      </c>
      <c r="E464" s="23"/>
      <c r="F464" s="21"/>
      <c r="G464" s="23" t="s">
        <v>53</v>
      </c>
      <c r="H464" s="21" t="s">
        <v>53</v>
      </c>
      <c r="I464" s="34">
        <v>1.9699999999999999E-2</v>
      </c>
      <c r="J464" s="11">
        <v>1.9699999999999999E-2</v>
      </c>
      <c r="K464" s="6" t="s">
        <v>169</v>
      </c>
      <c r="L464" s="20" t="s">
        <v>170</v>
      </c>
      <c r="M464" s="7">
        <f>INDEX(EG_Gens!$G$55:$Q$105,MATCH('3. Pollutant Emissions - EF'!$C464,EG_Gens!$C$55:$C$105,0),MATCH('3. Pollutant Emissions - EF'!$B464,EG_Gens!$G$54:$Q$54,0))</f>
        <v>0.23265262222222216</v>
      </c>
      <c r="N464" s="5">
        <f>INDEX(EG_Gens!$S$55:$AC$105,MATCH('3. Pollutant Emissions - EF'!$C464,EG_Gens!$C$55:$C$105,0),MATCH('3. Pollutant Emissions - EF'!$B464,EG_Gens!$S$54:$AC$54,0))</f>
        <v>2.3265262222222217E-3</v>
      </c>
      <c r="O464" s="130">
        <f>IFERROR(IF(OR($C464="",$C464="No CAS"),INDEX('DEQ Pollutant List'!$D$7:$D$611,MATCH($D464,'DEQ Pollutant List'!$B$7:$B$611,0)),INDEX('DEQ Pollutant List'!$D$7:$D$611,MATCH($C464,'DEQ Pollutant List'!$A$7:$A$611,0))),"")</f>
        <v>428</v>
      </c>
    </row>
    <row r="465" spans="1:15" ht="15" hidden="1">
      <c r="A465" s="5" t="s">
        <v>51</v>
      </c>
      <c r="B465" s="7" t="s">
        <v>64</v>
      </c>
      <c r="C465" s="13">
        <v>365</v>
      </c>
      <c r="D465" s="19" t="s">
        <v>144</v>
      </c>
      <c r="E465" s="23"/>
      <c r="F465" s="21"/>
      <c r="G465" s="23" t="s">
        <v>53</v>
      </c>
      <c r="H465" s="21" t="s">
        <v>53</v>
      </c>
      <c r="I465" s="34">
        <v>3.8999999999999998E-3</v>
      </c>
      <c r="J465" s="11">
        <v>3.8999999999999998E-3</v>
      </c>
      <c r="K465" s="6" t="s">
        <v>169</v>
      </c>
      <c r="L465" s="20" t="s">
        <v>170</v>
      </c>
      <c r="M465" s="7">
        <f>INDEX(EG_Gens!$G$55:$Q$105,MATCH('3. Pollutant Emissions - EF'!$C465,EG_Gens!$C$55:$C$105,0),MATCH('3. Pollutant Emissions - EF'!$B465,EG_Gens!$G$54:$Q$54,0))</f>
        <v>4.3679999999999997E-2</v>
      </c>
      <c r="N465" s="5">
        <f>INDEX(EG_Gens!$S$55:$AC$105,MATCH('3. Pollutant Emissions - EF'!$C465,EG_Gens!$C$55:$C$105,0),MATCH('3. Pollutant Emissions - EF'!$B465,EG_Gens!$S$54:$AC$54,0))</f>
        <v>4.3679999999999999E-4</v>
      </c>
      <c r="O465" s="130">
        <f>IFERROR(IF(OR($C465="",$C465="No CAS"),INDEX('DEQ Pollutant List'!$D$7:$D$611,MATCH($D465,'DEQ Pollutant List'!$B$7:$B$611,0)),INDEX('DEQ Pollutant List'!$D$7:$D$611,MATCH($C465,'DEQ Pollutant List'!$A$7:$A$611,0))),"")</f>
        <v>365</v>
      </c>
    </row>
    <row r="466" spans="1:15" ht="15" hidden="1">
      <c r="A466" s="5" t="s">
        <v>51</v>
      </c>
      <c r="B466" s="7" t="s">
        <v>64</v>
      </c>
      <c r="C466" s="13">
        <v>401</v>
      </c>
      <c r="D466" s="19" t="s">
        <v>145</v>
      </c>
      <c r="E466" s="23"/>
      <c r="F466" s="21"/>
      <c r="G466" s="23" t="s">
        <v>53</v>
      </c>
      <c r="H466" s="21" t="s">
        <v>53</v>
      </c>
      <c r="I466" s="34">
        <v>3.6200000000000003E-2</v>
      </c>
      <c r="J466" s="11">
        <v>3.6200000000000003E-2</v>
      </c>
      <c r="K466" s="6" t="s">
        <v>169</v>
      </c>
      <c r="L466" s="20" t="s">
        <v>170</v>
      </c>
      <c r="M466" s="7">
        <f>INDEX(EG_Gens!$G$55:$Q$105,MATCH('3. Pollutant Emissions - EF'!$C466,EG_Gens!$C$55:$C$105,0),MATCH('3. Pollutant Emissions - EF'!$B466,EG_Gens!$G$54:$Q$54,0))</f>
        <v>0.42751395555555549</v>
      </c>
      <c r="N466" s="5">
        <f>INDEX(EG_Gens!$S$55:$AC$105,MATCH('3. Pollutant Emissions - EF'!$C466,EG_Gens!$C$55:$C$105,0),MATCH('3. Pollutant Emissions - EF'!$B466,EG_Gens!$S$54:$AC$54,0))</f>
        <v>4.2751395555555554E-3</v>
      </c>
      <c r="O466" s="130">
        <f>IFERROR(IF(OR($C466="",$C466="No CAS"),INDEX('DEQ Pollutant List'!$D$7:$D$611,MATCH($D466,'DEQ Pollutant List'!$B$7:$B$611,0)),INDEX('DEQ Pollutant List'!$D$7:$D$611,MATCH($C466,'DEQ Pollutant List'!$A$7:$A$611,0))),"")</f>
        <v>401</v>
      </c>
    </row>
    <row r="467" spans="1:15" ht="15" hidden="1">
      <c r="A467" s="5" t="s">
        <v>51</v>
      </c>
      <c r="B467" s="7" t="s">
        <v>64</v>
      </c>
      <c r="C467" s="13">
        <v>504</v>
      </c>
      <c r="D467" s="19" t="s">
        <v>184</v>
      </c>
      <c r="E467" s="23"/>
      <c r="F467" s="21"/>
      <c r="G467" s="23" t="s">
        <v>53</v>
      </c>
      <c r="H467" s="21" t="s">
        <v>53</v>
      </c>
      <c r="I467" s="34">
        <v>8.4039857312420349E-3</v>
      </c>
      <c r="J467" s="11">
        <v>8.4039857312420349E-3</v>
      </c>
      <c r="K467" s="6" t="s">
        <v>169</v>
      </c>
      <c r="L467" s="20" t="s">
        <v>170</v>
      </c>
      <c r="M467" s="7">
        <f>INDEX(EG_Gens!$G$55:$Q$105,MATCH('3. Pollutant Emissions - EF'!$C467,EG_Gens!$C$55:$C$105,0),MATCH('3. Pollutant Emissions - EF'!$B467,EG_Gens!$G$54:$Q$54,0))</f>
        <v>9.4124640189910791E-2</v>
      </c>
      <c r="N467" s="5">
        <f>INDEX(EG_Gens!$S$55:$AC$105,MATCH('3. Pollutant Emissions - EF'!$C467,EG_Gens!$C$55:$C$105,0),MATCH('3. Pollutant Emissions - EF'!$B467,EG_Gens!$S$54:$AC$54,0))</f>
        <v>9.4124640189910793E-4</v>
      </c>
      <c r="O467" s="130">
        <f>IFERROR(IF(OR($C467="",$C467="No CAS"),INDEX('DEQ Pollutant List'!$D$7:$D$611,MATCH($D467,'DEQ Pollutant List'!$B$7:$B$611,0)),INDEX('DEQ Pollutant List'!$D$7:$D$611,MATCH($C467,'DEQ Pollutant List'!$A$7:$A$611,0))),"")</f>
        <v>504</v>
      </c>
    </row>
    <row r="468" spans="1:15" ht="15" hidden="1">
      <c r="A468" s="5" t="s">
        <v>51</v>
      </c>
      <c r="B468" s="7" t="s">
        <v>64</v>
      </c>
      <c r="C468" s="13" t="s">
        <v>175</v>
      </c>
      <c r="D468" s="19" t="s">
        <v>185</v>
      </c>
      <c r="E468" s="23"/>
      <c r="F468" s="21"/>
      <c r="G468" s="23" t="s">
        <v>53</v>
      </c>
      <c r="H468" s="21" t="s">
        <v>53</v>
      </c>
      <c r="I468" s="34">
        <v>0.47</v>
      </c>
      <c r="J468" s="11">
        <v>0.47</v>
      </c>
      <c r="K468" s="6" t="s">
        <v>169</v>
      </c>
      <c r="L468" s="20" t="s">
        <v>170</v>
      </c>
      <c r="M468" s="7">
        <f>INDEX(EG_Gens!$G$55:$Q$105,MATCH('3. Pollutant Emissions - EF'!$C468,EG_Gens!$C$55:$C$105,0),MATCH('3. Pollutant Emissions - EF'!$B468,EG_Gens!$G$54:$Q$54,0))</f>
        <v>5.550595555555554</v>
      </c>
      <c r="N468" s="5">
        <f>INDEX(EG_Gens!$S$55:$AC$105,MATCH('3. Pollutant Emissions - EF'!$C468,EG_Gens!$C$55:$C$105,0),MATCH('3. Pollutant Emissions - EF'!$B468,EG_Gens!$S$54:$AC$54,0))</f>
        <v>5.5505955555555549E-2</v>
      </c>
      <c r="O468" s="130">
        <f>IFERROR(IF(OR($C468="",$C468="No CAS"),INDEX('DEQ Pollutant List'!$D$7:$D$611,MATCH($D468,'DEQ Pollutant List'!$B$7:$B$611,0)),INDEX('DEQ Pollutant List'!$D$7:$D$611,MATCH($C468,'DEQ Pollutant List'!$A$7:$A$611,0))),"")</f>
        <v>561</v>
      </c>
    </row>
    <row r="469" spans="1:15" ht="15" hidden="1">
      <c r="A469" s="5" t="s">
        <v>51</v>
      </c>
      <c r="B469" s="7" t="s">
        <v>64</v>
      </c>
      <c r="C469" s="13" t="s">
        <v>119</v>
      </c>
      <c r="D469" s="19" t="s">
        <v>146</v>
      </c>
      <c r="E469" s="23"/>
      <c r="F469" s="21"/>
      <c r="G469" s="23" t="s">
        <v>53</v>
      </c>
      <c r="H469" s="21" t="s">
        <v>53</v>
      </c>
      <c r="I469" s="34">
        <v>2.2000000000000001E-3</v>
      </c>
      <c r="J469" s="11">
        <v>2.2000000000000001E-3</v>
      </c>
      <c r="K469" s="6" t="s">
        <v>169</v>
      </c>
      <c r="L469" s="20" t="s">
        <v>170</v>
      </c>
      <c r="M469" s="7">
        <f>INDEX(EG_Gens!$G$55:$Q$105,MATCH('3. Pollutant Emissions - EF'!$C469,EG_Gens!$C$55:$C$105,0),MATCH('3. Pollutant Emissions - EF'!$B469,EG_Gens!$G$54:$Q$54,0))</f>
        <v>2.4639999999999999E-2</v>
      </c>
      <c r="N469" s="5">
        <f>INDEX(EG_Gens!$S$55:$AC$105,MATCH('3. Pollutant Emissions - EF'!$C469,EG_Gens!$C$55:$C$105,0),MATCH('3. Pollutant Emissions - EF'!$B469,EG_Gens!$S$54:$AC$54,0))</f>
        <v>2.4640000000000003E-4</v>
      </c>
      <c r="O469" s="130">
        <f>IFERROR(IF(OR($C469="",$C469="No CAS"),INDEX('DEQ Pollutant List'!$D$7:$D$611,MATCH($D469,'DEQ Pollutant List'!$B$7:$B$611,0)),INDEX('DEQ Pollutant List'!$D$7:$D$611,MATCH($C469,'DEQ Pollutant List'!$A$7:$A$611,0))),"")</f>
        <v>575</v>
      </c>
    </row>
    <row r="470" spans="1:15" ht="15" hidden="1">
      <c r="A470" s="5" t="s">
        <v>51</v>
      </c>
      <c r="B470" s="7" t="s">
        <v>64</v>
      </c>
      <c r="C470" s="13" t="s">
        <v>176</v>
      </c>
      <c r="D470" s="19" t="s">
        <v>186</v>
      </c>
      <c r="E470" s="23"/>
      <c r="F470" s="21"/>
      <c r="G470" s="23" t="s">
        <v>53</v>
      </c>
      <c r="H470" s="21" t="s">
        <v>53</v>
      </c>
      <c r="I470" s="34">
        <v>4.8013014217323475E-5</v>
      </c>
      <c r="J470" s="11">
        <v>4.8013014217323475E-5</v>
      </c>
      <c r="K470" s="6" t="s">
        <v>169</v>
      </c>
      <c r="L470" s="20" t="s">
        <v>170</v>
      </c>
      <c r="M470" s="7">
        <f>INDEX(EG_Gens!$G$55:$Q$105,MATCH('3. Pollutant Emissions - EF'!$C470,EG_Gens!$C$55:$C$105,0),MATCH('3. Pollutant Emissions - EF'!$B470,EG_Gens!$G$54:$Q$54,0))</f>
        <v>5.3774575923402283E-4</v>
      </c>
      <c r="N470" s="5">
        <f>INDEX(EG_Gens!$S$55:$AC$105,MATCH('3. Pollutant Emissions - EF'!$C470,EG_Gens!$C$55:$C$105,0),MATCH('3. Pollutant Emissions - EF'!$B470,EG_Gens!$S$54:$AC$54,0))</f>
        <v>5.3774575923402295E-6</v>
      </c>
      <c r="O470" s="130">
        <f>IFERROR(IF(OR($C470="",$C470="No CAS"),INDEX('DEQ Pollutant List'!$D$7:$D$611,MATCH($D470,'DEQ Pollutant List'!$B$7:$B$611,0)),INDEX('DEQ Pollutant List'!$D$7:$D$611,MATCH($C470,'DEQ Pollutant List'!$A$7:$A$611,0))),"")</f>
        <v>580</v>
      </c>
    </row>
    <row r="471" spans="1:15" ht="15" hidden="1">
      <c r="A471" s="5" t="s">
        <v>51</v>
      </c>
      <c r="B471" s="7" t="s">
        <v>64</v>
      </c>
      <c r="C471" s="13" t="s">
        <v>177</v>
      </c>
      <c r="D471" s="19" t="s">
        <v>187</v>
      </c>
      <c r="E471" s="23"/>
      <c r="F471" s="21"/>
      <c r="G471" s="23" t="s">
        <v>53</v>
      </c>
      <c r="H471" s="21" t="s">
        <v>53</v>
      </c>
      <c r="I471" s="34">
        <v>2.4009368143584827E-4</v>
      </c>
      <c r="J471" s="11">
        <v>2.4009368143584827E-4</v>
      </c>
      <c r="K471" s="6" t="s">
        <v>169</v>
      </c>
      <c r="L471" s="20" t="s">
        <v>170</v>
      </c>
      <c r="M471" s="7">
        <f>INDEX(EG_Gens!$G$55:$Q$105,MATCH('3. Pollutant Emissions - EF'!$C471,EG_Gens!$C$55:$C$105,0),MATCH('3. Pollutant Emissions - EF'!$B471,EG_Gens!$G$54:$Q$54,0))</f>
        <v>2.6890492320815005E-3</v>
      </c>
      <c r="N471" s="5">
        <f>INDEX(EG_Gens!$S$55:$AC$105,MATCH('3. Pollutant Emissions - EF'!$C471,EG_Gens!$C$55:$C$105,0),MATCH('3. Pollutant Emissions - EF'!$B471,EG_Gens!$S$54:$AC$54,0))</f>
        <v>2.6890492320815007E-5</v>
      </c>
      <c r="O471" s="130">
        <f>IFERROR(IF(OR($C471="",$C471="No CAS"),INDEX('DEQ Pollutant List'!$D$7:$D$611,MATCH($D471,'DEQ Pollutant List'!$B$7:$B$611,0)),INDEX('DEQ Pollutant List'!$D$7:$D$611,MATCH($C471,'DEQ Pollutant List'!$A$7:$A$611,0))),"")</f>
        <v>595</v>
      </c>
    </row>
    <row r="472" spans="1:15" ht="15" hidden="1">
      <c r="A472" s="5" t="s">
        <v>51</v>
      </c>
      <c r="B472" s="7" t="s">
        <v>64</v>
      </c>
      <c r="C472" s="13" t="s">
        <v>120</v>
      </c>
      <c r="D472" s="19" t="s">
        <v>147</v>
      </c>
      <c r="E472" s="23"/>
      <c r="F472" s="21"/>
      <c r="G472" s="23" t="s">
        <v>53</v>
      </c>
      <c r="H472" s="21" t="s">
        <v>53</v>
      </c>
      <c r="I472" s="34">
        <v>0.10539999999999999</v>
      </c>
      <c r="J472" s="11">
        <v>0.10539999999999999</v>
      </c>
      <c r="K472" s="6" t="s">
        <v>169</v>
      </c>
      <c r="L472" s="20" t="s">
        <v>170</v>
      </c>
      <c r="M472" s="7">
        <f>INDEX(EG_Gens!$G$55:$Q$105,MATCH('3. Pollutant Emissions - EF'!$C472,EG_Gens!$C$55:$C$105,0),MATCH('3. Pollutant Emissions - EF'!$B472,EG_Gens!$G$54:$Q$54,0))</f>
        <v>1.2447505777777774</v>
      </c>
      <c r="N472" s="5">
        <f>INDEX(EG_Gens!$S$55:$AC$105,MATCH('3. Pollutant Emissions - EF'!$C472,EG_Gens!$C$55:$C$105,0),MATCH('3. Pollutant Emissions - EF'!$B472,EG_Gens!$S$54:$AC$54,0))</f>
        <v>1.2447505777777776E-2</v>
      </c>
      <c r="O472" s="130">
        <f>IFERROR(IF(OR($C472="",$C472="No CAS"),INDEX('DEQ Pollutant List'!$D$7:$D$611,MATCH($D472,'DEQ Pollutant List'!$B$7:$B$611,0)),INDEX('DEQ Pollutant List'!$D$7:$D$611,MATCH($C472,'DEQ Pollutant List'!$A$7:$A$611,0))),"")</f>
        <v>600</v>
      </c>
    </row>
    <row r="473" spans="1:15" ht="15" hidden="1">
      <c r="A473" s="5" t="s">
        <v>51</v>
      </c>
      <c r="B473" s="7" t="s">
        <v>64</v>
      </c>
      <c r="C473" s="13" t="s">
        <v>122</v>
      </c>
      <c r="D473" s="19" t="s">
        <v>149</v>
      </c>
      <c r="E473" s="23"/>
      <c r="F473" s="21"/>
      <c r="G473" s="23" t="s">
        <v>53</v>
      </c>
      <c r="H473" s="21" t="s">
        <v>53</v>
      </c>
      <c r="I473" s="34">
        <v>4.24E-2</v>
      </c>
      <c r="J473" s="11">
        <v>4.24E-2</v>
      </c>
      <c r="K473" s="6" t="s">
        <v>169</v>
      </c>
      <c r="L473" s="20" t="s">
        <v>170</v>
      </c>
      <c r="M473" s="7">
        <f>INDEX(EG_Gens!$G$55:$Q$105,MATCH('3. Pollutant Emissions - EF'!$C473,EG_Gens!$C$55:$C$105,0),MATCH('3. Pollutant Emissions - EF'!$B473,EG_Gens!$G$54:$Q$54,0))</f>
        <v>0.50073457777777763</v>
      </c>
      <c r="N473" s="5">
        <f>INDEX(EG_Gens!$S$55:$AC$105,MATCH('3. Pollutant Emissions - EF'!$C473,EG_Gens!$C$55:$C$105,0),MATCH('3. Pollutant Emissions - EF'!$B473,EG_Gens!$S$54:$AC$54,0))</f>
        <v>5.0073457777777769E-3</v>
      </c>
      <c r="O473" s="130">
        <f>IFERROR(IF(OR($C473="",$C473="No CAS"),INDEX('DEQ Pollutant List'!$D$7:$D$611,MATCH($D473,'DEQ Pollutant List'!$B$7:$B$611,0)),INDEX('DEQ Pollutant List'!$D$7:$D$611,MATCH($C473,'DEQ Pollutant List'!$A$7:$A$611,0))),"")</f>
        <v>628</v>
      </c>
    </row>
    <row r="474" spans="1:15" ht="15" hidden="1">
      <c r="A474" s="5" t="s">
        <v>51</v>
      </c>
      <c r="B474" s="7" t="s">
        <v>64</v>
      </c>
      <c r="C474" s="13" t="s">
        <v>123</v>
      </c>
      <c r="D474" s="19" t="s">
        <v>150</v>
      </c>
      <c r="E474" s="23"/>
      <c r="F474" s="21"/>
      <c r="G474" s="23" t="s">
        <v>53</v>
      </c>
      <c r="H474" s="21" t="s">
        <v>53</v>
      </c>
      <c r="I474" s="34">
        <v>5.2261769021193245E-3</v>
      </c>
      <c r="J474" s="11">
        <v>5.2261769021193245E-3</v>
      </c>
      <c r="K474" s="6" t="s">
        <v>169</v>
      </c>
      <c r="L474" s="20" t="s">
        <v>170</v>
      </c>
      <c r="M474" s="7">
        <f>INDEX(EG_Gens!$G$55:$Q$105,MATCH('3. Pollutant Emissions - EF'!$C474,EG_Gens!$C$55:$C$105,0),MATCH('3. Pollutant Emissions - EF'!$B474,EG_Gens!$G$54:$Q$54,0))</f>
        <v>5.8533181303736428E-2</v>
      </c>
      <c r="N474" s="5">
        <f>INDEX(EG_Gens!$S$55:$AC$105,MATCH('3. Pollutant Emissions - EF'!$C474,EG_Gens!$C$55:$C$105,0),MATCH('3. Pollutant Emissions - EF'!$B474,EG_Gens!$S$54:$AC$54,0))</f>
        <v>5.8533181303736435E-4</v>
      </c>
      <c r="O474" s="130">
        <f>IFERROR(IF(OR($C474="",$C474="No CAS"),INDEX('DEQ Pollutant List'!$D$7:$D$611,MATCH($D474,'DEQ Pollutant List'!$B$7:$B$611,0)),INDEX('DEQ Pollutant List'!$D$7:$D$611,MATCH($C474,'DEQ Pollutant List'!$A$7:$A$611,0))),"")</f>
        <v>632</v>
      </c>
    </row>
    <row r="475" spans="1:15" ht="15" hidden="1">
      <c r="A475" s="5" t="s">
        <v>51</v>
      </c>
      <c r="B475" s="7" t="s">
        <v>65</v>
      </c>
      <c r="C475" s="13" t="s">
        <v>158</v>
      </c>
      <c r="D475" s="19" t="s">
        <v>178</v>
      </c>
      <c r="E475" s="23"/>
      <c r="F475" s="21"/>
      <c r="G475" s="23" t="s">
        <v>53</v>
      </c>
      <c r="H475" s="21" t="s">
        <v>53</v>
      </c>
      <c r="I475" s="34">
        <v>0.21740000000000001</v>
      </c>
      <c r="J475" s="11">
        <v>0.21740000000000001</v>
      </c>
      <c r="K475" s="6" t="s">
        <v>169</v>
      </c>
      <c r="L475" s="20" t="s">
        <v>170</v>
      </c>
      <c r="M475" s="7">
        <f>INDEX(EG_Gens!$G$55:$Q$105,MATCH('3. Pollutant Emissions - EF'!$C475,EG_Gens!$C$55:$C$105,0),MATCH('3. Pollutant Emissions - EF'!$B475,EG_Gens!$G$54:$Q$54,0))</f>
        <v>2.4528275777777773</v>
      </c>
      <c r="N475" s="5">
        <f>INDEX(EG_Gens!$S$55:$AC$105,MATCH('3. Pollutant Emissions - EF'!$C475,EG_Gens!$C$55:$C$105,0),MATCH('3. Pollutant Emissions - EF'!$B475,EG_Gens!$S$54:$AC$54,0))</f>
        <v>2.4528275777777775E-2</v>
      </c>
      <c r="O475" s="130">
        <f>IFERROR(IF(OR($C475="",$C475="No CAS"),INDEX('DEQ Pollutant List'!$D$7:$D$611,MATCH($D475,'DEQ Pollutant List'!$B$7:$B$611,0)),INDEX('DEQ Pollutant List'!$D$7:$D$611,MATCH($C475,'DEQ Pollutant List'!$A$7:$A$611,0))),"")</f>
        <v>75</v>
      </c>
    </row>
    <row r="476" spans="1:15" ht="15" hidden="1">
      <c r="A476" s="5" t="s">
        <v>51</v>
      </c>
      <c r="B476" s="7" t="s">
        <v>65</v>
      </c>
      <c r="C476" s="13" t="s">
        <v>96</v>
      </c>
      <c r="D476" s="19" t="s">
        <v>124</v>
      </c>
      <c r="E476" s="23"/>
      <c r="F476" s="21"/>
      <c r="G476" s="23" t="s">
        <v>53</v>
      </c>
      <c r="H476" s="21" t="s">
        <v>53</v>
      </c>
      <c r="I476" s="34">
        <v>0.7833</v>
      </c>
      <c r="J476" s="11">
        <v>0.7833</v>
      </c>
      <c r="K476" s="6" t="s">
        <v>169</v>
      </c>
      <c r="L476" s="20" t="s">
        <v>170</v>
      </c>
      <c r="M476" s="7">
        <f>INDEX(EG_Gens!$G$55:$Q$105,MATCH('3. Pollutant Emissions - EF'!$C476,EG_Gens!$C$55:$C$105,0),MATCH('3. Pollutant Emissions - EF'!$B476,EG_Gens!$G$54:$Q$54,0))</f>
        <v>8.8376257666666653</v>
      </c>
      <c r="N476" s="5">
        <f>INDEX(EG_Gens!$S$55:$AC$105,MATCH('3. Pollutant Emissions - EF'!$C476,EG_Gens!$C$55:$C$105,0),MATCH('3. Pollutant Emissions - EF'!$B476,EG_Gens!$S$54:$AC$54,0))</f>
        <v>8.8376257666666652E-2</v>
      </c>
      <c r="O476" s="130">
        <f>IFERROR(IF(OR($C476="",$C476="No CAS"),INDEX('DEQ Pollutant List'!$D$7:$D$611,MATCH($D476,'DEQ Pollutant List'!$B$7:$B$611,0)),INDEX('DEQ Pollutant List'!$D$7:$D$611,MATCH($C476,'DEQ Pollutant List'!$A$7:$A$611,0))),"")</f>
        <v>1</v>
      </c>
    </row>
    <row r="477" spans="1:15" ht="15" hidden="1">
      <c r="A477" s="5" t="s">
        <v>51</v>
      </c>
      <c r="B477" s="7" t="s">
        <v>65</v>
      </c>
      <c r="C477" s="13" t="s">
        <v>99</v>
      </c>
      <c r="D477" s="19" t="s">
        <v>125</v>
      </c>
      <c r="E477" s="23"/>
      <c r="F477" s="21"/>
      <c r="G477" s="23" t="s">
        <v>53</v>
      </c>
      <c r="H477" s="21" t="s">
        <v>53</v>
      </c>
      <c r="I477" s="34">
        <v>3.39E-2</v>
      </c>
      <c r="J477" s="11">
        <v>3.39E-2</v>
      </c>
      <c r="K477" s="6" t="s">
        <v>169</v>
      </c>
      <c r="L477" s="20" t="s">
        <v>170</v>
      </c>
      <c r="M477" s="7">
        <f>INDEX(EG_Gens!$G$55:$Q$105,MATCH('3. Pollutant Emissions - EF'!$C477,EG_Gens!$C$55:$C$105,0),MATCH('3. Pollutant Emissions - EF'!$B477,EG_Gens!$G$54:$Q$54,0))</f>
        <v>0.38247863333333326</v>
      </c>
      <c r="N477" s="5">
        <f>INDEX(EG_Gens!$S$55:$AC$105,MATCH('3. Pollutant Emissions - EF'!$C477,EG_Gens!$C$55:$C$105,0),MATCH('3. Pollutant Emissions - EF'!$B477,EG_Gens!$S$54:$AC$54,0))</f>
        <v>3.8247863333333329E-3</v>
      </c>
      <c r="O477" s="130">
        <f>IFERROR(IF(OR($C477="",$C477="No CAS"),INDEX('DEQ Pollutant List'!$D$7:$D$611,MATCH($D477,'DEQ Pollutant List'!$B$7:$B$611,0)),INDEX('DEQ Pollutant List'!$D$7:$D$611,MATCH($C477,'DEQ Pollutant List'!$A$7:$A$611,0))),"")</f>
        <v>5</v>
      </c>
    </row>
    <row r="478" spans="1:15" ht="15" hidden="1">
      <c r="A478" s="5" t="s">
        <v>51</v>
      </c>
      <c r="B478" s="7" t="s">
        <v>65</v>
      </c>
      <c r="C478" s="13" t="s">
        <v>100</v>
      </c>
      <c r="D478" s="19" t="s">
        <v>179</v>
      </c>
      <c r="E478" s="23"/>
      <c r="F478" s="21"/>
      <c r="G478" s="23" t="s">
        <v>53</v>
      </c>
      <c r="H478" s="21" t="s">
        <v>53</v>
      </c>
      <c r="I478" s="34">
        <v>0.8</v>
      </c>
      <c r="J478" s="11">
        <v>0.8</v>
      </c>
      <c r="K478" s="6" t="s">
        <v>169</v>
      </c>
      <c r="L478" s="20" t="s">
        <v>171</v>
      </c>
      <c r="M478" s="7">
        <f>INDEX(EG_Gens!$G$55:$Q$105,MATCH('3. Pollutant Emissions - EF'!$C478,EG_Gens!$C$55:$C$105,0),MATCH('3. Pollutant Emissions - EF'!$B478,EG_Gens!$G$54:$Q$54,0))</f>
        <v>8.56</v>
      </c>
      <c r="N478" s="5">
        <f>INDEX(EG_Gens!$S$55:$AC$105,MATCH('3. Pollutant Emissions - EF'!$C478,EG_Gens!$C$55:$C$105,0),MATCH('3. Pollutant Emissions - EF'!$B478,EG_Gens!$S$54:$AC$54,0))</f>
        <v>8.5600000000000009E-2</v>
      </c>
      <c r="O478" s="130">
        <f>IFERROR(IF(OR($C478="",$C478="No CAS"),INDEX('DEQ Pollutant List'!$D$7:$D$611,MATCH($D478,'DEQ Pollutant List'!$B$7:$B$611,0)),INDEX('DEQ Pollutant List'!$D$7:$D$611,MATCH($C478,'DEQ Pollutant List'!$A$7:$A$611,0))),"")</f>
        <v>26</v>
      </c>
    </row>
    <row r="479" spans="1:15" ht="15" hidden="1">
      <c r="A479" s="5" t="s">
        <v>51</v>
      </c>
      <c r="B479" s="7" t="s">
        <v>65</v>
      </c>
      <c r="C479" s="13" t="s">
        <v>172</v>
      </c>
      <c r="D479" s="19" t="s">
        <v>180</v>
      </c>
      <c r="E479" s="23"/>
      <c r="F479" s="21"/>
      <c r="G479" s="23" t="s">
        <v>53</v>
      </c>
      <c r="H479" s="21" t="s">
        <v>53</v>
      </c>
      <c r="I479" s="34">
        <v>3.1818727304855452E-4</v>
      </c>
      <c r="J479" s="11">
        <v>3.1818727304855452E-4</v>
      </c>
      <c r="K479" s="6" t="s">
        <v>169</v>
      </c>
      <c r="L479" s="20" t="s">
        <v>170</v>
      </c>
      <c r="M479" s="7">
        <f>INDEX(EG_Gens!$G$55:$Q$105,MATCH('3. Pollutant Emissions - EF'!$C479,EG_Gens!$C$55:$C$105,0),MATCH('3. Pollutant Emissions - EF'!$B479,EG_Gens!$G$54:$Q$54,0))</f>
        <v>3.4046038216195332E-3</v>
      </c>
      <c r="N479" s="5">
        <f>INDEX(EG_Gens!$S$55:$AC$105,MATCH('3. Pollutant Emissions - EF'!$C479,EG_Gens!$C$55:$C$105,0),MATCH('3. Pollutant Emissions - EF'!$B479,EG_Gens!$S$54:$AC$54,0))</f>
        <v>3.404603821619533E-5</v>
      </c>
      <c r="O479" s="130">
        <f>IFERROR(IF(OR($C479="",$C479="No CAS"),INDEX('DEQ Pollutant List'!$D$7:$D$611,MATCH($D479,'DEQ Pollutant List'!$B$7:$B$611,0)),INDEX('DEQ Pollutant List'!$D$7:$D$611,MATCH($C479,'DEQ Pollutant List'!$A$7:$A$611,0))),"")</f>
        <v>33</v>
      </c>
    </row>
    <row r="480" spans="1:15" ht="15" hidden="1">
      <c r="A480" s="5" t="s">
        <v>51</v>
      </c>
      <c r="B480" s="7" t="s">
        <v>65</v>
      </c>
      <c r="C480" s="13" t="s">
        <v>102</v>
      </c>
      <c r="D480" s="19" t="s">
        <v>127</v>
      </c>
      <c r="E480" s="23"/>
      <c r="F480" s="21"/>
      <c r="G480" s="23" t="s">
        <v>53</v>
      </c>
      <c r="H480" s="21" t="s">
        <v>53</v>
      </c>
      <c r="I480" s="34">
        <v>1.6000000000000001E-3</v>
      </c>
      <c r="J480" s="11">
        <v>1.6000000000000001E-3</v>
      </c>
      <c r="K480" s="6" t="s">
        <v>169</v>
      </c>
      <c r="L480" s="20" t="s">
        <v>170</v>
      </c>
      <c r="M480" s="7">
        <f>INDEX(EG_Gens!$G$55:$Q$105,MATCH('3. Pollutant Emissions - EF'!$C480,EG_Gens!$C$55:$C$105,0),MATCH('3. Pollutant Emissions - EF'!$B480,EG_Gens!$G$54:$Q$54,0))</f>
        <v>1.712E-2</v>
      </c>
      <c r="N480" s="5">
        <f>INDEX(EG_Gens!$S$55:$AC$105,MATCH('3. Pollutant Emissions - EF'!$C480,EG_Gens!$C$55:$C$105,0),MATCH('3. Pollutant Emissions - EF'!$B480,EG_Gens!$S$54:$AC$54,0))</f>
        <v>1.7120000000000001E-4</v>
      </c>
      <c r="O480" s="130">
        <f>IFERROR(IF(OR($C480="",$C480="No CAS"),INDEX('DEQ Pollutant List'!$D$7:$D$611,MATCH($D480,'DEQ Pollutant List'!$B$7:$B$611,0)),INDEX('DEQ Pollutant List'!$D$7:$D$611,MATCH($C480,'DEQ Pollutant List'!$A$7:$A$611,0))),"")</f>
        <v>37</v>
      </c>
    </row>
    <row r="481" spans="1:15" ht="15" hidden="1">
      <c r="A481" s="5" t="s">
        <v>51</v>
      </c>
      <c r="B481" s="7" t="s">
        <v>65</v>
      </c>
      <c r="C481" s="13" t="s">
        <v>103</v>
      </c>
      <c r="D481" s="19" t="s">
        <v>128</v>
      </c>
      <c r="E481" s="23"/>
      <c r="F481" s="21"/>
      <c r="G481" s="23" t="s">
        <v>53</v>
      </c>
      <c r="H481" s="21" t="s">
        <v>53</v>
      </c>
      <c r="I481" s="34">
        <v>3.7389334939055331E-4</v>
      </c>
      <c r="J481" s="11">
        <v>3.7389334939055331E-4</v>
      </c>
      <c r="K481" s="6" t="s">
        <v>169</v>
      </c>
      <c r="L481" s="20" t="s">
        <v>170</v>
      </c>
      <c r="M481" s="7">
        <f>INDEX(EG_Gens!$G$55:$Q$105,MATCH('3. Pollutant Emissions - EF'!$C481,EG_Gens!$C$55:$C$105,0),MATCH('3. Pollutant Emissions - EF'!$B481,EG_Gens!$G$54:$Q$54,0))</f>
        <v>4.0006588384789198E-3</v>
      </c>
      <c r="N481" s="5">
        <f>INDEX(EG_Gens!$S$55:$AC$105,MATCH('3. Pollutant Emissions - EF'!$C481,EG_Gens!$C$55:$C$105,0),MATCH('3. Pollutant Emissions - EF'!$B481,EG_Gens!$S$54:$AC$54,0))</f>
        <v>4.0006588384789204E-5</v>
      </c>
      <c r="O481" s="130">
        <f>IFERROR(IF(OR($C481="",$C481="No CAS"),INDEX('DEQ Pollutant List'!$D$7:$D$611,MATCH($D481,'DEQ Pollutant List'!$B$7:$B$611,0)),INDEX('DEQ Pollutant List'!$D$7:$D$611,MATCH($C481,'DEQ Pollutant List'!$A$7:$A$611,0))),"")</f>
        <v>45</v>
      </c>
    </row>
    <row r="482" spans="1:15" ht="15" hidden="1">
      <c r="A482" s="5" t="s">
        <v>51</v>
      </c>
      <c r="B482" s="7" t="s">
        <v>65</v>
      </c>
      <c r="C482" s="13" t="s">
        <v>104</v>
      </c>
      <c r="D482" s="19" t="s">
        <v>129</v>
      </c>
      <c r="E482" s="23"/>
      <c r="F482" s="21"/>
      <c r="G482" s="23" t="s">
        <v>53</v>
      </c>
      <c r="H482" s="21" t="s">
        <v>53</v>
      </c>
      <c r="I482" s="34">
        <v>0.18629999999999999</v>
      </c>
      <c r="J482" s="11">
        <v>0.18629999999999999</v>
      </c>
      <c r="K482" s="6" t="s">
        <v>169</v>
      </c>
      <c r="L482" s="20" t="s">
        <v>170</v>
      </c>
      <c r="M482" s="7">
        <f>INDEX(EG_Gens!$G$55:$Q$105,MATCH('3. Pollutant Emissions - EF'!$C482,EG_Gens!$C$55:$C$105,0),MATCH('3. Pollutant Emissions - EF'!$B482,EG_Gens!$G$54:$Q$54,0))</f>
        <v>2.1019400999999998</v>
      </c>
      <c r="N482" s="5">
        <f>INDEX(EG_Gens!$S$55:$AC$105,MATCH('3. Pollutant Emissions - EF'!$C482,EG_Gens!$C$55:$C$105,0),MATCH('3. Pollutant Emissions - EF'!$B482,EG_Gens!$S$54:$AC$54,0))</f>
        <v>2.1019400999999997E-2</v>
      </c>
      <c r="O482" s="130">
        <f>IFERROR(IF(OR($C482="",$C482="No CAS"),INDEX('DEQ Pollutant List'!$D$7:$D$611,MATCH($D482,'DEQ Pollutant List'!$B$7:$B$611,0)),INDEX('DEQ Pollutant List'!$D$7:$D$611,MATCH($C482,'DEQ Pollutant List'!$A$7:$A$611,0))),"")</f>
        <v>46</v>
      </c>
    </row>
    <row r="483" spans="1:15" ht="15" hidden="1">
      <c r="A483" s="5" t="s">
        <v>51</v>
      </c>
      <c r="B483" s="7" t="s">
        <v>65</v>
      </c>
      <c r="C483" s="13" t="s">
        <v>105</v>
      </c>
      <c r="D483" s="19" t="s">
        <v>130</v>
      </c>
      <c r="E483" s="23"/>
      <c r="F483" s="21"/>
      <c r="G483" s="23" t="s">
        <v>53</v>
      </c>
      <c r="H483" s="21" t="s">
        <v>53</v>
      </c>
      <c r="I483" s="34">
        <v>3.5200000000000002E-5</v>
      </c>
      <c r="J483" s="11">
        <v>3.5200000000000002E-5</v>
      </c>
      <c r="K483" s="6" t="s">
        <v>169</v>
      </c>
      <c r="L483" s="20" t="s">
        <v>170</v>
      </c>
      <c r="M483" s="7">
        <f>INDEX(EG_Gens!$G$55:$Q$105,MATCH('3. Pollutant Emissions - EF'!$C483,EG_Gens!$C$55:$C$105,0),MATCH('3. Pollutant Emissions - EF'!$B483,EG_Gens!$G$54:$Q$54,0))</f>
        <v>3.9714595555555548E-4</v>
      </c>
      <c r="N483" s="5">
        <f>INDEX(EG_Gens!$S$55:$AC$105,MATCH('3. Pollutant Emissions - EF'!$C483,EG_Gens!$C$55:$C$105,0),MATCH('3. Pollutant Emissions - EF'!$B483,EG_Gens!$S$54:$AC$54,0))</f>
        <v>3.9714595555555553E-6</v>
      </c>
      <c r="O483" s="130">
        <f>IFERROR(IF(OR($C483="",$C483="No CAS"),INDEX('DEQ Pollutant List'!$D$7:$D$611,MATCH($D483,'DEQ Pollutant List'!$B$7:$B$611,0)),INDEX('DEQ Pollutant List'!$D$7:$D$611,MATCH($C483,'DEQ Pollutant List'!$A$7:$A$611,0))),"")</f>
        <v>406</v>
      </c>
    </row>
    <row r="484" spans="1:15" ht="15" hidden="1">
      <c r="A484" s="5" t="s">
        <v>51</v>
      </c>
      <c r="B484" s="7" t="s">
        <v>65</v>
      </c>
      <c r="C484" s="13" t="s">
        <v>106</v>
      </c>
      <c r="D484" s="19" t="s">
        <v>131</v>
      </c>
      <c r="E484" s="23"/>
      <c r="F484" s="21"/>
      <c r="G484" s="23" t="s">
        <v>53</v>
      </c>
      <c r="H484" s="21" t="s">
        <v>53</v>
      </c>
      <c r="I484" s="34">
        <v>4.7708462766464961E-6</v>
      </c>
      <c r="J484" s="11">
        <v>4.7708462766464961E-6</v>
      </c>
      <c r="K484" s="6" t="s">
        <v>169</v>
      </c>
      <c r="L484" s="20" t="s">
        <v>170</v>
      </c>
      <c r="M484" s="7">
        <f>INDEX(EG_Gens!$G$55:$Q$105,MATCH('3. Pollutant Emissions - EF'!$C484,EG_Gens!$C$55:$C$105,0),MATCH('3. Pollutant Emissions - EF'!$B484,EG_Gens!$G$54:$Q$54,0))</f>
        <v>5.1048055160117505E-5</v>
      </c>
      <c r="N484" s="5">
        <f>INDEX(EG_Gens!$S$55:$AC$105,MATCH('3. Pollutant Emissions - EF'!$C484,EG_Gens!$C$55:$C$105,0),MATCH('3. Pollutant Emissions - EF'!$B484,EG_Gens!$S$54:$AC$54,0))</f>
        <v>5.1048055160117506E-7</v>
      </c>
      <c r="O484" s="130">
        <f>IFERROR(IF(OR($C484="",$C484="No CAS"),INDEX('DEQ Pollutant List'!$D$7:$D$611,MATCH($D484,'DEQ Pollutant List'!$B$7:$B$611,0)),INDEX('DEQ Pollutant List'!$D$7:$D$611,MATCH($C484,'DEQ Pollutant List'!$A$7:$A$611,0))),"")</f>
        <v>58</v>
      </c>
    </row>
    <row r="485" spans="1:15" ht="15" hidden="1">
      <c r="A485" s="5" t="s">
        <v>51</v>
      </c>
      <c r="B485" s="7" t="s">
        <v>65</v>
      </c>
      <c r="C485" s="13" t="s">
        <v>107</v>
      </c>
      <c r="D485" s="19" t="s">
        <v>132</v>
      </c>
      <c r="E485" s="23"/>
      <c r="F485" s="21"/>
      <c r="G485" s="23" t="s">
        <v>53</v>
      </c>
      <c r="H485" s="21" t="s">
        <v>53</v>
      </c>
      <c r="I485" s="34">
        <v>1.5E-3</v>
      </c>
      <c r="J485" s="11">
        <v>1.5E-3</v>
      </c>
      <c r="K485" s="6" t="s">
        <v>169</v>
      </c>
      <c r="L485" s="20" t="s">
        <v>170</v>
      </c>
      <c r="M485" s="7">
        <f>INDEX(EG_Gens!$G$55:$Q$105,MATCH('3. Pollutant Emissions - EF'!$C485,EG_Gens!$C$55:$C$105,0),MATCH('3. Pollutant Emissions - EF'!$B485,EG_Gens!$G$54:$Q$54,0))</f>
        <v>1.6049999999999998E-2</v>
      </c>
      <c r="N485" s="5">
        <f>INDEX(EG_Gens!$S$55:$AC$105,MATCH('3. Pollutant Emissions - EF'!$C485,EG_Gens!$C$55:$C$105,0),MATCH('3. Pollutant Emissions - EF'!$B485,EG_Gens!$S$54:$AC$54,0))</f>
        <v>1.605E-4</v>
      </c>
      <c r="O485" s="130">
        <f>IFERROR(IF(OR($C485="",$C485="No CAS"),INDEX('DEQ Pollutant List'!$D$7:$D$611,MATCH($D485,'DEQ Pollutant List'!$B$7:$B$611,0)),INDEX('DEQ Pollutant List'!$D$7:$D$611,MATCH($C485,'DEQ Pollutant List'!$A$7:$A$611,0))),"")</f>
        <v>83</v>
      </c>
    </row>
    <row r="486" spans="1:15" ht="15" hidden="1">
      <c r="A486" s="5" t="s">
        <v>51</v>
      </c>
      <c r="B486" s="7" t="s">
        <v>65</v>
      </c>
      <c r="C486" s="13" t="s">
        <v>108</v>
      </c>
      <c r="D486" s="19" t="s">
        <v>133</v>
      </c>
      <c r="E486" s="23"/>
      <c r="F486" s="21"/>
      <c r="G486" s="23" t="s">
        <v>53</v>
      </c>
      <c r="H486" s="21" t="s">
        <v>53</v>
      </c>
      <c r="I486" s="34">
        <v>1E-4</v>
      </c>
      <c r="J486" s="11">
        <v>1E-4</v>
      </c>
      <c r="K486" s="6" t="s">
        <v>169</v>
      </c>
      <c r="L486" s="20" t="s">
        <v>170</v>
      </c>
      <c r="M486" s="7">
        <f>INDEX(EG_Gens!$G$55:$Q$105,MATCH('3. Pollutant Emissions - EF'!$C486,EG_Gens!$C$55:$C$105,0),MATCH('3. Pollutant Emissions - EF'!$B486,EG_Gens!$G$54:$Q$54,0))</f>
        <v>1.07E-3</v>
      </c>
      <c r="N486" s="5">
        <f>INDEX(EG_Gens!$S$55:$AC$105,MATCH('3. Pollutant Emissions - EF'!$C486,EG_Gens!$C$55:$C$105,0),MATCH('3. Pollutant Emissions - EF'!$B486,EG_Gens!$S$54:$AC$54,0))</f>
        <v>1.0700000000000001E-5</v>
      </c>
      <c r="O486" s="130">
        <f>IFERROR(IF(OR($C486="",$C486="No CAS"),INDEX('DEQ Pollutant List'!$D$7:$D$611,MATCH($D486,'DEQ Pollutant List'!$B$7:$B$611,0)),INDEX('DEQ Pollutant List'!$D$7:$D$611,MATCH($C486,'DEQ Pollutant List'!$A$7:$A$611,0))),"")</f>
        <v>136</v>
      </c>
    </row>
    <row r="487" spans="1:15" ht="15" hidden="1">
      <c r="A487" s="5" t="s">
        <v>51</v>
      </c>
      <c r="B487" s="7" t="s">
        <v>65</v>
      </c>
      <c r="C487" s="13" t="s">
        <v>173</v>
      </c>
      <c r="D487" s="19" t="s">
        <v>181</v>
      </c>
      <c r="E487" s="23"/>
      <c r="F487" s="21"/>
      <c r="G487" s="23" t="s">
        <v>53</v>
      </c>
      <c r="H487" s="21" t="s">
        <v>53</v>
      </c>
      <c r="I487" s="34">
        <v>2.0000000000000001E-4</v>
      </c>
      <c r="J487" s="11">
        <v>2.0000000000000001E-4</v>
      </c>
      <c r="K487" s="6" t="s">
        <v>169</v>
      </c>
      <c r="L487" s="20" t="s">
        <v>170</v>
      </c>
      <c r="M487" s="7">
        <f>INDEX(EG_Gens!$G$55:$Q$105,MATCH('3. Pollutant Emissions - EF'!$C487,EG_Gens!$C$55:$C$105,0),MATCH('3. Pollutant Emissions - EF'!$B487,EG_Gens!$G$54:$Q$54,0))</f>
        <v>2.2565111111111109E-3</v>
      </c>
      <c r="N487" s="5">
        <f>INDEX(EG_Gens!$S$55:$AC$105,MATCH('3. Pollutant Emissions - EF'!$C487,EG_Gens!$C$55:$C$105,0),MATCH('3. Pollutant Emissions - EF'!$B487,EG_Gens!$S$54:$AC$54,0))</f>
        <v>2.2565111111111111E-5</v>
      </c>
      <c r="O487" s="130">
        <f>IFERROR(IF(OR($C487="",$C487="No CAS"),INDEX('DEQ Pollutant List'!$D$7:$D$611,MATCH($D487,'DEQ Pollutant List'!$B$7:$B$611,0)),INDEX('DEQ Pollutant List'!$D$7:$D$611,MATCH($C487,'DEQ Pollutant List'!$A$7:$A$611,0))),"")</f>
        <v>108</v>
      </c>
    </row>
    <row r="488" spans="1:15" ht="15" hidden="1">
      <c r="A488" s="5" t="s">
        <v>51</v>
      </c>
      <c r="B488" s="7" t="s">
        <v>65</v>
      </c>
      <c r="C488" s="13" t="s">
        <v>109</v>
      </c>
      <c r="D488" s="19" t="s">
        <v>134</v>
      </c>
      <c r="E488" s="23"/>
      <c r="F488" s="21"/>
      <c r="G488" s="23" t="s">
        <v>53</v>
      </c>
      <c r="H488" s="21" t="s">
        <v>53</v>
      </c>
      <c r="I488" s="34">
        <v>1.5751137782235815E-5</v>
      </c>
      <c r="J488" s="11">
        <v>1.5751137782235815E-5</v>
      </c>
      <c r="K488" s="6" t="s">
        <v>169</v>
      </c>
      <c r="L488" s="20" t="s">
        <v>170</v>
      </c>
      <c r="M488" s="7">
        <f>INDEX(EG_Gens!$G$55:$Q$105,MATCH('3. Pollutant Emissions - EF'!$C488,EG_Gens!$C$55:$C$105,0),MATCH('3. Pollutant Emissions - EF'!$B488,EG_Gens!$G$54:$Q$54,0))</f>
        <v>1.6853717426992322E-4</v>
      </c>
      <c r="N488" s="5">
        <f>INDEX(EG_Gens!$S$55:$AC$105,MATCH('3. Pollutant Emissions - EF'!$C488,EG_Gens!$C$55:$C$105,0),MATCH('3. Pollutant Emissions - EF'!$B488,EG_Gens!$S$54:$AC$54,0))</f>
        <v>1.6853717426992322E-6</v>
      </c>
      <c r="O488" s="130">
        <f>IFERROR(IF(OR($C488="",$C488="No CAS"),INDEX('DEQ Pollutant List'!$D$7:$D$611,MATCH($D488,'DEQ Pollutant List'!$B$7:$B$611,0)),INDEX('DEQ Pollutant List'!$D$7:$D$611,MATCH($C488,'DEQ Pollutant List'!$A$7:$A$611,0))),"")</f>
        <v>146</v>
      </c>
    </row>
    <row r="489" spans="1:15" ht="15" hidden="1">
      <c r="A489" s="5" t="s">
        <v>51</v>
      </c>
      <c r="B489" s="7" t="s">
        <v>65</v>
      </c>
      <c r="C489" s="13" t="s">
        <v>110</v>
      </c>
      <c r="D489" s="19" t="s">
        <v>135</v>
      </c>
      <c r="E489" s="23"/>
      <c r="F489" s="21"/>
      <c r="G489" s="23" t="s">
        <v>53</v>
      </c>
      <c r="H489" s="21" t="s">
        <v>53</v>
      </c>
      <c r="I489" s="34">
        <v>4.1000000000000003E-3</v>
      </c>
      <c r="J489" s="11">
        <v>4.1000000000000003E-3</v>
      </c>
      <c r="K489" s="6" t="s">
        <v>169</v>
      </c>
      <c r="L489" s="20" t="s">
        <v>170</v>
      </c>
      <c r="M489" s="7">
        <f>INDEX(EG_Gens!$G$55:$Q$105,MATCH('3. Pollutant Emissions - EF'!$C489,EG_Gens!$C$55:$C$105,0),MATCH('3. Pollutant Emissions - EF'!$B489,EG_Gens!$G$54:$Q$54,0))</f>
        <v>4.3869999999999999E-2</v>
      </c>
      <c r="N489" s="5">
        <f>INDEX(EG_Gens!$S$55:$AC$105,MATCH('3. Pollutant Emissions - EF'!$C489,EG_Gens!$C$55:$C$105,0),MATCH('3. Pollutant Emissions - EF'!$B489,EG_Gens!$S$54:$AC$54,0))</f>
        <v>4.3870000000000004E-4</v>
      </c>
      <c r="O489" s="130">
        <f>IFERROR(IF(OR($C489="",$C489="No CAS"),INDEX('DEQ Pollutant List'!$D$7:$D$611,MATCH($D489,'DEQ Pollutant List'!$B$7:$B$611,0)),INDEX('DEQ Pollutant List'!$D$7:$D$611,MATCH($C489,'DEQ Pollutant List'!$A$7:$A$611,0))),"")</f>
        <v>149</v>
      </c>
    </row>
    <row r="490" spans="1:15" ht="15" hidden="1">
      <c r="A490" s="5" t="s">
        <v>51</v>
      </c>
      <c r="B490" s="7" t="s">
        <v>65</v>
      </c>
      <c r="C490" s="13">
        <v>200</v>
      </c>
      <c r="D490" s="19" t="s">
        <v>182</v>
      </c>
      <c r="E490" s="23"/>
      <c r="F490" s="21"/>
      <c r="G490" s="23" t="s">
        <v>53</v>
      </c>
      <c r="H490" s="21" t="s">
        <v>53</v>
      </c>
      <c r="I490" s="34">
        <v>33.5</v>
      </c>
      <c r="J490" s="11">
        <v>33.5</v>
      </c>
      <c r="K490" s="6" t="s">
        <v>169</v>
      </c>
      <c r="L490" s="20" t="s">
        <v>170</v>
      </c>
      <c r="M490" s="7">
        <f>INDEX(EG_Gens!$G$55:$Q$105,MATCH('3. Pollutant Emissions - EF'!$C490,EG_Gens!$C$55:$C$105,0),MATCH('3. Pollutant Emissions - EF'!$B490,EG_Gens!$G$54:$Q$54,0))</f>
        <v>377.96561111111106</v>
      </c>
      <c r="N490" s="5">
        <f>INDEX(EG_Gens!$S$55:$AC$105,MATCH('3. Pollutant Emissions - EF'!$C490,EG_Gens!$C$55:$C$105,0),MATCH('3. Pollutant Emissions - EF'!$B490,EG_Gens!$S$54:$AC$54,0))</f>
        <v>3.7796561111111102</v>
      </c>
      <c r="O490" s="130">
        <f>IFERROR(IF(OR($C490="",$C490="No CAS"),INDEX('DEQ Pollutant List'!$D$7:$D$611,MATCH($D490,'DEQ Pollutant List'!$B$7:$B$611,0)),INDEX('DEQ Pollutant List'!$D$7:$D$611,MATCH($C490,'DEQ Pollutant List'!$A$7:$A$611,0))),"")</f>
        <v>200</v>
      </c>
    </row>
    <row r="491" spans="1:15" ht="15" hidden="1">
      <c r="A491" s="5" t="s">
        <v>51</v>
      </c>
      <c r="B491" s="7" t="s">
        <v>65</v>
      </c>
      <c r="C491" s="13" t="s">
        <v>111</v>
      </c>
      <c r="D491" s="19" t="s">
        <v>136</v>
      </c>
      <c r="E491" s="23"/>
      <c r="F491" s="21"/>
      <c r="G491" s="23" t="s">
        <v>53</v>
      </c>
      <c r="H491" s="21" t="s">
        <v>53</v>
      </c>
      <c r="I491" s="34">
        <v>1.09E-2</v>
      </c>
      <c r="J491" s="11">
        <v>1.09E-2</v>
      </c>
      <c r="K491" s="6" t="s">
        <v>169</v>
      </c>
      <c r="L491" s="20" t="s">
        <v>170</v>
      </c>
      <c r="M491" s="7">
        <f>INDEX(EG_Gens!$G$55:$Q$105,MATCH('3. Pollutant Emissions - EF'!$C491,EG_Gens!$C$55:$C$105,0),MATCH('3. Pollutant Emissions - EF'!$B491,EG_Gens!$G$54:$Q$54,0))</f>
        <v>0.12297985555555553</v>
      </c>
      <c r="N491" s="5">
        <f>INDEX(EG_Gens!$S$55:$AC$105,MATCH('3. Pollutant Emissions - EF'!$C491,EG_Gens!$C$55:$C$105,0),MATCH('3. Pollutant Emissions - EF'!$B491,EG_Gens!$S$54:$AC$54,0))</f>
        <v>1.2297985555555552E-3</v>
      </c>
      <c r="O491" s="130">
        <f>IFERROR(IF(OR($C491="",$C491="No CAS"),INDEX('DEQ Pollutant List'!$D$7:$D$611,MATCH($D491,'DEQ Pollutant List'!$B$7:$B$611,0)),INDEX('DEQ Pollutant List'!$D$7:$D$611,MATCH($C491,'DEQ Pollutant List'!$A$7:$A$611,0))),"")</f>
        <v>229</v>
      </c>
    </row>
    <row r="492" spans="1:15" ht="15" hidden="1">
      <c r="A492" s="5" t="s">
        <v>51</v>
      </c>
      <c r="B492" s="7" t="s">
        <v>65</v>
      </c>
      <c r="C492" s="13" t="s">
        <v>112</v>
      </c>
      <c r="D492" s="19" t="s">
        <v>137</v>
      </c>
      <c r="E492" s="23"/>
      <c r="F492" s="21"/>
      <c r="G492" s="23" t="s">
        <v>53</v>
      </c>
      <c r="H492" s="21" t="s">
        <v>53</v>
      </c>
      <c r="I492" s="34">
        <v>1.7261</v>
      </c>
      <c r="J492" s="11">
        <v>1.7261</v>
      </c>
      <c r="K492" s="6" t="s">
        <v>169</v>
      </c>
      <c r="L492" s="20" t="s">
        <v>170</v>
      </c>
      <c r="M492" s="7">
        <f>INDEX(EG_Gens!$G$55:$Q$105,MATCH('3. Pollutant Emissions - EF'!$C492,EG_Gens!$C$55:$C$105,0),MATCH('3. Pollutant Emissions - EF'!$B492,EG_Gens!$G$54:$Q$54,0))</f>
        <v>19.649251138888886</v>
      </c>
      <c r="N492" s="5">
        <f>INDEX(EG_Gens!$S$55:$AC$105,MATCH('3. Pollutant Emissions - EF'!$C492,EG_Gens!$C$55:$C$105,0),MATCH('3. Pollutant Emissions - EF'!$B492,EG_Gens!$S$54:$AC$54,0))</f>
        <v>0.19649251138888887</v>
      </c>
      <c r="O492" s="130">
        <f>IFERROR(IF(OR($C492="",$C492="No CAS"),INDEX('DEQ Pollutant List'!$D$7:$D$611,MATCH($D492,'DEQ Pollutant List'!$B$7:$B$611,0)),INDEX('DEQ Pollutant List'!$D$7:$D$611,MATCH($C492,'DEQ Pollutant List'!$A$7:$A$611,0))),"")</f>
        <v>250</v>
      </c>
    </row>
    <row r="493" spans="1:15" ht="15" hidden="1">
      <c r="A493" s="5" t="s">
        <v>51</v>
      </c>
      <c r="B493" s="7" t="s">
        <v>65</v>
      </c>
      <c r="C493" s="13" t="s">
        <v>113</v>
      </c>
      <c r="D493" s="19" t="s">
        <v>138</v>
      </c>
      <c r="E493" s="23"/>
      <c r="F493" s="21"/>
      <c r="G493" s="23" t="s">
        <v>53</v>
      </c>
      <c r="H493" s="21" t="s">
        <v>53</v>
      </c>
      <c r="I493" s="34">
        <v>2.69E-2</v>
      </c>
      <c r="J493" s="11">
        <v>2.69E-2</v>
      </c>
      <c r="K493" s="6" t="s">
        <v>169</v>
      </c>
      <c r="L493" s="20" t="s">
        <v>170</v>
      </c>
      <c r="M493" s="7">
        <f>INDEX(EG_Gens!$G$55:$Q$105,MATCH('3. Pollutant Emissions - EF'!$C493,EG_Gens!$C$55:$C$105,0),MATCH('3. Pollutant Emissions - EF'!$B493,EG_Gens!$G$54:$Q$54,0))</f>
        <v>0.30350074444444436</v>
      </c>
      <c r="N493" s="5">
        <f>INDEX(EG_Gens!$S$55:$AC$105,MATCH('3. Pollutant Emissions - EF'!$C493,EG_Gens!$C$55:$C$105,0),MATCH('3. Pollutant Emissions - EF'!$B493,EG_Gens!$S$54:$AC$54,0))</f>
        <v>3.0350074444444441E-3</v>
      </c>
      <c r="O493" s="130">
        <f>IFERROR(IF(OR($C493="",$C493="No CAS"),INDEX('DEQ Pollutant List'!$D$7:$D$611,MATCH($D493,'DEQ Pollutant List'!$B$7:$B$611,0)),INDEX('DEQ Pollutant List'!$D$7:$D$611,MATCH($C493,'DEQ Pollutant List'!$A$7:$A$611,0))),"")</f>
        <v>289</v>
      </c>
    </row>
    <row r="494" spans="1:15" ht="15" hidden="1">
      <c r="A494" s="5" t="s">
        <v>51</v>
      </c>
      <c r="B494" s="7" t="s">
        <v>65</v>
      </c>
      <c r="C494" s="13" t="s">
        <v>174</v>
      </c>
      <c r="D494" s="19" t="s">
        <v>183</v>
      </c>
      <c r="E494" s="23"/>
      <c r="F494" s="21"/>
      <c r="G494" s="23" t="s">
        <v>53</v>
      </c>
      <c r="H494" s="21" t="s">
        <v>53</v>
      </c>
      <c r="I494" s="34">
        <v>0.18629999999999999</v>
      </c>
      <c r="J494" s="11">
        <v>0.18629999999999999</v>
      </c>
      <c r="K494" s="6" t="s">
        <v>169</v>
      </c>
      <c r="L494" s="20" t="s">
        <v>170</v>
      </c>
      <c r="M494" s="7">
        <f>INDEX(EG_Gens!$G$55:$Q$105,MATCH('3. Pollutant Emissions - EF'!$C494,EG_Gens!$C$55:$C$105,0),MATCH('3. Pollutant Emissions - EF'!$B494,EG_Gens!$G$54:$Q$54,0))</f>
        <v>2.1019400999999998</v>
      </c>
      <c r="N494" s="5">
        <f>INDEX(EG_Gens!$S$55:$AC$105,MATCH('3. Pollutant Emissions - EF'!$C494,EG_Gens!$C$55:$C$105,0),MATCH('3. Pollutant Emissions - EF'!$B494,EG_Gens!$S$54:$AC$54,0))</f>
        <v>2.1019400999999997E-2</v>
      </c>
      <c r="O494" s="130">
        <f>IFERROR(IF(OR($C494="",$C494="No CAS"),INDEX('DEQ Pollutant List'!$D$7:$D$611,MATCH($D494,'DEQ Pollutant List'!$B$7:$B$611,0)),INDEX('DEQ Pollutant List'!$D$7:$D$611,MATCH($C494,'DEQ Pollutant List'!$A$7:$A$611,0))),"")</f>
        <v>292</v>
      </c>
    </row>
    <row r="495" spans="1:15" ht="15" hidden="1">
      <c r="A495" s="5" t="s">
        <v>51</v>
      </c>
      <c r="B495" s="7" t="s">
        <v>65</v>
      </c>
      <c r="C495" s="13" t="s">
        <v>114</v>
      </c>
      <c r="D495" s="19" t="s">
        <v>139</v>
      </c>
      <c r="E495" s="23"/>
      <c r="F495" s="21"/>
      <c r="G495" s="23" t="s">
        <v>53</v>
      </c>
      <c r="H495" s="21" t="s">
        <v>53</v>
      </c>
      <c r="I495" s="34">
        <v>8.3000000000000001E-3</v>
      </c>
      <c r="J495" s="11">
        <v>8.3000000000000001E-3</v>
      </c>
      <c r="K495" s="6" t="s">
        <v>169</v>
      </c>
      <c r="L495" s="20" t="s">
        <v>170</v>
      </c>
      <c r="M495" s="7">
        <f>INDEX(EG_Gens!$G$55:$Q$105,MATCH('3. Pollutant Emissions - EF'!$C495,EG_Gens!$C$55:$C$105,0),MATCH('3. Pollutant Emissions - EF'!$B495,EG_Gens!$G$54:$Q$54,0))</f>
        <v>8.881E-2</v>
      </c>
      <c r="N495" s="5">
        <f>INDEX(EG_Gens!$S$55:$AC$105,MATCH('3. Pollutant Emissions - EF'!$C495,EG_Gens!$C$55:$C$105,0),MATCH('3. Pollutant Emissions - EF'!$B495,EG_Gens!$S$54:$AC$54,0))</f>
        <v>8.8809999999999996E-4</v>
      </c>
      <c r="O495" s="130">
        <f>IFERROR(IF(OR($C495="",$C495="No CAS"),INDEX('DEQ Pollutant List'!$D$7:$D$611,MATCH($D495,'DEQ Pollutant List'!$B$7:$B$611,0)),INDEX('DEQ Pollutant List'!$D$7:$D$611,MATCH($C495,'DEQ Pollutant List'!$A$7:$A$611,0))),"")</f>
        <v>305</v>
      </c>
    </row>
    <row r="496" spans="1:15" ht="15" hidden="1">
      <c r="A496" s="5" t="s">
        <v>51</v>
      </c>
      <c r="B496" s="7" t="s">
        <v>65</v>
      </c>
      <c r="C496" s="13" t="s">
        <v>115</v>
      </c>
      <c r="D496" s="19" t="s">
        <v>140</v>
      </c>
      <c r="E496" s="23"/>
      <c r="F496" s="21"/>
      <c r="G496" s="23" t="s">
        <v>53</v>
      </c>
      <c r="H496" s="21" t="s">
        <v>53</v>
      </c>
      <c r="I496" s="34">
        <v>3.0999999999999999E-3</v>
      </c>
      <c r="J496" s="11">
        <v>3.0999999999999999E-3</v>
      </c>
      <c r="K496" s="6" t="s">
        <v>169</v>
      </c>
      <c r="L496" s="20" t="s">
        <v>170</v>
      </c>
      <c r="M496" s="7">
        <f>INDEX(EG_Gens!$G$55:$Q$105,MATCH('3. Pollutant Emissions - EF'!$C496,EG_Gens!$C$55:$C$105,0),MATCH('3. Pollutant Emissions - EF'!$B496,EG_Gens!$G$54:$Q$54,0))</f>
        <v>3.3169999999999998E-2</v>
      </c>
      <c r="N496" s="5">
        <f>INDEX(EG_Gens!$S$55:$AC$105,MATCH('3. Pollutant Emissions - EF'!$C496,EG_Gens!$C$55:$C$105,0),MATCH('3. Pollutant Emissions - EF'!$B496,EG_Gens!$S$54:$AC$54,0))</f>
        <v>3.3169999999999999E-4</v>
      </c>
      <c r="O496" s="130">
        <f>IFERROR(IF(OR($C496="",$C496="No CAS"),INDEX('DEQ Pollutant List'!$D$7:$D$611,MATCH($D496,'DEQ Pollutant List'!$B$7:$B$611,0)),INDEX('DEQ Pollutant List'!$D$7:$D$611,MATCH($C496,'DEQ Pollutant List'!$A$7:$A$611,0))),"")</f>
        <v>312</v>
      </c>
    </row>
    <row r="497" spans="1:15" ht="15" hidden="1">
      <c r="A497" s="5" t="s">
        <v>51</v>
      </c>
      <c r="B497" s="7" t="s">
        <v>65</v>
      </c>
      <c r="C497" s="13" t="s">
        <v>116</v>
      </c>
      <c r="D497" s="19" t="s">
        <v>141</v>
      </c>
      <c r="E497" s="23"/>
      <c r="F497" s="21"/>
      <c r="G497" s="23" t="s">
        <v>53</v>
      </c>
      <c r="H497" s="21" t="s">
        <v>53</v>
      </c>
      <c r="I497" s="34">
        <v>2E-3</v>
      </c>
      <c r="J497" s="11">
        <v>2E-3</v>
      </c>
      <c r="K497" s="6" t="s">
        <v>169</v>
      </c>
      <c r="L497" s="20" t="s">
        <v>170</v>
      </c>
      <c r="M497" s="7">
        <f>INDEX(EG_Gens!$G$55:$Q$105,MATCH('3. Pollutant Emissions - EF'!$C497,EG_Gens!$C$55:$C$105,0),MATCH('3. Pollutant Emissions - EF'!$B497,EG_Gens!$G$54:$Q$54,0))</f>
        <v>2.1399999999999999E-2</v>
      </c>
      <c r="N497" s="5">
        <f>INDEX(EG_Gens!$S$55:$AC$105,MATCH('3. Pollutant Emissions - EF'!$C497,EG_Gens!$C$55:$C$105,0),MATCH('3. Pollutant Emissions - EF'!$B497,EG_Gens!$S$54:$AC$54,0))</f>
        <v>2.14E-4</v>
      </c>
      <c r="O497" s="130">
        <f>IFERROR(IF(OR($C497="",$C497="No CAS"),INDEX('DEQ Pollutant List'!$D$7:$D$611,MATCH($D497,'DEQ Pollutant List'!$B$7:$B$611,0)),INDEX('DEQ Pollutant List'!$D$7:$D$611,MATCH($C497,'DEQ Pollutant List'!$A$7:$A$611,0))),"")</f>
        <v>316</v>
      </c>
    </row>
    <row r="498" spans="1:15" ht="15" hidden="1">
      <c r="A498" s="5" t="s">
        <v>51</v>
      </c>
      <c r="B498" s="7" t="s">
        <v>65</v>
      </c>
      <c r="C498" s="13" t="s">
        <v>118</v>
      </c>
      <c r="D498" s="19" t="s">
        <v>143</v>
      </c>
      <c r="E498" s="23"/>
      <c r="F498" s="21"/>
      <c r="G498" s="23" t="s">
        <v>53</v>
      </c>
      <c r="H498" s="21" t="s">
        <v>53</v>
      </c>
      <c r="I498" s="34">
        <v>1.9699999999999999E-2</v>
      </c>
      <c r="J498" s="11">
        <v>1.9699999999999999E-2</v>
      </c>
      <c r="K498" s="6" t="s">
        <v>169</v>
      </c>
      <c r="L498" s="20" t="s">
        <v>170</v>
      </c>
      <c r="M498" s="7">
        <f>INDEX(EG_Gens!$G$55:$Q$105,MATCH('3. Pollutant Emissions - EF'!$C498,EG_Gens!$C$55:$C$105,0),MATCH('3. Pollutant Emissions - EF'!$B498,EG_Gens!$G$54:$Q$54,0))</f>
        <v>0.2222663444444444</v>
      </c>
      <c r="N498" s="5">
        <f>INDEX(EG_Gens!$S$55:$AC$105,MATCH('3. Pollutant Emissions - EF'!$C498,EG_Gens!$C$55:$C$105,0),MATCH('3. Pollutant Emissions - EF'!$B498,EG_Gens!$S$54:$AC$54,0))</f>
        <v>2.2226634444444441E-3</v>
      </c>
      <c r="O498" s="130">
        <f>IFERROR(IF(OR($C498="",$C498="No CAS"),INDEX('DEQ Pollutant List'!$D$7:$D$611,MATCH($D498,'DEQ Pollutant List'!$B$7:$B$611,0)),INDEX('DEQ Pollutant List'!$D$7:$D$611,MATCH($C498,'DEQ Pollutant List'!$A$7:$A$611,0))),"")</f>
        <v>428</v>
      </c>
    </row>
    <row r="499" spans="1:15" ht="15" hidden="1">
      <c r="A499" s="5" t="s">
        <v>51</v>
      </c>
      <c r="B499" s="7" t="s">
        <v>65</v>
      </c>
      <c r="C499" s="13">
        <v>365</v>
      </c>
      <c r="D499" s="19" t="s">
        <v>144</v>
      </c>
      <c r="E499" s="23"/>
      <c r="F499" s="21"/>
      <c r="G499" s="23" t="s">
        <v>53</v>
      </c>
      <c r="H499" s="21" t="s">
        <v>53</v>
      </c>
      <c r="I499" s="34">
        <v>3.8999999999999998E-3</v>
      </c>
      <c r="J499" s="11">
        <v>3.8999999999999998E-3</v>
      </c>
      <c r="K499" s="6" t="s">
        <v>169</v>
      </c>
      <c r="L499" s="20" t="s">
        <v>170</v>
      </c>
      <c r="M499" s="7">
        <f>INDEX(EG_Gens!$G$55:$Q$105,MATCH('3. Pollutant Emissions - EF'!$C499,EG_Gens!$C$55:$C$105,0),MATCH('3. Pollutant Emissions - EF'!$B499,EG_Gens!$G$54:$Q$54,0))</f>
        <v>4.1729999999999996E-2</v>
      </c>
      <c r="N499" s="5">
        <f>INDEX(EG_Gens!$S$55:$AC$105,MATCH('3. Pollutant Emissions - EF'!$C499,EG_Gens!$C$55:$C$105,0),MATCH('3. Pollutant Emissions - EF'!$B499,EG_Gens!$S$54:$AC$54,0))</f>
        <v>4.1729999999999995E-4</v>
      </c>
      <c r="O499" s="130">
        <f>IFERROR(IF(OR($C499="",$C499="No CAS"),INDEX('DEQ Pollutant List'!$D$7:$D$611,MATCH($D499,'DEQ Pollutant List'!$B$7:$B$611,0)),INDEX('DEQ Pollutant List'!$D$7:$D$611,MATCH($C499,'DEQ Pollutant List'!$A$7:$A$611,0))),"")</f>
        <v>365</v>
      </c>
    </row>
    <row r="500" spans="1:15" ht="15" hidden="1">
      <c r="A500" s="5" t="s">
        <v>51</v>
      </c>
      <c r="B500" s="7" t="s">
        <v>65</v>
      </c>
      <c r="C500" s="13">
        <v>401</v>
      </c>
      <c r="D500" s="19" t="s">
        <v>145</v>
      </c>
      <c r="E500" s="23"/>
      <c r="F500" s="21"/>
      <c r="G500" s="23" t="s">
        <v>53</v>
      </c>
      <c r="H500" s="21" t="s">
        <v>53</v>
      </c>
      <c r="I500" s="34">
        <v>3.6200000000000003E-2</v>
      </c>
      <c r="J500" s="11">
        <v>3.6200000000000003E-2</v>
      </c>
      <c r="K500" s="6" t="s">
        <v>169</v>
      </c>
      <c r="L500" s="20" t="s">
        <v>170</v>
      </c>
      <c r="M500" s="7">
        <f>INDEX(EG_Gens!$G$55:$Q$105,MATCH('3. Pollutant Emissions - EF'!$C500,EG_Gens!$C$55:$C$105,0),MATCH('3. Pollutant Emissions - EF'!$B500,EG_Gens!$G$54:$Q$54,0))</f>
        <v>0.40842851111111106</v>
      </c>
      <c r="N500" s="5">
        <f>INDEX(EG_Gens!$S$55:$AC$105,MATCH('3. Pollutant Emissions - EF'!$C500,EG_Gens!$C$55:$C$105,0),MATCH('3. Pollutant Emissions - EF'!$B500,EG_Gens!$S$54:$AC$54,0))</f>
        <v>4.0842851111111108E-3</v>
      </c>
      <c r="O500" s="130">
        <f>IFERROR(IF(OR($C500="",$C500="No CAS"),INDEX('DEQ Pollutant List'!$D$7:$D$611,MATCH($D500,'DEQ Pollutant List'!$B$7:$B$611,0)),INDEX('DEQ Pollutant List'!$D$7:$D$611,MATCH($C500,'DEQ Pollutant List'!$A$7:$A$611,0))),"")</f>
        <v>401</v>
      </c>
    </row>
    <row r="501" spans="1:15" ht="15" hidden="1">
      <c r="A501" s="5" t="s">
        <v>51</v>
      </c>
      <c r="B501" s="7" t="s">
        <v>65</v>
      </c>
      <c r="C501" s="13">
        <v>504</v>
      </c>
      <c r="D501" s="19" t="s">
        <v>184</v>
      </c>
      <c r="E501" s="23"/>
      <c r="F501" s="21"/>
      <c r="G501" s="23" t="s">
        <v>53</v>
      </c>
      <c r="H501" s="21" t="s">
        <v>53</v>
      </c>
      <c r="I501" s="34">
        <v>8.4039857312420349E-3</v>
      </c>
      <c r="J501" s="11">
        <v>8.4039857312420349E-3</v>
      </c>
      <c r="K501" s="6" t="s">
        <v>169</v>
      </c>
      <c r="L501" s="20" t="s">
        <v>170</v>
      </c>
      <c r="M501" s="7">
        <f>INDEX(EG_Gens!$G$55:$Q$105,MATCH('3. Pollutant Emissions - EF'!$C501,EG_Gens!$C$55:$C$105,0),MATCH('3. Pollutant Emissions - EF'!$B501,EG_Gens!$G$54:$Q$54,0))</f>
        <v>8.992264732428977E-2</v>
      </c>
      <c r="N501" s="5">
        <f>INDEX(EG_Gens!$S$55:$AC$105,MATCH('3. Pollutant Emissions - EF'!$C501,EG_Gens!$C$55:$C$105,0),MATCH('3. Pollutant Emissions - EF'!$B501,EG_Gens!$S$54:$AC$54,0))</f>
        <v>8.9922647324289771E-4</v>
      </c>
      <c r="O501" s="130">
        <f>IFERROR(IF(OR($C501="",$C501="No CAS"),INDEX('DEQ Pollutant List'!$D$7:$D$611,MATCH($D501,'DEQ Pollutant List'!$B$7:$B$611,0)),INDEX('DEQ Pollutant List'!$D$7:$D$611,MATCH($C501,'DEQ Pollutant List'!$A$7:$A$611,0))),"")</f>
        <v>504</v>
      </c>
    </row>
    <row r="502" spans="1:15" ht="15" hidden="1">
      <c r="A502" s="5" t="s">
        <v>51</v>
      </c>
      <c r="B502" s="7" t="s">
        <v>65</v>
      </c>
      <c r="C502" s="13" t="s">
        <v>175</v>
      </c>
      <c r="D502" s="19" t="s">
        <v>185</v>
      </c>
      <c r="E502" s="23"/>
      <c r="F502" s="21"/>
      <c r="G502" s="23" t="s">
        <v>53</v>
      </c>
      <c r="H502" s="21" t="s">
        <v>53</v>
      </c>
      <c r="I502" s="34">
        <v>0.47</v>
      </c>
      <c r="J502" s="11">
        <v>0.47</v>
      </c>
      <c r="K502" s="6" t="s">
        <v>169</v>
      </c>
      <c r="L502" s="20" t="s">
        <v>170</v>
      </c>
      <c r="M502" s="7">
        <f>INDEX(EG_Gens!$G$55:$Q$105,MATCH('3. Pollutant Emissions - EF'!$C502,EG_Gens!$C$55:$C$105,0),MATCH('3. Pollutant Emissions - EF'!$B502,EG_Gens!$G$54:$Q$54,0))</f>
        <v>5.3028011111111093</v>
      </c>
      <c r="N502" s="5">
        <f>INDEX(EG_Gens!$S$55:$AC$105,MATCH('3. Pollutant Emissions - EF'!$C502,EG_Gens!$C$55:$C$105,0),MATCH('3. Pollutant Emissions - EF'!$B502,EG_Gens!$S$54:$AC$54,0))</f>
        <v>5.3028011111111099E-2</v>
      </c>
      <c r="O502" s="130">
        <f>IFERROR(IF(OR($C502="",$C502="No CAS"),INDEX('DEQ Pollutant List'!$D$7:$D$611,MATCH($D502,'DEQ Pollutant List'!$B$7:$B$611,0)),INDEX('DEQ Pollutant List'!$D$7:$D$611,MATCH($C502,'DEQ Pollutant List'!$A$7:$A$611,0))),"")</f>
        <v>561</v>
      </c>
    </row>
    <row r="503" spans="1:15" ht="15" hidden="1">
      <c r="A503" s="5" t="s">
        <v>51</v>
      </c>
      <c r="B503" s="7" t="s">
        <v>65</v>
      </c>
      <c r="C503" s="13" t="s">
        <v>119</v>
      </c>
      <c r="D503" s="19" t="s">
        <v>146</v>
      </c>
      <c r="E503" s="23"/>
      <c r="F503" s="21"/>
      <c r="G503" s="23" t="s">
        <v>53</v>
      </c>
      <c r="H503" s="21" t="s">
        <v>53</v>
      </c>
      <c r="I503" s="34">
        <v>2.2000000000000001E-3</v>
      </c>
      <c r="J503" s="11">
        <v>2.2000000000000001E-3</v>
      </c>
      <c r="K503" s="6" t="s">
        <v>169</v>
      </c>
      <c r="L503" s="20" t="s">
        <v>170</v>
      </c>
      <c r="M503" s="7">
        <f>INDEX(EG_Gens!$G$55:$Q$105,MATCH('3. Pollutant Emissions - EF'!$C503,EG_Gens!$C$55:$C$105,0),MATCH('3. Pollutant Emissions - EF'!$B503,EG_Gens!$G$54:$Q$54,0))</f>
        <v>2.3539999999999998E-2</v>
      </c>
      <c r="N503" s="5">
        <f>INDEX(EG_Gens!$S$55:$AC$105,MATCH('3. Pollutant Emissions - EF'!$C503,EG_Gens!$C$55:$C$105,0),MATCH('3. Pollutant Emissions - EF'!$B503,EG_Gens!$S$54:$AC$54,0))</f>
        <v>2.354E-4</v>
      </c>
      <c r="O503" s="130">
        <f>IFERROR(IF(OR($C503="",$C503="No CAS"),INDEX('DEQ Pollutant List'!$D$7:$D$611,MATCH($D503,'DEQ Pollutant List'!$B$7:$B$611,0)),INDEX('DEQ Pollutant List'!$D$7:$D$611,MATCH($C503,'DEQ Pollutant List'!$A$7:$A$611,0))),"")</f>
        <v>575</v>
      </c>
    </row>
    <row r="504" spans="1:15" ht="15" hidden="1">
      <c r="A504" s="5" t="s">
        <v>51</v>
      </c>
      <c r="B504" s="7" t="s">
        <v>65</v>
      </c>
      <c r="C504" s="13" t="s">
        <v>176</v>
      </c>
      <c r="D504" s="19" t="s">
        <v>186</v>
      </c>
      <c r="E504" s="23"/>
      <c r="F504" s="21"/>
      <c r="G504" s="23" t="s">
        <v>53</v>
      </c>
      <c r="H504" s="21" t="s">
        <v>53</v>
      </c>
      <c r="I504" s="34">
        <v>4.8013014217323475E-5</v>
      </c>
      <c r="J504" s="11">
        <v>4.8013014217323475E-5</v>
      </c>
      <c r="K504" s="6" t="s">
        <v>169</v>
      </c>
      <c r="L504" s="20" t="s">
        <v>170</v>
      </c>
      <c r="M504" s="7">
        <f>INDEX(EG_Gens!$G$55:$Q$105,MATCH('3. Pollutant Emissions - EF'!$C504,EG_Gens!$C$55:$C$105,0),MATCH('3. Pollutant Emissions - EF'!$B504,EG_Gens!$G$54:$Q$54,0))</f>
        <v>5.137392521253611E-4</v>
      </c>
      <c r="N504" s="5">
        <f>INDEX(EG_Gens!$S$55:$AC$105,MATCH('3. Pollutant Emissions - EF'!$C504,EG_Gens!$C$55:$C$105,0),MATCH('3. Pollutant Emissions - EF'!$B504,EG_Gens!$S$54:$AC$54,0))</f>
        <v>5.1373925212536114E-6</v>
      </c>
      <c r="O504" s="130">
        <f>IFERROR(IF(OR($C504="",$C504="No CAS"),INDEX('DEQ Pollutant List'!$D$7:$D$611,MATCH($D504,'DEQ Pollutant List'!$B$7:$B$611,0)),INDEX('DEQ Pollutant List'!$D$7:$D$611,MATCH($C504,'DEQ Pollutant List'!$A$7:$A$611,0))),"")</f>
        <v>580</v>
      </c>
    </row>
    <row r="505" spans="1:15" ht="15" hidden="1">
      <c r="A505" s="5" t="s">
        <v>51</v>
      </c>
      <c r="B505" s="7" t="s">
        <v>65</v>
      </c>
      <c r="C505" s="13" t="s">
        <v>177</v>
      </c>
      <c r="D505" s="19" t="s">
        <v>187</v>
      </c>
      <c r="E505" s="23"/>
      <c r="F505" s="21"/>
      <c r="G505" s="23" t="s">
        <v>53</v>
      </c>
      <c r="H505" s="21" t="s">
        <v>53</v>
      </c>
      <c r="I505" s="34">
        <v>2.4009368143584827E-4</v>
      </c>
      <c r="J505" s="11">
        <v>2.4009368143584827E-4</v>
      </c>
      <c r="K505" s="6" t="s">
        <v>169</v>
      </c>
      <c r="L505" s="20" t="s">
        <v>170</v>
      </c>
      <c r="M505" s="7">
        <f>INDEX(EG_Gens!$G$55:$Q$105,MATCH('3. Pollutant Emissions - EF'!$C505,EG_Gens!$C$55:$C$105,0),MATCH('3. Pollutant Emissions - EF'!$B505,EG_Gens!$G$54:$Q$54,0))</f>
        <v>2.5690023913635764E-3</v>
      </c>
      <c r="N505" s="5">
        <f>INDEX(EG_Gens!$S$55:$AC$105,MATCH('3. Pollutant Emissions - EF'!$C505,EG_Gens!$C$55:$C$105,0),MATCH('3. Pollutant Emissions - EF'!$B505,EG_Gens!$S$54:$AC$54,0))</f>
        <v>2.5690023913635764E-5</v>
      </c>
      <c r="O505" s="131"/>
    </row>
    <row r="506" spans="1:15" ht="15" hidden="1">
      <c r="A506" s="5" t="s">
        <v>51</v>
      </c>
      <c r="B506" s="7" t="s">
        <v>65</v>
      </c>
      <c r="C506" s="13" t="s">
        <v>120</v>
      </c>
      <c r="D506" s="19" t="s">
        <v>147</v>
      </c>
      <c r="E506" s="23"/>
      <c r="F506" s="21"/>
      <c r="G506" s="23" t="s">
        <v>53</v>
      </c>
      <c r="H506" s="21" t="s">
        <v>53</v>
      </c>
      <c r="I506" s="34">
        <v>0.10539999999999999</v>
      </c>
      <c r="J506" s="11">
        <v>0.10539999999999999</v>
      </c>
      <c r="K506" s="6" t="s">
        <v>169</v>
      </c>
      <c r="L506" s="20" t="s">
        <v>170</v>
      </c>
      <c r="M506" s="7">
        <f>INDEX(EG_Gens!$G$55:$Q$105,MATCH('3. Pollutant Emissions - EF'!$C506,EG_Gens!$C$55:$C$105,0),MATCH('3. Pollutant Emissions - EF'!$B506,EG_Gens!$G$54:$Q$54,0))</f>
        <v>1.1891813555555553</v>
      </c>
      <c r="N506" s="5">
        <f>INDEX(EG_Gens!$S$55:$AC$105,MATCH('3. Pollutant Emissions - EF'!$C506,EG_Gens!$C$55:$C$105,0),MATCH('3. Pollutant Emissions - EF'!$B506,EG_Gens!$S$54:$AC$54,0))</f>
        <v>1.1891813555555554E-2</v>
      </c>
      <c r="O506" s="131"/>
    </row>
    <row r="507" spans="1:15" ht="15" hidden="1">
      <c r="A507" s="5" t="s">
        <v>51</v>
      </c>
      <c r="B507" s="7" t="s">
        <v>65</v>
      </c>
      <c r="C507" s="13" t="s">
        <v>122</v>
      </c>
      <c r="D507" s="19" t="s">
        <v>149</v>
      </c>
      <c r="E507" s="23"/>
      <c r="F507" s="21"/>
      <c r="G507" s="23" t="s">
        <v>53</v>
      </c>
      <c r="H507" s="21" t="s">
        <v>53</v>
      </c>
      <c r="I507" s="34">
        <v>4.24E-2</v>
      </c>
      <c r="J507" s="11">
        <v>4.24E-2</v>
      </c>
      <c r="K507" s="6" t="s">
        <v>169</v>
      </c>
      <c r="L507" s="20" t="s">
        <v>170</v>
      </c>
      <c r="M507" s="7">
        <f>INDEX(EG_Gens!$G$55:$Q$105,MATCH('3. Pollutant Emissions - EF'!$C507,EG_Gens!$C$55:$C$105,0),MATCH('3. Pollutant Emissions - EF'!$B507,EG_Gens!$G$54:$Q$54,0))</f>
        <v>0.47838035555555547</v>
      </c>
      <c r="N507" s="5">
        <f>INDEX(EG_Gens!$S$55:$AC$105,MATCH('3. Pollutant Emissions - EF'!$C507,EG_Gens!$C$55:$C$105,0),MATCH('3. Pollutant Emissions - EF'!$B507,EG_Gens!$S$54:$AC$54,0))</f>
        <v>4.7838035555555544E-3</v>
      </c>
      <c r="O507" s="131"/>
    </row>
    <row r="508" spans="1:15" ht="15.75" hidden="1" thickBot="1">
      <c r="A508" s="5" t="s">
        <v>51</v>
      </c>
      <c r="B508" s="7" t="s">
        <v>65</v>
      </c>
      <c r="C508" s="13" t="s">
        <v>123</v>
      </c>
      <c r="D508" s="19" t="s">
        <v>150</v>
      </c>
      <c r="E508" s="23"/>
      <c r="F508" s="21"/>
      <c r="G508" s="23" t="s">
        <v>53</v>
      </c>
      <c r="H508" s="21" t="s">
        <v>53</v>
      </c>
      <c r="I508" s="34">
        <v>5.2261769021193245E-3</v>
      </c>
      <c r="J508" s="11">
        <v>5.2261769021193245E-3</v>
      </c>
      <c r="K508" s="6" t="s">
        <v>169</v>
      </c>
      <c r="L508" s="20" t="s">
        <v>170</v>
      </c>
      <c r="M508" s="7">
        <f>INDEX(EG_Gens!$G$55:$Q$105,MATCH('3. Pollutant Emissions - EF'!$C508,EG_Gens!$C$55:$C$105,0),MATCH('3. Pollutant Emissions - EF'!$B508,EG_Gens!$G$54:$Q$54,0))</f>
        <v>5.5920092852676767E-2</v>
      </c>
      <c r="N508" s="53">
        <f>INDEX(EG_Gens!$S$55:$AC$105,MATCH('3. Pollutant Emissions - EF'!$C508,EG_Gens!$C$55:$C$105,0),MATCH('3. Pollutant Emissions - EF'!$B508,EG_Gens!$S$54:$AC$54,0))</f>
        <v>5.5920092852676767E-4</v>
      </c>
      <c r="O508" s="131"/>
    </row>
    <row r="509" spans="1:15" ht="15.75" hidden="1" thickBot="1">
      <c r="A509" s="5" t="s">
        <v>51</v>
      </c>
      <c r="B509" s="7" t="s">
        <v>66</v>
      </c>
      <c r="C509" s="424" t="s">
        <v>158</v>
      </c>
      <c r="D509" s="425" t="s">
        <v>178</v>
      </c>
      <c r="E509" s="23"/>
      <c r="F509" s="21"/>
      <c r="G509" s="23" t="s">
        <v>53</v>
      </c>
      <c r="H509" s="21" t="s">
        <v>53</v>
      </c>
      <c r="I509" s="34">
        <v>0.21740000000000001</v>
      </c>
      <c r="J509" s="11">
        <f>I509</f>
        <v>0.21740000000000001</v>
      </c>
      <c r="K509" s="6" t="s">
        <v>169</v>
      </c>
      <c r="L509" s="20" t="s">
        <v>188</v>
      </c>
      <c r="M509" s="7">
        <f>INDEX(EG_Gens!$G$55:$Q$105,MATCH('3. Pollutant Emissions - EF'!$C509,EG_Gens!$C$55:$C$105,0),MATCH('3. Pollutant Emissions - EF'!$B509,EG_Gens!$G$54:$Q$54,0))</f>
        <v>2.5674456888888888</v>
      </c>
      <c r="N509" s="426">
        <f>INDEX(EG_Gens!$S$55:$AC$105,MATCH('3. Pollutant Emissions - EF'!$C509,EG_Gens!$C$55:$C$105,0),MATCH('3. Pollutant Emissions - EF'!$B509,EG_Gens!$S$54:$AC$54,0))</f>
        <v>2.5674456888888884E-2</v>
      </c>
      <c r="O509" s="131"/>
    </row>
    <row r="510" spans="1:15" ht="15.75" hidden="1" thickBot="1">
      <c r="A510" s="5" t="s">
        <v>51</v>
      </c>
      <c r="B510" s="7" t="s">
        <v>66</v>
      </c>
      <c r="C510" s="424" t="s">
        <v>189</v>
      </c>
      <c r="D510" s="425" t="s">
        <v>190</v>
      </c>
      <c r="E510" s="23"/>
      <c r="F510" s="21"/>
      <c r="G510" s="23" t="s">
        <v>53</v>
      </c>
      <c r="H510" s="21" t="s">
        <v>53</v>
      </c>
      <c r="I510" s="34">
        <v>1.2297907414592798E-2</v>
      </c>
      <c r="J510" s="11">
        <f t="shared" ref="J510:J573" si="6">I510</f>
        <v>1.2297907414592798E-2</v>
      </c>
      <c r="K510" s="6" t="s">
        <v>169</v>
      </c>
      <c r="L510" s="20" t="s">
        <v>188</v>
      </c>
      <c r="M510" s="7">
        <f>INDEX(EG_Gens!$G$55:$Q$105,MATCH('3. Pollutant Emissions - EF'!$C510,EG_Gens!$C$55:$C$105,0),MATCH('3. Pollutant Emissions - EF'!$B510,EG_Gens!$G$54:$Q$54,0))</f>
        <v>0.14523555369802654</v>
      </c>
      <c r="N510" s="426">
        <f>INDEX(EG_Gens!$S$55:$AC$105,MATCH('3. Pollutant Emissions - EF'!$C510,EG_Gens!$C$55:$C$105,0),MATCH('3. Pollutant Emissions - EF'!$B510,EG_Gens!$S$54:$AC$54,0))</f>
        <v>1.4523555369802658E-3</v>
      </c>
      <c r="O510" s="131"/>
    </row>
    <row r="511" spans="1:15" ht="15.75" hidden="1" thickBot="1">
      <c r="A511" s="5" t="s">
        <v>51</v>
      </c>
      <c r="B511" s="7" t="s">
        <v>66</v>
      </c>
      <c r="C511" s="424" t="s">
        <v>191</v>
      </c>
      <c r="D511" s="425" t="s">
        <v>192</v>
      </c>
      <c r="E511" s="23"/>
      <c r="F511" s="21"/>
      <c r="G511" s="23" t="s">
        <v>53</v>
      </c>
      <c r="H511" s="21" t="s">
        <v>53</v>
      </c>
      <c r="I511" s="34">
        <v>7.3461430796324472E-4</v>
      </c>
      <c r="J511" s="11">
        <f t="shared" si="6"/>
        <v>7.3461430796324472E-4</v>
      </c>
      <c r="K511" s="6" t="s">
        <v>169</v>
      </c>
      <c r="L511" s="20" t="s">
        <v>188</v>
      </c>
      <c r="M511" s="7">
        <f>INDEX(EG_Gens!$G$55:$Q$105,MATCH('3. Pollutant Emissions - EF'!$C511,EG_Gens!$C$55:$C$105,0),MATCH('3. Pollutant Emissions - EF'!$B511,EG_Gens!$G$54:$Q$54,0))</f>
        <v>8.6756317294219253E-3</v>
      </c>
      <c r="N511" s="426">
        <f>INDEX(EG_Gens!$S$55:$AC$105,MATCH('3. Pollutant Emissions - EF'!$C511,EG_Gens!$C$55:$C$105,0),MATCH('3. Pollutant Emissions - EF'!$B511,EG_Gens!$S$54:$AC$54,0))</f>
        <v>8.6756317294219267E-5</v>
      </c>
      <c r="O511" s="131"/>
    </row>
    <row r="512" spans="1:15" ht="15.75" hidden="1" thickBot="1">
      <c r="A512" s="5" t="s">
        <v>51</v>
      </c>
      <c r="B512" s="7" t="s">
        <v>66</v>
      </c>
      <c r="C512" s="424" t="s">
        <v>193</v>
      </c>
      <c r="D512" s="425" t="s">
        <v>194</v>
      </c>
      <c r="E512" s="23"/>
      <c r="F512" s="21"/>
      <c r="G512" s="23" t="s">
        <v>53</v>
      </c>
      <c r="H512" s="21" t="s">
        <v>53</v>
      </c>
      <c r="I512" s="34">
        <v>8.0981637303101373E-4</v>
      </c>
      <c r="J512" s="11">
        <f t="shared" si="6"/>
        <v>8.0981637303101373E-4</v>
      </c>
      <c r="K512" s="6" t="s">
        <v>169</v>
      </c>
      <c r="L512" s="20" t="s">
        <v>188</v>
      </c>
      <c r="M512" s="7">
        <f>INDEX(EG_Gens!$G$55:$Q$105,MATCH('3. Pollutant Emissions - EF'!$C512,EG_Gens!$C$55:$C$105,0),MATCH('3. Pollutant Emissions - EF'!$B512,EG_Gens!$G$54:$Q$54,0))</f>
        <v>9.5637514063022632E-3</v>
      </c>
      <c r="N512" s="426">
        <f>INDEX(EG_Gens!$S$55:$AC$105,MATCH('3. Pollutant Emissions - EF'!$C512,EG_Gens!$C$55:$C$105,0),MATCH('3. Pollutant Emissions - EF'!$B512,EG_Gens!$S$54:$AC$54,0))</f>
        <v>9.5637514063022652E-5</v>
      </c>
      <c r="O512" s="131"/>
    </row>
    <row r="513" spans="1:15" ht="15.75" hidden="1" thickBot="1">
      <c r="A513" s="5" t="s">
        <v>51</v>
      </c>
      <c r="B513" s="7" t="s">
        <v>66</v>
      </c>
      <c r="C513" s="424" t="s">
        <v>96</v>
      </c>
      <c r="D513" s="425" t="s">
        <v>124</v>
      </c>
      <c r="E513" s="23"/>
      <c r="F513" s="21"/>
      <c r="G513" s="23" t="s">
        <v>53</v>
      </c>
      <c r="H513" s="21" t="s">
        <v>53</v>
      </c>
      <c r="I513" s="34">
        <v>0.7833</v>
      </c>
      <c r="J513" s="11">
        <f t="shared" si="6"/>
        <v>0.7833</v>
      </c>
      <c r="K513" s="6" t="s">
        <v>169</v>
      </c>
      <c r="L513" s="20" t="s">
        <v>188</v>
      </c>
      <c r="M513" s="7">
        <f>INDEX(EG_Gens!$G$55:$Q$105,MATCH('3. Pollutant Emissions - EF'!$C513,EG_Gens!$C$55:$C$105,0),MATCH('3. Pollutant Emissions - EF'!$B513,EG_Gens!$G$54:$Q$54,0))</f>
        <v>9.2505989333333307</v>
      </c>
      <c r="N513" s="426">
        <f>INDEX(EG_Gens!$S$55:$AC$105,MATCH('3. Pollutant Emissions - EF'!$C513,EG_Gens!$C$55:$C$105,0),MATCH('3. Pollutant Emissions - EF'!$B513,EG_Gens!$S$54:$AC$54,0))</f>
        <v>9.250598933333333E-2</v>
      </c>
      <c r="O513" s="131"/>
    </row>
    <row r="514" spans="1:15" ht="15.75" hidden="1" thickBot="1">
      <c r="A514" s="5" t="s">
        <v>51</v>
      </c>
      <c r="B514" s="7" t="s">
        <v>66</v>
      </c>
      <c r="C514" s="424" t="s">
        <v>99</v>
      </c>
      <c r="D514" s="425" t="s">
        <v>125</v>
      </c>
      <c r="E514" s="23"/>
      <c r="F514" s="21"/>
      <c r="G514" s="23" t="s">
        <v>53</v>
      </c>
      <c r="H514" s="21" t="s">
        <v>53</v>
      </c>
      <c r="I514" s="34">
        <v>3.39E-2</v>
      </c>
      <c r="J514" s="11">
        <f t="shared" si="6"/>
        <v>3.39E-2</v>
      </c>
      <c r="K514" s="6" t="s">
        <v>169</v>
      </c>
      <c r="L514" s="20" t="s">
        <v>188</v>
      </c>
      <c r="M514" s="7">
        <f>INDEX(EG_Gens!$G$55:$Q$105,MATCH('3. Pollutant Emissions - EF'!$C514,EG_Gens!$C$55:$C$105,0),MATCH('3. Pollutant Emissions - EF'!$B514,EG_Gens!$G$54:$Q$54,0))</f>
        <v>0.40035146666666654</v>
      </c>
      <c r="N514" s="426">
        <f>INDEX(EG_Gens!$S$55:$AC$105,MATCH('3. Pollutant Emissions - EF'!$C514,EG_Gens!$C$55:$C$105,0),MATCH('3. Pollutant Emissions - EF'!$B514,EG_Gens!$S$54:$AC$54,0))</f>
        <v>4.003514666666666E-3</v>
      </c>
      <c r="O514" s="131"/>
    </row>
    <row r="515" spans="1:15" ht="15.75" hidden="1" thickBot="1">
      <c r="A515" s="5" t="s">
        <v>51</v>
      </c>
      <c r="B515" s="7" t="s">
        <v>66</v>
      </c>
      <c r="C515" s="424" t="s">
        <v>100</v>
      </c>
      <c r="D515" s="425" t="s">
        <v>179</v>
      </c>
      <c r="E515" s="23"/>
      <c r="F515" s="21"/>
      <c r="G515" s="23" t="s">
        <v>53</v>
      </c>
      <c r="H515" s="21" t="s">
        <v>53</v>
      </c>
      <c r="I515" s="34">
        <v>0.8</v>
      </c>
      <c r="J515" s="11">
        <f t="shared" si="6"/>
        <v>0.8</v>
      </c>
      <c r="K515" s="6" t="s">
        <v>169</v>
      </c>
      <c r="L515" s="20" t="s">
        <v>195</v>
      </c>
      <c r="M515" s="7">
        <f>INDEX(EG_Gens!$G$55:$Q$105,MATCH('3. Pollutant Emissions - EF'!$C515,EG_Gens!$C$55:$C$105,0),MATCH('3. Pollutant Emissions - EF'!$B515,EG_Gens!$G$54:$Q$54,0))</f>
        <v>8.9599999999999991</v>
      </c>
      <c r="N515" s="426">
        <f>INDEX(EG_Gens!$S$55:$AC$105,MATCH('3. Pollutant Emissions - EF'!$C515,EG_Gens!$C$55:$C$105,0),MATCH('3. Pollutant Emissions - EF'!$B515,EG_Gens!$S$54:$AC$54,0))</f>
        <v>8.9600000000000013E-2</v>
      </c>
      <c r="O515" s="131"/>
    </row>
    <row r="516" spans="1:15" ht="15.75" hidden="1" thickBot="1">
      <c r="A516" s="5" t="s">
        <v>51</v>
      </c>
      <c r="B516" s="7" t="s">
        <v>66</v>
      </c>
      <c r="C516" s="424" t="s">
        <v>196</v>
      </c>
      <c r="D516" s="425" t="s">
        <v>197</v>
      </c>
      <c r="E516" s="23"/>
      <c r="F516" s="21"/>
      <c r="G516" s="23" t="s">
        <v>53</v>
      </c>
      <c r="H516" s="21" t="s">
        <v>53</v>
      </c>
      <c r="I516" s="34">
        <v>4.5209000937094504E-4</v>
      </c>
      <c r="J516" s="11">
        <f t="shared" si="6"/>
        <v>4.5209000937094504E-4</v>
      </c>
      <c r="K516" s="6" t="s">
        <v>169</v>
      </c>
      <c r="L516" s="20" t="s">
        <v>188</v>
      </c>
      <c r="M516" s="7">
        <f>INDEX(EG_Gens!$G$55:$Q$105,MATCH('3. Pollutant Emissions - EF'!$C516,EG_Gens!$C$55:$C$105,0),MATCH('3. Pollutant Emissions - EF'!$B516,EG_Gens!$G$54:$Q$54,0))</f>
        <v>5.3390825462243333E-3</v>
      </c>
      <c r="N516" s="426">
        <f>INDEX(EG_Gens!$S$55:$AC$105,MATCH('3. Pollutant Emissions - EF'!$C516,EG_Gens!$C$55:$C$105,0),MATCH('3. Pollutant Emissions - EF'!$B516,EG_Gens!$S$54:$AC$54,0))</f>
        <v>5.3390825462243334E-5</v>
      </c>
      <c r="O516" s="131"/>
    </row>
    <row r="517" spans="1:15" ht="15.75" hidden="1" thickBot="1">
      <c r="A517" s="5" t="s">
        <v>51</v>
      </c>
      <c r="B517" s="7" t="s">
        <v>66</v>
      </c>
      <c r="C517" s="424" t="s">
        <v>172</v>
      </c>
      <c r="D517" s="425" t="s">
        <v>180</v>
      </c>
      <c r="E517" s="23"/>
      <c r="F517" s="21"/>
      <c r="G517" s="23" t="s">
        <v>53</v>
      </c>
      <c r="H517" s="21" t="s">
        <v>53</v>
      </c>
      <c r="I517" s="34">
        <v>3.1818727304855452E-4</v>
      </c>
      <c r="J517" s="11">
        <f t="shared" si="6"/>
        <v>3.1818727304855452E-4</v>
      </c>
      <c r="K517" s="6" t="s">
        <v>169</v>
      </c>
      <c r="L517" s="20" t="s">
        <v>188</v>
      </c>
      <c r="M517" s="7">
        <f>INDEX(EG_Gens!$G$55:$Q$105,MATCH('3. Pollutant Emissions - EF'!$C517,EG_Gens!$C$55:$C$105,0),MATCH('3. Pollutant Emissions - EF'!$B517,EG_Gens!$G$54:$Q$54,0))</f>
        <v>3.5636974581438104E-3</v>
      </c>
      <c r="N517" s="426">
        <f>INDEX(EG_Gens!$S$55:$AC$105,MATCH('3. Pollutant Emissions - EF'!$C517,EG_Gens!$C$55:$C$105,0),MATCH('3. Pollutant Emissions - EF'!$B517,EG_Gens!$S$54:$AC$54,0))</f>
        <v>3.5636974581438109E-5</v>
      </c>
      <c r="O517" s="131"/>
    </row>
    <row r="518" spans="1:15" ht="15.75" hidden="1" thickBot="1">
      <c r="A518" s="5" t="s">
        <v>51</v>
      </c>
      <c r="B518" s="7" t="s">
        <v>66</v>
      </c>
      <c r="C518" s="424" t="s">
        <v>102</v>
      </c>
      <c r="D518" s="425" t="s">
        <v>127</v>
      </c>
      <c r="E518" s="23"/>
      <c r="F518" s="21"/>
      <c r="G518" s="23" t="s">
        <v>53</v>
      </c>
      <c r="H518" s="21" t="s">
        <v>53</v>
      </c>
      <c r="I518" s="34">
        <v>2.7685267838269253E-4</v>
      </c>
      <c r="J518" s="11">
        <f t="shared" si="6"/>
        <v>2.7685267838269253E-4</v>
      </c>
      <c r="K518" s="6" t="s">
        <v>169</v>
      </c>
      <c r="L518" s="20" t="s">
        <v>188</v>
      </c>
      <c r="M518" s="7">
        <f>INDEX(EG_Gens!$G$55:$Q$105,MATCH('3. Pollutant Emissions - EF'!$C518,EG_Gens!$C$55:$C$105,0),MATCH('3. Pollutant Emissions - EF'!$B518,EG_Gens!$G$54:$Q$54,0))</f>
        <v>3.1007499978861564E-3</v>
      </c>
      <c r="N518" s="426">
        <f>INDEX(EG_Gens!$S$55:$AC$105,MATCH('3. Pollutant Emissions - EF'!$C518,EG_Gens!$C$55:$C$105,0),MATCH('3. Pollutant Emissions - EF'!$B518,EG_Gens!$S$54:$AC$54,0))</f>
        <v>3.1007499978861565E-5</v>
      </c>
      <c r="O518" s="131"/>
    </row>
    <row r="519" spans="1:15" ht="15.75" hidden="1" thickBot="1">
      <c r="A519" s="5" t="s">
        <v>51</v>
      </c>
      <c r="B519" s="7" t="s">
        <v>66</v>
      </c>
      <c r="C519" s="424" t="s">
        <v>103</v>
      </c>
      <c r="D519" s="425" t="s">
        <v>128</v>
      </c>
      <c r="E519" s="23"/>
      <c r="F519" s="21"/>
      <c r="G519" s="23" t="s">
        <v>53</v>
      </c>
      <c r="H519" s="21" t="s">
        <v>53</v>
      </c>
      <c r="I519" s="34">
        <v>3.7389334939055331E-4</v>
      </c>
      <c r="J519" s="11">
        <f t="shared" si="6"/>
        <v>3.7389334939055331E-4</v>
      </c>
      <c r="K519" s="6" t="s">
        <v>169</v>
      </c>
      <c r="L519" s="20" t="s">
        <v>188</v>
      </c>
      <c r="M519" s="7">
        <f>INDEX(EG_Gens!$G$55:$Q$105,MATCH('3. Pollutant Emissions - EF'!$C519,EG_Gens!$C$55:$C$105,0),MATCH('3. Pollutant Emissions - EF'!$B519,EG_Gens!$G$54:$Q$54,0))</f>
        <v>4.1876055131741963E-3</v>
      </c>
      <c r="N519" s="426">
        <f>INDEX(EG_Gens!$S$55:$AC$105,MATCH('3. Pollutant Emissions - EF'!$C519,EG_Gens!$C$55:$C$105,0),MATCH('3. Pollutant Emissions - EF'!$B519,EG_Gens!$S$54:$AC$54,0))</f>
        <v>4.1876055131741969E-5</v>
      </c>
      <c r="O519" s="131"/>
    </row>
    <row r="520" spans="1:15" ht="15.75" hidden="1" thickBot="1">
      <c r="A520" s="5" t="s">
        <v>51</v>
      </c>
      <c r="B520" s="7" t="s">
        <v>66</v>
      </c>
      <c r="C520" s="424" t="s">
        <v>198</v>
      </c>
      <c r="D520" s="425" t="s">
        <v>199</v>
      </c>
      <c r="E520" s="23"/>
      <c r="F520" s="21"/>
      <c r="G520" s="23" t="s">
        <v>53</v>
      </c>
      <c r="H520" s="21" t="s">
        <v>53</v>
      </c>
      <c r="I520" s="34">
        <v>4.8541323701614526E-5</v>
      </c>
      <c r="J520" s="11">
        <f t="shared" si="6"/>
        <v>4.8541323701614526E-5</v>
      </c>
      <c r="K520" s="6" t="s">
        <v>169</v>
      </c>
      <c r="L520" s="20" t="s">
        <v>188</v>
      </c>
      <c r="M520" s="7">
        <f>INDEX(EG_Gens!$G$55:$Q$105,MATCH('3. Pollutant Emissions - EF'!$C520,EG_Gens!$C$55:$C$105,0),MATCH('3. Pollutant Emissions - EF'!$B520,EG_Gens!$G$54:$Q$54,0))</f>
        <v>5.7326224595524483E-4</v>
      </c>
      <c r="N520" s="426">
        <f>INDEX(EG_Gens!$S$55:$AC$105,MATCH('3. Pollutant Emissions - EF'!$C520,EG_Gens!$C$55:$C$105,0),MATCH('3. Pollutant Emissions - EF'!$B520,EG_Gens!$S$54:$AC$54,0))</f>
        <v>5.7326224595524495E-6</v>
      </c>
      <c r="O520" s="131"/>
    </row>
    <row r="521" spans="1:15" ht="15.75" hidden="1" thickBot="1">
      <c r="A521" s="5" t="s">
        <v>51</v>
      </c>
      <c r="B521" s="7" t="s">
        <v>66</v>
      </c>
      <c r="C521" s="424" t="s">
        <v>104</v>
      </c>
      <c r="D521" s="425" t="s">
        <v>129</v>
      </c>
      <c r="E521" s="23"/>
      <c r="F521" s="21"/>
      <c r="G521" s="23" t="s">
        <v>53</v>
      </c>
      <c r="H521" s="21" t="s">
        <v>53</v>
      </c>
      <c r="I521" s="34">
        <v>0.18629999999999999</v>
      </c>
      <c r="J521" s="11">
        <f t="shared" si="6"/>
        <v>0.18629999999999999</v>
      </c>
      <c r="K521" s="6" t="s">
        <v>169</v>
      </c>
      <c r="L521" s="20" t="s">
        <v>188</v>
      </c>
      <c r="M521" s="7">
        <f>INDEX(EG_Gens!$G$55:$Q$105,MATCH('3. Pollutant Emissions - EF'!$C521,EG_Gens!$C$55:$C$105,0),MATCH('3. Pollutant Emissions - EF'!$B521,EG_Gens!$G$54:$Q$54,0))</f>
        <v>2.2001615999999995</v>
      </c>
      <c r="N521" s="426">
        <f>INDEX(EG_Gens!$S$55:$AC$105,MATCH('3. Pollutant Emissions - EF'!$C521,EG_Gens!$C$55:$C$105,0),MATCH('3. Pollutant Emissions - EF'!$B521,EG_Gens!$S$54:$AC$54,0))</f>
        <v>2.2001615999999995E-2</v>
      </c>
      <c r="O521" s="131"/>
    </row>
    <row r="522" spans="1:15" ht="15.75" hidden="1" thickBot="1">
      <c r="A522" s="5" t="s">
        <v>51</v>
      </c>
      <c r="B522" s="7" t="s">
        <v>66</v>
      </c>
      <c r="C522" s="424" t="s">
        <v>105</v>
      </c>
      <c r="D522" s="425" t="s">
        <v>130</v>
      </c>
      <c r="E522" s="23"/>
      <c r="F522" s="21"/>
      <c r="G522" s="23" t="s">
        <v>53</v>
      </c>
      <c r="H522" s="21" t="s">
        <v>53</v>
      </c>
      <c r="I522" s="34">
        <v>1.4385237354722992E-5</v>
      </c>
      <c r="J522" s="11">
        <f t="shared" si="6"/>
        <v>1.4385237354722992E-5</v>
      </c>
      <c r="K522" s="6" t="s">
        <v>169</v>
      </c>
      <c r="L522" s="20" t="s">
        <v>188</v>
      </c>
      <c r="M522" s="7">
        <f>INDEX(EG_Gens!$G$55:$Q$105,MATCH('3. Pollutant Emissions - EF'!$C522,EG_Gens!$C$55:$C$105,0),MATCH('3. Pollutant Emissions - EF'!$B522,EG_Gens!$G$54:$Q$54,0))</f>
        <v>1.6988645643986635E-4</v>
      </c>
      <c r="N522" s="426">
        <f>INDEX(EG_Gens!$S$55:$AC$105,MATCH('3. Pollutant Emissions - EF'!$C522,EG_Gens!$C$55:$C$105,0),MATCH('3. Pollutant Emissions - EF'!$B522,EG_Gens!$S$54:$AC$54,0))</f>
        <v>1.6988645643986636E-6</v>
      </c>
      <c r="O522" s="131"/>
    </row>
    <row r="523" spans="1:15" ht="15.75" hidden="1" thickBot="1">
      <c r="A523" s="5" t="s">
        <v>51</v>
      </c>
      <c r="B523" s="7" t="s">
        <v>66</v>
      </c>
      <c r="C523" s="424" t="s">
        <v>200</v>
      </c>
      <c r="D523" s="425" t="s">
        <v>201</v>
      </c>
      <c r="E523" s="23"/>
      <c r="F523" s="21"/>
      <c r="G523" s="23" t="s">
        <v>53</v>
      </c>
      <c r="H523" s="21" t="s">
        <v>53</v>
      </c>
      <c r="I523" s="34">
        <v>4.4353578135943152E-5</v>
      </c>
      <c r="J523" s="11">
        <f t="shared" si="6"/>
        <v>4.4353578135943152E-5</v>
      </c>
      <c r="K523" s="6" t="s">
        <v>169</v>
      </c>
      <c r="L523" s="20" t="s">
        <v>188</v>
      </c>
      <c r="M523" s="7">
        <f>INDEX(EG_Gens!$G$55:$Q$105,MATCH('3. Pollutant Emissions - EF'!$C523,EG_Gens!$C$55:$C$105,0),MATCH('3. Pollutant Emissions - EF'!$B523,EG_Gens!$G$54:$Q$54,0))</f>
        <v>5.2380590143479163E-4</v>
      </c>
      <c r="N523" s="426">
        <f>INDEX(EG_Gens!$S$55:$AC$105,MATCH('3. Pollutant Emissions - EF'!$C523,EG_Gens!$C$55:$C$105,0),MATCH('3. Pollutant Emissions - EF'!$B523,EG_Gens!$S$54:$AC$54,0))</f>
        <v>5.2380590143479167E-6</v>
      </c>
      <c r="O523" s="131"/>
    </row>
    <row r="524" spans="1:15" ht="15.75" hidden="1" thickBot="1">
      <c r="A524" s="5" t="s">
        <v>51</v>
      </c>
      <c r="B524" s="7" t="s">
        <v>66</v>
      </c>
      <c r="C524" s="424" t="s">
        <v>202</v>
      </c>
      <c r="D524" s="425" t="s">
        <v>203</v>
      </c>
      <c r="E524" s="23"/>
      <c r="F524" s="21"/>
      <c r="G524" s="23" t="s">
        <v>53</v>
      </c>
      <c r="H524" s="21" t="s">
        <v>53</v>
      </c>
      <c r="I524" s="34">
        <v>3.2868294417433586E-5</v>
      </c>
      <c r="J524" s="11">
        <f t="shared" si="6"/>
        <v>3.2868294417433586E-5</v>
      </c>
      <c r="K524" s="6" t="s">
        <v>169</v>
      </c>
      <c r="L524" s="20" t="s">
        <v>188</v>
      </c>
      <c r="M524" s="7">
        <f>INDEX(EG_Gens!$G$55:$Q$105,MATCH('3. Pollutant Emissions - EF'!$C524,EG_Gens!$C$55:$C$105,0),MATCH('3. Pollutant Emissions - EF'!$B524,EG_Gens!$G$54:$Q$54,0))</f>
        <v>3.8816725300446452E-4</v>
      </c>
      <c r="N524" s="426">
        <f>INDEX(EG_Gens!$S$55:$AC$105,MATCH('3. Pollutant Emissions - EF'!$C524,EG_Gens!$C$55:$C$105,0),MATCH('3. Pollutant Emissions - EF'!$B524,EG_Gens!$S$54:$AC$54,0))</f>
        <v>3.8816725300446451E-6</v>
      </c>
      <c r="O524" s="131"/>
    </row>
    <row r="525" spans="1:15" ht="15.75" hidden="1" thickBot="1">
      <c r="A525" s="5" t="s">
        <v>51</v>
      </c>
      <c r="B525" s="7" t="s">
        <v>66</v>
      </c>
      <c r="C525" s="424" t="s">
        <v>204</v>
      </c>
      <c r="D525" s="425" t="s">
        <v>205</v>
      </c>
      <c r="E525" s="23"/>
      <c r="F525" s="21"/>
      <c r="G525" s="23" t="s">
        <v>53</v>
      </c>
      <c r="H525" s="21" t="s">
        <v>53</v>
      </c>
      <c r="I525" s="34">
        <v>2.187429870630113E-5</v>
      </c>
      <c r="J525" s="11">
        <f t="shared" si="6"/>
        <v>2.187429870630113E-5</v>
      </c>
      <c r="K525" s="6" t="s">
        <v>169</v>
      </c>
      <c r="L525" s="20" t="s">
        <v>188</v>
      </c>
      <c r="M525" s="7">
        <f>INDEX(EG_Gens!$G$55:$Q$105,MATCH('3. Pollutant Emissions - EF'!$C525,EG_Gens!$C$55:$C$105,0),MATCH('3. Pollutant Emissions - EF'!$B525,EG_Gens!$G$54:$Q$54,0))</f>
        <v>2.5833060676614821E-4</v>
      </c>
      <c r="N525" s="426">
        <f>INDEX(EG_Gens!$S$55:$AC$105,MATCH('3. Pollutant Emissions - EF'!$C525,EG_Gens!$C$55:$C$105,0),MATCH('3. Pollutant Emissions - EF'!$B525,EG_Gens!$S$54:$AC$54,0))</f>
        <v>2.5833060676614827E-6</v>
      </c>
      <c r="O525" s="131"/>
    </row>
    <row r="526" spans="1:15" ht="15.75" hidden="1" thickBot="1">
      <c r="A526" s="5" t="s">
        <v>51</v>
      </c>
      <c r="B526" s="7" t="s">
        <v>66</v>
      </c>
      <c r="C526" s="424" t="s">
        <v>206</v>
      </c>
      <c r="D526" s="425" t="s">
        <v>207</v>
      </c>
      <c r="E526" s="23"/>
      <c r="F526" s="21"/>
      <c r="G526" s="23" t="s">
        <v>53</v>
      </c>
      <c r="H526" s="21" t="s">
        <v>53</v>
      </c>
      <c r="I526" s="34">
        <v>1.3054358967800315E-5</v>
      </c>
      <c r="J526" s="11">
        <f t="shared" si="6"/>
        <v>1.3054358967800315E-5</v>
      </c>
      <c r="K526" s="6" t="s">
        <v>169</v>
      </c>
      <c r="L526" s="20" t="s">
        <v>188</v>
      </c>
      <c r="M526" s="7">
        <f>INDEX(EG_Gens!$G$55:$Q$105,MATCH('3. Pollutant Emissions - EF'!$C526,EG_Gens!$C$55:$C$105,0),MATCH('3. Pollutant Emissions - EF'!$B526,EG_Gens!$G$54:$Q$54,0))</f>
        <v>1.5416907844106219E-4</v>
      </c>
      <c r="N526" s="426">
        <f>INDEX(EG_Gens!$S$55:$AC$105,MATCH('3. Pollutant Emissions - EF'!$C526,EG_Gens!$C$55:$C$105,0),MATCH('3. Pollutant Emissions - EF'!$B526,EG_Gens!$S$54:$AC$54,0))</f>
        <v>1.5416907844106217E-6</v>
      </c>
      <c r="O526" s="131"/>
    </row>
    <row r="527" spans="1:15" ht="15.75" hidden="1" thickBot="1">
      <c r="A527" s="5" t="s">
        <v>51</v>
      </c>
      <c r="B527" s="7" t="s">
        <v>66</v>
      </c>
      <c r="C527" s="424" t="s">
        <v>106</v>
      </c>
      <c r="D527" s="425" t="s">
        <v>131</v>
      </c>
      <c r="E527" s="23"/>
      <c r="F527" s="21"/>
      <c r="G527" s="23" t="s">
        <v>53</v>
      </c>
      <c r="H527" s="21" t="s">
        <v>53</v>
      </c>
      <c r="I527" s="34">
        <v>4.7708462766464961E-6</v>
      </c>
      <c r="J527" s="11">
        <f t="shared" si="6"/>
        <v>4.7708462766464961E-6</v>
      </c>
      <c r="K527" s="6" t="s">
        <v>169</v>
      </c>
      <c r="L527" s="20" t="s">
        <v>188</v>
      </c>
      <c r="M527" s="7">
        <f>INDEX(EG_Gens!$G$55:$Q$105,MATCH('3. Pollutant Emissions - EF'!$C527,EG_Gens!$C$55:$C$105,0),MATCH('3. Pollutant Emissions - EF'!$B527,EG_Gens!$G$54:$Q$54,0))</f>
        <v>5.3433478298440752E-5</v>
      </c>
      <c r="N527" s="426">
        <f>INDEX(EG_Gens!$S$55:$AC$105,MATCH('3. Pollutant Emissions - EF'!$C527,EG_Gens!$C$55:$C$105,0),MATCH('3. Pollutant Emissions - EF'!$B527,EG_Gens!$S$54:$AC$54,0))</f>
        <v>5.3433478298440759E-7</v>
      </c>
      <c r="O527" s="131"/>
    </row>
    <row r="528" spans="1:15" ht="15.75" hidden="1" thickBot="1">
      <c r="A528" s="5" t="s">
        <v>51</v>
      </c>
      <c r="B528" s="7" t="s">
        <v>66</v>
      </c>
      <c r="C528" s="424" t="s">
        <v>107</v>
      </c>
      <c r="D528" s="425" t="s">
        <v>132</v>
      </c>
      <c r="E528" s="23"/>
      <c r="F528" s="21"/>
      <c r="G528" s="23" t="s">
        <v>53</v>
      </c>
      <c r="H528" s="21" t="s">
        <v>53</v>
      </c>
      <c r="I528" s="34">
        <v>8.0778295781549296E-5</v>
      </c>
      <c r="J528" s="11">
        <f t="shared" si="6"/>
        <v>8.0778295781549296E-5</v>
      </c>
      <c r="K528" s="6" t="s">
        <v>169</v>
      </c>
      <c r="L528" s="20" t="s">
        <v>188</v>
      </c>
      <c r="M528" s="7">
        <f>INDEX(EG_Gens!$G$55:$Q$105,MATCH('3. Pollutant Emissions - EF'!$C528,EG_Gens!$C$55:$C$105,0),MATCH('3. Pollutant Emissions - EF'!$B528,EG_Gens!$G$54:$Q$54,0))</f>
        <v>9.0471691275335203E-4</v>
      </c>
      <c r="N528" s="426">
        <f>INDEX(EG_Gens!$S$55:$AC$105,MATCH('3. Pollutant Emissions - EF'!$C528,EG_Gens!$C$55:$C$105,0),MATCH('3. Pollutant Emissions - EF'!$B528,EG_Gens!$S$54:$AC$54,0))</f>
        <v>9.0471691275335214E-6</v>
      </c>
      <c r="O528" s="131"/>
    </row>
    <row r="529" spans="1:15" ht="15.75" hidden="1" thickBot="1">
      <c r="A529" s="5" t="s">
        <v>51</v>
      </c>
      <c r="B529" s="7" t="s">
        <v>66</v>
      </c>
      <c r="C529" s="424" t="s">
        <v>173</v>
      </c>
      <c r="D529" s="425" t="s">
        <v>181</v>
      </c>
      <c r="E529" s="23"/>
      <c r="F529" s="21"/>
      <c r="G529" s="23" t="s">
        <v>53</v>
      </c>
      <c r="H529" s="21" t="s">
        <v>53</v>
      </c>
      <c r="I529" s="34">
        <v>2.0000000000000001E-4</v>
      </c>
      <c r="J529" s="11">
        <f t="shared" si="6"/>
        <v>2.0000000000000001E-4</v>
      </c>
      <c r="K529" s="6" t="s">
        <v>169</v>
      </c>
      <c r="L529" s="20" t="s">
        <v>188</v>
      </c>
      <c r="M529" s="7">
        <f>INDEX(EG_Gens!$G$55:$Q$105,MATCH('3. Pollutant Emissions - EF'!$C529,EG_Gens!$C$55:$C$105,0),MATCH('3. Pollutant Emissions - EF'!$B529,EG_Gens!$G$54:$Q$54,0))</f>
        <v>2.3619555555555549E-3</v>
      </c>
      <c r="N529" s="426">
        <f>INDEX(EG_Gens!$S$55:$AC$105,MATCH('3. Pollutant Emissions - EF'!$C529,EG_Gens!$C$55:$C$105,0),MATCH('3. Pollutant Emissions - EF'!$B529,EG_Gens!$S$54:$AC$54,0))</f>
        <v>2.3619555555555554E-5</v>
      </c>
      <c r="O529" s="131"/>
    </row>
    <row r="530" spans="1:15" ht="15.75" hidden="1" thickBot="1">
      <c r="A530" s="5" t="s">
        <v>51</v>
      </c>
      <c r="B530" s="7" t="s">
        <v>66</v>
      </c>
      <c r="C530" s="424" t="s">
        <v>108</v>
      </c>
      <c r="D530" s="425" t="s">
        <v>133</v>
      </c>
      <c r="E530" s="23"/>
      <c r="F530" s="21"/>
      <c r="G530" s="23" t="s">
        <v>53</v>
      </c>
      <c r="H530" s="21" t="s">
        <v>53</v>
      </c>
      <c r="I530" s="34">
        <v>6.3144459628541096E-5</v>
      </c>
      <c r="J530" s="11">
        <f t="shared" si="6"/>
        <v>6.3144459628541096E-5</v>
      </c>
      <c r="K530" s="6" t="s">
        <v>169</v>
      </c>
      <c r="L530" s="20" t="s">
        <v>188</v>
      </c>
      <c r="M530" s="7">
        <f>INDEX(EG_Gens!$G$55:$Q$105,MATCH('3. Pollutant Emissions - EF'!$C530,EG_Gens!$C$55:$C$105,0),MATCH('3. Pollutant Emissions - EF'!$B530,EG_Gens!$G$54:$Q$54,0))</f>
        <v>7.0721794783966028E-4</v>
      </c>
      <c r="N530" s="426">
        <f>INDEX(EG_Gens!$S$55:$AC$105,MATCH('3. Pollutant Emissions - EF'!$C530,EG_Gens!$C$55:$C$105,0),MATCH('3. Pollutant Emissions - EF'!$B530,EG_Gens!$S$54:$AC$54,0))</f>
        <v>7.072179478396603E-6</v>
      </c>
      <c r="O530" s="131"/>
    </row>
    <row r="531" spans="1:15" ht="15.75" hidden="1" thickBot="1">
      <c r="A531" s="5" t="s">
        <v>51</v>
      </c>
      <c r="B531" s="7" t="s">
        <v>66</v>
      </c>
      <c r="C531" s="424" t="s">
        <v>208</v>
      </c>
      <c r="D531" s="425" t="s">
        <v>209</v>
      </c>
      <c r="E531" s="23"/>
      <c r="F531" s="21"/>
      <c r="G531" s="23" t="s">
        <v>53</v>
      </c>
      <c r="H531" s="21" t="s">
        <v>53</v>
      </c>
      <c r="I531" s="34">
        <v>6.6999913157770699E-5</v>
      </c>
      <c r="J531" s="11">
        <f t="shared" si="6"/>
        <v>6.6999913157770699E-5</v>
      </c>
      <c r="K531" s="6" t="s">
        <v>169</v>
      </c>
      <c r="L531" s="20" t="s">
        <v>188</v>
      </c>
      <c r="M531" s="7">
        <f>INDEX(EG_Gens!$G$55:$Q$105,MATCH('3. Pollutant Emissions - EF'!$C531,EG_Gens!$C$55:$C$105,0),MATCH('3. Pollutant Emissions - EF'!$B531,EG_Gens!$G$54:$Q$54,0))</f>
        <v>7.9125408552368126E-4</v>
      </c>
      <c r="N531" s="426">
        <f>INDEX(EG_Gens!$S$55:$AC$105,MATCH('3. Pollutant Emissions - EF'!$C531,EG_Gens!$C$55:$C$105,0),MATCH('3. Pollutant Emissions - EF'!$B531,EG_Gens!$S$54:$AC$54,0))</f>
        <v>7.9125408552368123E-6</v>
      </c>
      <c r="O531" s="131"/>
    </row>
    <row r="532" spans="1:15" ht="15.75" hidden="1" thickBot="1">
      <c r="A532" s="5" t="s">
        <v>51</v>
      </c>
      <c r="B532" s="7" t="s">
        <v>66</v>
      </c>
      <c r="C532" s="424" t="s">
        <v>109</v>
      </c>
      <c r="D532" s="425" t="s">
        <v>134</v>
      </c>
      <c r="E532" s="23"/>
      <c r="F532" s="21"/>
      <c r="G532" s="23" t="s">
        <v>53</v>
      </c>
      <c r="H532" s="21" t="s">
        <v>53</v>
      </c>
      <c r="I532" s="34">
        <v>1.5751137782235815E-5</v>
      </c>
      <c r="J532" s="11">
        <f t="shared" si="6"/>
        <v>1.5751137782235815E-5</v>
      </c>
      <c r="K532" s="6" t="s">
        <v>169</v>
      </c>
      <c r="L532" s="20" t="s">
        <v>188</v>
      </c>
      <c r="M532" s="7">
        <f>INDEX(EG_Gens!$G$55:$Q$105,MATCH('3. Pollutant Emissions - EF'!$C532,EG_Gens!$C$55:$C$105,0),MATCH('3. Pollutant Emissions - EF'!$B532,EG_Gens!$G$54:$Q$54,0))</f>
        <v>1.7641274316104112E-4</v>
      </c>
      <c r="N532" s="426">
        <f>INDEX(EG_Gens!$S$55:$AC$105,MATCH('3. Pollutant Emissions - EF'!$C532,EG_Gens!$C$55:$C$105,0),MATCH('3. Pollutant Emissions - EF'!$B532,EG_Gens!$S$54:$AC$54,0))</f>
        <v>1.7641274316104114E-6</v>
      </c>
      <c r="O532" s="131"/>
    </row>
    <row r="533" spans="1:15" ht="15.75" hidden="1" thickBot="1">
      <c r="A533" s="5" t="s">
        <v>51</v>
      </c>
      <c r="B533" s="7" t="s">
        <v>66</v>
      </c>
      <c r="C533" s="424" t="s">
        <v>110</v>
      </c>
      <c r="D533" s="425" t="s">
        <v>135</v>
      </c>
      <c r="E533" s="23"/>
      <c r="F533" s="21"/>
      <c r="G533" s="23" t="s">
        <v>53</v>
      </c>
      <c r="H533" s="21" t="s">
        <v>53</v>
      </c>
      <c r="I533" s="34">
        <v>5.0213520825554141E-4</v>
      </c>
      <c r="J533" s="11">
        <f t="shared" si="6"/>
        <v>5.0213520825554141E-4</v>
      </c>
      <c r="K533" s="6" t="s">
        <v>169</v>
      </c>
      <c r="L533" s="20" t="s">
        <v>188</v>
      </c>
      <c r="M533" s="7">
        <f>INDEX(EG_Gens!$G$55:$Q$105,MATCH('3. Pollutant Emissions - EF'!$C533,EG_Gens!$C$55:$C$105,0),MATCH('3. Pollutant Emissions - EF'!$B533,EG_Gens!$G$54:$Q$54,0))</f>
        <v>5.6239143324620638E-3</v>
      </c>
      <c r="N533" s="426">
        <f>INDEX(EG_Gens!$S$55:$AC$105,MATCH('3. Pollutant Emissions - EF'!$C533,EG_Gens!$C$55:$C$105,0),MATCH('3. Pollutant Emissions - EF'!$B533,EG_Gens!$S$54:$AC$54,0))</f>
        <v>5.623914332462064E-5</v>
      </c>
      <c r="O533" s="131"/>
    </row>
    <row r="534" spans="1:15" ht="15.75" hidden="1" thickBot="1">
      <c r="A534" s="5" t="s">
        <v>51</v>
      </c>
      <c r="B534" s="7" t="s">
        <v>66</v>
      </c>
      <c r="C534" s="424" t="s">
        <v>210</v>
      </c>
      <c r="D534" s="425" t="s">
        <v>211</v>
      </c>
      <c r="E534" s="23"/>
      <c r="F534" s="21"/>
      <c r="G534" s="23" t="s">
        <v>53</v>
      </c>
      <c r="H534" s="21" t="s">
        <v>53</v>
      </c>
      <c r="I534" s="34">
        <v>1.0369866679621714E-6</v>
      </c>
      <c r="J534" s="11">
        <f t="shared" si="6"/>
        <v>1.0369866679621714E-6</v>
      </c>
      <c r="K534" s="6" t="s">
        <v>169</v>
      </c>
      <c r="L534" s="20" t="s">
        <v>188</v>
      </c>
      <c r="M534" s="7">
        <f>INDEX(EG_Gens!$G$55:$Q$105,MATCH('3. Pollutant Emissions - EF'!$C534,EG_Gens!$C$55:$C$105,0),MATCH('3. Pollutant Emissions - EF'!$B534,EG_Gens!$G$54:$Q$54,0))</f>
        <v>1.2246582107151472E-5</v>
      </c>
      <c r="N534" s="426">
        <f>INDEX(EG_Gens!$S$55:$AC$105,MATCH('3. Pollutant Emissions - EF'!$C534,EG_Gens!$C$55:$C$105,0),MATCH('3. Pollutant Emissions - EF'!$B534,EG_Gens!$S$54:$AC$54,0))</f>
        <v>1.2246582107151475E-7</v>
      </c>
      <c r="O534" s="131"/>
    </row>
    <row r="535" spans="1:15" ht="15.75" hidden="1" thickBot="1">
      <c r="A535" s="5" t="s">
        <v>51</v>
      </c>
      <c r="B535" s="7" t="s">
        <v>66</v>
      </c>
      <c r="C535" s="424">
        <v>200</v>
      </c>
      <c r="D535" s="425" t="s">
        <v>182</v>
      </c>
      <c r="E535" s="23"/>
      <c r="F535" s="21"/>
      <c r="G535" s="23" t="s">
        <v>53</v>
      </c>
      <c r="H535" s="21" t="s">
        <v>53</v>
      </c>
      <c r="I535" s="34">
        <v>16.9752457004105</v>
      </c>
      <c r="J535" s="11">
        <f t="shared" si="6"/>
        <v>16.9752457004105</v>
      </c>
      <c r="K535" s="6" t="s">
        <v>169</v>
      </c>
      <c r="L535" s="20" t="s">
        <v>188</v>
      </c>
      <c r="M535" s="7">
        <f>INDEX(EG_Gens!$G$55:$Q$105,MATCH('3. Pollutant Emissions - EF'!$C535,EG_Gens!$C$55:$C$105,0),MATCH('3. Pollutant Emissions - EF'!$B535,EG_Gens!$G$54:$Q$54,0))</f>
        <v>200.47387944502566</v>
      </c>
      <c r="N535" s="426">
        <f>INDEX(EG_Gens!$S$55:$AC$105,MATCH('3. Pollutant Emissions - EF'!$C535,EG_Gens!$C$55:$C$105,0),MATCH('3. Pollutant Emissions - EF'!$B535,EG_Gens!$S$54:$AC$54,0))</f>
        <v>2.0047387944502568</v>
      </c>
      <c r="O535" s="131"/>
    </row>
    <row r="536" spans="1:15" ht="15.75" hidden="1" thickBot="1">
      <c r="A536" s="5" t="s">
        <v>51</v>
      </c>
      <c r="B536" s="7" t="s">
        <v>66</v>
      </c>
      <c r="C536" s="424" t="s">
        <v>111</v>
      </c>
      <c r="D536" s="425" t="s">
        <v>136</v>
      </c>
      <c r="E536" s="23"/>
      <c r="F536" s="21"/>
      <c r="G536" s="23" t="s">
        <v>53</v>
      </c>
      <c r="H536" s="21" t="s">
        <v>53</v>
      </c>
      <c r="I536" s="34">
        <v>1.09E-2</v>
      </c>
      <c r="J536" s="11">
        <f t="shared" si="6"/>
        <v>1.09E-2</v>
      </c>
      <c r="K536" s="6" t="s">
        <v>169</v>
      </c>
      <c r="L536" s="20" t="s">
        <v>188</v>
      </c>
      <c r="M536" s="7">
        <f>INDEX(EG_Gens!$G$55:$Q$105,MATCH('3. Pollutant Emissions - EF'!$C536,EG_Gens!$C$55:$C$105,0),MATCH('3. Pollutant Emissions - EF'!$B536,EG_Gens!$G$54:$Q$54,0))</f>
        <v>0.12872657777777774</v>
      </c>
      <c r="N536" s="426">
        <f>INDEX(EG_Gens!$S$55:$AC$105,MATCH('3. Pollutant Emissions - EF'!$C536,EG_Gens!$C$55:$C$105,0),MATCH('3. Pollutant Emissions - EF'!$B536,EG_Gens!$S$54:$AC$54,0))</f>
        <v>1.2872657777777776E-3</v>
      </c>
      <c r="O536" s="131"/>
    </row>
    <row r="537" spans="1:15" ht="15.75" hidden="1" thickBot="1">
      <c r="A537" s="5" t="s">
        <v>51</v>
      </c>
      <c r="B537" s="7" t="s">
        <v>66</v>
      </c>
      <c r="C537" s="424" t="s">
        <v>212</v>
      </c>
      <c r="D537" s="425" t="s">
        <v>213</v>
      </c>
      <c r="E537" s="23"/>
      <c r="F537" s="21"/>
      <c r="G537" s="23" t="s">
        <v>53</v>
      </c>
      <c r="H537" s="21" t="s">
        <v>53</v>
      </c>
      <c r="I537" s="34">
        <v>3.6995325890908364E-4</v>
      </c>
      <c r="J537" s="11">
        <f t="shared" si="6"/>
        <v>3.6995325890908364E-4</v>
      </c>
      <c r="K537" s="6" t="s">
        <v>169</v>
      </c>
      <c r="L537" s="20" t="s">
        <v>188</v>
      </c>
      <c r="M537" s="7">
        <f>INDEX(EG_Gens!$G$55:$Q$105,MATCH('3. Pollutant Emissions - EF'!$C537,EG_Gens!$C$55:$C$105,0),MATCH('3. Pollutant Emissions - EF'!$B537,EG_Gens!$G$54:$Q$54,0))</f>
        <v>4.3690657758809637E-3</v>
      </c>
      <c r="N537" s="426">
        <f>INDEX(EG_Gens!$S$55:$AC$105,MATCH('3. Pollutant Emissions - EF'!$C537,EG_Gens!$C$55:$C$105,0),MATCH('3. Pollutant Emissions - EF'!$B537,EG_Gens!$S$54:$AC$54,0))</f>
        <v>4.3690657758809642E-5</v>
      </c>
      <c r="O537" s="131"/>
    </row>
    <row r="538" spans="1:15" ht="15.75" hidden="1" thickBot="1">
      <c r="A538" s="5" t="s">
        <v>51</v>
      </c>
      <c r="B538" s="7" t="s">
        <v>66</v>
      </c>
      <c r="C538" s="424" t="s">
        <v>214</v>
      </c>
      <c r="D538" s="425" t="s">
        <v>215</v>
      </c>
      <c r="E538" s="23"/>
      <c r="F538" s="21"/>
      <c r="G538" s="23" t="s">
        <v>53</v>
      </c>
      <c r="H538" s="21" t="s">
        <v>53</v>
      </c>
      <c r="I538" s="34">
        <v>2.1843972782305239E-3</v>
      </c>
      <c r="J538" s="11">
        <f t="shared" si="6"/>
        <v>2.1843972782305239E-3</v>
      </c>
      <c r="K538" s="6" t="s">
        <v>169</v>
      </c>
      <c r="L538" s="20" t="s">
        <v>188</v>
      </c>
      <c r="M538" s="7">
        <f>INDEX(EG_Gens!$G$55:$Q$105,MATCH('3. Pollutant Emissions - EF'!$C538,EG_Gens!$C$55:$C$105,0),MATCH('3. Pollutant Emissions - EF'!$B538,EG_Gens!$G$54:$Q$54,0))</f>
        <v>2.5797246434285097E-2</v>
      </c>
      <c r="N538" s="426">
        <f>INDEX(EG_Gens!$S$55:$AC$105,MATCH('3. Pollutant Emissions - EF'!$C538,EG_Gens!$C$55:$C$105,0),MATCH('3. Pollutant Emissions - EF'!$B538,EG_Gens!$S$54:$AC$54,0))</f>
        <v>2.5797246434285104E-4</v>
      </c>
      <c r="O538" s="131"/>
    </row>
    <row r="539" spans="1:15" ht="15.75" hidden="1" thickBot="1">
      <c r="A539" s="5" t="s">
        <v>51</v>
      </c>
      <c r="B539" s="7" t="s">
        <v>66</v>
      </c>
      <c r="C539" s="424" t="s">
        <v>112</v>
      </c>
      <c r="D539" s="425" t="s">
        <v>137</v>
      </c>
      <c r="E539" s="23"/>
      <c r="F539" s="21"/>
      <c r="G539" s="23" t="s">
        <v>53</v>
      </c>
      <c r="H539" s="21" t="s">
        <v>53</v>
      </c>
      <c r="I539" s="34">
        <v>2.7130627655139485</v>
      </c>
      <c r="J539" s="11">
        <f t="shared" si="6"/>
        <v>2.7130627655139485</v>
      </c>
      <c r="K539" s="6" t="s">
        <v>169</v>
      </c>
      <c r="L539" s="20" t="s">
        <v>188</v>
      </c>
      <c r="M539" s="7">
        <f>INDEX(EG_Gens!$G$55:$Q$105,MATCH('3. Pollutant Emissions - EF'!$C539,EG_Gens!$C$55:$C$105,0),MATCH('3. Pollutant Emissions - EF'!$B539,EG_Gens!$G$54:$Q$54,0))</f>
        <v>32.327650108190646</v>
      </c>
      <c r="N539" s="426">
        <f>INDEX(EG_Gens!$S$55:$AC$105,MATCH('3. Pollutant Emissions - EF'!$C539,EG_Gens!$C$55:$C$105,0),MATCH('3. Pollutant Emissions - EF'!$B539,EG_Gens!$S$54:$AC$54,0))</f>
        <v>0.32327650108190648</v>
      </c>
      <c r="O539" s="131"/>
    </row>
    <row r="540" spans="1:15" ht="15.75" hidden="1" thickBot="1">
      <c r="A540" s="5" t="s">
        <v>51</v>
      </c>
      <c r="B540" s="7" t="s">
        <v>66</v>
      </c>
      <c r="C540" s="424" t="s">
        <v>113</v>
      </c>
      <c r="D540" s="425" t="s">
        <v>138</v>
      </c>
      <c r="E540" s="23"/>
      <c r="F540" s="21"/>
      <c r="G540" s="23" t="s">
        <v>53</v>
      </c>
      <c r="H540" s="21" t="s">
        <v>53</v>
      </c>
      <c r="I540" s="34">
        <v>2.69E-2</v>
      </c>
      <c r="J540" s="11">
        <f t="shared" si="6"/>
        <v>2.69E-2</v>
      </c>
      <c r="K540" s="6" t="s">
        <v>169</v>
      </c>
      <c r="L540" s="20" t="s">
        <v>188</v>
      </c>
      <c r="M540" s="7">
        <f>INDEX(EG_Gens!$G$55:$Q$105,MATCH('3. Pollutant Emissions - EF'!$C540,EG_Gens!$C$55:$C$105,0),MATCH('3. Pollutant Emissions - EF'!$B540,EG_Gens!$G$54:$Q$54,0))</f>
        <v>0.31768302222222217</v>
      </c>
      <c r="N540" s="426">
        <f>INDEX(EG_Gens!$S$55:$AC$105,MATCH('3. Pollutant Emissions - EF'!$C540,EG_Gens!$C$55:$C$105,0),MATCH('3. Pollutant Emissions - EF'!$B540,EG_Gens!$S$54:$AC$54,0))</f>
        <v>3.1768302222222218E-3</v>
      </c>
      <c r="O540" s="131"/>
    </row>
    <row r="541" spans="1:15" ht="15.75" hidden="1" thickBot="1">
      <c r="A541" s="5" t="s">
        <v>51</v>
      </c>
      <c r="B541" s="7" t="s">
        <v>66</v>
      </c>
      <c r="C541" s="424" t="s">
        <v>174</v>
      </c>
      <c r="D541" s="425" t="s">
        <v>183</v>
      </c>
      <c r="E541" s="23"/>
      <c r="F541" s="21"/>
      <c r="G541" s="23" t="s">
        <v>53</v>
      </c>
      <c r="H541" s="21" t="s">
        <v>53</v>
      </c>
      <c r="I541" s="34">
        <v>0.18629999999999999</v>
      </c>
      <c r="J541" s="11">
        <f t="shared" si="6"/>
        <v>0.18629999999999999</v>
      </c>
      <c r="K541" s="6" t="s">
        <v>169</v>
      </c>
      <c r="L541" s="20" t="s">
        <v>188</v>
      </c>
      <c r="M541" s="7">
        <f>INDEX(EG_Gens!$G$55:$Q$105,MATCH('3. Pollutant Emissions - EF'!$C541,EG_Gens!$C$55:$C$105,0),MATCH('3. Pollutant Emissions - EF'!$B541,EG_Gens!$G$54:$Q$54,0))</f>
        <v>2.2001615999999995</v>
      </c>
      <c r="N541" s="426">
        <f>INDEX(EG_Gens!$S$55:$AC$105,MATCH('3. Pollutant Emissions - EF'!$C541,EG_Gens!$C$55:$C$105,0),MATCH('3. Pollutant Emissions - EF'!$B541,EG_Gens!$S$54:$AC$54,0))</f>
        <v>2.2001615999999995E-2</v>
      </c>
      <c r="O541" s="131"/>
    </row>
    <row r="542" spans="1:15" ht="15.75" hidden="1" thickBot="1">
      <c r="A542" s="5" t="s">
        <v>51</v>
      </c>
      <c r="B542" s="7" t="s">
        <v>66</v>
      </c>
      <c r="C542" s="424" t="s">
        <v>216</v>
      </c>
      <c r="D542" s="425" t="s">
        <v>217</v>
      </c>
      <c r="E542" s="23"/>
      <c r="F542" s="21"/>
      <c r="G542" s="23" t="s">
        <v>53</v>
      </c>
      <c r="H542" s="21" t="s">
        <v>53</v>
      </c>
      <c r="I542" s="34">
        <v>1.0710973550430282E-5</v>
      </c>
      <c r="J542" s="11">
        <f t="shared" si="6"/>
        <v>1.0710973550430282E-5</v>
      </c>
      <c r="K542" s="6" t="s">
        <v>169</v>
      </c>
      <c r="L542" s="20" t="s">
        <v>188</v>
      </c>
      <c r="M542" s="7">
        <f>INDEX(EG_Gens!$G$55:$Q$105,MATCH('3. Pollutant Emissions - EF'!$C542,EG_Gens!$C$55:$C$105,0),MATCH('3. Pollutant Emissions - EF'!$B542,EG_Gens!$G$54:$Q$54,0))</f>
        <v>1.2649421741423706E-4</v>
      </c>
      <c r="N542" s="426">
        <f>INDEX(EG_Gens!$S$55:$AC$105,MATCH('3. Pollutant Emissions - EF'!$C542,EG_Gens!$C$55:$C$105,0),MATCH('3. Pollutant Emissions - EF'!$B542,EG_Gens!$S$54:$AC$54,0))</f>
        <v>1.2649421741423708E-6</v>
      </c>
      <c r="O542" s="131"/>
    </row>
    <row r="543" spans="1:15" ht="15.75" hidden="1" thickBot="1">
      <c r="A543" s="5" t="s">
        <v>51</v>
      </c>
      <c r="B543" s="7" t="s">
        <v>66</v>
      </c>
      <c r="C543" s="424" t="s">
        <v>114</v>
      </c>
      <c r="D543" s="425" t="s">
        <v>139</v>
      </c>
      <c r="E543" s="23"/>
      <c r="F543" s="21"/>
      <c r="G543" s="23" t="s">
        <v>53</v>
      </c>
      <c r="H543" s="21" t="s">
        <v>53</v>
      </c>
      <c r="I543" s="34">
        <v>3.636715317945822E-4</v>
      </c>
      <c r="J543" s="11">
        <f t="shared" si="6"/>
        <v>3.636715317945822E-4</v>
      </c>
      <c r="K543" s="6" t="s">
        <v>169</v>
      </c>
      <c r="L543" s="20" t="s">
        <v>188</v>
      </c>
      <c r="M543" s="7">
        <f>INDEX(EG_Gens!$G$55:$Q$105,MATCH('3. Pollutant Emissions - EF'!$C543,EG_Gens!$C$55:$C$105,0),MATCH('3. Pollutant Emissions - EF'!$B543,EG_Gens!$G$54:$Q$54,0))</f>
        <v>4.0731211560993208E-3</v>
      </c>
      <c r="N543" s="426">
        <f>INDEX(EG_Gens!$S$55:$AC$105,MATCH('3. Pollutant Emissions - EF'!$C543,EG_Gens!$C$55:$C$105,0),MATCH('3. Pollutant Emissions - EF'!$B543,EG_Gens!$S$54:$AC$54,0))</f>
        <v>4.0731211560993205E-5</v>
      </c>
      <c r="O543" s="131"/>
    </row>
    <row r="544" spans="1:15" ht="15.75" hidden="1" thickBot="1">
      <c r="A544" s="5" t="s">
        <v>51</v>
      </c>
      <c r="B544" s="7" t="s">
        <v>66</v>
      </c>
      <c r="C544" s="424" t="s">
        <v>115</v>
      </c>
      <c r="D544" s="425" t="s">
        <v>140</v>
      </c>
      <c r="E544" s="23"/>
      <c r="F544" s="21"/>
      <c r="G544" s="23" t="s">
        <v>53</v>
      </c>
      <c r="H544" s="21" t="s">
        <v>53</v>
      </c>
      <c r="I544" s="34">
        <v>4.1991264918956304E-4</v>
      </c>
      <c r="J544" s="11">
        <f t="shared" si="6"/>
        <v>4.1991264918956304E-4</v>
      </c>
      <c r="K544" s="6" t="s">
        <v>169</v>
      </c>
      <c r="L544" s="20" t="s">
        <v>188</v>
      </c>
      <c r="M544" s="7">
        <f>INDEX(EG_Gens!$G$55:$Q$105,MATCH('3. Pollutant Emissions - EF'!$C544,EG_Gens!$C$55:$C$105,0),MATCH('3. Pollutant Emissions - EF'!$B544,EG_Gens!$G$54:$Q$54,0))</f>
        <v>4.7030216709231061E-3</v>
      </c>
      <c r="N544" s="426">
        <f>INDEX(EG_Gens!$S$55:$AC$105,MATCH('3. Pollutant Emissions - EF'!$C544,EG_Gens!$C$55:$C$105,0),MATCH('3. Pollutant Emissions - EF'!$B544,EG_Gens!$S$54:$AC$54,0))</f>
        <v>4.7030216709231061E-5</v>
      </c>
      <c r="O544" s="131"/>
    </row>
    <row r="545" spans="1:15" ht="15.75" hidden="1" thickBot="1">
      <c r="A545" s="5" t="s">
        <v>51</v>
      </c>
      <c r="B545" s="7" t="s">
        <v>66</v>
      </c>
      <c r="C545" s="424" t="s">
        <v>116</v>
      </c>
      <c r="D545" s="425" t="s">
        <v>141</v>
      </c>
      <c r="E545" s="23"/>
      <c r="F545" s="21"/>
      <c r="G545" s="23" t="s">
        <v>53</v>
      </c>
      <c r="H545" s="21" t="s">
        <v>53</v>
      </c>
      <c r="I545" s="34">
        <v>1.5107336534301277E-5</v>
      </c>
      <c r="J545" s="11">
        <f t="shared" si="6"/>
        <v>1.5107336534301277E-5</v>
      </c>
      <c r="K545" s="6" t="s">
        <v>169</v>
      </c>
      <c r="L545" s="20" t="s">
        <v>188</v>
      </c>
      <c r="M545" s="7">
        <f>INDEX(EG_Gens!$G$55:$Q$105,MATCH('3. Pollutant Emissions - EF'!$C545,EG_Gens!$C$55:$C$105,0),MATCH('3. Pollutant Emissions - EF'!$B545,EG_Gens!$G$54:$Q$54,0))</f>
        <v>1.6920216918417429E-4</v>
      </c>
      <c r="N545" s="426">
        <f>INDEX(EG_Gens!$S$55:$AC$105,MATCH('3. Pollutant Emissions - EF'!$C545,EG_Gens!$C$55:$C$105,0),MATCH('3. Pollutant Emissions - EF'!$B545,EG_Gens!$S$54:$AC$54,0))</f>
        <v>1.6920216918417431E-6</v>
      </c>
      <c r="O545" s="131"/>
    </row>
    <row r="546" spans="1:15" ht="15.75" hidden="1" thickBot="1">
      <c r="A546" s="5" t="s">
        <v>51</v>
      </c>
      <c r="B546" s="7" t="s">
        <v>66</v>
      </c>
      <c r="C546" s="424" t="s">
        <v>118</v>
      </c>
      <c r="D546" s="425" t="s">
        <v>143</v>
      </c>
      <c r="E546" s="23"/>
      <c r="F546" s="21"/>
      <c r="G546" s="23" t="s">
        <v>53</v>
      </c>
      <c r="H546" s="21" t="s">
        <v>53</v>
      </c>
      <c r="I546" s="34">
        <v>2.6352391113998751E-2</v>
      </c>
      <c r="J546" s="11">
        <f t="shared" si="6"/>
        <v>2.6352391113998751E-2</v>
      </c>
      <c r="K546" s="6" t="s">
        <v>169</v>
      </c>
      <c r="L546" s="20" t="s">
        <v>188</v>
      </c>
      <c r="M546" s="7">
        <f>INDEX(EG_Gens!$G$55:$Q$105,MATCH('3. Pollutant Emissions - EF'!$C546,EG_Gens!$C$55:$C$105,0),MATCH('3. Pollutant Emissions - EF'!$B546,EG_Gens!$G$54:$Q$54,0))</f>
        <v>0.311215882969411</v>
      </c>
      <c r="N546" s="426">
        <f>INDEX(EG_Gens!$S$55:$AC$105,MATCH('3. Pollutant Emissions - EF'!$C546,EG_Gens!$C$55:$C$105,0),MATCH('3. Pollutant Emissions - EF'!$B546,EG_Gens!$S$54:$AC$54,0))</f>
        <v>3.1121588296941097E-3</v>
      </c>
      <c r="O546" s="131"/>
    </row>
    <row r="547" spans="1:15" ht="15.75" hidden="1" thickBot="1">
      <c r="A547" s="5" t="s">
        <v>51</v>
      </c>
      <c r="B547" s="7" t="s">
        <v>66</v>
      </c>
      <c r="C547" s="424">
        <v>365</v>
      </c>
      <c r="D547" s="425" t="s">
        <v>218</v>
      </c>
      <c r="E547" s="23"/>
      <c r="F547" s="21"/>
      <c r="G547" s="23" t="s">
        <v>53</v>
      </c>
      <c r="H547" s="21" t="s">
        <v>53</v>
      </c>
      <c r="I547" s="34">
        <v>1.8222934133210207E-4</v>
      </c>
      <c r="J547" s="11">
        <f t="shared" si="6"/>
        <v>1.8222934133210207E-4</v>
      </c>
      <c r="K547" s="6" t="s">
        <v>169</v>
      </c>
      <c r="L547" s="20" t="s">
        <v>188</v>
      </c>
      <c r="M547" s="7">
        <f>INDEX(EG_Gens!$G$55:$Q$105,MATCH('3. Pollutant Emissions - EF'!$C547,EG_Gens!$C$55:$C$105,0),MATCH('3. Pollutant Emissions - EF'!$B547,EG_Gens!$G$54:$Q$54,0))</f>
        <v>2.040968622919543E-3</v>
      </c>
      <c r="N547" s="426">
        <f>INDEX(EG_Gens!$S$55:$AC$105,MATCH('3. Pollutant Emissions - EF'!$C547,EG_Gens!$C$55:$C$105,0),MATCH('3. Pollutant Emissions - EF'!$B547,EG_Gens!$S$54:$AC$54,0))</f>
        <v>2.0409686229195434E-5</v>
      </c>
      <c r="O547" s="131"/>
    </row>
    <row r="548" spans="1:15" ht="15.75" hidden="1" thickBot="1">
      <c r="A548" s="5" t="s">
        <v>51</v>
      </c>
      <c r="B548" s="7" t="s">
        <v>66</v>
      </c>
      <c r="C548" s="424" t="s">
        <v>219</v>
      </c>
      <c r="D548" s="425" t="s">
        <v>220</v>
      </c>
      <c r="E548" s="23"/>
      <c r="F548" s="21"/>
      <c r="G548" s="23" t="s">
        <v>53</v>
      </c>
      <c r="H548" s="21" t="s">
        <v>53</v>
      </c>
      <c r="I548" s="34">
        <v>1.1782465534251089E-6</v>
      </c>
      <c r="J548" s="11">
        <f t="shared" si="6"/>
        <v>1.1782465534251089E-6</v>
      </c>
      <c r="K548" s="6" t="s">
        <v>169</v>
      </c>
      <c r="L548" s="20" t="s">
        <v>188</v>
      </c>
      <c r="M548" s="7">
        <f>INDEX(EG_Gens!$G$55:$Q$105,MATCH('3. Pollutant Emissions - EF'!$C548,EG_Gens!$C$55:$C$105,0),MATCH('3. Pollutant Emissions - EF'!$B548,EG_Gens!$G$54:$Q$54,0))</f>
        <v>1.3914829963383106E-5</v>
      </c>
      <c r="N548" s="426">
        <f>INDEX(EG_Gens!$S$55:$AC$105,MATCH('3. Pollutant Emissions - EF'!$C548,EG_Gens!$C$55:$C$105,0),MATCH('3. Pollutant Emissions - EF'!$B548,EG_Gens!$S$54:$AC$54,0))</f>
        <v>1.3914829963383107E-7</v>
      </c>
      <c r="O548" s="131"/>
    </row>
    <row r="549" spans="1:15" ht="15.75" hidden="1" thickBot="1">
      <c r="A549" s="5" t="s">
        <v>51</v>
      </c>
      <c r="B549" s="7" t="s">
        <v>66</v>
      </c>
      <c r="C549" s="424" t="s">
        <v>221</v>
      </c>
      <c r="D549" s="425" t="s">
        <v>222</v>
      </c>
      <c r="E549" s="23"/>
      <c r="F549" s="21"/>
      <c r="G549" s="23" t="s">
        <v>53</v>
      </c>
      <c r="H549" s="21" t="s">
        <v>53</v>
      </c>
      <c r="I549" s="34">
        <v>4.5419465326501894E-3</v>
      </c>
      <c r="J549" s="11">
        <f t="shared" si="6"/>
        <v>4.5419465326501894E-3</v>
      </c>
      <c r="K549" s="6" t="s">
        <v>169</v>
      </c>
      <c r="L549" s="20" t="s">
        <v>188</v>
      </c>
      <c r="M549" s="7">
        <f>INDEX(EG_Gens!$G$55:$Q$105,MATCH('3. Pollutant Emissions - EF'!$C549,EG_Gens!$C$55:$C$105,0),MATCH('3. Pollutant Emissions - EF'!$B549,EG_Gens!$G$54:$Q$54,0))</f>
        <v>5.3639379229147029E-2</v>
      </c>
      <c r="N549" s="426">
        <f>INDEX(EG_Gens!$S$55:$AC$105,MATCH('3. Pollutant Emissions - EF'!$C549,EG_Gens!$C$55:$C$105,0),MATCH('3. Pollutant Emissions - EF'!$B549,EG_Gens!$S$54:$AC$54,0))</f>
        <v>5.363937922914703E-4</v>
      </c>
      <c r="O549" s="131"/>
    </row>
    <row r="550" spans="1:15" ht="15.75" hidden="1" thickBot="1">
      <c r="A550" s="5" t="s">
        <v>51</v>
      </c>
      <c r="B550" s="7" t="s">
        <v>66</v>
      </c>
      <c r="C550" s="424">
        <v>504</v>
      </c>
      <c r="D550" s="425" t="s">
        <v>184</v>
      </c>
      <c r="E550" s="23"/>
      <c r="F550" s="21"/>
      <c r="G550" s="23" t="s">
        <v>53</v>
      </c>
      <c r="H550" s="21" t="s">
        <v>53</v>
      </c>
      <c r="I550" s="34">
        <v>8.4039857312420349E-3</v>
      </c>
      <c r="J550" s="11">
        <f t="shared" si="6"/>
        <v>8.4039857312420349E-3</v>
      </c>
      <c r="K550" s="6" t="s">
        <v>169</v>
      </c>
      <c r="L550" s="20" t="s">
        <v>188</v>
      </c>
      <c r="M550" s="7">
        <f>INDEX(EG_Gens!$G$55:$Q$105,MATCH('3. Pollutant Emissions - EF'!$C550,EG_Gens!$C$55:$C$105,0),MATCH('3. Pollutant Emissions - EF'!$B550,EG_Gens!$G$54:$Q$54,0))</f>
        <v>9.4124640189910791E-2</v>
      </c>
      <c r="N550" s="426">
        <f>INDEX(EG_Gens!$S$55:$AC$105,MATCH('3. Pollutant Emissions - EF'!$C550,EG_Gens!$C$55:$C$105,0),MATCH('3. Pollutant Emissions - EF'!$B550,EG_Gens!$S$54:$AC$54,0))</f>
        <v>9.4124640189910793E-4</v>
      </c>
      <c r="O550" s="131"/>
    </row>
    <row r="551" spans="1:15" ht="15.75" hidden="1" thickBot="1">
      <c r="A551" s="5" t="s">
        <v>51</v>
      </c>
      <c r="B551" s="7" t="s">
        <v>66</v>
      </c>
      <c r="C551" s="424" t="s">
        <v>175</v>
      </c>
      <c r="D551" s="425" t="s">
        <v>185</v>
      </c>
      <c r="E551" s="23"/>
      <c r="F551" s="21"/>
      <c r="G551" s="23" t="s">
        <v>53</v>
      </c>
      <c r="H551" s="21" t="s">
        <v>53</v>
      </c>
      <c r="I551" s="34">
        <v>0.47</v>
      </c>
      <c r="J551" s="11">
        <f t="shared" si="6"/>
        <v>0.47</v>
      </c>
      <c r="K551" s="6" t="s">
        <v>169</v>
      </c>
      <c r="L551" s="20" t="s">
        <v>188</v>
      </c>
      <c r="M551" s="7">
        <f>INDEX(EG_Gens!$G$55:$Q$105,MATCH('3. Pollutant Emissions - EF'!$C551,EG_Gens!$C$55:$C$105,0),MATCH('3. Pollutant Emissions - EF'!$B551,EG_Gens!$G$54:$Q$54,0))</f>
        <v>5.550595555555554</v>
      </c>
      <c r="N551" s="426">
        <f>INDEX(EG_Gens!$S$55:$AC$105,MATCH('3. Pollutant Emissions - EF'!$C551,EG_Gens!$C$55:$C$105,0),MATCH('3. Pollutant Emissions - EF'!$B551,EG_Gens!$S$54:$AC$54,0))</f>
        <v>5.5505955555555549E-2</v>
      </c>
      <c r="O551" s="131"/>
    </row>
    <row r="552" spans="1:15" ht="15.75" hidden="1" thickBot="1">
      <c r="A552" s="5" t="s">
        <v>51</v>
      </c>
      <c r="B552" s="7" t="s">
        <v>66</v>
      </c>
      <c r="C552" s="424" t="s">
        <v>223</v>
      </c>
      <c r="D552" s="425" t="s">
        <v>224</v>
      </c>
      <c r="E552" s="23"/>
      <c r="F552" s="21"/>
      <c r="G552" s="23" t="s">
        <v>53</v>
      </c>
      <c r="H552" s="21" t="s">
        <v>53</v>
      </c>
      <c r="I552" s="34">
        <v>1.25E-3</v>
      </c>
      <c r="J552" s="11">
        <f t="shared" si="6"/>
        <v>1.25E-3</v>
      </c>
      <c r="K552" s="6" t="s">
        <v>169</v>
      </c>
      <c r="L552" s="20" t="s">
        <v>188</v>
      </c>
      <c r="M552" s="7">
        <f>INDEX(EG_Gens!$G$55:$Q$105,MATCH('3. Pollutant Emissions - EF'!$C552,EG_Gens!$C$55:$C$105,0),MATCH('3. Pollutant Emissions - EF'!$B552,EG_Gens!$G$54:$Q$54,0))</f>
        <v>1.4762222222222218E-2</v>
      </c>
      <c r="N552" s="426">
        <f>INDEX(EG_Gens!$S$55:$AC$105,MATCH('3. Pollutant Emissions - EF'!$C552,EG_Gens!$C$55:$C$105,0),MATCH('3. Pollutant Emissions - EF'!$B552,EG_Gens!$S$54:$AC$54,0))</f>
        <v>1.4762222222222221E-4</v>
      </c>
      <c r="O552" s="131"/>
    </row>
    <row r="553" spans="1:15" ht="15.75" hidden="1" thickBot="1">
      <c r="A553" s="5" t="s">
        <v>51</v>
      </c>
      <c r="B553" s="7" t="s">
        <v>66</v>
      </c>
      <c r="C553" s="424" t="s">
        <v>119</v>
      </c>
      <c r="D553" s="425" t="s">
        <v>146</v>
      </c>
      <c r="E553" s="23"/>
      <c r="F553" s="21"/>
      <c r="G553" s="23" t="s">
        <v>53</v>
      </c>
      <c r="H553" s="21" t="s">
        <v>53</v>
      </c>
      <c r="I553" s="34">
        <v>3.7638267956703413E-4</v>
      </c>
      <c r="J553" s="11">
        <f t="shared" si="6"/>
        <v>3.7638267956703413E-4</v>
      </c>
      <c r="K553" s="6" t="s">
        <v>169</v>
      </c>
      <c r="L553" s="20" t="s">
        <v>188</v>
      </c>
      <c r="M553" s="7">
        <f>INDEX(EG_Gens!$G$55:$Q$105,MATCH('3. Pollutant Emissions - EF'!$C553,EG_Gens!$C$55:$C$105,0),MATCH('3. Pollutant Emissions - EF'!$B553,EG_Gens!$G$54:$Q$54,0))</f>
        <v>4.2154860111507817E-3</v>
      </c>
      <c r="N553" s="426">
        <f>INDEX(EG_Gens!$S$55:$AC$105,MATCH('3. Pollutant Emissions - EF'!$C553,EG_Gens!$C$55:$C$105,0),MATCH('3. Pollutant Emissions - EF'!$B553,EG_Gens!$S$54:$AC$54,0))</f>
        <v>4.2154860111507824E-5</v>
      </c>
      <c r="O553" s="131"/>
    </row>
    <row r="554" spans="1:15" ht="15.75" hidden="1" thickBot="1">
      <c r="A554" s="5" t="s">
        <v>51</v>
      </c>
      <c r="B554" s="7" t="s">
        <v>66</v>
      </c>
      <c r="C554" s="424" t="s">
        <v>176</v>
      </c>
      <c r="D554" s="425" t="s">
        <v>186</v>
      </c>
      <c r="E554" s="23"/>
      <c r="F554" s="21"/>
      <c r="G554" s="23" t="s">
        <v>53</v>
      </c>
      <c r="H554" s="21" t="s">
        <v>53</v>
      </c>
      <c r="I554" s="34">
        <v>4.8013014217323475E-5</v>
      </c>
      <c r="J554" s="11">
        <f t="shared" si="6"/>
        <v>4.8013014217323475E-5</v>
      </c>
      <c r="K554" s="6" t="s">
        <v>169</v>
      </c>
      <c r="L554" s="20" t="s">
        <v>188</v>
      </c>
      <c r="M554" s="7">
        <f>INDEX(EG_Gens!$G$55:$Q$105,MATCH('3. Pollutant Emissions - EF'!$C554,EG_Gens!$C$55:$C$105,0),MATCH('3. Pollutant Emissions - EF'!$B554,EG_Gens!$G$54:$Q$54,0))</f>
        <v>5.3774575923402283E-4</v>
      </c>
      <c r="N554" s="426">
        <f>INDEX(EG_Gens!$S$55:$AC$105,MATCH('3. Pollutant Emissions - EF'!$C554,EG_Gens!$C$55:$C$105,0),MATCH('3. Pollutant Emissions - EF'!$B554,EG_Gens!$S$54:$AC$54,0))</f>
        <v>5.3774575923402295E-6</v>
      </c>
      <c r="O554" s="131"/>
    </row>
    <row r="555" spans="1:15" ht="15.75" hidden="1" thickBot="1">
      <c r="A555" s="5" t="s">
        <v>51</v>
      </c>
      <c r="B555" s="7" t="s">
        <v>66</v>
      </c>
      <c r="C555" s="424" t="s">
        <v>177</v>
      </c>
      <c r="D555" s="425" t="s">
        <v>187</v>
      </c>
      <c r="E555" s="23"/>
      <c r="F555" s="21"/>
      <c r="G555" s="23" t="s">
        <v>53</v>
      </c>
      <c r="H555" s="21" t="s">
        <v>53</v>
      </c>
      <c r="I555" s="34">
        <v>2.4009368143584827E-4</v>
      </c>
      <c r="J555" s="11">
        <f t="shared" si="6"/>
        <v>2.4009368143584827E-4</v>
      </c>
      <c r="K555" s="6" t="s">
        <v>169</v>
      </c>
      <c r="L555" s="20" t="s">
        <v>188</v>
      </c>
      <c r="M555" s="7">
        <f>INDEX(EG_Gens!$G$55:$Q$105,MATCH('3. Pollutant Emissions - EF'!$C555,EG_Gens!$C$55:$C$105,0),MATCH('3. Pollutant Emissions - EF'!$B555,EG_Gens!$G$54:$Q$54,0))</f>
        <v>2.6890492320815005E-3</v>
      </c>
      <c r="N555" s="426">
        <f>INDEX(EG_Gens!$S$55:$AC$105,MATCH('3. Pollutant Emissions - EF'!$C555,EG_Gens!$C$55:$C$105,0),MATCH('3. Pollutant Emissions - EF'!$B555,EG_Gens!$S$54:$AC$54,0))</f>
        <v>2.6890492320815007E-5</v>
      </c>
      <c r="O555" s="131"/>
    </row>
    <row r="556" spans="1:15" ht="15.75" hidden="1" thickBot="1">
      <c r="A556" s="5" t="s">
        <v>51</v>
      </c>
      <c r="B556" s="7" t="s">
        <v>66</v>
      </c>
      <c r="C556" s="424" t="s">
        <v>120</v>
      </c>
      <c r="D556" s="425" t="s">
        <v>147</v>
      </c>
      <c r="E556" s="23"/>
      <c r="F556" s="21"/>
      <c r="G556" s="23" t="s">
        <v>53</v>
      </c>
      <c r="H556" s="21" t="s">
        <v>53</v>
      </c>
      <c r="I556" s="34">
        <v>0.10539999999999999</v>
      </c>
      <c r="J556" s="11">
        <f t="shared" si="6"/>
        <v>0.10539999999999999</v>
      </c>
      <c r="K556" s="6" t="s">
        <v>169</v>
      </c>
      <c r="L556" s="20" t="s">
        <v>188</v>
      </c>
      <c r="M556" s="7">
        <f>INDEX(EG_Gens!$G$55:$Q$105,MATCH('3. Pollutant Emissions - EF'!$C556,EG_Gens!$C$55:$C$105,0),MATCH('3. Pollutant Emissions - EF'!$B556,EG_Gens!$G$54:$Q$54,0))</f>
        <v>1.2447505777777774</v>
      </c>
      <c r="N556" s="426">
        <f>INDEX(EG_Gens!$S$55:$AC$105,MATCH('3. Pollutant Emissions - EF'!$C556,EG_Gens!$C$55:$C$105,0),MATCH('3. Pollutant Emissions - EF'!$B556,EG_Gens!$S$54:$AC$54,0))</f>
        <v>1.2447505777777776E-2</v>
      </c>
      <c r="O556" s="131"/>
    </row>
    <row r="557" spans="1:15" ht="15.75" hidden="1" thickBot="1">
      <c r="A557" s="5" t="s">
        <v>51</v>
      </c>
      <c r="B557" s="7" t="s">
        <v>66</v>
      </c>
      <c r="C557" s="424" t="s">
        <v>122</v>
      </c>
      <c r="D557" s="425" t="s">
        <v>149</v>
      </c>
      <c r="E557" s="23"/>
      <c r="F557" s="21"/>
      <c r="G557" s="23" t="s">
        <v>53</v>
      </c>
      <c r="H557" s="21" t="s">
        <v>53</v>
      </c>
      <c r="I557" s="34">
        <v>4.24E-2</v>
      </c>
      <c r="J557" s="11">
        <f t="shared" si="6"/>
        <v>4.24E-2</v>
      </c>
      <c r="K557" s="6" t="s">
        <v>169</v>
      </c>
      <c r="L557" s="20" t="s">
        <v>188</v>
      </c>
      <c r="M557" s="7">
        <f>INDEX(EG_Gens!$G$55:$Q$105,MATCH('3. Pollutant Emissions - EF'!$C557,EG_Gens!$C$55:$C$105,0),MATCH('3. Pollutant Emissions - EF'!$B557,EG_Gens!$G$54:$Q$54,0))</f>
        <v>0.50073457777777763</v>
      </c>
      <c r="N557" s="426">
        <f>INDEX(EG_Gens!$S$55:$AC$105,MATCH('3. Pollutant Emissions - EF'!$C557,EG_Gens!$C$55:$C$105,0),MATCH('3. Pollutant Emissions - EF'!$B557,EG_Gens!$S$54:$AC$54,0))</f>
        <v>5.0073457777777769E-3</v>
      </c>
      <c r="O557" s="131"/>
    </row>
    <row r="558" spans="1:15" ht="15.75" hidden="1" thickBot="1">
      <c r="A558" s="5" t="s">
        <v>51</v>
      </c>
      <c r="B558" s="7" t="s">
        <v>66</v>
      </c>
      <c r="C558" s="424" t="s">
        <v>123</v>
      </c>
      <c r="D558" s="425" t="s">
        <v>150</v>
      </c>
      <c r="E558" s="23"/>
      <c r="F558" s="21"/>
      <c r="G558" s="23" t="s">
        <v>53</v>
      </c>
      <c r="H558" s="21" t="s">
        <v>53</v>
      </c>
      <c r="I558" s="34">
        <v>5.2261769021193245E-3</v>
      </c>
      <c r="J558" s="11">
        <f t="shared" si="6"/>
        <v>5.2261769021193245E-3</v>
      </c>
      <c r="K558" s="6" t="s">
        <v>169</v>
      </c>
      <c r="L558" s="20" t="s">
        <v>188</v>
      </c>
      <c r="M558" s="7">
        <f>INDEX(EG_Gens!$G$55:$Q$105,MATCH('3. Pollutant Emissions - EF'!$C558,EG_Gens!$C$55:$C$105,0),MATCH('3. Pollutant Emissions - EF'!$B558,EG_Gens!$G$54:$Q$54,0))</f>
        <v>5.8533181303736428E-2</v>
      </c>
      <c r="N558" s="426">
        <f>INDEX(EG_Gens!$S$55:$AC$105,MATCH('3. Pollutant Emissions - EF'!$C558,EG_Gens!$C$55:$C$105,0),MATCH('3. Pollutant Emissions - EF'!$B558,EG_Gens!$S$54:$AC$54,0))</f>
        <v>5.8533181303736435E-4</v>
      </c>
      <c r="O558" s="131"/>
    </row>
    <row r="559" spans="1:15" ht="15.75" hidden="1" thickBot="1">
      <c r="A559" s="5" t="s">
        <v>51</v>
      </c>
      <c r="B559" s="7" t="s">
        <v>67</v>
      </c>
      <c r="C559" s="424" t="s">
        <v>158</v>
      </c>
      <c r="D559" s="425" t="s">
        <v>178</v>
      </c>
      <c r="E559" s="23"/>
      <c r="F559" s="21"/>
      <c r="G559" s="23" t="s">
        <v>53</v>
      </c>
      <c r="H559" s="21" t="s">
        <v>53</v>
      </c>
      <c r="I559" s="18">
        <v>0.21740000000000001</v>
      </c>
      <c r="J559" s="11">
        <f>I559</f>
        <v>0.21740000000000001</v>
      </c>
      <c r="K559" s="6" t="s">
        <v>169</v>
      </c>
      <c r="L559" s="20" t="s">
        <v>188</v>
      </c>
      <c r="M559" s="7">
        <f>INDEX(EG_Gens!$G$55:$Q$105,MATCH('3. Pollutant Emissions - EF'!$C559,EG_Gens!$C$55:$C$105,0),MATCH('3. Pollutant Emissions - EF'!$B559,EG_Gens!$G$54:$Q$54,0))</f>
        <v>1.7444876511111109</v>
      </c>
      <c r="N559" s="426">
        <f>INDEX(EG_Gens!$S$55:$AC$105,MATCH('3. Pollutant Emissions - EF'!$C559,EG_Gens!$C$55:$C$105,0),MATCH('3. Pollutant Emissions - EF'!$B559,EG_Gens!$S$54:$AC$54,0))</f>
        <v>1.744487651111111E-2</v>
      </c>
      <c r="O559" s="131"/>
    </row>
    <row r="560" spans="1:15" ht="15.75" hidden="1" thickBot="1">
      <c r="A560" s="5" t="s">
        <v>51</v>
      </c>
      <c r="B560" s="7" t="s">
        <v>67</v>
      </c>
      <c r="C560" s="424" t="s">
        <v>189</v>
      </c>
      <c r="D560" s="425" t="s">
        <v>190</v>
      </c>
      <c r="E560" s="23"/>
      <c r="F560" s="21"/>
      <c r="G560" s="23" t="s">
        <v>53</v>
      </c>
      <c r="H560" s="21" t="s">
        <v>53</v>
      </c>
      <c r="I560" s="34">
        <v>1.2297907414592798E-2</v>
      </c>
      <c r="J560" s="11">
        <f t="shared" si="6"/>
        <v>1.2297907414592798E-2</v>
      </c>
      <c r="K560" s="6" t="s">
        <v>169</v>
      </c>
      <c r="L560" s="20" t="s">
        <v>188</v>
      </c>
      <c r="M560" s="7">
        <f>INDEX(EG_Gens!$G$55:$Q$105,MATCH('3. Pollutant Emissions - EF'!$C560,EG_Gens!$C$55:$C$105,0),MATCH('3. Pollutant Emissions - EF'!$B560,EG_Gens!$G$54:$Q$54,0))</f>
        <v>9.8682371753748402E-2</v>
      </c>
      <c r="N560" s="426">
        <f>INDEX(EG_Gens!$S$55:$AC$105,MATCH('3. Pollutant Emissions - EF'!$C560,EG_Gens!$C$55:$C$105,0),MATCH('3. Pollutant Emissions - EF'!$B560,EG_Gens!$S$54:$AC$54,0))</f>
        <v>9.8682371753748424E-4</v>
      </c>
      <c r="O560" s="131"/>
    </row>
    <row r="561" spans="1:15" ht="15.75" hidden="1" thickBot="1">
      <c r="A561" s="5" t="s">
        <v>51</v>
      </c>
      <c r="B561" s="7" t="s">
        <v>67</v>
      </c>
      <c r="C561" s="424" t="s">
        <v>191</v>
      </c>
      <c r="D561" s="425" t="s">
        <v>192</v>
      </c>
      <c r="E561" s="23"/>
      <c r="F561" s="21"/>
      <c r="G561" s="23" t="s">
        <v>53</v>
      </c>
      <c r="H561" s="21" t="s">
        <v>53</v>
      </c>
      <c r="I561" s="34">
        <v>7.3461430796324472E-4</v>
      </c>
      <c r="J561" s="11">
        <f t="shared" si="6"/>
        <v>7.3461430796324472E-4</v>
      </c>
      <c r="K561" s="6" t="s">
        <v>169</v>
      </c>
      <c r="L561" s="20" t="s">
        <v>188</v>
      </c>
      <c r="M561" s="7">
        <f>INDEX(EG_Gens!$G$55:$Q$105,MATCH('3. Pollutant Emissions - EF'!$C561,EG_Gens!$C$55:$C$105,0),MATCH('3. Pollutant Emissions - EF'!$B561,EG_Gens!$G$54:$Q$54,0))</f>
        <v>5.8947819161518627E-3</v>
      </c>
      <c r="N561" s="426">
        <f>INDEX(EG_Gens!$S$55:$AC$105,MATCH('3. Pollutant Emissions - EF'!$C561,EG_Gens!$C$55:$C$105,0),MATCH('3. Pollutant Emissions - EF'!$B561,EG_Gens!$S$54:$AC$54,0))</f>
        <v>5.8947819161518629E-5</v>
      </c>
      <c r="O561" s="131"/>
    </row>
    <row r="562" spans="1:15" ht="15.75" hidden="1" thickBot="1">
      <c r="A562" s="5" t="s">
        <v>51</v>
      </c>
      <c r="B562" s="7" t="s">
        <v>67</v>
      </c>
      <c r="C562" s="424" t="s">
        <v>193</v>
      </c>
      <c r="D562" s="425" t="s">
        <v>194</v>
      </c>
      <c r="E562" s="23"/>
      <c r="F562" s="21"/>
      <c r="G562" s="23" t="s">
        <v>53</v>
      </c>
      <c r="H562" s="21" t="s">
        <v>53</v>
      </c>
      <c r="I562" s="34">
        <v>8.0981637303101373E-4</v>
      </c>
      <c r="J562" s="11">
        <f t="shared" si="6"/>
        <v>8.0981637303101373E-4</v>
      </c>
      <c r="K562" s="6" t="s">
        <v>169</v>
      </c>
      <c r="L562" s="20" t="s">
        <v>188</v>
      </c>
      <c r="M562" s="7">
        <f>INDEX(EG_Gens!$G$55:$Q$105,MATCH('3. Pollutant Emissions - EF'!$C562,EG_Gens!$C$55:$C$105,0),MATCH('3. Pollutant Emissions - EF'!$B562,EG_Gens!$G$54:$Q$54,0))</f>
        <v>6.4982275180321628E-3</v>
      </c>
      <c r="N562" s="426">
        <f>INDEX(EG_Gens!$S$55:$AC$105,MATCH('3. Pollutant Emissions - EF'!$C562,EG_Gens!$C$55:$C$105,0),MATCH('3. Pollutant Emissions - EF'!$B562,EG_Gens!$S$54:$AC$54,0))</f>
        <v>6.4982275180321627E-5</v>
      </c>
      <c r="O562" s="131"/>
    </row>
    <row r="563" spans="1:15" ht="15.75" hidden="1" thickBot="1">
      <c r="A563" s="5" t="s">
        <v>51</v>
      </c>
      <c r="B563" s="7" t="s">
        <v>67</v>
      </c>
      <c r="C563" s="424" t="s">
        <v>96</v>
      </c>
      <c r="D563" s="425" t="s">
        <v>124</v>
      </c>
      <c r="E563" s="23"/>
      <c r="F563" s="21"/>
      <c r="G563" s="23" t="s">
        <v>53</v>
      </c>
      <c r="H563" s="21" t="s">
        <v>53</v>
      </c>
      <c r="I563" s="34">
        <v>0.7833</v>
      </c>
      <c r="J563" s="11">
        <f t="shared" si="6"/>
        <v>0.7833</v>
      </c>
      <c r="K563" s="6" t="s">
        <v>169</v>
      </c>
      <c r="L563" s="20" t="s">
        <v>188</v>
      </c>
      <c r="M563" s="7">
        <f>INDEX(EG_Gens!$G$55:$Q$105,MATCH('3. Pollutant Emissions - EF'!$C563,EG_Gens!$C$55:$C$105,0),MATCH('3. Pollutant Emissions - EF'!$B563,EG_Gens!$G$54:$Q$54,0))</f>
        <v>6.2854515966666655</v>
      </c>
      <c r="N563" s="426">
        <f>INDEX(EG_Gens!$S$55:$AC$105,MATCH('3. Pollutant Emissions - EF'!$C563,EG_Gens!$C$55:$C$105,0),MATCH('3. Pollutant Emissions - EF'!$B563,EG_Gens!$S$54:$AC$54,0))</f>
        <v>6.2854515966666663E-2</v>
      </c>
      <c r="O563" s="131"/>
    </row>
    <row r="564" spans="1:15" ht="15.75" hidden="1" thickBot="1">
      <c r="A564" s="5" t="s">
        <v>51</v>
      </c>
      <c r="B564" s="7" t="s">
        <v>67</v>
      </c>
      <c r="C564" s="424" t="s">
        <v>99</v>
      </c>
      <c r="D564" s="425" t="s">
        <v>125</v>
      </c>
      <c r="E564" s="23"/>
      <c r="F564" s="21"/>
      <c r="G564" s="23" t="s">
        <v>53</v>
      </c>
      <c r="H564" s="21" t="s">
        <v>53</v>
      </c>
      <c r="I564" s="34">
        <v>3.39E-2</v>
      </c>
      <c r="J564" s="11">
        <f t="shared" si="6"/>
        <v>3.39E-2</v>
      </c>
      <c r="K564" s="6" t="s">
        <v>169</v>
      </c>
      <c r="L564" s="20" t="s">
        <v>188</v>
      </c>
      <c r="M564" s="7">
        <f>INDEX(EG_Gens!$G$55:$Q$105,MATCH('3. Pollutant Emissions - EF'!$C564,EG_Gens!$C$55:$C$105,0),MATCH('3. Pollutant Emissions - EF'!$B564,EG_Gens!$G$54:$Q$54,0))</f>
        <v>0.27202452333333327</v>
      </c>
      <c r="N564" s="426">
        <f>INDEX(EG_Gens!$S$55:$AC$105,MATCH('3. Pollutant Emissions - EF'!$C564,EG_Gens!$C$55:$C$105,0),MATCH('3. Pollutant Emissions - EF'!$B564,EG_Gens!$S$54:$AC$54,0))</f>
        <v>2.7202452333333332E-3</v>
      </c>
      <c r="O564" s="131"/>
    </row>
    <row r="565" spans="1:15" ht="15.75" hidden="1" thickBot="1">
      <c r="A565" s="5" t="s">
        <v>51</v>
      </c>
      <c r="B565" s="7" t="s">
        <v>67</v>
      </c>
      <c r="C565" s="424" t="s">
        <v>100</v>
      </c>
      <c r="D565" s="425" t="s">
        <v>179</v>
      </c>
      <c r="E565" s="23"/>
      <c r="F565" s="21"/>
      <c r="G565" s="23" t="s">
        <v>53</v>
      </c>
      <c r="H565" s="21" t="s">
        <v>53</v>
      </c>
      <c r="I565" s="34">
        <v>0.8</v>
      </c>
      <c r="J565" s="11">
        <f t="shared" si="6"/>
        <v>0.8</v>
      </c>
      <c r="K565" s="6" t="s">
        <v>169</v>
      </c>
      <c r="L565" s="20" t="s">
        <v>195</v>
      </c>
      <c r="M565" s="7">
        <f>INDEX(EG_Gens!$G$55:$Q$105,MATCH('3. Pollutant Emissions - EF'!$C565,EG_Gens!$C$55:$C$105,0),MATCH('3. Pollutant Emissions - EF'!$B565,EG_Gens!$G$54:$Q$54,0))</f>
        <v>6.0880000000000001</v>
      </c>
      <c r="N565" s="426">
        <f>INDEX(EG_Gens!$S$55:$AC$105,MATCH('3. Pollutant Emissions - EF'!$C565,EG_Gens!$C$55:$C$105,0),MATCH('3. Pollutant Emissions - EF'!$B565,EG_Gens!$S$54:$AC$54,0))</f>
        <v>6.0880000000000004E-2</v>
      </c>
      <c r="O565" s="131"/>
    </row>
    <row r="566" spans="1:15" ht="15.75" hidden="1" thickBot="1">
      <c r="A566" s="5" t="s">
        <v>51</v>
      </c>
      <c r="B566" s="7" t="s">
        <v>67</v>
      </c>
      <c r="C566" s="424" t="s">
        <v>196</v>
      </c>
      <c r="D566" s="425" t="s">
        <v>197</v>
      </c>
      <c r="E566" s="23"/>
      <c r="F566" s="21"/>
      <c r="G566" s="23" t="s">
        <v>53</v>
      </c>
      <c r="H566" s="21" t="s">
        <v>53</v>
      </c>
      <c r="I566" s="34">
        <v>4.5209000937094504E-4</v>
      </c>
      <c r="J566" s="11">
        <f t="shared" si="6"/>
        <v>4.5209000937094504E-4</v>
      </c>
      <c r="K566" s="6" t="s">
        <v>169</v>
      </c>
      <c r="L566" s="20" t="s">
        <v>188</v>
      </c>
      <c r="M566" s="7">
        <f>INDEX(EG_Gens!$G$55:$Q$105,MATCH('3. Pollutant Emissions - EF'!$C566,EG_Gens!$C$55:$C$105,0),MATCH('3. Pollutant Emissions - EF'!$B566,EG_Gens!$G$54:$Q$54,0))</f>
        <v>3.627715908639926E-3</v>
      </c>
      <c r="N566" s="426">
        <f>INDEX(EG_Gens!$S$55:$AC$105,MATCH('3. Pollutant Emissions - EF'!$C566,EG_Gens!$C$55:$C$105,0),MATCH('3. Pollutant Emissions - EF'!$B566,EG_Gens!$S$54:$AC$54,0))</f>
        <v>3.6277159086399265E-5</v>
      </c>
      <c r="O566" s="131"/>
    </row>
    <row r="567" spans="1:15" ht="15.75" hidden="1" thickBot="1">
      <c r="A567" s="5" t="s">
        <v>51</v>
      </c>
      <c r="B567" s="7" t="s">
        <v>67</v>
      </c>
      <c r="C567" s="424" t="s">
        <v>172</v>
      </c>
      <c r="D567" s="425" t="s">
        <v>180</v>
      </c>
      <c r="E567" s="23"/>
      <c r="F567" s="21"/>
      <c r="G567" s="23" t="s">
        <v>53</v>
      </c>
      <c r="H567" s="21" t="s">
        <v>53</v>
      </c>
      <c r="I567" s="34">
        <v>3.1818727304855452E-4</v>
      </c>
      <c r="J567" s="11">
        <f t="shared" si="6"/>
        <v>3.1818727304855452E-4</v>
      </c>
      <c r="K567" s="6" t="s">
        <v>169</v>
      </c>
      <c r="L567" s="20" t="s">
        <v>188</v>
      </c>
      <c r="M567" s="7">
        <f>INDEX(EG_Gens!$G$55:$Q$105,MATCH('3. Pollutant Emissions - EF'!$C567,EG_Gens!$C$55:$C$105,0),MATCH('3. Pollutant Emissions - EF'!$B567,EG_Gens!$G$54:$Q$54,0))</f>
        <v>2.4214051478994997E-3</v>
      </c>
      <c r="N567" s="426">
        <f>INDEX(EG_Gens!$S$55:$AC$105,MATCH('3. Pollutant Emissions - EF'!$C567,EG_Gens!$C$55:$C$105,0),MATCH('3. Pollutant Emissions - EF'!$B567,EG_Gens!$S$54:$AC$54,0))</f>
        <v>2.4214051478994999E-5</v>
      </c>
      <c r="O567" s="131"/>
    </row>
    <row r="568" spans="1:15" ht="15.75" hidden="1" thickBot="1">
      <c r="A568" s="5" t="s">
        <v>51</v>
      </c>
      <c r="B568" s="7" t="s">
        <v>67</v>
      </c>
      <c r="C568" s="424" t="s">
        <v>102</v>
      </c>
      <c r="D568" s="425" t="s">
        <v>127</v>
      </c>
      <c r="E568" s="23"/>
      <c r="F568" s="21"/>
      <c r="G568" s="23" t="s">
        <v>53</v>
      </c>
      <c r="H568" s="21" t="s">
        <v>53</v>
      </c>
      <c r="I568" s="34">
        <v>2.7685267838269253E-4</v>
      </c>
      <c r="J568" s="11">
        <f t="shared" si="6"/>
        <v>2.7685267838269253E-4</v>
      </c>
      <c r="K568" s="6" t="s">
        <v>169</v>
      </c>
      <c r="L568" s="20" t="s">
        <v>188</v>
      </c>
      <c r="M568" s="7">
        <f>INDEX(EG_Gens!$G$55:$Q$105,MATCH('3. Pollutant Emissions - EF'!$C568,EG_Gens!$C$55:$C$105,0),MATCH('3. Pollutant Emissions - EF'!$B568,EG_Gens!$G$54:$Q$54,0))</f>
        <v>2.1068488824922899E-3</v>
      </c>
      <c r="N568" s="426">
        <f>INDEX(EG_Gens!$S$55:$AC$105,MATCH('3. Pollutant Emissions - EF'!$C568,EG_Gens!$C$55:$C$105,0),MATCH('3. Pollutant Emissions - EF'!$B568,EG_Gens!$S$54:$AC$54,0))</f>
        <v>2.1068488824922901E-5</v>
      </c>
      <c r="O568" s="131"/>
    </row>
    <row r="569" spans="1:15" ht="15.75" hidden="1" thickBot="1">
      <c r="A569" s="5" t="s">
        <v>51</v>
      </c>
      <c r="B569" s="7" t="s">
        <v>67</v>
      </c>
      <c r="C569" s="424" t="s">
        <v>103</v>
      </c>
      <c r="D569" s="425" t="s">
        <v>128</v>
      </c>
      <c r="E569" s="23"/>
      <c r="F569" s="21"/>
      <c r="G569" s="23" t="s">
        <v>53</v>
      </c>
      <c r="H569" s="21" t="s">
        <v>53</v>
      </c>
      <c r="I569" s="34">
        <v>3.7389334939055331E-4</v>
      </c>
      <c r="J569" s="11">
        <f t="shared" si="6"/>
        <v>3.7389334939055331E-4</v>
      </c>
      <c r="K569" s="6" t="s">
        <v>169</v>
      </c>
      <c r="L569" s="20" t="s">
        <v>188</v>
      </c>
      <c r="M569" s="7">
        <f>INDEX(EG_Gens!$G$55:$Q$105,MATCH('3. Pollutant Emissions - EF'!$C569,EG_Gens!$C$55:$C$105,0),MATCH('3. Pollutant Emissions - EF'!$B569,EG_Gens!$G$54:$Q$54,0))</f>
        <v>2.8453283888621103E-3</v>
      </c>
      <c r="N569" s="426">
        <f>INDEX(EG_Gens!$S$55:$AC$105,MATCH('3. Pollutant Emissions - EF'!$C569,EG_Gens!$C$55:$C$105,0),MATCH('3. Pollutant Emissions - EF'!$B569,EG_Gens!$S$54:$AC$54,0))</f>
        <v>2.8453283888621107E-5</v>
      </c>
      <c r="O569" s="131"/>
    </row>
    <row r="570" spans="1:15" ht="15.75" hidden="1" thickBot="1">
      <c r="A570" s="5" t="s">
        <v>51</v>
      </c>
      <c r="B570" s="7" t="s">
        <v>67</v>
      </c>
      <c r="C570" s="424" t="s">
        <v>198</v>
      </c>
      <c r="D570" s="425" t="s">
        <v>199</v>
      </c>
      <c r="E570" s="23"/>
      <c r="F570" s="21"/>
      <c r="G570" s="23" t="s">
        <v>53</v>
      </c>
      <c r="H570" s="21" t="s">
        <v>53</v>
      </c>
      <c r="I570" s="34">
        <v>4.8541323701614526E-5</v>
      </c>
      <c r="J570" s="11">
        <f t="shared" si="6"/>
        <v>4.8541323701614526E-5</v>
      </c>
      <c r="K570" s="6" t="s">
        <v>169</v>
      </c>
      <c r="L570" s="20" t="s">
        <v>188</v>
      </c>
      <c r="M570" s="7">
        <f>INDEX(EG_Gens!$G$55:$Q$105,MATCH('3. Pollutant Emissions - EF'!$C570,EG_Gens!$C$55:$C$105,0),MATCH('3. Pollutant Emissions - EF'!$B570,EG_Gens!$G$54:$Q$54,0))</f>
        <v>3.8951122247494758E-4</v>
      </c>
      <c r="N570" s="426">
        <f>INDEX(EG_Gens!$S$55:$AC$105,MATCH('3. Pollutant Emissions - EF'!$C570,EG_Gens!$C$55:$C$105,0),MATCH('3. Pollutant Emissions - EF'!$B570,EG_Gens!$S$54:$AC$54,0))</f>
        <v>3.8951122247494764E-6</v>
      </c>
      <c r="O570" s="131"/>
    </row>
    <row r="571" spans="1:15" ht="15.75" hidden="1" thickBot="1">
      <c r="A571" s="5" t="s">
        <v>51</v>
      </c>
      <c r="B571" s="7" t="s">
        <v>67</v>
      </c>
      <c r="C571" s="424" t="s">
        <v>104</v>
      </c>
      <c r="D571" s="425" t="s">
        <v>129</v>
      </c>
      <c r="E571" s="23"/>
      <c r="F571" s="21"/>
      <c r="G571" s="23" t="s">
        <v>53</v>
      </c>
      <c r="H571" s="21" t="s">
        <v>53</v>
      </c>
      <c r="I571" s="34">
        <v>0.18629999999999999</v>
      </c>
      <c r="J571" s="11">
        <f t="shared" si="6"/>
        <v>0.18629999999999999</v>
      </c>
      <c r="K571" s="6" t="s">
        <v>169</v>
      </c>
      <c r="L571" s="20" t="s">
        <v>188</v>
      </c>
      <c r="M571" s="7">
        <f>INDEX(EG_Gens!$G$55:$Q$105,MATCH('3. Pollutant Emissions - EF'!$C571,EG_Gens!$C$55:$C$105,0),MATCH('3. Pollutant Emissions - EF'!$B571,EG_Gens!$G$54:$Q$54,0))</f>
        <v>1.4949312299999995</v>
      </c>
      <c r="N571" s="426">
        <f>INDEX(EG_Gens!$S$55:$AC$105,MATCH('3. Pollutant Emissions - EF'!$C571,EG_Gens!$C$55:$C$105,0),MATCH('3. Pollutant Emissions - EF'!$B571,EG_Gens!$S$54:$AC$54,0))</f>
        <v>1.4949312299999998E-2</v>
      </c>
      <c r="O571" s="131"/>
    </row>
    <row r="572" spans="1:15" ht="15.75" hidden="1" thickBot="1">
      <c r="A572" s="5" t="s">
        <v>51</v>
      </c>
      <c r="B572" s="7" t="s">
        <v>67</v>
      </c>
      <c r="C572" s="424" t="s">
        <v>105</v>
      </c>
      <c r="D572" s="425" t="s">
        <v>130</v>
      </c>
      <c r="E572" s="23"/>
      <c r="F572" s="21"/>
      <c r="G572" s="23" t="s">
        <v>53</v>
      </c>
      <c r="H572" s="21" t="s">
        <v>53</v>
      </c>
      <c r="I572" s="34">
        <v>1.4385237354722992E-5</v>
      </c>
      <c r="J572" s="11">
        <f t="shared" si="6"/>
        <v>1.4385237354722992E-5</v>
      </c>
      <c r="K572" s="6" t="s">
        <v>169</v>
      </c>
      <c r="L572" s="20" t="s">
        <v>188</v>
      </c>
      <c r="M572" s="7">
        <f>INDEX(EG_Gens!$G$55:$Q$105,MATCH('3. Pollutant Emissions - EF'!$C572,EG_Gens!$C$55:$C$105,0),MATCH('3. Pollutant Emissions - EF'!$B572,EG_Gens!$G$54:$Q$54,0))</f>
        <v>1.1543177977744489E-4</v>
      </c>
      <c r="N572" s="426">
        <f>INDEX(EG_Gens!$S$55:$AC$105,MATCH('3. Pollutant Emissions - EF'!$C572,EG_Gens!$C$55:$C$105,0),MATCH('3. Pollutant Emissions - EF'!$B572,EG_Gens!$S$54:$AC$54,0))</f>
        <v>1.154317797774449E-6</v>
      </c>
      <c r="O572" s="131"/>
    </row>
    <row r="573" spans="1:15" ht="15.75" hidden="1" thickBot="1">
      <c r="A573" s="5" t="s">
        <v>51</v>
      </c>
      <c r="B573" s="7" t="s">
        <v>67</v>
      </c>
      <c r="C573" s="424" t="s">
        <v>200</v>
      </c>
      <c r="D573" s="425" t="s">
        <v>201</v>
      </c>
      <c r="E573" s="23"/>
      <c r="F573" s="21"/>
      <c r="G573" s="23" t="s">
        <v>53</v>
      </c>
      <c r="H573" s="21" t="s">
        <v>53</v>
      </c>
      <c r="I573" s="34">
        <v>4.4353578135943152E-5</v>
      </c>
      <c r="J573" s="11">
        <f t="shared" si="6"/>
        <v>4.4353578135943152E-5</v>
      </c>
      <c r="K573" s="6" t="s">
        <v>169</v>
      </c>
      <c r="L573" s="20" t="s">
        <v>188</v>
      </c>
      <c r="M573" s="7">
        <f>INDEX(EG_Gens!$G$55:$Q$105,MATCH('3. Pollutant Emissions - EF'!$C573,EG_Gens!$C$55:$C$105,0),MATCH('3. Pollutant Emissions - EF'!$B573,EG_Gens!$G$54:$Q$54,0))</f>
        <v>3.5590740267131825E-4</v>
      </c>
      <c r="N573" s="426">
        <f>INDEX(EG_Gens!$S$55:$AC$105,MATCH('3. Pollutant Emissions - EF'!$C573,EG_Gens!$C$55:$C$105,0),MATCH('3. Pollutant Emissions - EF'!$B573,EG_Gens!$S$54:$AC$54,0))</f>
        <v>3.5590740267131831E-6</v>
      </c>
      <c r="O573" s="131"/>
    </row>
    <row r="574" spans="1:15" ht="15.75" hidden="1" thickBot="1">
      <c r="A574" s="5" t="s">
        <v>51</v>
      </c>
      <c r="B574" s="7" t="s">
        <v>67</v>
      </c>
      <c r="C574" s="424" t="s">
        <v>202</v>
      </c>
      <c r="D574" s="425" t="s">
        <v>203</v>
      </c>
      <c r="E574" s="23"/>
      <c r="F574" s="21"/>
      <c r="G574" s="23" t="s">
        <v>53</v>
      </c>
      <c r="H574" s="21" t="s">
        <v>53</v>
      </c>
      <c r="I574" s="34">
        <v>3.2868294417433586E-5</v>
      </c>
      <c r="J574" s="11">
        <f t="shared" ref="J574:J608" si="7">I574</f>
        <v>3.2868294417433586E-5</v>
      </c>
      <c r="K574" s="6" t="s">
        <v>169</v>
      </c>
      <c r="L574" s="20" t="s">
        <v>188</v>
      </c>
      <c r="M574" s="7">
        <f>INDEX(EG_Gens!$G$55:$Q$105,MATCH('3. Pollutant Emissions - EF'!$C574,EG_Gens!$C$55:$C$105,0),MATCH('3. Pollutant Emissions - EF'!$B574,EG_Gens!$G$54:$Q$54,0))</f>
        <v>2.6374578530035487E-4</v>
      </c>
      <c r="N574" s="426">
        <f>INDEX(EG_Gens!$S$55:$AC$105,MATCH('3. Pollutant Emissions - EF'!$C574,EG_Gens!$C$55:$C$105,0),MATCH('3. Pollutant Emissions - EF'!$B574,EG_Gens!$S$54:$AC$54,0))</f>
        <v>2.6374578530035491E-6</v>
      </c>
      <c r="O574" s="131"/>
    </row>
    <row r="575" spans="1:15" ht="15.75" hidden="1" thickBot="1">
      <c r="A575" s="5" t="s">
        <v>51</v>
      </c>
      <c r="B575" s="7" t="s">
        <v>67</v>
      </c>
      <c r="C575" s="424" t="s">
        <v>204</v>
      </c>
      <c r="D575" s="425" t="s">
        <v>205</v>
      </c>
      <c r="E575" s="23"/>
      <c r="F575" s="21"/>
      <c r="G575" s="23" t="s">
        <v>53</v>
      </c>
      <c r="H575" s="21" t="s">
        <v>53</v>
      </c>
      <c r="I575" s="34">
        <v>2.187429870630113E-5</v>
      </c>
      <c r="J575" s="11">
        <f t="shared" si="7"/>
        <v>2.187429870630113E-5</v>
      </c>
      <c r="K575" s="6" t="s">
        <v>169</v>
      </c>
      <c r="L575" s="20" t="s">
        <v>188</v>
      </c>
      <c r="M575" s="7">
        <f>INDEX(EG_Gens!$G$55:$Q$105,MATCH('3. Pollutant Emissions - EF'!$C575,EG_Gens!$C$55:$C$105,0),MATCH('3. Pollutant Emissions - EF'!$B575,EG_Gens!$G$54:$Q$54,0))</f>
        <v>1.7552642120449892E-4</v>
      </c>
      <c r="N575" s="426">
        <f>INDEX(EG_Gens!$S$55:$AC$105,MATCH('3. Pollutant Emissions - EF'!$C575,EG_Gens!$C$55:$C$105,0),MATCH('3. Pollutant Emissions - EF'!$B575,EG_Gens!$S$54:$AC$54,0))</f>
        <v>1.7552642120449895E-6</v>
      </c>
      <c r="O575" s="131"/>
    </row>
    <row r="576" spans="1:15" ht="15.75" hidden="1" thickBot="1">
      <c r="A576" s="5" t="s">
        <v>51</v>
      </c>
      <c r="B576" s="7" t="s">
        <v>67</v>
      </c>
      <c r="C576" s="424" t="s">
        <v>206</v>
      </c>
      <c r="D576" s="425" t="s">
        <v>207</v>
      </c>
      <c r="E576" s="23"/>
      <c r="F576" s="21"/>
      <c r="G576" s="23" t="s">
        <v>53</v>
      </c>
      <c r="H576" s="21" t="s">
        <v>53</v>
      </c>
      <c r="I576" s="34">
        <v>1.3054358967800315E-5</v>
      </c>
      <c r="J576" s="11">
        <f t="shared" si="7"/>
        <v>1.3054358967800315E-5</v>
      </c>
      <c r="K576" s="6" t="s">
        <v>169</v>
      </c>
      <c r="L576" s="20" t="s">
        <v>188</v>
      </c>
      <c r="M576" s="7">
        <f>INDEX(EG_Gens!$G$55:$Q$105,MATCH('3. Pollutant Emissions - EF'!$C576,EG_Gens!$C$55:$C$105,0),MATCH('3. Pollutant Emissions - EF'!$B576,EG_Gens!$G$54:$Q$54,0))</f>
        <v>1.0475238276218599E-4</v>
      </c>
      <c r="N576" s="426">
        <f>INDEX(EG_Gens!$S$55:$AC$105,MATCH('3. Pollutant Emissions - EF'!$C576,EG_Gens!$C$55:$C$105,0),MATCH('3. Pollutant Emissions - EF'!$B576,EG_Gens!$S$54:$AC$54,0))</f>
        <v>1.0475238276218601E-6</v>
      </c>
      <c r="O576" s="131"/>
    </row>
    <row r="577" spans="1:15" ht="15.75" hidden="1" thickBot="1">
      <c r="A577" s="5" t="s">
        <v>51</v>
      </c>
      <c r="B577" s="7" t="s">
        <v>67</v>
      </c>
      <c r="C577" s="424" t="s">
        <v>106</v>
      </c>
      <c r="D577" s="425" t="s">
        <v>131</v>
      </c>
      <c r="E577" s="23"/>
      <c r="F577" s="21"/>
      <c r="G577" s="23" t="s">
        <v>53</v>
      </c>
      <c r="H577" s="21" t="s">
        <v>53</v>
      </c>
      <c r="I577" s="34">
        <v>4.7708462766464961E-6</v>
      </c>
      <c r="J577" s="11">
        <f t="shared" si="7"/>
        <v>4.7708462766464961E-6</v>
      </c>
      <c r="K577" s="6" t="s">
        <v>169</v>
      </c>
      <c r="L577" s="20" t="s">
        <v>188</v>
      </c>
      <c r="M577" s="7">
        <f>INDEX(EG_Gens!$G$55:$Q$105,MATCH('3. Pollutant Emissions - EF'!$C577,EG_Gens!$C$55:$C$105,0),MATCH('3. Pollutant Emissions - EF'!$B577,EG_Gens!$G$54:$Q$54,0))</f>
        <v>3.6306140165279835E-5</v>
      </c>
      <c r="N577" s="426">
        <f>INDEX(EG_Gens!$S$55:$AC$105,MATCH('3. Pollutant Emissions - EF'!$C577,EG_Gens!$C$55:$C$105,0),MATCH('3. Pollutant Emissions - EF'!$B577,EG_Gens!$S$54:$AC$54,0))</f>
        <v>3.6306140165279836E-7</v>
      </c>
      <c r="O577" s="131"/>
    </row>
    <row r="578" spans="1:15" ht="15.75" hidden="1" thickBot="1">
      <c r="A578" s="5" t="s">
        <v>51</v>
      </c>
      <c r="B578" s="7" t="s">
        <v>67</v>
      </c>
      <c r="C578" s="424" t="s">
        <v>107</v>
      </c>
      <c r="D578" s="425" t="s">
        <v>132</v>
      </c>
      <c r="E578" s="23"/>
      <c r="F578" s="21"/>
      <c r="G578" s="23" t="s">
        <v>53</v>
      </c>
      <c r="H578" s="21" t="s">
        <v>53</v>
      </c>
      <c r="I578" s="34">
        <v>8.0778295781549296E-5</v>
      </c>
      <c r="J578" s="11">
        <f t="shared" si="7"/>
        <v>8.0778295781549296E-5</v>
      </c>
      <c r="K578" s="6" t="s">
        <v>169</v>
      </c>
      <c r="L578" s="20" t="s">
        <v>188</v>
      </c>
      <c r="M578" s="7">
        <f>INDEX(EG_Gens!$G$55:$Q$105,MATCH('3. Pollutant Emissions - EF'!$C578,EG_Gens!$C$55:$C$105,0),MATCH('3. Pollutant Emissions - EF'!$B578,EG_Gens!$G$54:$Q$54,0))</f>
        <v>6.1472283089759004E-4</v>
      </c>
      <c r="N578" s="426">
        <f>INDEX(EG_Gens!$S$55:$AC$105,MATCH('3. Pollutant Emissions - EF'!$C578,EG_Gens!$C$55:$C$105,0),MATCH('3. Pollutant Emissions - EF'!$B578,EG_Gens!$S$54:$AC$54,0))</f>
        <v>6.1472283089759014E-6</v>
      </c>
      <c r="O578" s="131"/>
    </row>
    <row r="579" spans="1:15" ht="15.75" hidden="1" thickBot="1">
      <c r="A579" s="5" t="s">
        <v>51</v>
      </c>
      <c r="B579" s="7" t="s">
        <v>67</v>
      </c>
      <c r="C579" s="424" t="s">
        <v>173</v>
      </c>
      <c r="D579" s="425" t="s">
        <v>181</v>
      </c>
      <c r="E579" s="23"/>
      <c r="F579" s="21"/>
      <c r="G579" s="23" t="s">
        <v>53</v>
      </c>
      <c r="H579" s="21" t="s">
        <v>53</v>
      </c>
      <c r="I579" s="34">
        <v>2.0000000000000001E-4</v>
      </c>
      <c r="J579" s="11">
        <f t="shared" si="7"/>
        <v>2.0000000000000001E-4</v>
      </c>
      <c r="K579" s="6" t="s">
        <v>169</v>
      </c>
      <c r="L579" s="20" t="s">
        <v>188</v>
      </c>
      <c r="M579" s="7">
        <f>INDEX(EG_Gens!$G$55:$Q$105,MATCH('3. Pollutant Emissions - EF'!$C579,EG_Gens!$C$55:$C$105,0),MATCH('3. Pollutant Emissions - EF'!$B579,EG_Gens!$G$54:$Q$54,0))</f>
        <v>1.604864444444444E-3</v>
      </c>
      <c r="N579" s="426">
        <f>INDEX(EG_Gens!$S$55:$AC$105,MATCH('3. Pollutant Emissions - EF'!$C579,EG_Gens!$C$55:$C$105,0),MATCH('3. Pollutant Emissions - EF'!$B579,EG_Gens!$S$54:$AC$54,0))</f>
        <v>1.6048644444444443E-5</v>
      </c>
      <c r="O579" s="131"/>
    </row>
    <row r="580" spans="1:15" ht="15.75" hidden="1" thickBot="1">
      <c r="A580" s="5" t="s">
        <v>51</v>
      </c>
      <c r="B580" s="7" t="s">
        <v>67</v>
      </c>
      <c r="C580" s="424" t="s">
        <v>108</v>
      </c>
      <c r="D580" s="425" t="s">
        <v>133</v>
      </c>
      <c r="E580" s="23"/>
      <c r="F580" s="21"/>
      <c r="G580" s="23" t="s">
        <v>53</v>
      </c>
      <c r="H580" s="21" t="s">
        <v>53</v>
      </c>
      <c r="I580" s="34">
        <v>6.3144459628541096E-5</v>
      </c>
      <c r="J580" s="11">
        <f t="shared" si="7"/>
        <v>6.3144459628541096E-5</v>
      </c>
      <c r="K580" s="6" t="s">
        <v>169</v>
      </c>
      <c r="L580" s="20" t="s">
        <v>188</v>
      </c>
      <c r="M580" s="7">
        <f>INDEX(EG_Gens!$G$55:$Q$105,MATCH('3. Pollutant Emissions - EF'!$C580,EG_Gens!$C$55:$C$105,0),MATCH('3. Pollutant Emissions - EF'!$B580,EG_Gens!$G$54:$Q$54,0))</f>
        <v>4.805293377731977E-4</v>
      </c>
      <c r="N580" s="426">
        <f>INDEX(EG_Gens!$S$55:$AC$105,MATCH('3. Pollutant Emissions - EF'!$C580,EG_Gens!$C$55:$C$105,0),MATCH('3. Pollutant Emissions - EF'!$B580,EG_Gens!$S$54:$AC$54,0))</f>
        <v>4.8052933777319775E-6</v>
      </c>
      <c r="O580" s="131"/>
    </row>
    <row r="581" spans="1:15" ht="15.75" hidden="1" thickBot="1">
      <c r="A581" s="5" t="s">
        <v>51</v>
      </c>
      <c r="B581" s="7" t="s">
        <v>67</v>
      </c>
      <c r="C581" s="424" t="s">
        <v>208</v>
      </c>
      <c r="D581" s="425" t="s">
        <v>209</v>
      </c>
      <c r="E581" s="23"/>
      <c r="F581" s="21"/>
      <c r="G581" s="23" t="s">
        <v>53</v>
      </c>
      <c r="H581" s="21" t="s">
        <v>53</v>
      </c>
      <c r="I581" s="34">
        <v>6.6999913157770699E-5</v>
      </c>
      <c r="J581" s="11">
        <f t="shared" si="7"/>
        <v>6.6999913157770699E-5</v>
      </c>
      <c r="K581" s="6" t="s">
        <v>169</v>
      </c>
      <c r="L581" s="20" t="s">
        <v>188</v>
      </c>
      <c r="M581" s="7">
        <f>INDEX(EG_Gens!$G$55:$Q$105,MATCH('3. Pollutant Emissions - EF'!$C581,EG_Gens!$C$55:$C$105,0),MATCH('3. Pollutant Emissions - EF'!$B581,EG_Gens!$G$54:$Q$54,0))</f>
        <v>5.3762889203885832E-4</v>
      </c>
      <c r="N581" s="426">
        <f>INDEX(EG_Gens!$S$55:$AC$105,MATCH('3. Pollutant Emissions - EF'!$C581,EG_Gens!$C$55:$C$105,0),MATCH('3. Pollutant Emissions - EF'!$B581,EG_Gens!$S$54:$AC$54,0))</f>
        <v>5.3762889203885841E-6</v>
      </c>
      <c r="O581" s="131"/>
    </row>
    <row r="582" spans="1:15" ht="15.75" hidden="1" thickBot="1">
      <c r="A582" s="5" t="s">
        <v>51</v>
      </c>
      <c r="B582" s="7" t="s">
        <v>67</v>
      </c>
      <c r="C582" s="424" t="s">
        <v>109</v>
      </c>
      <c r="D582" s="425" t="s">
        <v>134</v>
      </c>
      <c r="E582" s="23"/>
      <c r="F582" s="21"/>
      <c r="G582" s="23" t="s">
        <v>53</v>
      </c>
      <c r="H582" s="21" t="s">
        <v>53</v>
      </c>
      <c r="I582" s="34">
        <v>1.5751137782235815E-5</v>
      </c>
      <c r="J582" s="11">
        <f t="shared" si="7"/>
        <v>1.5751137782235815E-5</v>
      </c>
      <c r="K582" s="6" t="s">
        <v>169</v>
      </c>
      <c r="L582" s="20" t="s">
        <v>188</v>
      </c>
      <c r="M582" s="7">
        <f>INDEX(EG_Gens!$G$55:$Q$105,MATCH('3. Pollutant Emissions - EF'!$C582,EG_Gens!$C$55:$C$105,0),MATCH('3. Pollutant Emissions - EF'!$B582,EG_Gens!$G$54:$Q$54,0))</f>
        <v>1.1986615852281454E-4</v>
      </c>
      <c r="N582" s="426">
        <f>INDEX(EG_Gens!$S$55:$AC$105,MATCH('3. Pollutant Emissions - EF'!$C582,EG_Gens!$C$55:$C$105,0),MATCH('3. Pollutant Emissions - EF'!$B582,EG_Gens!$S$54:$AC$54,0))</f>
        <v>1.1986615852281455E-6</v>
      </c>
      <c r="O582" s="131"/>
    </row>
    <row r="583" spans="1:15" ht="15.75" hidden="1" thickBot="1">
      <c r="A583" s="5" t="s">
        <v>51</v>
      </c>
      <c r="B583" s="7" t="s">
        <v>67</v>
      </c>
      <c r="C583" s="424" t="s">
        <v>110</v>
      </c>
      <c r="D583" s="425" t="s">
        <v>135</v>
      </c>
      <c r="E583" s="23"/>
      <c r="F583" s="21"/>
      <c r="G583" s="23" t="s">
        <v>53</v>
      </c>
      <c r="H583" s="21" t="s">
        <v>53</v>
      </c>
      <c r="I583" s="34">
        <v>5.0213520825554141E-4</v>
      </c>
      <c r="J583" s="11">
        <f t="shared" si="7"/>
        <v>5.0213520825554141E-4</v>
      </c>
      <c r="K583" s="6" t="s">
        <v>169</v>
      </c>
      <c r="L583" s="20" t="s">
        <v>188</v>
      </c>
      <c r="M583" s="7">
        <f>INDEX(EG_Gens!$G$55:$Q$105,MATCH('3. Pollutant Emissions - EF'!$C583,EG_Gens!$C$55:$C$105,0),MATCH('3. Pollutant Emissions - EF'!$B583,EG_Gens!$G$54:$Q$54,0))</f>
        <v>3.8212489348246697E-3</v>
      </c>
      <c r="N583" s="426">
        <f>INDEX(EG_Gens!$S$55:$AC$105,MATCH('3. Pollutant Emissions - EF'!$C583,EG_Gens!$C$55:$C$105,0),MATCH('3. Pollutant Emissions - EF'!$B583,EG_Gens!$S$54:$AC$54,0))</f>
        <v>3.8212489348246704E-5</v>
      </c>
      <c r="O583" s="131"/>
    </row>
    <row r="584" spans="1:15" ht="15.75" hidden="1" thickBot="1">
      <c r="A584" s="5" t="s">
        <v>51</v>
      </c>
      <c r="B584" s="7" t="s">
        <v>67</v>
      </c>
      <c r="C584" s="424" t="s">
        <v>210</v>
      </c>
      <c r="D584" s="425" t="s">
        <v>211</v>
      </c>
      <c r="E584" s="23"/>
      <c r="F584" s="21"/>
      <c r="G584" s="23" t="s">
        <v>53</v>
      </c>
      <c r="H584" s="21" t="s">
        <v>53</v>
      </c>
      <c r="I584" s="34">
        <v>1.0369866679621714E-6</v>
      </c>
      <c r="J584" s="11">
        <f t="shared" si="7"/>
        <v>1.0369866679621714E-6</v>
      </c>
      <c r="K584" s="6" t="s">
        <v>169</v>
      </c>
      <c r="L584" s="20" t="s">
        <v>188</v>
      </c>
      <c r="M584" s="7">
        <f>INDEX(EG_Gens!$G$55:$Q$105,MATCH('3. Pollutant Emissions - EF'!$C584,EG_Gens!$C$55:$C$105,0),MATCH('3. Pollutant Emissions - EF'!$B584,EG_Gens!$G$54:$Q$54,0))</f>
        <v>8.3211151638770263E-6</v>
      </c>
      <c r="N584" s="426">
        <f>INDEX(EG_Gens!$S$55:$AC$105,MATCH('3. Pollutant Emissions - EF'!$C584,EG_Gens!$C$55:$C$105,0),MATCH('3. Pollutant Emissions - EF'!$B584,EG_Gens!$S$54:$AC$54,0))</f>
        <v>8.3211151638770278E-8</v>
      </c>
      <c r="O584" s="131"/>
    </row>
    <row r="585" spans="1:15" ht="15.75" hidden="1" thickBot="1">
      <c r="A585" s="5" t="s">
        <v>51</v>
      </c>
      <c r="B585" s="7" t="s">
        <v>67</v>
      </c>
      <c r="C585" s="424">
        <v>200</v>
      </c>
      <c r="D585" s="425" t="s">
        <v>182</v>
      </c>
      <c r="E585" s="23"/>
      <c r="F585" s="21"/>
      <c r="G585" s="23" t="s">
        <v>53</v>
      </c>
      <c r="H585" s="21" t="s">
        <v>53</v>
      </c>
      <c r="I585" s="34">
        <v>16.9752457004105</v>
      </c>
      <c r="J585" s="11">
        <f t="shared" si="7"/>
        <v>16.9752457004105</v>
      </c>
      <c r="K585" s="6" t="s">
        <v>169</v>
      </c>
      <c r="L585" s="20" t="s">
        <v>188</v>
      </c>
      <c r="M585" s="7">
        <f>INDEX(EG_Gens!$G$55:$Q$105,MATCH('3. Pollutant Emissions - EF'!$C585,EG_Gens!$C$55:$C$105,0),MATCH('3. Pollutant Emissions - EF'!$B585,EG_Gens!$G$54:$Q$54,0))</f>
        <v>136.21484130148619</v>
      </c>
      <c r="N585" s="426">
        <f>INDEX(EG_Gens!$S$55:$AC$105,MATCH('3. Pollutant Emissions - EF'!$C585,EG_Gens!$C$55:$C$105,0),MATCH('3. Pollutant Emissions - EF'!$B585,EG_Gens!$S$54:$AC$54,0))</f>
        <v>1.3621484130148618</v>
      </c>
      <c r="O585" s="131"/>
    </row>
    <row r="586" spans="1:15" ht="15.75" hidden="1" thickBot="1">
      <c r="A586" s="5" t="s">
        <v>51</v>
      </c>
      <c r="B586" s="7" t="s">
        <v>67</v>
      </c>
      <c r="C586" s="424" t="s">
        <v>111</v>
      </c>
      <c r="D586" s="425" t="s">
        <v>136</v>
      </c>
      <c r="E586" s="23"/>
      <c r="F586" s="21"/>
      <c r="G586" s="23" t="s">
        <v>53</v>
      </c>
      <c r="H586" s="21" t="s">
        <v>53</v>
      </c>
      <c r="I586" s="34">
        <v>1.09E-2</v>
      </c>
      <c r="J586" s="11">
        <f t="shared" si="7"/>
        <v>1.09E-2</v>
      </c>
      <c r="K586" s="6" t="s">
        <v>169</v>
      </c>
      <c r="L586" s="20" t="s">
        <v>188</v>
      </c>
      <c r="M586" s="7">
        <f>INDEX(EG_Gens!$G$55:$Q$105,MATCH('3. Pollutant Emissions - EF'!$C586,EG_Gens!$C$55:$C$105,0),MATCH('3. Pollutant Emissions - EF'!$B586,EG_Gens!$G$54:$Q$54,0))</f>
        <v>8.746511222222221E-2</v>
      </c>
      <c r="N586" s="426">
        <f>INDEX(EG_Gens!$S$55:$AC$105,MATCH('3. Pollutant Emissions - EF'!$C586,EG_Gens!$C$55:$C$105,0),MATCH('3. Pollutant Emissions - EF'!$B586,EG_Gens!$S$54:$AC$54,0))</f>
        <v>8.7465112222222209E-4</v>
      </c>
      <c r="O586" s="131"/>
    </row>
    <row r="587" spans="1:15" ht="15.75" hidden="1" thickBot="1">
      <c r="A587" s="5" t="s">
        <v>51</v>
      </c>
      <c r="B587" s="7" t="s">
        <v>67</v>
      </c>
      <c r="C587" s="424" t="s">
        <v>212</v>
      </c>
      <c r="D587" s="425" t="s">
        <v>213</v>
      </c>
      <c r="E587" s="23"/>
      <c r="F587" s="21"/>
      <c r="G587" s="23" t="s">
        <v>53</v>
      </c>
      <c r="H587" s="21" t="s">
        <v>53</v>
      </c>
      <c r="I587" s="34">
        <v>3.6995325890908364E-4</v>
      </c>
      <c r="J587" s="11">
        <f t="shared" si="7"/>
        <v>3.6995325890908364E-4</v>
      </c>
      <c r="K587" s="6" t="s">
        <v>169</v>
      </c>
      <c r="L587" s="20" t="s">
        <v>188</v>
      </c>
      <c r="M587" s="7">
        <f>INDEX(EG_Gens!$G$55:$Q$105,MATCH('3. Pollutant Emissions - EF'!$C587,EG_Gens!$C$55:$C$105,0),MATCH('3. Pollutant Emissions - EF'!$B587,EG_Gens!$G$54:$Q$54,0))</f>
        <v>2.9686241566476905E-3</v>
      </c>
      <c r="N587" s="426">
        <f>INDEX(EG_Gens!$S$55:$AC$105,MATCH('3. Pollutant Emissions - EF'!$C587,EG_Gens!$C$55:$C$105,0),MATCH('3. Pollutant Emissions - EF'!$B587,EG_Gens!$S$54:$AC$54,0))</f>
        <v>2.9686241566476908E-5</v>
      </c>
      <c r="O587" s="131"/>
    </row>
    <row r="588" spans="1:15" ht="15.75" hidden="1" thickBot="1">
      <c r="A588" s="5" t="s">
        <v>51</v>
      </c>
      <c r="B588" s="7" t="s">
        <v>67</v>
      </c>
      <c r="C588" s="424" t="s">
        <v>214</v>
      </c>
      <c r="D588" s="425" t="s">
        <v>215</v>
      </c>
      <c r="E588" s="23"/>
      <c r="F588" s="21"/>
      <c r="G588" s="23" t="s">
        <v>53</v>
      </c>
      <c r="H588" s="21" t="s">
        <v>53</v>
      </c>
      <c r="I588" s="34">
        <v>2.1843972782305239E-3</v>
      </c>
      <c r="J588" s="11">
        <f t="shared" si="7"/>
        <v>2.1843972782305239E-3</v>
      </c>
      <c r="K588" s="6" t="s">
        <v>169</v>
      </c>
      <c r="L588" s="20" t="s">
        <v>188</v>
      </c>
      <c r="M588" s="7">
        <f>INDEX(EG_Gens!$G$55:$Q$105,MATCH('3. Pollutant Emissions - EF'!$C588,EG_Gens!$C$55:$C$105,0),MATCH('3. Pollutant Emissions - EF'!$B588,EG_Gens!$G$54:$Q$54,0))</f>
        <v>1.7528307621866929E-2</v>
      </c>
      <c r="N588" s="426">
        <f>INDEX(EG_Gens!$S$55:$AC$105,MATCH('3. Pollutant Emissions - EF'!$C588,EG_Gens!$C$55:$C$105,0),MATCH('3. Pollutant Emissions - EF'!$B588,EG_Gens!$S$54:$AC$54,0))</f>
        <v>1.752830762186693E-4</v>
      </c>
      <c r="O588" s="131"/>
    </row>
    <row r="589" spans="1:15" ht="15.75" hidden="1" thickBot="1">
      <c r="A589" s="5" t="s">
        <v>51</v>
      </c>
      <c r="B589" s="7" t="s">
        <v>67</v>
      </c>
      <c r="C589" s="424" t="s">
        <v>112</v>
      </c>
      <c r="D589" s="425" t="s">
        <v>137</v>
      </c>
      <c r="E589" s="23"/>
      <c r="F589" s="21"/>
      <c r="G589" s="23" t="s">
        <v>53</v>
      </c>
      <c r="H589" s="21" t="s">
        <v>53</v>
      </c>
      <c r="I589" s="34">
        <v>2.7130627655139485</v>
      </c>
      <c r="J589" s="11">
        <f t="shared" si="7"/>
        <v>2.7130627655139485</v>
      </c>
      <c r="K589" s="6" t="s">
        <v>169</v>
      </c>
      <c r="L589" s="20" t="s">
        <v>188</v>
      </c>
      <c r="M589" s="7">
        <f>INDEX(EG_Gens!$G$55:$Q$105,MATCH('3. Pollutant Emissions - EF'!$C589,EG_Gens!$C$55:$C$105,0),MATCH('3. Pollutant Emissions - EF'!$B589,EG_Gens!$G$54:$Q$54,0))</f>
        <v>21.96548368958311</v>
      </c>
      <c r="N589" s="426">
        <f>INDEX(EG_Gens!$S$55:$AC$105,MATCH('3. Pollutant Emissions - EF'!$C589,EG_Gens!$C$55:$C$105,0),MATCH('3. Pollutant Emissions - EF'!$B589,EG_Gens!$S$54:$AC$54,0))</f>
        <v>0.21965483689583112</v>
      </c>
      <c r="O589" s="131"/>
    </row>
    <row r="590" spans="1:15" ht="15.75" hidden="1" thickBot="1">
      <c r="A590" s="5" t="s">
        <v>51</v>
      </c>
      <c r="B590" s="7" t="s">
        <v>67</v>
      </c>
      <c r="C590" s="424" t="s">
        <v>113</v>
      </c>
      <c r="D590" s="425" t="s">
        <v>138</v>
      </c>
      <c r="E590" s="23"/>
      <c r="F590" s="21"/>
      <c r="G590" s="23" t="s">
        <v>53</v>
      </c>
      <c r="H590" s="21" t="s">
        <v>53</v>
      </c>
      <c r="I590" s="34">
        <v>2.69E-2</v>
      </c>
      <c r="J590" s="11">
        <f t="shared" si="7"/>
        <v>2.69E-2</v>
      </c>
      <c r="K590" s="6" t="s">
        <v>169</v>
      </c>
      <c r="L590" s="20" t="s">
        <v>188</v>
      </c>
      <c r="M590" s="7">
        <f>INDEX(EG_Gens!$G$55:$Q$105,MATCH('3. Pollutant Emissions - EF'!$C590,EG_Gens!$C$55:$C$105,0),MATCH('3. Pollutant Emissions - EF'!$B590,EG_Gens!$G$54:$Q$54,0))</f>
        <v>0.21585426777777772</v>
      </c>
      <c r="N590" s="426">
        <f>INDEX(EG_Gens!$S$55:$AC$105,MATCH('3. Pollutant Emissions - EF'!$C590,EG_Gens!$C$55:$C$105,0),MATCH('3. Pollutant Emissions - EF'!$B590,EG_Gens!$S$54:$AC$54,0))</f>
        <v>2.1585426777777778E-3</v>
      </c>
      <c r="O590" s="131"/>
    </row>
    <row r="591" spans="1:15" ht="15.75" hidden="1" thickBot="1">
      <c r="A591" s="5" t="s">
        <v>51</v>
      </c>
      <c r="B591" s="7" t="s">
        <v>67</v>
      </c>
      <c r="C591" s="424" t="s">
        <v>174</v>
      </c>
      <c r="D591" s="425" t="s">
        <v>183</v>
      </c>
      <c r="E591" s="23"/>
      <c r="F591" s="21"/>
      <c r="G591" s="23" t="s">
        <v>53</v>
      </c>
      <c r="H591" s="21" t="s">
        <v>53</v>
      </c>
      <c r="I591" s="34">
        <v>0.18629999999999999</v>
      </c>
      <c r="J591" s="11">
        <f t="shared" si="7"/>
        <v>0.18629999999999999</v>
      </c>
      <c r="K591" s="6" t="s">
        <v>169</v>
      </c>
      <c r="L591" s="20" t="s">
        <v>188</v>
      </c>
      <c r="M591" s="7">
        <f>INDEX(EG_Gens!$G$55:$Q$105,MATCH('3. Pollutant Emissions - EF'!$C591,EG_Gens!$C$55:$C$105,0),MATCH('3. Pollutant Emissions - EF'!$B591,EG_Gens!$G$54:$Q$54,0))</f>
        <v>1.4949312299999995</v>
      </c>
      <c r="N591" s="426">
        <f>INDEX(EG_Gens!$S$55:$AC$105,MATCH('3. Pollutant Emissions - EF'!$C591,EG_Gens!$C$55:$C$105,0),MATCH('3. Pollutant Emissions - EF'!$B591,EG_Gens!$S$54:$AC$54,0))</f>
        <v>1.4949312299999998E-2</v>
      </c>
      <c r="O591" s="131"/>
    </row>
    <row r="592" spans="1:15" ht="15.75" hidden="1" thickBot="1">
      <c r="A592" s="5" t="s">
        <v>51</v>
      </c>
      <c r="B592" s="7" t="s">
        <v>67</v>
      </c>
      <c r="C592" s="424" t="s">
        <v>216</v>
      </c>
      <c r="D592" s="425" t="s">
        <v>217</v>
      </c>
      <c r="E592" s="23"/>
      <c r="F592" s="21"/>
      <c r="G592" s="23" t="s">
        <v>53</v>
      </c>
      <c r="H592" s="21" t="s">
        <v>53</v>
      </c>
      <c r="I592" s="34">
        <v>1.0710973550430282E-5</v>
      </c>
      <c r="J592" s="11">
        <f t="shared" si="7"/>
        <v>1.0710973550430282E-5</v>
      </c>
      <c r="K592" s="6" t="s">
        <v>169</v>
      </c>
      <c r="L592" s="20" t="s">
        <v>188</v>
      </c>
      <c r="M592" s="7">
        <f>INDEX(EG_Gens!$G$55:$Q$105,MATCH('3. Pollutant Emissions - EF'!$C592,EG_Gens!$C$55:$C$105,0),MATCH('3. Pollutant Emissions - EF'!$B592,EG_Gens!$G$54:$Q$54,0))</f>
        <v>8.5948303082352155E-5</v>
      </c>
      <c r="N592" s="426">
        <f>INDEX(EG_Gens!$S$55:$AC$105,MATCH('3. Pollutant Emissions - EF'!$C592,EG_Gens!$C$55:$C$105,0),MATCH('3. Pollutant Emissions - EF'!$B592,EG_Gens!$S$54:$AC$54,0))</f>
        <v>8.5948303082352159E-7</v>
      </c>
      <c r="O592" s="131"/>
    </row>
    <row r="593" spans="1:15" ht="15.75" hidden="1" thickBot="1">
      <c r="A593" s="5" t="s">
        <v>51</v>
      </c>
      <c r="B593" s="7" t="s">
        <v>67</v>
      </c>
      <c r="C593" s="424" t="s">
        <v>114</v>
      </c>
      <c r="D593" s="425" t="s">
        <v>139</v>
      </c>
      <c r="E593" s="23"/>
      <c r="F593" s="21"/>
      <c r="G593" s="23" t="s">
        <v>53</v>
      </c>
      <c r="H593" s="21" t="s">
        <v>53</v>
      </c>
      <c r="I593" s="34">
        <v>3.636715317945822E-4</v>
      </c>
      <c r="J593" s="11">
        <f t="shared" si="7"/>
        <v>3.636715317945822E-4</v>
      </c>
      <c r="K593" s="6" t="s">
        <v>169</v>
      </c>
      <c r="L593" s="20" t="s">
        <v>188</v>
      </c>
      <c r="M593" s="7">
        <f>INDEX(EG_Gens!$G$55:$Q$105,MATCH('3. Pollutant Emissions - EF'!$C593,EG_Gens!$C$55:$C$105,0),MATCH('3. Pollutant Emissions - EF'!$B593,EG_Gens!$G$54:$Q$54,0))</f>
        <v>2.7675403569567703E-3</v>
      </c>
      <c r="N593" s="426">
        <f>INDEX(EG_Gens!$S$55:$AC$105,MATCH('3. Pollutant Emissions - EF'!$C593,EG_Gens!$C$55:$C$105,0),MATCH('3. Pollutant Emissions - EF'!$B593,EG_Gens!$S$54:$AC$54,0))</f>
        <v>2.7675403569567706E-5</v>
      </c>
      <c r="O593" s="131"/>
    </row>
    <row r="594" spans="1:15" ht="15.75" hidden="1" thickBot="1">
      <c r="A594" s="5" t="s">
        <v>51</v>
      </c>
      <c r="B594" s="7" t="s">
        <v>67</v>
      </c>
      <c r="C594" s="424" t="s">
        <v>115</v>
      </c>
      <c r="D594" s="425" t="s">
        <v>140</v>
      </c>
      <c r="E594" s="23"/>
      <c r="F594" s="21"/>
      <c r="G594" s="23" t="s">
        <v>53</v>
      </c>
      <c r="H594" s="21" t="s">
        <v>53</v>
      </c>
      <c r="I594" s="34">
        <v>4.1991264918956304E-4</v>
      </c>
      <c r="J594" s="11">
        <f t="shared" si="7"/>
        <v>4.1991264918956304E-4</v>
      </c>
      <c r="K594" s="6" t="s">
        <v>169</v>
      </c>
      <c r="L594" s="20" t="s">
        <v>188</v>
      </c>
      <c r="M594" s="7">
        <f>INDEX(EG_Gens!$G$55:$Q$105,MATCH('3. Pollutant Emissions - EF'!$C594,EG_Gens!$C$55:$C$105,0),MATCH('3. Pollutant Emissions - EF'!$B594,EG_Gens!$G$54:$Q$54,0))</f>
        <v>3.1955352603325747E-3</v>
      </c>
      <c r="N594" s="426">
        <f>INDEX(EG_Gens!$S$55:$AC$105,MATCH('3. Pollutant Emissions - EF'!$C594,EG_Gens!$C$55:$C$105,0),MATCH('3. Pollutant Emissions - EF'!$B594,EG_Gens!$S$54:$AC$54,0))</f>
        <v>3.195535260332575E-5</v>
      </c>
      <c r="O594" s="131"/>
    </row>
    <row r="595" spans="1:15" ht="15.75" hidden="1" thickBot="1">
      <c r="A595" s="5" t="s">
        <v>51</v>
      </c>
      <c r="B595" s="7" t="s">
        <v>67</v>
      </c>
      <c r="C595" s="424" t="s">
        <v>116</v>
      </c>
      <c r="D595" s="425" t="s">
        <v>141</v>
      </c>
      <c r="E595" s="23"/>
      <c r="F595" s="21"/>
      <c r="G595" s="23" t="s">
        <v>53</v>
      </c>
      <c r="H595" s="21" t="s">
        <v>53</v>
      </c>
      <c r="I595" s="34">
        <v>1.5107336534301277E-5</v>
      </c>
      <c r="J595" s="11">
        <f t="shared" si="7"/>
        <v>1.5107336534301277E-5</v>
      </c>
      <c r="K595" s="6" t="s">
        <v>169</v>
      </c>
      <c r="L595" s="20" t="s">
        <v>188</v>
      </c>
      <c r="M595" s="7">
        <f>INDEX(EG_Gens!$G$55:$Q$105,MATCH('3. Pollutant Emissions - EF'!$C595,EG_Gens!$C$55:$C$105,0),MATCH('3. Pollutant Emissions - EF'!$B595,EG_Gens!$G$54:$Q$54,0))</f>
        <v>1.1496683102603271E-4</v>
      </c>
      <c r="N595" s="426">
        <f>INDEX(EG_Gens!$S$55:$AC$105,MATCH('3. Pollutant Emissions - EF'!$C595,EG_Gens!$C$55:$C$105,0),MATCH('3. Pollutant Emissions - EF'!$B595,EG_Gens!$S$54:$AC$54,0))</f>
        <v>1.1496683102603271E-6</v>
      </c>
      <c r="O595" s="131"/>
    </row>
    <row r="596" spans="1:15" ht="15.75" hidden="1" thickBot="1">
      <c r="A596" s="5" t="s">
        <v>51</v>
      </c>
      <c r="B596" s="7" t="s">
        <v>67</v>
      </c>
      <c r="C596" s="424" t="s">
        <v>118</v>
      </c>
      <c r="D596" s="425" t="s">
        <v>143</v>
      </c>
      <c r="E596" s="23"/>
      <c r="F596" s="21"/>
      <c r="G596" s="23" t="s">
        <v>53</v>
      </c>
      <c r="H596" s="21" t="s">
        <v>53</v>
      </c>
      <c r="I596" s="34">
        <v>2.6352391113998751E-2</v>
      </c>
      <c r="J596" s="11">
        <f t="shared" si="7"/>
        <v>2.6352391113998751E-2</v>
      </c>
      <c r="K596" s="6" t="s">
        <v>169</v>
      </c>
      <c r="L596" s="20" t="s">
        <v>188</v>
      </c>
      <c r="M596" s="7">
        <f>INDEX(EG_Gens!$G$55:$Q$105,MATCH('3. Pollutant Emissions - EF'!$C596,EG_Gens!$C$55:$C$105,0),MATCH('3. Pollutant Emissions - EF'!$B596,EG_Gens!$G$54:$Q$54,0))</f>
        <v>0.21146007762475155</v>
      </c>
      <c r="N596" s="426">
        <f>INDEX(EG_Gens!$S$55:$AC$105,MATCH('3. Pollutant Emissions - EF'!$C596,EG_Gens!$C$55:$C$105,0),MATCH('3. Pollutant Emissions - EF'!$B596,EG_Gens!$S$54:$AC$54,0))</f>
        <v>2.1146007762475158E-3</v>
      </c>
      <c r="O596" s="131"/>
    </row>
    <row r="597" spans="1:15" ht="15.75" hidden="1" thickBot="1">
      <c r="A597" s="5" t="s">
        <v>51</v>
      </c>
      <c r="B597" s="7" t="s">
        <v>67</v>
      </c>
      <c r="C597" s="424">
        <v>365</v>
      </c>
      <c r="D597" s="425" t="s">
        <v>218</v>
      </c>
      <c r="E597" s="23"/>
      <c r="F597" s="21"/>
      <c r="G597" s="23" t="s">
        <v>53</v>
      </c>
      <c r="H597" s="21" t="s">
        <v>53</v>
      </c>
      <c r="I597" s="34">
        <v>1.8222934133210207E-4</v>
      </c>
      <c r="J597" s="11">
        <f t="shared" si="7"/>
        <v>1.8222934133210207E-4</v>
      </c>
      <c r="K597" s="6" t="s">
        <v>169</v>
      </c>
      <c r="L597" s="20" t="s">
        <v>188</v>
      </c>
      <c r="M597" s="7">
        <f>INDEX(EG_Gens!$G$55:$Q$105,MATCH('3. Pollutant Emissions - EF'!$C597,EG_Gens!$C$55:$C$105,0),MATCH('3. Pollutant Emissions - EF'!$B597,EG_Gens!$G$54:$Q$54,0))</f>
        <v>1.3867652875372966E-3</v>
      </c>
      <c r="N597" s="426">
        <f>INDEX(EG_Gens!$S$55:$AC$105,MATCH('3. Pollutant Emissions - EF'!$C597,EG_Gens!$C$55:$C$105,0),MATCH('3. Pollutant Emissions - EF'!$B597,EG_Gens!$S$54:$AC$54,0))</f>
        <v>1.3867652875372969E-5</v>
      </c>
      <c r="O597" s="131"/>
    </row>
    <row r="598" spans="1:15" ht="15.75" hidden="1" thickBot="1">
      <c r="A598" s="5" t="s">
        <v>51</v>
      </c>
      <c r="B598" s="7" t="s">
        <v>67</v>
      </c>
      <c r="C598" s="424" t="s">
        <v>219</v>
      </c>
      <c r="D598" s="425" t="s">
        <v>220</v>
      </c>
      <c r="E598" s="23"/>
      <c r="F598" s="21"/>
      <c r="G598" s="23" t="s">
        <v>53</v>
      </c>
      <c r="H598" s="21" t="s">
        <v>53</v>
      </c>
      <c r="I598" s="34">
        <v>1.1782465534251089E-6</v>
      </c>
      <c r="J598" s="11">
        <f t="shared" si="7"/>
        <v>1.1782465534251089E-6</v>
      </c>
      <c r="K598" s="6" t="s">
        <v>169</v>
      </c>
      <c r="L598" s="20" t="s">
        <v>188</v>
      </c>
      <c r="M598" s="7">
        <f>INDEX(EG_Gens!$G$55:$Q$105,MATCH('3. Pollutant Emissions - EF'!$C598,EG_Gens!$C$55:$C$105,0),MATCH('3. Pollutant Emissions - EF'!$B598,EG_Gens!$G$54:$Q$54,0))</f>
        <v>9.4546300019058424E-6</v>
      </c>
      <c r="N598" s="426">
        <f>INDEX(EG_Gens!$S$55:$AC$105,MATCH('3. Pollutant Emissions - EF'!$C598,EG_Gens!$C$55:$C$105,0),MATCH('3. Pollutant Emissions - EF'!$B598,EG_Gens!$S$54:$AC$54,0))</f>
        <v>9.4546300019058435E-8</v>
      </c>
      <c r="O598" s="131"/>
    </row>
    <row r="599" spans="1:15" ht="15.75" hidden="1" thickBot="1">
      <c r="A599" s="5" t="s">
        <v>51</v>
      </c>
      <c r="B599" s="7" t="s">
        <v>67</v>
      </c>
      <c r="C599" s="424" t="s">
        <v>221</v>
      </c>
      <c r="D599" s="425" t="s">
        <v>222</v>
      </c>
      <c r="E599" s="23"/>
      <c r="F599" s="21"/>
      <c r="G599" s="23" t="s">
        <v>53</v>
      </c>
      <c r="H599" s="21" t="s">
        <v>53</v>
      </c>
      <c r="I599" s="34">
        <v>4.5419465326501894E-3</v>
      </c>
      <c r="J599" s="11">
        <f t="shared" si="7"/>
        <v>4.5419465326501894E-3</v>
      </c>
      <c r="K599" s="6" t="s">
        <v>169</v>
      </c>
      <c r="L599" s="20" t="s">
        <v>188</v>
      </c>
      <c r="M599" s="7">
        <f>INDEX(EG_Gens!$G$55:$Q$105,MATCH('3. Pollutant Emissions - EF'!$C599,EG_Gens!$C$55:$C$105,0),MATCH('3. Pollutant Emissions - EF'!$B599,EG_Gens!$G$54:$Q$54,0))</f>
        <v>3.6446042494090079E-2</v>
      </c>
      <c r="N599" s="426">
        <f>INDEX(EG_Gens!$S$55:$AC$105,MATCH('3. Pollutant Emissions - EF'!$C599,EG_Gens!$C$55:$C$105,0),MATCH('3. Pollutant Emissions - EF'!$B599,EG_Gens!$S$54:$AC$54,0))</f>
        <v>3.6446042494090076E-4</v>
      </c>
      <c r="O599" s="131"/>
    </row>
    <row r="600" spans="1:15" ht="15.75" hidden="1" thickBot="1">
      <c r="A600" s="5" t="s">
        <v>51</v>
      </c>
      <c r="B600" s="7" t="s">
        <v>67</v>
      </c>
      <c r="C600" s="424">
        <v>504</v>
      </c>
      <c r="D600" s="425" t="s">
        <v>184</v>
      </c>
      <c r="E600" s="23"/>
      <c r="F600" s="21"/>
      <c r="G600" s="23" t="s">
        <v>53</v>
      </c>
      <c r="H600" s="21" t="s">
        <v>53</v>
      </c>
      <c r="I600" s="34">
        <v>8.4039857312420349E-3</v>
      </c>
      <c r="J600" s="11">
        <f t="shared" si="7"/>
        <v>8.4039857312420349E-3</v>
      </c>
      <c r="K600" s="6" t="s">
        <v>169</v>
      </c>
      <c r="L600" s="20" t="s">
        <v>188</v>
      </c>
      <c r="M600" s="7">
        <f>INDEX(EG_Gens!$G$55:$Q$105,MATCH('3. Pollutant Emissions - EF'!$C600,EG_Gens!$C$55:$C$105,0),MATCH('3. Pollutant Emissions - EF'!$B600,EG_Gens!$G$54:$Q$54,0))</f>
        <v>6.3954331414751875E-2</v>
      </c>
      <c r="N600" s="426">
        <f>INDEX(EG_Gens!$S$55:$AC$105,MATCH('3. Pollutant Emissions - EF'!$C600,EG_Gens!$C$55:$C$105,0),MATCH('3. Pollutant Emissions - EF'!$B600,EG_Gens!$S$54:$AC$54,0))</f>
        <v>6.3954331414751888E-4</v>
      </c>
      <c r="O600" s="131"/>
    </row>
    <row r="601" spans="1:15" ht="15.75" hidden="1" thickBot="1">
      <c r="A601" s="5" t="s">
        <v>51</v>
      </c>
      <c r="B601" s="7" t="s">
        <v>67</v>
      </c>
      <c r="C601" s="424" t="s">
        <v>175</v>
      </c>
      <c r="D601" s="425" t="s">
        <v>185</v>
      </c>
      <c r="E601" s="23"/>
      <c r="F601" s="21"/>
      <c r="G601" s="23" t="s">
        <v>53</v>
      </c>
      <c r="H601" s="21" t="s">
        <v>53</v>
      </c>
      <c r="I601" s="34">
        <v>0.47</v>
      </c>
      <c r="J601" s="11">
        <f t="shared" si="7"/>
        <v>0.47</v>
      </c>
      <c r="K601" s="6" t="s">
        <v>169</v>
      </c>
      <c r="L601" s="20" t="s">
        <v>188</v>
      </c>
      <c r="M601" s="7">
        <f>INDEX(EG_Gens!$G$55:$Q$105,MATCH('3. Pollutant Emissions - EF'!$C601,EG_Gens!$C$55:$C$105,0),MATCH('3. Pollutant Emissions - EF'!$B601,EG_Gens!$G$54:$Q$54,0))</f>
        <v>3.7714314444444432</v>
      </c>
      <c r="N601" s="426">
        <f>INDEX(EG_Gens!$S$55:$AC$105,MATCH('3. Pollutant Emissions - EF'!$C601,EG_Gens!$C$55:$C$105,0),MATCH('3. Pollutant Emissions - EF'!$B601,EG_Gens!$S$54:$AC$54,0))</f>
        <v>3.7714314444444438E-2</v>
      </c>
      <c r="O601" s="131"/>
    </row>
    <row r="602" spans="1:15" ht="15.75" hidden="1" thickBot="1">
      <c r="A602" s="5" t="s">
        <v>51</v>
      </c>
      <c r="B602" s="7" t="s">
        <v>67</v>
      </c>
      <c r="C602" s="424" t="s">
        <v>223</v>
      </c>
      <c r="D602" s="425" t="s">
        <v>224</v>
      </c>
      <c r="E602" s="23"/>
      <c r="F602" s="21"/>
      <c r="G602" s="23" t="s">
        <v>53</v>
      </c>
      <c r="H602" s="21" t="s">
        <v>53</v>
      </c>
      <c r="I602" s="34">
        <v>1.25E-3</v>
      </c>
      <c r="J602" s="11">
        <f t="shared" si="7"/>
        <v>1.25E-3</v>
      </c>
      <c r="K602" s="6" t="s">
        <v>169</v>
      </c>
      <c r="L602" s="20" t="s">
        <v>188</v>
      </c>
      <c r="M602" s="7">
        <f>INDEX(EG_Gens!$G$55:$Q$105,MATCH('3. Pollutant Emissions - EF'!$C602,EG_Gens!$C$55:$C$105,0),MATCH('3. Pollutant Emissions - EF'!$B602,EG_Gens!$G$54:$Q$54,0))</f>
        <v>1.0030402777777777E-2</v>
      </c>
      <c r="N602" s="426">
        <f>INDEX(EG_Gens!$S$55:$AC$105,MATCH('3. Pollutant Emissions - EF'!$C602,EG_Gens!$C$55:$C$105,0),MATCH('3. Pollutant Emissions - EF'!$B602,EG_Gens!$S$54:$AC$54,0))</f>
        <v>1.0030402777777778E-4</v>
      </c>
      <c r="O602" s="131"/>
    </row>
    <row r="603" spans="1:15" ht="15.75" hidden="1" thickBot="1">
      <c r="A603" s="5" t="s">
        <v>51</v>
      </c>
      <c r="B603" s="7" t="s">
        <v>67</v>
      </c>
      <c r="C603" s="424" t="s">
        <v>119</v>
      </c>
      <c r="D603" s="425" t="s">
        <v>146</v>
      </c>
      <c r="E603" s="23"/>
      <c r="F603" s="21"/>
      <c r="G603" s="23" t="s">
        <v>53</v>
      </c>
      <c r="H603" s="21" t="s">
        <v>53</v>
      </c>
      <c r="I603" s="34">
        <v>3.7638267956703413E-4</v>
      </c>
      <c r="J603" s="11">
        <f t="shared" si="7"/>
        <v>3.7638267956703413E-4</v>
      </c>
      <c r="K603" s="6" t="s">
        <v>169</v>
      </c>
      <c r="L603" s="20" t="s">
        <v>188</v>
      </c>
      <c r="M603" s="7">
        <f>INDEX(EG_Gens!$G$55:$Q$105,MATCH('3. Pollutant Emissions - EF'!$C603,EG_Gens!$C$55:$C$105,0),MATCH('3. Pollutant Emissions - EF'!$B603,EG_Gens!$G$54:$Q$54,0))</f>
        <v>2.8642721915051296E-3</v>
      </c>
      <c r="N603" s="426">
        <f>INDEX(EG_Gens!$S$55:$AC$105,MATCH('3. Pollutant Emissions - EF'!$C603,EG_Gens!$C$55:$C$105,0),MATCH('3. Pollutant Emissions - EF'!$B603,EG_Gens!$S$54:$AC$54,0))</f>
        <v>2.8642721915051299E-5</v>
      </c>
      <c r="O603" s="131"/>
    </row>
    <row r="604" spans="1:15" ht="15.75" hidden="1" thickBot="1">
      <c r="A604" s="5" t="s">
        <v>51</v>
      </c>
      <c r="B604" s="7" t="s">
        <v>67</v>
      </c>
      <c r="C604" s="424" t="s">
        <v>176</v>
      </c>
      <c r="D604" s="425" t="s">
        <v>186</v>
      </c>
      <c r="E604" s="23"/>
      <c r="F604" s="21"/>
      <c r="G604" s="23" t="s">
        <v>53</v>
      </c>
      <c r="H604" s="21" t="s">
        <v>53</v>
      </c>
      <c r="I604" s="34">
        <v>4.8013014217323475E-5</v>
      </c>
      <c r="J604" s="11">
        <f t="shared" si="7"/>
        <v>4.8013014217323475E-5</v>
      </c>
      <c r="K604" s="6" t="s">
        <v>169</v>
      </c>
      <c r="L604" s="20" t="s">
        <v>188</v>
      </c>
      <c r="M604" s="7">
        <f>INDEX(EG_Gens!$G$55:$Q$105,MATCH('3. Pollutant Emissions - EF'!$C604,EG_Gens!$C$55:$C$105,0),MATCH('3. Pollutant Emissions - EF'!$B604,EG_Gens!$G$54:$Q$54,0))</f>
        <v>3.653790381938316E-4</v>
      </c>
      <c r="N604" s="426">
        <f>INDEX(EG_Gens!$S$55:$AC$105,MATCH('3. Pollutant Emissions - EF'!$C604,EG_Gens!$C$55:$C$105,0),MATCH('3. Pollutant Emissions - EF'!$B604,EG_Gens!$S$54:$AC$54,0))</f>
        <v>3.6537903819383166E-6</v>
      </c>
      <c r="O604" s="131"/>
    </row>
    <row r="605" spans="1:15" ht="15.75" hidden="1" thickBot="1">
      <c r="A605" s="5" t="s">
        <v>51</v>
      </c>
      <c r="B605" s="7" t="s">
        <v>67</v>
      </c>
      <c r="C605" s="424" t="s">
        <v>177</v>
      </c>
      <c r="D605" s="425" t="s">
        <v>187</v>
      </c>
      <c r="E605" s="23"/>
      <c r="F605" s="21"/>
      <c r="G605" s="23" t="s">
        <v>53</v>
      </c>
      <c r="H605" s="21" t="s">
        <v>53</v>
      </c>
      <c r="I605" s="34">
        <v>2.4009368143584827E-4</v>
      </c>
      <c r="J605" s="11">
        <f t="shared" si="7"/>
        <v>2.4009368143584827E-4</v>
      </c>
      <c r="K605" s="6" t="s">
        <v>169</v>
      </c>
      <c r="L605" s="20" t="s">
        <v>188</v>
      </c>
      <c r="M605" s="7">
        <f>INDEX(EG_Gens!$G$55:$Q$105,MATCH('3. Pollutant Emissions - EF'!$C605,EG_Gens!$C$55:$C$105,0),MATCH('3. Pollutant Emissions - EF'!$B605,EG_Gens!$G$54:$Q$54,0))</f>
        <v>1.8271129157268052E-3</v>
      </c>
      <c r="N605" s="426">
        <f>INDEX(EG_Gens!$S$55:$AC$105,MATCH('3. Pollutant Emissions - EF'!$C605,EG_Gens!$C$55:$C$105,0),MATCH('3. Pollutant Emissions - EF'!$B605,EG_Gens!$S$54:$AC$54,0))</f>
        <v>1.8271129157268053E-5</v>
      </c>
      <c r="O605" s="131"/>
    </row>
    <row r="606" spans="1:15" ht="15.75" hidden="1" thickBot="1">
      <c r="A606" s="5" t="s">
        <v>51</v>
      </c>
      <c r="B606" s="7" t="s">
        <v>67</v>
      </c>
      <c r="C606" s="424" t="s">
        <v>120</v>
      </c>
      <c r="D606" s="425" t="s">
        <v>147</v>
      </c>
      <c r="E606" s="23"/>
      <c r="F606" s="21"/>
      <c r="G606" s="23" t="s">
        <v>53</v>
      </c>
      <c r="H606" s="21" t="s">
        <v>53</v>
      </c>
      <c r="I606" s="34">
        <v>0.10539999999999999</v>
      </c>
      <c r="J606" s="11">
        <f t="shared" si="7"/>
        <v>0.10539999999999999</v>
      </c>
      <c r="K606" s="6" t="s">
        <v>169</v>
      </c>
      <c r="L606" s="20" t="s">
        <v>188</v>
      </c>
      <c r="M606" s="7">
        <f>INDEX(EG_Gens!$G$55:$Q$105,MATCH('3. Pollutant Emissions - EF'!$C606,EG_Gens!$C$55:$C$105,0),MATCH('3. Pollutant Emissions - EF'!$B606,EG_Gens!$G$54:$Q$54,0))</f>
        <v>0.84576356222222193</v>
      </c>
      <c r="N606" s="426">
        <f>INDEX(EG_Gens!$S$55:$AC$105,MATCH('3. Pollutant Emissions - EF'!$C606,EG_Gens!$C$55:$C$105,0),MATCH('3. Pollutant Emissions - EF'!$B606,EG_Gens!$S$54:$AC$54,0))</f>
        <v>8.4576356222222197E-3</v>
      </c>
      <c r="O606" s="131"/>
    </row>
    <row r="607" spans="1:15" ht="15.75" hidden="1" thickBot="1">
      <c r="A607" s="5" t="s">
        <v>51</v>
      </c>
      <c r="B607" s="7" t="s">
        <v>67</v>
      </c>
      <c r="C607" s="424" t="s">
        <v>122</v>
      </c>
      <c r="D607" s="425" t="s">
        <v>149</v>
      </c>
      <c r="E607" s="23"/>
      <c r="F607" s="21"/>
      <c r="G607" s="23" t="s">
        <v>53</v>
      </c>
      <c r="H607" s="21" t="s">
        <v>53</v>
      </c>
      <c r="I607" s="34">
        <v>4.24E-2</v>
      </c>
      <c r="J607" s="11">
        <f t="shared" si="7"/>
        <v>4.24E-2</v>
      </c>
      <c r="K607" s="6" t="s">
        <v>169</v>
      </c>
      <c r="L607" s="20" t="s">
        <v>188</v>
      </c>
      <c r="M607" s="7">
        <f>INDEX(EG_Gens!$G$55:$Q$105,MATCH('3. Pollutant Emissions - EF'!$C607,EG_Gens!$C$55:$C$105,0),MATCH('3. Pollutant Emissions - EF'!$B607,EG_Gens!$G$54:$Q$54,0))</f>
        <v>0.34023126222222211</v>
      </c>
      <c r="N607" s="426">
        <f>INDEX(EG_Gens!$S$55:$AC$105,MATCH('3. Pollutant Emissions - EF'!$C607,EG_Gens!$C$55:$C$105,0),MATCH('3. Pollutant Emissions - EF'!$B607,EG_Gens!$S$54:$AC$54,0))</f>
        <v>3.4023126222222219E-3</v>
      </c>
      <c r="O607" s="131"/>
    </row>
    <row r="608" spans="1:15" ht="15.75" hidden="1" thickBot="1">
      <c r="A608" s="5" t="s">
        <v>51</v>
      </c>
      <c r="B608" s="7" t="s">
        <v>67</v>
      </c>
      <c r="C608" s="424" t="s">
        <v>123</v>
      </c>
      <c r="D608" s="425" t="s">
        <v>150</v>
      </c>
      <c r="E608" s="23"/>
      <c r="F608" s="21"/>
      <c r="G608" s="23" t="s">
        <v>53</v>
      </c>
      <c r="H608" s="21" t="s">
        <v>53</v>
      </c>
      <c r="I608" s="34">
        <v>5.2261769021193245E-3</v>
      </c>
      <c r="J608" s="11">
        <f t="shared" si="7"/>
        <v>5.2261769021193245E-3</v>
      </c>
      <c r="K608" s="6" t="s">
        <v>169</v>
      </c>
      <c r="L608" s="20" t="s">
        <v>188</v>
      </c>
      <c r="M608" s="7">
        <f>INDEX(EG_Gens!$G$55:$Q$105,MATCH('3. Pollutant Emissions - EF'!$C608,EG_Gens!$C$55:$C$105,0),MATCH('3. Pollutant Emissions - EF'!$B608,EG_Gens!$G$54:$Q$54,0))</f>
        <v>3.9771206225128058E-2</v>
      </c>
      <c r="N608" s="426">
        <f>INDEX(EG_Gens!$S$55:$AC$105,MATCH('3. Pollutant Emissions - EF'!$C608,EG_Gens!$C$55:$C$105,0),MATCH('3. Pollutant Emissions - EF'!$B608,EG_Gens!$S$54:$AC$54,0))</f>
        <v>3.9771206225128062E-4</v>
      </c>
      <c r="O608" s="131"/>
    </row>
    <row r="609" spans="1:15" ht="15.75" hidden="1" thickBot="1">
      <c r="A609" s="5" t="s">
        <v>51</v>
      </c>
      <c r="B609" s="7" t="s">
        <v>68</v>
      </c>
      <c r="C609" s="424" t="s">
        <v>158</v>
      </c>
      <c r="D609" s="425" t="s">
        <v>178</v>
      </c>
      <c r="E609" s="23"/>
      <c r="F609" s="21"/>
      <c r="G609" s="23" t="s">
        <v>53</v>
      </c>
      <c r="H609" s="21" t="s">
        <v>53</v>
      </c>
      <c r="I609" s="34">
        <v>0.21740000000000001</v>
      </c>
      <c r="J609" s="11">
        <v>0.21740000000000001</v>
      </c>
      <c r="K609" s="6" t="s">
        <v>169</v>
      </c>
      <c r="L609" s="20" t="s">
        <v>170</v>
      </c>
      <c r="M609" s="7">
        <f>INDEX(EG_Gens!$G$55:$Q$105,MATCH('3. Pollutant Emissions - EF'!$C609,EG_Gens!$C$55:$C$105,0),MATCH('3. Pollutant Emissions - EF'!$B609,EG_Gens!$G$54:$Q$54,0))</f>
        <v>0.78398788000000008</v>
      </c>
      <c r="N609" s="426">
        <f>INDEX(EG_Gens!$S$55:$AC$105,MATCH('3. Pollutant Emissions - EF'!$C609,EG_Gens!$C$55:$C$105,0),MATCH('3. Pollutant Emissions - EF'!$B609,EG_Gens!$S$54:$AC$54,0))</f>
        <v>7.8398788000000001E-3</v>
      </c>
      <c r="O609" s="131"/>
    </row>
    <row r="610" spans="1:15" ht="15.75" hidden="1" thickBot="1">
      <c r="A610" s="5" t="s">
        <v>51</v>
      </c>
      <c r="B610" s="7" t="s">
        <v>68</v>
      </c>
      <c r="C610" s="424" t="s">
        <v>96</v>
      </c>
      <c r="D610" s="425" t="s">
        <v>124</v>
      </c>
      <c r="E610" s="23"/>
      <c r="F610" s="21"/>
      <c r="G610" s="23" t="s">
        <v>53</v>
      </c>
      <c r="H610" s="21" t="s">
        <v>53</v>
      </c>
      <c r="I610" s="34">
        <v>0.7833</v>
      </c>
      <c r="J610" s="11">
        <v>0.7833</v>
      </c>
      <c r="K610" s="6" t="s">
        <v>169</v>
      </c>
      <c r="L610" s="20" t="s">
        <v>170</v>
      </c>
      <c r="M610" s="7">
        <f>INDEX(EG_Gens!$G$55:$Q$105,MATCH('3. Pollutant Emissions - EF'!$C610,EG_Gens!$C$55:$C$105,0),MATCH('3. Pollutant Emissions - EF'!$B610,EG_Gens!$G$54:$Q$54,0))</f>
        <v>2.82473646</v>
      </c>
      <c r="N610" s="426">
        <f>INDEX(EG_Gens!$S$55:$AC$105,MATCH('3. Pollutant Emissions - EF'!$C610,EG_Gens!$C$55:$C$105,0),MATCH('3. Pollutant Emissions - EF'!$B610,EG_Gens!$S$54:$AC$54,0))</f>
        <v>2.8247364599999998E-2</v>
      </c>
      <c r="O610" s="131"/>
    </row>
    <row r="611" spans="1:15" ht="15.75" hidden="1" thickBot="1">
      <c r="A611" s="5" t="s">
        <v>51</v>
      </c>
      <c r="B611" s="7" t="s">
        <v>68</v>
      </c>
      <c r="C611" s="424" t="s">
        <v>99</v>
      </c>
      <c r="D611" s="425" t="s">
        <v>125</v>
      </c>
      <c r="E611" s="23"/>
      <c r="F611" s="21"/>
      <c r="G611" s="23" t="s">
        <v>53</v>
      </c>
      <c r="H611" s="21" t="s">
        <v>53</v>
      </c>
      <c r="I611" s="34">
        <v>3.39E-2</v>
      </c>
      <c r="J611" s="11">
        <v>3.39E-2</v>
      </c>
      <c r="K611" s="6" t="s">
        <v>169</v>
      </c>
      <c r="L611" s="20" t="s">
        <v>170</v>
      </c>
      <c r="M611" s="7">
        <f>INDEX(EG_Gens!$G$55:$Q$105,MATCH('3. Pollutant Emissions - EF'!$C611,EG_Gens!$C$55:$C$105,0),MATCH('3. Pollutant Emissions - EF'!$B611,EG_Gens!$G$54:$Q$54,0))</f>
        <v>0.12225018</v>
      </c>
      <c r="N611" s="426">
        <f>INDEX(EG_Gens!$S$55:$AC$105,MATCH('3. Pollutant Emissions - EF'!$C611,EG_Gens!$C$55:$C$105,0),MATCH('3. Pollutant Emissions - EF'!$B611,EG_Gens!$S$54:$AC$54,0))</f>
        <v>1.2225017999999998E-3</v>
      </c>
      <c r="O611" s="131"/>
    </row>
    <row r="612" spans="1:15" ht="15.75" hidden="1" thickBot="1">
      <c r="A612" s="5" t="s">
        <v>51</v>
      </c>
      <c r="B612" s="7" t="s">
        <v>68</v>
      </c>
      <c r="C612" s="424" t="s">
        <v>100</v>
      </c>
      <c r="D612" s="425" t="s">
        <v>179</v>
      </c>
      <c r="E612" s="23"/>
      <c r="F612" s="21"/>
      <c r="G612" s="23" t="s">
        <v>53</v>
      </c>
      <c r="H612" s="21" t="s">
        <v>53</v>
      </c>
      <c r="I612" s="34">
        <v>0.8</v>
      </c>
      <c r="J612" s="11">
        <v>0.8</v>
      </c>
      <c r="K612" s="6" t="s">
        <v>169</v>
      </c>
      <c r="L612" s="20" t="s">
        <v>171</v>
      </c>
      <c r="M612" s="7">
        <f>INDEX(EG_Gens!$G$55:$Q$105,MATCH('3. Pollutant Emissions - EF'!$C612,EG_Gens!$C$55:$C$105,0),MATCH('3. Pollutant Emissions - EF'!$B612,EG_Gens!$G$54:$Q$54,0))</f>
        <v>2.7360000000000007</v>
      </c>
      <c r="N612" s="426">
        <f>INDEX(EG_Gens!$S$55:$AC$105,MATCH('3. Pollutant Emissions - EF'!$C612,EG_Gens!$C$55:$C$105,0),MATCH('3. Pollutant Emissions - EF'!$B612,EG_Gens!$S$54:$AC$54,0))</f>
        <v>2.7360000000000002E-2</v>
      </c>
      <c r="O612" s="131"/>
    </row>
    <row r="613" spans="1:15" ht="15.75" hidden="1" thickBot="1">
      <c r="A613" s="5" t="s">
        <v>51</v>
      </c>
      <c r="B613" s="7" t="s">
        <v>68</v>
      </c>
      <c r="C613" s="424" t="s">
        <v>172</v>
      </c>
      <c r="D613" s="425" t="s">
        <v>180</v>
      </c>
      <c r="E613" s="23"/>
      <c r="F613" s="21"/>
      <c r="G613" s="23" t="s">
        <v>53</v>
      </c>
      <c r="H613" s="21" t="s">
        <v>53</v>
      </c>
      <c r="I613" s="34">
        <v>3.1818727304855452E-4</v>
      </c>
      <c r="J613" s="11">
        <v>3.1818727304855452E-4</v>
      </c>
      <c r="K613" s="6" t="s">
        <v>169</v>
      </c>
      <c r="L613" s="20" t="s">
        <v>170</v>
      </c>
      <c r="M613" s="7">
        <f>INDEX(EG_Gens!$G$55:$Q$105,MATCH('3. Pollutant Emissions - EF'!$C613,EG_Gens!$C$55:$C$105,0),MATCH('3. Pollutant Emissions - EF'!$B613,EG_Gens!$G$54:$Q$54,0))</f>
        <v>1.0882004738260566E-3</v>
      </c>
      <c r="N613" s="426">
        <f>INDEX(EG_Gens!$S$55:$AC$105,MATCH('3. Pollutant Emissions - EF'!$C613,EG_Gens!$C$55:$C$105,0),MATCH('3. Pollutant Emissions - EF'!$B613,EG_Gens!$S$54:$AC$54,0))</f>
        <v>1.0882004738260565E-5</v>
      </c>
      <c r="O613" s="131"/>
    </row>
    <row r="614" spans="1:15" ht="15.75" hidden="1" thickBot="1">
      <c r="A614" s="5" t="s">
        <v>51</v>
      </c>
      <c r="B614" s="7" t="s">
        <v>68</v>
      </c>
      <c r="C614" s="424" t="s">
        <v>102</v>
      </c>
      <c r="D614" s="425" t="s">
        <v>127</v>
      </c>
      <c r="E614" s="23"/>
      <c r="F614" s="21"/>
      <c r="G614" s="23" t="s">
        <v>53</v>
      </c>
      <c r="H614" s="21" t="s">
        <v>53</v>
      </c>
      <c r="I614" s="34">
        <v>1.6000000000000001E-3</v>
      </c>
      <c r="J614" s="11">
        <v>1.6000000000000001E-3</v>
      </c>
      <c r="K614" s="6" t="s">
        <v>169</v>
      </c>
      <c r="L614" s="20" t="s">
        <v>170</v>
      </c>
      <c r="M614" s="7">
        <f>INDEX(EG_Gens!$G$55:$Q$105,MATCH('3. Pollutant Emissions - EF'!$C614,EG_Gens!$C$55:$C$105,0),MATCH('3. Pollutant Emissions - EF'!$B614,EG_Gens!$G$54:$Q$54,0))</f>
        <v>5.4720000000000012E-3</v>
      </c>
      <c r="N614" s="426">
        <f>INDEX(EG_Gens!$S$55:$AC$105,MATCH('3. Pollutant Emissions - EF'!$C614,EG_Gens!$C$55:$C$105,0),MATCH('3. Pollutant Emissions - EF'!$B614,EG_Gens!$S$54:$AC$54,0))</f>
        <v>5.4720000000000005E-5</v>
      </c>
      <c r="O614" s="131"/>
    </row>
    <row r="615" spans="1:15" ht="15.75" hidden="1" thickBot="1">
      <c r="A615" s="5" t="s">
        <v>51</v>
      </c>
      <c r="B615" s="7" t="s">
        <v>68</v>
      </c>
      <c r="C615" s="424" t="s">
        <v>103</v>
      </c>
      <c r="D615" s="425" t="s">
        <v>128</v>
      </c>
      <c r="E615" s="23"/>
      <c r="F615" s="21"/>
      <c r="G615" s="23" t="s">
        <v>53</v>
      </c>
      <c r="H615" s="21" t="s">
        <v>53</v>
      </c>
      <c r="I615" s="34">
        <v>3.7389334939055331E-4</v>
      </c>
      <c r="J615" s="11">
        <v>3.7389334939055331E-4</v>
      </c>
      <c r="K615" s="6" t="s">
        <v>169</v>
      </c>
      <c r="L615" s="20" t="s">
        <v>170</v>
      </c>
      <c r="M615" s="7">
        <f>INDEX(EG_Gens!$G$55:$Q$105,MATCH('3. Pollutant Emissions - EF'!$C615,EG_Gens!$C$55:$C$105,0),MATCH('3. Pollutant Emissions - EF'!$B615,EG_Gens!$G$54:$Q$54,0))</f>
        <v>1.2787152549156924E-3</v>
      </c>
      <c r="N615" s="426">
        <f>INDEX(EG_Gens!$S$55:$AC$105,MATCH('3. Pollutant Emissions - EF'!$C615,EG_Gens!$C$55:$C$105,0),MATCH('3. Pollutant Emissions - EF'!$B615,EG_Gens!$S$54:$AC$54,0))</f>
        <v>1.2787152549156924E-5</v>
      </c>
      <c r="O615" s="131"/>
    </row>
    <row r="616" spans="1:15" ht="15.75" hidden="1" thickBot="1">
      <c r="A616" s="5" t="s">
        <v>51</v>
      </c>
      <c r="B616" s="7" t="s">
        <v>68</v>
      </c>
      <c r="C616" s="424" t="s">
        <v>104</v>
      </c>
      <c r="D616" s="425" t="s">
        <v>129</v>
      </c>
      <c r="E616" s="23"/>
      <c r="F616" s="21"/>
      <c r="G616" s="23" t="s">
        <v>53</v>
      </c>
      <c r="H616" s="21" t="s">
        <v>53</v>
      </c>
      <c r="I616" s="34">
        <v>0.18629999999999999</v>
      </c>
      <c r="J616" s="11">
        <v>0.18629999999999999</v>
      </c>
      <c r="K616" s="6" t="s">
        <v>169</v>
      </c>
      <c r="L616" s="20" t="s">
        <v>170</v>
      </c>
      <c r="M616" s="7">
        <f>INDEX(EG_Gens!$G$55:$Q$105,MATCH('3. Pollutant Emissions - EF'!$C616,EG_Gens!$C$55:$C$105,0),MATCH('3. Pollutant Emissions - EF'!$B616,EG_Gens!$G$54:$Q$54,0))</f>
        <v>0.67183506000000004</v>
      </c>
      <c r="N616" s="426">
        <f>INDEX(EG_Gens!$S$55:$AC$105,MATCH('3. Pollutant Emissions - EF'!$C616,EG_Gens!$C$55:$C$105,0),MATCH('3. Pollutant Emissions - EF'!$B616,EG_Gens!$S$54:$AC$54,0))</f>
        <v>6.718350599999999E-3</v>
      </c>
      <c r="O616" s="131"/>
    </row>
    <row r="617" spans="1:15" ht="15.75" hidden="1" thickBot="1">
      <c r="A617" s="5" t="s">
        <v>51</v>
      </c>
      <c r="B617" s="7" t="s">
        <v>68</v>
      </c>
      <c r="C617" s="424" t="s">
        <v>105</v>
      </c>
      <c r="D617" s="425" t="s">
        <v>130</v>
      </c>
      <c r="E617" s="23"/>
      <c r="F617" s="21"/>
      <c r="G617" s="23" t="s">
        <v>53</v>
      </c>
      <c r="H617" s="21" t="s">
        <v>53</v>
      </c>
      <c r="I617" s="34">
        <v>3.5200000000000002E-5</v>
      </c>
      <c r="J617" s="11">
        <v>3.5200000000000002E-5</v>
      </c>
      <c r="K617" s="6" t="s">
        <v>169</v>
      </c>
      <c r="L617" s="20" t="s">
        <v>170</v>
      </c>
      <c r="M617" s="7">
        <f>INDEX(EG_Gens!$G$55:$Q$105,MATCH('3. Pollutant Emissions - EF'!$C617,EG_Gens!$C$55:$C$105,0),MATCH('3. Pollutant Emissions - EF'!$B617,EG_Gens!$G$54:$Q$54,0))</f>
        <v>1.2693824000000001E-4</v>
      </c>
      <c r="N617" s="426">
        <f>INDEX(EG_Gens!$S$55:$AC$105,MATCH('3. Pollutant Emissions - EF'!$C617,EG_Gens!$C$55:$C$105,0),MATCH('3. Pollutant Emissions - EF'!$B617,EG_Gens!$S$54:$AC$54,0))</f>
        <v>1.2693824E-6</v>
      </c>
      <c r="O617" s="131"/>
    </row>
    <row r="618" spans="1:15" ht="15.75" hidden="1" thickBot="1">
      <c r="A618" s="5" t="s">
        <v>51</v>
      </c>
      <c r="B618" s="7" t="s">
        <v>68</v>
      </c>
      <c r="C618" s="424" t="s">
        <v>106</v>
      </c>
      <c r="D618" s="425" t="s">
        <v>131</v>
      </c>
      <c r="E618" s="23"/>
      <c r="F618" s="21"/>
      <c r="G618" s="23" t="s">
        <v>53</v>
      </c>
      <c r="H618" s="21" t="s">
        <v>53</v>
      </c>
      <c r="I618" s="34">
        <v>4.7708462766464961E-6</v>
      </c>
      <c r="J618" s="11">
        <v>4.7708462766464961E-6</v>
      </c>
      <c r="K618" s="6" t="s">
        <v>169</v>
      </c>
      <c r="L618" s="20" t="s">
        <v>170</v>
      </c>
      <c r="M618" s="7">
        <f>INDEX(EG_Gens!$G$55:$Q$105,MATCH('3. Pollutant Emissions - EF'!$C618,EG_Gens!$C$55:$C$105,0),MATCH('3. Pollutant Emissions - EF'!$B618,EG_Gens!$G$54:$Q$54,0))</f>
        <v>1.6316294266131018E-5</v>
      </c>
      <c r="N618" s="426">
        <f>INDEX(EG_Gens!$S$55:$AC$105,MATCH('3. Pollutant Emissions - EF'!$C618,EG_Gens!$C$55:$C$105,0),MATCH('3. Pollutant Emissions - EF'!$B618,EG_Gens!$S$54:$AC$54,0))</f>
        <v>1.6316294266131017E-7</v>
      </c>
      <c r="O618" s="131"/>
    </row>
    <row r="619" spans="1:15" ht="15.75" hidden="1" thickBot="1">
      <c r="A619" s="5" t="s">
        <v>51</v>
      </c>
      <c r="B619" s="7" t="s">
        <v>68</v>
      </c>
      <c r="C619" s="424" t="s">
        <v>107</v>
      </c>
      <c r="D619" s="425" t="s">
        <v>132</v>
      </c>
      <c r="E619" s="23"/>
      <c r="F619" s="21"/>
      <c r="G619" s="23" t="s">
        <v>53</v>
      </c>
      <c r="H619" s="21" t="s">
        <v>53</v>
      </c>
      <c r="I619" s="34">
        <v>1.5E-3</v>
      </c>
      <c r="J619" s="11">
        <v>1.5E-3</v>
      </c>
      <c r="K619" s="6" t="s">
        <v>169</v>
      </c>
      <c r="L619" s="20" t="s">
        <v>170</v>
      </c>
      <c r="M619" s="7">
        <f>INDEX(EG_Gens!$G$55:$Q$105,MATCH('3. Pollutant Emissions - EF'!$C619,EG_Gens!$C$55:$C$105,0),MATCH('3. Pollutant Emissions - EF'!$B619,EG_Gens!$G$54:$Q$54,0))</f>
        <v>5.1300000000000009E-3</v>
      </c>
      <c r="N619" s="426">
        <f>INDEX(EG_Gens!$S$55:$AC$105,MATCH('3. Pollutant Emissions - EF'!$C619,EG_Gens!$C$55:$C$105,0),MATCH('3. Pollutant Emissions - EF'!$B619,EG_Gens!$S$54:$AC$54,0))</f>
        <v>5.13E-5</v>
      </c>
      <c r="O619" s="131"/>
    </row>
    <row r="620" spans="1:15" ht="15.75" hidden="1" thickBot="1">
      <c r="A620" s="5" t="s">
        <v>51</v>
      </c>
      <c r="B620" s="7" t="s">
        <v>68</v>
      </c>
      <c r="C620" s="424" t="s">
        <v>108</v>
      </c>
      <c r="D620" s="425" t="s">
        <v>133</v>
      </c>
      <c r="E620" s="23"/>
      <c r="F620" s="21"/>
      <c r="G620" s="23" t="s">
        <v>53</v>
      </c>
      <c r="H620" s="21" t="s">
        <v>53</v>
      </c>
      <c r="I620" s="34">
        <v>1E-4</v>
      </c>
      <c r="J620" s="11">
        <v>1E-4</v>
      </c>
      <c r="K620" s="6" t="s">
        <v>169</v>
      </c>
      <c r="L620" s="20" t="s">
        <v>170</v>
      </c>
      <c r="M620" s="7">
        <f>INDEX(EG_Gens!$G$55:$Q$105,MATCH('3. Pollutant Emissions - EF'!$C620,EG_Gens!$C$55:$C$105,0),MATCH('3. Pollutant Emissions - EF'!$B620,EG_Gens!$G$54:$Q$54,0))</f>
        <v>3.4200000000000007E-4</v>
      </c>
      <c r="N620" s="426">
        <f>INDEX(EG_Gens!$S$55:$AC$105,MATCH('3. Pollutant Emissions - EF'!$C620,EG_Gens!$C$55:$C$105,0),MATCH('3. Pollutant Emissions - EF'!$B620,EG_Gens!$S$54:$AC$54,0))</f>
        <v>3.4200000000000003E-6</v>
      </c>
      <c r="O620" s="131"/>
    </row>
    <row r="621" spans="1:15" ht="15.75" hidden="1" thickBot="1">
      <c r="A621" s="5" t="s">
        <v>51</v>
      </c>
      <c r="B621" s="7" t="s">
        <v>68</v>
      </c>
      <c r="C621" s="424" t="s">
        <v>173</v>
      </c>
      <c r="D621" s="425" t="s">
        <v>181</v>
      </c>
      <c r="E621" s="23"/>
      <c r="F621" s="21"/>
      <c r="G621" s="23" t="s">
        <v>53</v>
      </c>
      <c r="H621" s="21" t="s">
        <v>53</v>
      </c>
      <c r="I621" s="34">
        <v>2.0000000000000001E-4</v>
      </c>
      <c r="J621" s="11">
        <v>2.0000000000000001E-4</v>
      </c>
      <c r="K621" s="6" t="s">
        <v>169</v>
      </c>
      <c r="L621" s="20" t="s">
        <v>170</v>
      </c>
      <c r="M621" s="7">
        <f>INDEX(EG_Gens!$G$55:$Q$105,MATCH('3. Pollutant Emissions - EF'!$C621,EG_Gens!$C$55:$C$105,0),MATCH('3. Pollutant Emissions - EF'!$B621,EG_Gens!$G$54:$Q$54,0))</f>
        <v>7.2124000000000005E-4</v>
      </c>
      <c r="N621" s="426">
        <f>INDEX(EG_Gens!$S$55:$AC$105,MATCH('3. Pollutant Emissions - EF'!$C621,EG_Gens!$C$55:$C$105,0),MATCH('3. Pollutant Emissions - EF'!$B621,EG_Gens!$S$54:$AC$54,0))</f>
        <v>7.2123999999999998E-6</v>
      </c>
      <c r="O621" s="131"/>
    </row>
    <row r="622" spans="1:15" ht="15.75" hidden="1" thickBot="1">
      <c r="A622" s="5" t="s">
        <v>51</v>
      </c>
      <c r="B622" s="7" t="s">
        <v>68</v>
      </c>
      <c r="C622" s="424" t="s">
        <v>109</v>
      </c>
      <c r="D622" s="425" t="s">
        <v>134</v>
      </c>
      <c r="E622" s="23"/>
      <c r="F622" s="21"/>
      <c r="G622" s="23" t="s">
        <v>53</v>
      </c>
      <c r="H622" s="21" t="s">
        <v>53</v>
      </c>
      <c r="I622" s="34">
        <v>1.5751137782235815E-5</v>
      </c>
      <c r="J622" s="11">
        <v>1.5751137782235815E-5</v>
      </c>
      <c r="K622" s="6" t="s">
        <v>169</v>
      </c>
      <c r="L622" s="20" t="s">
        <v>170</v>
      </c>
      <c r="M622" s="7">
        <f>INDEX(EG_Gens!$G$55:$Q$105,MATCH('3. Pollutant Emissions - EF'!$C622,EG_Gens!$C$55:$C$105,0),MATCH('3. Pollutant Emissions - EF'!$B622,EG_Gens!$G$54:$Q$54,0))</f>
        <v>5.3868891215246492E-5</v>
      </c>
      <c r="N622" s="426">
        <f>INDEX(EG_Gens!$S$55:$AC$105,MATCH('3. Pollutant Emissions - EF'!$C622,EG_Gens!$C$55:$C$105,0),MATCH('3. Pollutant Emissions - EF'!$B622,EG_Gens!$S$54:$AC$54,0))</f>
        <v>5.3868891215246491E-7</v>
      </c>
      <c r="O622" s="131"/>
    </row>
    <row r="623" spans="1:15" ht="15.75" hidden="1" thickBot="1">
      <c r="A623" s="5" t="s">
        <v>51</v>
      </c>
      <c r="B623" s="7" t="s">
        <v>68</v>
      </c>
      <c r="C623" s="424" t="s">
        <v>110</v>
      </c>
      <c r="D623" s="425" t="s">
        <v>135</v>
      </c>
      <c r="E623" s="23"/>
      <c r="F623" s="21"/>
      <c r="G623" s="23" t="s">
        <v>53</v>
      </c>
      <c r="H623" s="21" t="s">
        <v>53</v>
      </c>
      <c r="I623" s="34">
        <v>4.1000000000000003E-3</v>
      </c>
      <c r="J623" s="11">
        <v>4.1000000000000003E-3</v>
      </c>
      <c r="K623" s="6" t="s">
        <v>169</v>
      </c>
      <c r="L623" s="20" t="s">
        <v>170</v>
      </c>
      <c r="M623" s="7">
        <f>INDEX(EG_Gens!$G$55:$Q$105,MATCH('3. Pollutant Emissions - EF'!$C623,EG_Gens!$C$55:$C$105,0),MATCH('3. Pollutant Emissions - EF'!$B623,EG_Gens!$G$54:$Q$54,0))</f>
        <v>1.4022000000000003E-2</v>
      </c>
      <c r="N623" s="426">
        <f>INDEX(EG_Gens!$S$55:$AC$105,MATCH('3. Pollutant Emissions - EF'!$C623,EG_Gens!$C$55:$C$105,0),MATCH('3. Pollutant Emissions - EF'!$B623,EG_Gens!$S$54:$AC$54,0))</f>
        <v>1.4022000000000001E-4</v>
      </c>
      <c r="O623" s="131"/>
    </row>
    <row r="624" spans="1:15" ht="15.75" hidden="1" thickBot="1">
      <c r="A624" s="5" t="s">
        <v>51</v>
      </c>
      <c r="B624" s="7" t="s">
        <v>68</v>
      </c>
      <c r="C624" s="424">
        <v>200</v>
      </c>
      <c r="D624" s="425" t="s">
        <v>182</v>
      </c>
      <c r="E624" s="23"/>
      <c r="F624" s="21"/>
      <c r="G624" s="23" t="s">
        <v>53</v>
      </c>
      <c r="H624" s="21" t="s">
        <v>53</v>
      </c>
      <c r="I624" s="34">
        <v>33.5</v>
      </c>
      <c r="J624" s="11">
        <v>33.5</v>
      </c>
      <c r="K624" s="6" t="s">
        <v>169</v>
      </c>
      <c r="L624" s="20" t="s">
        <v>170</v>
      </c>
      <c r="M624" s="7">
        <f>INDEX(EG_Gens!$G$55:$Q$105,MATCH('3. Pollutant Emissions - EF'!$C624,EG_Gens!$C$55:$C$105,0),MATCH('3. Pollutant Emissions - EF'!$B624,EG_Gens!$G$54:$Q$54,0))</f>
        <v>120.80769999999998</v>
      </c>
      <c r="N624" s="426">
        <f>INDEX(EG_Gens!$S$55:$AC$105,MATCH('3. Pollutant Emissions - EF'!$C624,EG_Gens!$C$55:$C$105,0),MATCH('3. Pollutant Emissions - EF'!$B624,EG_Gens!$S$54:$AC$54,0))</f>
        <v>1.2080769999999998</v>
      </c>
      <c r="O624" s="131"/>
    </row>
    <row r="625" spans="1:15" ht="15.75" hidden="1" thickBot="1">
      <c r="A625" s="5" t="s">
        <v>51</v>
      </c>
      <c r="B625" s="7" t="s">
        <v>68</v>
      </c>
      <c r="C625" s="424" t="s">
        <v>111</v>
      </c>
      <c r="D625" s="425" t="s">
        <v>136</v>
      </c>
      <c r="E625" s="23"/>
      <c r="F625" s="21"/>
      <c r="G625" s="23" t="s">
        <v>53</v>
      </c>
      <c r="H625" s="21" t="s">
        <v>53</v>
      </c>
      <c r="I625" s="34">
        <v>1.09E-2</v>
      </c>
      <c r="J625" s="11">
        <v>1.09E-2</v>
      </c>
      <c r="K625" s="6" t="s">
        <v>169</v>
      </c>
      <c r="L625" s="20" t="s">
        <v>170</v>
      </c>
      <c r="M625" s="7">
        <f>INDEX(EG_Gens!$G$55:$Q$105,MATCH('3. Pollutant Emissions - EF'!$C625,EG_Gens!$C$55:$C$105,0),MATCH('3. Pollutant Emissions - EF'!$B625,EG_Gens!$G$54:$Q$54,0))</f>
        <v>3.9307580000000002E-2</v>
      </c>
      <c r="N625" s="426">
        <f>INDEX(EG_Gens!$S$55:$AC$105,MATCH('3. Pollutant Emissions - EF'!$C625,EG_Gens!$C$55:$C$105,0),MATCH('3. Pollutant Emissions - EF'!$B625,EG_Gens!$S$54:$AC$54,0))</f>
        <v>3.9307579999999995E-4</v>
      </c>
      <c r="O625" s="131"/>
    </row>
    <row r="626" spans="1:15" ht="15.75" hidden="1" thickBot="1">
      <c r="A626" s="5" t="s">
        <v>51</v>
      </c>
      <c r="B626" s="7" t="s">
        <v>68</v>
      </c>
      <c r="C626" s="424" t="s">
        <v>112</v>
      </c>
      <c r="D626" s="425" t="s">
        <v>137</v>
      </c>
      <c r="E626" s="23"/>
      <c r="F626" s="21"/>
      <c r="G626" s="23" t="s">
        <v>53</v>
      </c>
      <c r="H626" s="21" t="s">
        <v>53</v>
      </c>
      <c r="I626" s="34">
        <v>1.7261</v>
      </c>
      <c r="J626" s="11">
        <v>1.7261</v>
      </c>
      <c r="K626" s="6" t="s">
        <v>169</v>
      </c>
      <c r="L626" s="20" t="s">
        <v>170</v>
      </c>
      <c r="M626" s="7">
        <f>INDEX(EG_Gens!$G$55:$Q$105,MATCH('3. Pollutant Emissions - EF'!$C626,EG_Gens!$C$55:$C$105,0),MATCH('3. Pollutant Emissions - EF'!$B626,EG_Gens!$G$54:$Q$54,0))</f>
        <v>6.2804148500000005</v>
      </c>
      <c r="N626" s="426">
        <f>INDEX(EG_Gens!$S$55:$AC$105,MATCH('3. Pollutant Emissions - EF'!$C626,EG_Gens!$C$55:$C$105,0),MATCH('3. Pollutant Emissions - EF'!$B626,EG_Gens!$S$54:$AC$54,0))</f>
        <v>6.2804148500000004E-2</v>
      </c>
      <c r="O626" s="131"/>
    </row>
    <row r="627" spans="1:15" ht="15.75" hidden="1" thickBot="1">
      <c r="A627" s="5" t="s">
        <v>51</v>
      </c>
      <c r="B627" s="7" t="s">
        <v>68</v>
      </c>
      <c r="C627" s="424" t="s">
        <v>113</v>
      </c>
      <c r="D627" s="425" t="s">
        <v>138</v>
      </c>
      <c r="E627" s="23"/>
      <c r="F627" s="21"/>
      <c r="G627" s="23" t="s">
        <v>53</v>
      </c>
      <c r="H627" s="21" t="s">
        <v>53</v>
      </c>
      <c r="I627" s="34">
        <v>2.69E-2</v>
      </c>
      <c r="J627" s="11">
        <v>2.69E-2</v>
      </c>
      <c r="K627" s="6" t="s">
        <v>169</v>
      </c>
      <c r="L627" s="20" t="s">
        <v>170</v>
      </c>
      <c r="M627" s="7">
        <f>INDEX(EG_Gens!$G$55:$Q$105,MATCH('3. Pollutant Emissions - EF'!$C627,EG_Gens!$C$55:$C$105,0),MATCH('3. Pollutant Emissions - EF'!$B627,EG_Gens!$G$54:$Q$54,0))</f>
        <v>9.7006780000000001E-2</v>
      </c>
      <c r="N627" s="426">
        <f>INDEX(EG_Gens!$S$55:$AC$105,MATCH('3. Pollutant Emissions - EF'!$C627,EG_Gens!$C$55:$C$105,0),MATCH('3. Pollutant Emissions - EF'!$B627,EG_Gens!$S$54:$AC$54,0))</f>
        <v>9.7006779999999986E-4</v>
      </c>
      <c r="O627" s="131"/>
    </row>
    <row r="628" spans="1:15" ht="15.75" hidden="1" thickBot="1">
      <c r="A628" s="5" t="s">
        <v>51</v>
      </c>
      <c r="B628" s="7" t="s">
        <v>68</v>
      </c>
      <c r="C628" s="424" t="s">
        <v>174</v>
      </c>
      <c r="D628" s="425" t="s">
        <v>183</v>
      </c>
      <c r="E628" s="23"/>
      <c r="F628" s="21"/>
      <c r="G628" s="23" t="s">
        <v>53</v>
      </c>
      <c r="H628" s="21" t="s">
        <v>53</v>
      </c>
      <c r="I628" s="34">
        <v>0.18629999999999999</v>
      </c>
      <c r="J628" s="11">
        <v>0.18629999999999999</v>
      </c>
      <c r="K628" s="6" t="s">
        <v>169</v>
      </c>
      <c r="L628" s="20" t="s">
        <v>170</v>
      </c>
      <c r="M628" s="7">
        <f>INDEX(EG_Gens!$G$55:$Q$105,MATCH('3. Pollutant Emissions - EF'!$C628,EG_Gens!$C$55:$C$105,0),MATCH('3. Pollutant Emissions - EF'!$B628,EG_Gens!$G$54:$Q$54,0))</f>
        <v>0.67183506000000004</v>
      </c>
      <c r="N628" s="426">
        <f>INDEX(EG_Gens!$S$55:$AC$105,MATCH('3. Pollutant Emissions - EF'!$C628,EG_Gens!$C$55:$C$105,0),MATCH('3. Pollutant Emissions - EF'!$B628,EG_Gens!$S$54:$AC$54,0))</f>
        <v>6.718350599999999E-3</v>
      </c>
      <c r="O628" s="131"/>
    </row>
    <row r="629" spans="1:15" ht="15.75" hidden="1" thickBot="1">
      <c r="A629" s="5" t="s">
        <v>51</v>
      </c>
      <c r="B629" s="7" t="s">
        <v>68</v>
      </c>
      <c r="C629" s="424" t="s">
        <v>114</v>
      </c>
      <c r="D629" s="425" t="s">
        <v>139</v>
      </c>
      <c r="E629" s="23"/>
      <c r="F629" s="21"/>
      <c r="G629" s="23" t="s">
        <v>53</v>
      </c>
      <c r="H629" s="21" t="s">
        <v>53</v>
      </c>
      <c r="I629" s="34">
        <v>8.3000000000000001E-3</v>
      </c>
      <c r="J629" s="11">
        <v>8.3000000000000001E-3</v>
      </c>
      <c r="K629" s="6" t="s">
        <v>169</v>
      </c>
      <c r="L629" s="20" t="s">
        <v>170</v>
      </c>
      <c r="M629" s="7">
        <f>INDEX(EG_Gens!$G$55:$Q$105,MATCH('3. Pollutant Emissions - EF'!$C629,EG_Gens!$C$55:$C$105,0),MATCH('3. Pollutant Emissions - EF'!$B629,EG_Gens!$G$54:$Q$54,0))</f>
        <v>2.8386000000000005E-2</v>
      </c>
      <c r="N629" s="426">
        <f>INDEX(EG_Gens!$S$55:$AC$105,MATCH('3. Pollutant Emissions - EF'!$C629,EG_Gens!$C$55:$C$105,0),MATCH('3. Pollutant Emissions - EF'!$B629,EG_Gens!$S$54:$AC$54,0))</f>
        <v>2.8386000000000004E-4</v>
      </c>
      <c r="O629" s="131"/>
    </row>
    <row r="630" spans="1:15" ht="15.75" hidden="1" thickBot="1">
      <c r="A630" s="5" t="s">
        <v>51</v>
      </c>
      <c r="B630" s="7" t="s">
        <v>68</v>
      </c>
      <c r="C630" s="424" t="s">
        <v>115</v>
      </c>
      <c r="D630" s="425" t="s">
        <v>140</v>
      </c>
      <c r="E630" s="23"/>
      <c r="F630" s="21"/>
      <c r="G630" s="23" t="s">
        <v>53</v>
      </c>
      <c r="H630" s="21" t="s">
        <v>53</v>
      </c>
      <c r="I630" s="34">
        <v>3.0999999999999999E-3</v>
      </c>
      <c r="J630" s="11">
        <v>3.0999999999999999E-3</v>
      </c>
      <c r="K630" s="6" t="s">
        <v>169</v>
      </c>
      <c r="L630" s="20" t="s">
        <v>170</v>
      </c>
      <c r="M630" s="7">
        <f>INDEX(EG_Gens!$G$55:$Q$105,MATCH('3. Pollutant Emissions - EF'!$C630,EG_Gens!$C$55:$C$105,0),MATCH('3. Pollutant Emissions - EF'!$B630,EG_Gens!$G$54:$Q$54,0))</f>
        <v>1.0602E-2</v>
      </c>
      <c r="N630" s="426">
        <f>INDEX(EG_Gens!$S$55:$AC$105,MATCH('3. Pollutant Emissions - EF'!$C630,EG_Gens!$C$55:$C$105,0),MATCH('3. Pollutant Emissions - EF'!$B630,EG_Gens!$S$54:$AC$54,0))</f>
        <v>1.0602E-4</v>
      </c>
      <c r="O630" s="131"/>
    </row>
    <row r="631" spans="1:15" ht="15.75" hidden="1" thickBot="1">
      <c r="A631" s="5" t="s">
        <v>51</v>
      </c>
      <c r="B631" s="7" t="s">
        <v>68</v>
      </c>
      <c r="C631" s="424" t="s">
        <v>116</v>
      </c>
      <c r="D631" s="425" t="s">
        <v>141</v>
      </c>
      <c r="E631" s="23"/>
      <c r="F631" s="21"/>
      <c r="G631" s="23" t="s">
        <v>53</v>
      </c>
      <c r="H631" s="21" t="s">
        <v>53</v>
      </c>
      <c r="I631" s="34">
        <v>2E-3</v>
      </c>
      <c r="J631" s="11">
        <v>2E-3</v>
      </c>
      <c r="K631" s="6" t="s">
        <v>169</v>
      </c>
      <c r="L631" s="20" t="s">
        <v>170</v>
      </c>
      <c r="M631" s="7">
        <f>INDEX(EG_Gens!$G$55:$Q$105,MATCH('3. Pollutant Emissions - EF'!$C631,EG_Gens!$C$55:$C$105,0),MATCH('3. Pollutant Emissions - EF'!$B631,EG_Gens!$G$54:$Q$54,0))</f>
        <v>6.8400000000000006E-3</v>
      </c>
      <c r="N631" s="426">
        <f>INDEX(EG_Gens!$S$55:$AC$105,MATCH('3. Pollutant Emissions - EF'!$C631,EG_Gens!$C$55:$C$105,0),MATCH('3. Pollutant Emissions - EF'!$B631,EG_Gens!$S$54:$AC$54,0))</f>
        <v>6.8400000000000009E-5</v>
      </c>
      <c r="O631" s="131"/>
    </row>
    <row r="632" spans="1:15" ht="15.75" hidden="1" thickBot="1">
      <c r="A632" s="5" t="s">
        <v>51</v>
      </c>
      <c r="B632" s="7" t="s">
        <v>68</v>
      </c>
      <c r="C632" s="424" t="s">
        <v>118</v>
      </c>
      <c r="D632" s="425" t="s">
        <v>143</v>
      </c>
      <c r="E632" s="23"/>
      <c r="F632" s="21"/>
      <c r="G632" s="23" t="s">
        <v>53</v>
      </c>
      <c r="H632" s="21" t="s">
        <v>53</v>
      </c>
      <c r="I632" s="34">
        <v>1.9699999999999999E-2</v>
      </c>
      <c r="J632" s="11">
        <v>1.9699999999999999E-2</v>
      </c>
      <c r="K632" s="6" t="s">
        <v>169</v>
      </c>
      <c r="L632" s="20" t="s">
        <v>170</v>
      </c>
      <c r="M632" s="7">
        <f>INDEX(EG_Gens!$G$55:$Q$105,MATCH('3. Pollutant Emissions - EF'!$C632,EG_Gens!$C$55:$C$105,0),MATCH('3. Pollutant Emissions - EF'!$B632,EG_Gens!$G$54:$Q$54,0))</f>
        <v>7.104213999999999E-2</v>
      </c>
      <c r="N632" s="426">
        <f>INDEX(EG_Gens!$S$55:$AC$105,MATCH('3. Pollutant Emissions - EF'!$C632,EG_Gens!$C$55:$C$105,0),MATCH('3. Pollutant Emissions - EF'!$B632,EG_Gens!$S$54:$AC$54,0))</f>
        <v>7.1042139999999985E-4</v>
      </c>
      <c r="O632" s="131"/>
    </row>
    <row r="633" spans="1:15" ht="15.75" hidden="1" thickBot="1">
      <c r="A633" s="5" t="s">
        <v>51</v>
      </c>
      <c r="B633" s="7" t="s">
        <v>68</v>
      </c>
      <c r="C633" s="424">
        <v>365</v>
      </c>
      <c r="D633" s="425" t="s">
        <v>144</v>
      </c>
      <c r="E633" s="23"/>
      <c r="F633" s="21"/>
      <c r="G633" s="23" t="s">
        <v>53</v>
      </c>
      <c r="H633" s="21" t="s">
        <v>53</v>
      </c>
      <c r="I633" s="34">
        <v>3.8999999999999998E-3</v>
      </c>
      <c r="J633" s="11">
        <v>3.8999999999999998E-3</v>
      </c>
      <c r="K633" s="6" t="s">
        <v>169</v>
      </c>
      <c r="L633" s="20" t="s">
        <v>170</v>
      </c>
      <c r="M633" s="7">
        <f>INDEX(EG_Gens!$G$55:$Q$105,MATCH('3. Pollutant Emissions - EF'!$C633,EG_Gens!$C$55:$C$105,0),MATCH('3. Pollutant Emissions - EF'!$B633,EG_Gens!$G$54:$Q$54,0))</f>
        <v>1.3338000000000001E-2</v>
      </c>
      <c r="N633" s="426">
        <f>INDEX(EG_Gens!$S$55:$AC$105,MATCH('3. Pollutant Emissions - EF'!$C633,EG_Gens!$C$55:$C$105,0),MATCH('3. Pollutant Emissions - EF'!$B633,EG_Gens!$S$54:$AC$54,0))</f>
        <v>1.3338E-4</v>
      </c>
      <c r="O633" s="131"/>
    </row>
    <row r="634" spans="1:15" ht="15.75" hidden="1" thickBot="1">
      <c r="A634" s="5" t="s">
        <v>51</v>
      </c>
      <c r="B634" s="7" t="s">
        <v>68</v>
      </c>
      <c r="C634" s="424">
        <v>401</v>
      </c>
      <c r="D634" s="425" t="s">
        <v>145</v>
      </c>
      <c r="E634" s="23"/>
      <c r="F634" s="21"/>
      <c r="G634" s="23" t="s">
        <v>53</v>
      </c>
      <c r="H634" s="21" t="s">
        <v>53</v>
      </c>
      <c r="I634" s="34">
        <v>3.6200000000000003E-2</v>
      </c>
      <c r="J634" s="11">
        <v>3.6200000000000003E-2</v>
      </c>
      <c r="K634" s="6" t="s">
        <v>169</v>
      </c>
      <c r="L634" s="20" t="s">
        <v>170</v>
      </c>
      <c r="M634" s="7">
        <f>INDEX(EG_Gens!$G$55:$Q$105,MATCH('3. Pollutant Emissions - EF'!$C634,EG_Gens!$C$55:$C$105,0),MATCH('3. Pollutant Emissions - EF'!$B634,EG_Gens!$G$54:$Q$54,0))</f>
        <v>0.13054444000000001</v>
      </c>
      <c r="N634" s="426">
        <f>INDEX(EG_Gens!$S$55:$AC$105,MATCH('3. Pollutant Emissions - EF'!$C634,EG_Gens!$C$55:$C$105,0),MATCH('3. Pollutant Emissions - EF'!$B634,EG_Gens!$S$54:$AC$54,0))</f>
        <v>1.3054443999999999E-3</v>
      </c>
      <c r="O634" s="131"/>
    </row>
    <row r="635" spans="1:15" ht="15.75" hidden="1" thickBot="1">
      <c r="A635" s="5" t="s">
        <v>51</v>
      </c>
      <c r="B635" s="7" t="s">
        <v>68</v>
      </c>
      <c r="C635" s="424">
        <v>504</v>
      </c>
      <c r="D635" s="425" t="s">
        <v>184</v>
      </c>
      <c r="E635" s="23"/>
      <c r="F635" s="21"/>
      <c r="G635" s="23" t="s">
        <v>53</v>
      </c>
      <c r="H635" s="21" t="s">
        <v>53</v>
      </c>
      <c r="I635" s="34">
        <v>8.4039857312420349E-3</v>
      </c>
      <c r="J635" s="11">
        <v>8.4039857312420349E-3</v>
      </c>
      <c r="K635" s="6" t="s">
        <v>169</v>
      </c>
      <c r="L635" s="20" t="s">
        <v>170</v>
      </c>
      <c r="M635" s="7">
        <f>INDEX(EG_Gens!$G$55:$Q$105,MATCH('3. Pollutant Emissions - EF'!$C635,EG_Gens!$C$55:$C$105,0),MATCH('3. Pollutant Emissions - EF'!$B635,EG_Gens!$G$54:$Q$54,0))</f>
        <v>2.8741631200847762E-2</v>
      </c>
      <c r="N635" s="426">
        <f>INDEX(EG_Gens!$S$55:$AC$105,MATCH('3. Pollutant Emissions - EF'!$C635,EG_Gens!$C$55:$C$105,0),MATCH('3. Pollutant Emissions - EF'!$B635,EG_Gens!$S$54:$AC$54,0))</f>
        <v>2.8741631200847762E-4</v>
      </c>
      <c r="O635" s="131"/>
    </row>
    <row r="636" spans="1:15" ht="15.75" hidden="1" thickBot="1">
      <c r="A636" s="5" t="s">
        <v>51</v>
      </c>
      <c r="B636" s="7" t="s">
        <v>68</v>
      </c>
      <c r="C636" s="424" t="s">
        <v>175</v>
      </c>
      <c r="D636" s="425" t="s">
        <v>185</v>
      </c>
      <c r="E636" s="23"/>
      <c r="F636" s="21"/>
      <c r="G636" s="23" t="s">
        <v>53</v>
      </c>
      <c r="H636" s="21" t="s">
        <v>53</v>
      </c>
      <c r="I636" s="34">
        <v>0.47</v>
      </c>
      <c r="J636" s="11">
        <v>0.47</v>
      </c>
      <c r="K636" s="6" t="s">
        <v>169</v>
      </c>
      <c r="L636" s="20" t="s">
        <v>170</v>
      </c>
      <c r="M636" s="7">
        <f>INDEX(EG_Gens!$G$55:$Q$105,MATCH('3. Pollutant Emissions - EF'!$C636,EG_Gens!$C$55:$C$105,0),MATCH('3. Pollutant Emissions - EF'!$B636,EG_Gens!$G$54:$Q$54,0))</f>
        <v>1.6949139999999998</v>
      </c>
      <c r="N636" s="426">
        <f>INDEX(EG_Gens!$S$55:$AC$105,MATCH('3. Pollutant Emissions - EF'!$C636,EG_Gens!$C$55:$C$105,0),MATCH('3. Pollutant Emissions - EF'!$B636,EG_Gens!$S$54:$AC$54,0))</f>
        <v>1.6949139999999994E-2</v>
      </c>
      <c r="O636" s="131"/>
    </row>
    <row r="637" spans="1:15" ht="15.75" hidden="1" thickBot="1">
      <c r="A637" s="5" t="s">
        <v>51</v>
      </c>
      <c r="B637" s="7" t="s">
        <v>68</v>
      </c>
      <c r="C637" s="424" t="s">
        <v>119</v>
      </c>
      <c r="D637" s="425" t="s">
        <v>146</v>
      </c>
      <c r="E637" s="23"/>
      <c r="F637" s="21"/>
      <c r="G637" s="23" t="s">
        <v>53</v>
      </c>
      <c r="H637" s="21" t="s">
        <v>53</v>
      </c>
      <c r="I637" s="34">
        <v>2.2000000000000001E-3</v>
      </c>
      <c r="J637" s="11">
        <v>2.2000000000000001E-3</v>
      </c>
      <c r="K637" s="6" t="s">
        <v>169</v>
      </c>
      <c r="L637" s="20" t="s">
        <v>170</v>
      </c>
      <c r="M637" s="7">
        <f>INDEX(EG_Gens!$G$55:$Q$105,MATCH('3. Pollutant Emissions - EF'!$C637,EG_Gens!$C$55:$C$105,0),MATCH('3. Pollutant Emissions - EF'!$B637,EG_Gens!$G$54:$Q$54,0))</f>
        <v>7.5240000000000012E-3</v>
      </c>
      <c r="N637" s="426">
        <f>INDEX(EG_Gens!$S$55:$AC$105,MATCH('3. Pollutant Emissions - EF'!$C637,EG_Gens!$C$55:$C$105,0),MATCH('3. Pollutant Emissions - EF'!$B637,EG_Gens!$S$54:$AC$54,0))</f>
        <v>7.5240000000000005E-5</v>
      </c>
      <c r="O637" s="131"/>
    </row>
    <row r="638" spans="1:15" ht="15.75" hidden="1" thickBot="1">
      <c r="A638" s="5" t="s">
        <v>51</v>
      </c>
      <c r="B638" s="7" t="s">
        <v>68</v>
      </c>
      <c r="C638" s="424" t="s">
        <v>176</v>
      </c>
      <c r="D638" s="425" t="s">
        <v>186</v>
      </c>
      <c r="E638" s="23"/>
      <c r="F638" s="21"/>
      <c r="G638" s="23" t="s">
        <v>53</v>
      </c>
      <c r="H638" s="21" t="s">
        <v>53</v>
      </c>
      <c r="I638" s="34">
        <v>4.8013014217323475E-5</v>
      </c>
      <c r="J638" s="11">
        <v>4.8013014217323475E-5</v>
      </c>
      <c r="K638" s="6" t="s">
        <v>169</v>
      </c>
      <c r="L638" s="20" t="s">
        <v>170</v>
      </c>
      <c r="M638" s="7">
        <f>INDEX(EG_Gens!$G$55:$Q$105,MATCH('3. Pollutant Emissions - EF'!$C638,EG_Gens!$C$55:$C$105,0),MATCH('3. Pollutant Emissions - EF'!$B638,EG_Gens!$G$54:$Q$54,0))</f>
        <v>1.6420450862324629E-4</v>
      </c>
      <c r="N638" s="426">
        <f>INDEX(EG_Gens!$S$55:$AC$105,MATCH('3. Pollutant Emissions - EF'!$C638,EG_Gens!$C$55:$C$105,0),MATCH('3. Pollutant Emissions - EF'!$B638,EG_Gens!$S$54:$AC$54,0))</f>
        <v>1.6420450862324629E-6</v>
      </c>
      <c r="O638" s="131"/>
    </row>
    <row r="639" spans="1:15" ht="15.75" hidden="1" thickBot="1">
      <c r="A639" s="5" t="s">
        <v>51</v>
      </c>
      <c r="B639" s="7" t="s">
        <v>68</v>
      </c>
      <c r="C639" s="424" t="s">
        <v>177</v>
      </c>
      <c r="D639" s="425" t="s">
        <v>187</v>
      </c>
      <c r="E639" s="23"/>
      <c r="F639" s="21"/>
      <c r="G639" s="23" t="s">
        <v>53</v>
      </c>
      <c r="H639" s="21" t="s">
        <v>53</v>
      </c>
      <c r="I639" s="34">
        <v>2.4009368143584827E-4</v>
      </c>
      <c r="J639" s="11">
        <v>2.4009368143584827E-4</v>
      </c>
      <c r="K639" s="6" t="s">
        <v>169</v>
      </c>
      <c r="L639" s="20" t="s">
        <v>170</v>
      </c>
      <c r="M639" s="7">
        <f>INDEX(EG_Gens!$G$55:$Q$105,MATCH('3. Pollutant Emissions - EF'!$C639,EG_Gens!$C$55:$C$105,0),MATCH('3. Pollutant Emissions - EF'!$B639,EG_Gens!$G$54:$Q$54,0))</f>
        <v>8.2112039051060112E-4</v>
      </c>
      <c r="N639" s="426">
        <f>INDEX(EG_Gens!$S$55:$AC$105,MATCH('3. Pollutant Emissions - EF'!$C639,EG_Gens!$C$55:$C$105,0),MATCH('3. Pollutant Emissions - EF'!$B639,EG_Gens!$S$54:$AC$54,0))</f>
        <v>8.2112039051060108E-6</v>
      </c>
      <c r="O639" s="131"/>
    </row>
    <row r="640" spans="1:15" ht="15.75" hidden="1" thickBot="1">
      <c r="A640" s="5" t="s">
        <v>51</v>
      </c>
      <c r="B640" s="7" t="s">
        <v>68</v>
      </c>
      <c r="C640" s="424" t="s">
        <v>120</v>
      </c>
      <c r="D640" s="425" t="s">
        <v>147</v>
      </c>
      <c r="E640" s="23"/>
      <c r="F640" s="21"/>
      <c r="G640" s="23" t="s">
        <v>53</v>
      </c>
      <c r="H640" s="21" t="s">
        <v>53</v>
      </c>
      <c r="I640" s="34">
        <v>0.10539999999999999</v>
      </c>
      <c r="J640" s="11">
        <v>0.10539999999999999</v>
      </c>
      <c r="K640" s="6" t="s">
        <v>169</v>
      </c>
      <c r="L640" s="20" t="s">
        <v>170</v>
      </c>
      <c r="M640" s="7">
        <f>INDEX(EG_Gens!$G$55:$Q$105,MATCH('3. Pollutant Emissions - EF'!$C640,EG_Gens!$C$55:$C$105,0),MATCH('3. Pollutant Emissions - EF'!$B640,EG_Gens!$G$54:$Q$54,0))</f>
        <v>0.38009347999999998</v>
      </c>
      <c r="N640" s="426">
        <f>INDEX(EG_Gens!$S$55:$AC$105,MATCH('3. Pollutant Emissions - EF'!$C640,EG_Gens!$C$55:$C$105,0),MATCH('3. Pollutant Emissions - EF'!$B640,EG_Gens!$S$54:$AC$54,0))</f>
        <v>3.8009347999999991E-3</v>
      </c>
      <c r="O640" s="131"/>
    </row>
    <row r="641" spans="1:15" ht="15.75" hidden="1" thickBot="1">
      <c r="A641" s="5" t="s">
        <v>51</v>
      </c>
      <c r="B641" s="7" t="s">
        <v>68</v>
      </c>
      <c r="C641" s="424" t="s">
        <v>122</v>
      </c>
      <c r="D641" s="425" t="s">
        <v>149</v>
      </c>
      <c r="E641" s="23"/>
      <c r="F641" s="21"/>
      <c r="G641" s="23" t="s">
        <v>53</v>
      </c>
      <c r="H641" s="21" t="s">
        <v>53</v>
      </c>
      <c r="I641" s="34">
        <v>4.24E-2</v>
      </c>
      <c r="J641" s="11">
        <v>4.24E-2</v>
      </c>
      <c r="K641" s="6" t="s">
        <v>169</v>
      </c>
      <c r="L641" s="20" t="s">
        <v>170</v>
      </c>
      <c r="M641" s="7">
        <f>INDEX(EG_Gens!$G$55:$Q$105,MATCH('3. Pollutant Emissions - EF'!$C641,EG_Gens!$C$55:$C$105,0),MATCH('3. Pollutant Emissions - EF'!$B641,EG_Gens!$G$54:$Q$54,0))</f>
        <v>0.15290288000000002</v>
      </c>
      <c r="N641" s="426">
        <f>INDEX(EG_Gens!$S$55:$AC$105,MATCH('3. Pollutant Emissions - EF'!$C641,EG_Gens!$C$55:$C$105,0),MATCH('3. Pollutant Emissions - EF'!$B641,EG_Gens!$S$54:$AC$54,0))</f>
        <v>1.5290287999999998E-3</v>
      </c>
      <c r="O641" s="131"/>
    </row>
    <row r="642" spans="1:15" ht="15.75" hidden="1" thickBot="1">
      <c r="A642" s="5" t="s">
        <v>51</v>
      </c>
      <c r="B642" s="7" t="s">
        <v>68</v>
      </c>
      <c r="C642" s="424" t="s">
        <v>123</v>
      </c>
      <c r="D642" s="425" t="s">
        <v>150</v>
      </c>
      <c r="E642" s="23"/>
      <c r="F642" s="21"/>
      <c r="G642" s="23" t="s">
        <v>53</v>
      </c>
      <c r="H642" s="21" t="s">
        <v>53</v>
      </c>
      <c r="I642" s="34">
        <v>5.2261769021193245E-3</v>
      </c>
      <c r="J642" s="11">
        <v>5.2261769021193245E-3</v>
      </c>
      <c r="K642" s="6" t="s">
        <v>169</v>
      </c>
      <c r="L642" s="20" t="s">
        <v>170</v>
      </c>
      <c r="M642" s="7">
        <f>INDEX(EG_Gens!$G$55:$Q$105,MATCH('3. Pollutant Emissions - EF'!$C642,EG_Gens!$C$55:$C$105,0),MATCH('3. Pollutant Emissions - EF'!$B642,EG_Gens!$G$54:$Q$54,0))</f>
        <v>1.7873525005248091E-2</v>
      </c>
      <c r="N642" s="426">
        <f>INDEX(EG_Gens!$S$55:$AC$105,MATCH('3. Pollutant Emissions - EF'!$C642,EG_Gens!$C$55:$C$105,0),MATCH('3. Pollutant Emissions - EF'!$B642,EG_Gens!$S$54:$AC$54,0))</f>
        <v>1.7873525005248091E-4</v>
      </c>
      <c r="O642" s="131"/>
    </row>
    <row r="643" spans="1:15" ht="15.75" thickBot="1">
      <c r="A643" s="5"/>
      <c r="B643" s="7"/>
      <c r="C643" s="424"/>
      <c r="D643" s="425"/>
      <c r="E643" s="23"/>
      <c r="F643" s="21"/>
      <c r="G643" s="23"/>
      <c r="H643" s="21"/>
      <c r="I643" s="34"/>
      <c r="J643" s="11"/>
      <c r="K643" s="18"/>
      <c r="L643" s="425"/>
      <c r="M643" s="18"/>
      <c r="N643" s="426"/>
      <c r="O643" s="131"/>
    </row>
    <row r="644" spans="1:15" ht="15.75" thickBot="1">
      <c r="A644" s="5" t="s">
        <v>69</v>
      </c>
      <c r="B644" s="7" t="s">
        <v>225</v>
      </c>
      <c r="C644" s="424" t="s">
        <v>114</v>
      </c>
      <c r="D644" s="425" t="s">
        <v>139</v>
      </c>
      <c r="E644" s="23"/>
      <c r="F644" s="21"/>
      <c r="G644" s="23"/>
      <c r="H644" s="21"/>
      <c r="I644" s="551">
        <f>'04_Blasting'!E38/8760</f>
        <v>6.5485714285714285E-7</v>
      </c>
      <c r="J644" s="422">
        <f>'04_Blasting'!F38/24</f>
        <v>6.5485714285714275E-7</v>
      </c>
      <c r="K644" s="6" t="s">
        <v>226</v>
      </c>
      <c r="L644" s="20" t="s">
        <v>227</v>
      </c>
      <c r="M644" s="7">
        <f>IF(ISBLANK($B644),_xlfn.XLOOKUP($A644,'2. TEUs &amp; Activities - EF'!$A$9:$A$190,'2. TEUs &amp; Activities - EF'!$J$9:$J$190),_xlfn.XLOOKUP($B644,'2. TEUs &amp; Activities - EF'!$B$9:$B$190,'2. TEUs &amp; Activities - EF'!$J$9:$J$190))*'3. Pollutant Emissions - EF'!$I644*IF(OR(ISBLANK($E644),$G644="Yes"),1,$E644)*IF($H644="Yes",1,(1-$F644))</f>
        <v>5.7365485714285713E-3</v>
      </c>
      <c r="N644" s="426">
        <f>IF(ISBLANK($B644),_xlfn.XLOOKUP($A644,'2. TEUs &amp; Activities - EF'!$A$9:$A$190,'2. TEUs &amp; Activities - EF'!$M$9:$M$190),_xlfn.XLOOKUP($B644,'2. TEUs &amp; Activities - EF'!$B$9:$B$190,'2. TEUs &amp; Activities - EF'!$M$9:$M$190))*'3. Pollutant Emissions - EF'!$J644*IF(OR(ISBLANK($E644),$G644="Yes"),1,$E644)*IF($H644="Yes",1,(1-$F644))</f>
        <v>1.5716571428571426E-5</v>
      </c>
      <c r="O644" s="131"/>
    </row>
    <row r="645" spans="1:15" ht="15.75" thickBot="1">
      <c r="A645" s="5" t="s">
        <v>69</v>
      </c>
      <c r="B645" s="7" t="s">
        <v>225</v>
      </c>
      <c r="C645" s="424" t="s">
        <v>109</v>
      </c>
      <c r="D645" s="425" t="s">
        <v>134</v>
      </c>
      <c r="E645" s="23"/>
      <c r="F645" s="21"/>
      <c r="G645" s="23"/>
      <c r="H645" s="21"/>
      <c r="I645" s="551">
        <f>'04_Blasting'!E39/8760</f>
        <v>4.578E-6</v>
      </c>
      <c r="J645" s="422">
        <f>'04_Blasting'!F39/24</f>
        <v>4.5779999999999992E-6</v>
      </c>
      <c r="K645" s="6" t="s">
        <v>226</v>
      </c>
      <c r="L645" s="20" t="s">
        <v>227</v>
      </c>
      <c r="M645" s="7">
        <f>IF(ISBLANK($B645),_xlfn.XLOOKUP($A645,'2. TEUs &amp; Activities - EF'!$A$9:$A$190,'2. TEUs &amp; Activities - EF'!$J$9:$J$190),_xlfn.XLOOKUP($B645,'2. TEUs &amp; Activities - EF'!$B$9:$B$190,'2. TEUs &amp; Activities - EF'!$J$9:$J$190))*'3. Pollutant Emissions - EF'!$I645*IF(OR(ISBLANK($E645),$G645="Yes"),1,$E645)*IF($H645="Yes",1,(1-$F645))</f>
        <v>4.0103279999999998E-2</v>
      </c>
      <c r="N645" s="426">
        <f>IF(ISBLANK($B645),_xlfn.XLOOKUP($A645,'2. TEUs &amp; Activities - EF'!$A$9:$A$190,'2. TEUs &amp; Activities - EF'!$M$9:$M$190),_xlfn.XLOOKUP($B645,'2. TEUs &amp; Activities - EF'!$B$9:$B$190,'2. TEUs &amp; Activities - EF'!$M$9:$M$190))*'3. Pollutant Emissions - EF'!$J645*IF(OR(ISBLANK($E645),$G645="Yes"),1,$E645)*IF($H645="Yes",1,(1-$F645))</f>
        <v>1.0987199999999998E-4</v>
      </c>
      <c r="O645" s="131"/>
    </row>
    <row r="646" spans="1:15" ht="15.75" thickBot="1">
      <c r="A646" s="5" t="s">
        <v>69</v>
      </c>
      <c r="B646" s="7" t="s">
        <v>225</v>
      </c>
      <c r="C646" s="424" t="s">
        <v>108</v>
      </c>
      <c r="D646" s="425" t="s">
        <v>133</v>
      </c>
      <c r="E646" s="23"/>
      <c r="F646" s="21"/>
      <c r="G646" s="23"/>
      <c r="H646" s="21"/>
      <c r="I646" s="551">
        <f>'04_Blasting'!E40/8760</f>
        <v>1.4689714285714287E-10</v>
      </c>
      <c r="J646" s="422">
        <f>'04_Blasting'!F40/24</f>
        <v>1.4689714285714285E-10</v>
      </c>
      <c r="K646" s="6" t="s">
        <v>226</v>
      </c>
      <c r="L646" s="20" t="s">
        <v>227</v>
      </c>
      <c r="M646" s="7">
        <f>IF(ISBLANK($B646),_xlfn.XLOOKUP($A646,'2. TEUs &amp; Activities - EF'!$A$9:$A$190,'2. TEUs &amp; Activities - EF'!$J$9:$J$190),_xlfn.XLOOKUP($B646,'2. TEUs &amp; Activities - EF'!$B$9:$B$190,'2. TEUs &amp; Activities - EF'!$J$9:$J$190))*'3. Pollutant Emissions - EF'!$I646*IF(OR(ISBLANK($E646),$G646="Yes"),1,$E646)*IF($H646="Yes",1,(1-$F646))</f>
        <v>1.2868189714285716E-6</v>
      </c>
      <c r="N646" s="426">
        <f>IF(ISBLANK($B646),_xlfn.XLOOKUP($A646,'2. TEUs &amp; Activities - EF'!$A$9:$A$190,'2. TEUs &amp; Activities - EF'!$M$9:$M$190),_xlfn.XLOOKUP($B646,'2. TEUs &amp; Activities - EF'!$B$9:$B$190,'2. TEUs &amp; Activities - EF'!$M$9:$M$190))*'3. Pollutant Emissions - EF'!$J646*IF(OR(ISBLANK($E646),$G646="Yes"),1,$E646)*IF($H646="Yes",1,(1-$F646))</f>
        <v>3.5255314285714284E-9</v>
      </c>
      <c r="O646" s="131"/>
    </row>
    <row r="647" spans="1:15" ht="15.75" thickBot="1">
      <c r="A647" s="5" t="s">
        <v>69</v>
      </c>
      <c r="B647" s="7" t="s">
        <v>225</v>
      </c>
      <c r="C647" s="424" t="s">
        <v>110</v>
      </c>
      <c r="D647" s="425" t="s">
        <v>228</v>
      </c>
      <c r="E647" s="23"/>
      <c r="F647" s="21"/>
      <c r="G647" s="23"/>
      <c r="H647" s="21"/>
      <c r="I647" s="551">
        <f>'04_Blasting'!E41/8760</f>
        <v>6.3685714285714288E-7</v>
      </c>
      <c r="J647" s="422">
        <f>'04_Blasting'!F41/24</f>
        <v>6.3685714285714277E-7</v>
      </c>
      <c r="K647" s="6" t="s">
        <v>226</v>
      </c>
      <c r="L647" s="20" t="s">
        <v>227</v>
      </c>
      <c r="M647" s="7">
        <f>IF(ISBLANK($B647),_xlfn.XLOOKUP($A647,'2. TEUs &amp; Activities - EF'!$A$9:$A$190,'2. TEUs &amp; Activities - EF'!$J$9:$J$190),_xlfn.XLOOKUP($B647,'2. TEUs &amp; Activities - EF'!$B$9:$B$190,'2. TEUs &amp; Activities - EF'!$J$9:$J$190))*'3. Pollutant Emissions - EF'!$I647*IF(OR(ISBLANK($E647),$G647="Yes"),1,$E647)*IF($H647="Yes",1,(1-$F647))</f>
        <v>5.5788685714285718E-3</v>
      </c>
      <c r="N647" s="426">
        <f>IF(ISBLANK($B647),_xlfn.XLOOKUP($A647,'2. TEUs &amp; Activities - EF'!$A$9:$A$190,'2. TEUs &amp; Activities - EF'!$M$9:$M$190),_xlfn.XLOOKUP($B647,'2. TEUs &amp; Activities - EF'!$B$9:$B$190,'2. TEUs &amp; Activities - EF'!$M$9:$M$190))*'3. Pollutant Emissions - EF'!$J647*IF(OR(ISBLANK($E647),$G647="Yes"),1,$E647)*IF($H647="Yes",1,(1-$F647))</f>
        <v>1.5284571428571427E-5</v>
      </c>
      <c r="O647" s="131"/>
    </row>
    <row r="648" spans="1:15" ht="15.75" thickBot="1">
      <c r="A648" s="5" t="s">
        <v>69</v>
      </c>
      <c r="B648" s="7" t="s">
        <v>225</v>
      </c>
      <c r="C648" s="424" t="s">
        <v>116</v>
      </c>
      <c r="D648" s="425" t="s">
        <v>229</v>
      </c>
      <c r="E648" s="23"/>
      <c r="F648" s="21"/>
      <c r="G648" s="23"/>
      <c r="H648" s="21"/>
      <c r="I648" s="551">
        <f>'04_Blasting'!E42/8760</f>
        <v>5.742857142857143E-8</v>
      </c>
      <c r="J648" s="422">
        <f>'04_Blasting'!F42/24</f>
        <v>5.7428571428571424E-8</v>
      </c>
      <c r="K648" s="6" t="s">
        <v>226</v>
      </c>
      <c r="L648" s="20" t="s">
        <v>227</v>
      </c>
      <c r="M648" s="7">
        <f>IF(ISBLANK($B648),_xlfn.XLOOKUP($A648,'2. TEUs &amp; Activities - EF'!$A$9:$A$190,'2. TEUs &amp; Activities - EF'!$J$9:$J$190),_xlfn.XLOOKUP($B648,'2. TEUs &amp; Activities - EF'!$B$9:$B$190,'2. TEUs &amp; Activities - EF'!$J$9:$J$190))*'3. Pollutant Emissions - EF'!$I648*IF(OR(ISBLANK($E648),$G648="Yes"),1,$E648)*IF($H648="Yes",1,(1-$F648))</f>
        <v>5.0307428571428573E-4</v>
      </c>
      <c r="N648" s="426">
        <f>IF(ISBLANK($B648),_xlfn.XLOOKUP($A648,'2. TEUs &amp; Activities - EF'!$A$9:$A$190,'2. TEUs &amp; Activities - EF'!$M$9:$M$190),_xlfn.XLOOKUP($B648,'2. TEUs &amp; Activities - EF'!$B$9:$B$190,'2. TEUs &amp; Activities - EF'!$M$9:$M$190))*'3. Pollutant Emissions - EF'!$J648*IF(OR(ISBLANK($E648),$G648="Yes"),1,$E648)*IF($H648="Yes",1,(1-$F648))</f>
        <v>1.3782857142857142E-6</v>
      </c>
      <c r="O648" s="131"/>
    </row>
    <row r="649" spans="1:15" ht="15.75" thickBot="1">
      <c r="A649" s="5" t="s">
        <v>69</v>
      </c>
      <c r="B649" s="7" t="s">
        <v>225</v>
      </c>
      <c r="C649" s="424" t="s">
        <v>115</v>
      </c>
      <c r="D649" s="425" t="s">
        <v>140</v>
      </c>
      <c r="E649" s="23"/>
      <c r="F649" s="21"/>
      <c r="G649" s="23"/>
      <c r="H649" s="21"/>
      <c r="I649" s="551">
        <f>'04_Blasting'!E43/8760</f>
        <v>1.9246285714285715E-5</v>
      </c>
      <c r="J649" s="422">
        <f>'04_Blasting'!F43/24</f>
        <v>1.9246285714285711E-5</v>
      </c>
      <c r="K649" s="6" t="s">
        <v>226</v>
      </c>
      <c r="L649" s="20" t="s">
        <v>227</v>
      </c>
      <c r="M649" s="7">
        <f>IF(ISBLANK($B649),_xlfn.XLOOKUP($A649,'2. TEUs &amp; Activities - EF'!$A$9:$A$190,'2. TEUs &amp; Activities - EF'!$J$9:$J$190),_xlfn.XLOOKUP($B649,'2. TEUs &amp; Activities - EF'!$B$9:$B$190,'2. TEUs &amp; Activities - EF'!$J$9:$J$190))*'3. Pollutant Emissions - EF'!$I649*IF(OR(ISBLANK($E649),$G649="Yes"),1,$E649)*IF($H649="Yes",1,(1-$F649))</f>
        <v>0.16859746285714286</v>
      </c>
      <c r="N649" s="426">
        <f>IF(ISBLANK($B649),_xlfn.XLOOKUP($A649,'2. TEUs &amp; Activities - EF'!$A$9:$A$190,'2. TEUs &amp; Activities - EF'!$M$9:$M$190),_xlfn.XLOOKUP($B649,'2. TEUs &amp; Activities - EF'!$B$9:$B$190,'2. TEUs &amp; Activities - EF'!$M$9:$M$190))*'3. Pollutant Emissions - EF'!$J649*IF(OR(ISBLANK($E649),$G649="Yes"),1,$E649)*IF($H649="Yes",1,(1-$F649))</f>
        <v>4.6191085714285707E-4</v>
      </c>
      <c r="O649" s="131"/>
    </row>
    <row r="650" spans="1:15" ht="15.75" thickBot="1">
      <c r="A650" s="5" t="s">
        <v>69</v>
      </c>
      <c r="B650" s="7" t="s">
        <v>225</v>
      </c>
      <c r="C650" s="424">
        <v>365</v>
      </c>
      <c r="D650" s="425" t="s">
        <v>144</v>
      </c>
      <c r="E650" s="23"/>
      <c r="F650" s="21"/>
      <c r="G650" s="23"/>
      <c r="H650" s="21"/>
      <c r="I650" s="551">
        <f>'04_Blasting'!E44/8760</f>
        <v>9.6000000000000013E-8</v>
      </c>
      <c r="J650" s="422">
        <f>'04_Blasting'!F44/24</f>
        <v>9.5999999999999999E-8</v>
      </c>
      <c r="K650" s="6" t="s">
        <v>226</v>
      </c>
      <c r="L650" s="20" t="s">
        <v>227</v>
      </c>
      <c r="M650" s="7">
        <f>IF(ISBLANK($B650),_xlfn.XLOOKUP($A650,'2. TEUs &amp; Activities - EF'!$A$9:$A$190,'2. TEUs &amp; Activities - EF'!$J$9:$J$190),_xlfn.XLOOKUP($B650,'2. TEUs &amp; Activities - EF'!$B$9:$B$190,'2. TEUs &amp; Activities - EF'!$J$9:$J$190))*'3. Pollutant Emissions - EF'!$I650*IF(OR(ISBLANK($E650),$G650="Yes"),1,$E650)*IF($H650="Yes",1,(1-$F650))</f>
        <v>8.4096000000000008E-4</v>
      </c>
      <c r="N650" s="426">
        <f>IF(ISBLANK($B650),_xlfn.XLOOKUP($A650,'2. TEUs &amp; Activities - EF'!$A$9:$A$190,'2. TEUs &amp; Activities - EF'!$M$9:$M$190),_xlfn.XLOOKUP($B650,'2. TEUs &amp; Activities - EF'!$B$9:$B$190,'2. TEUs &amp; Activities - EF'!$M$9:$M$190))*'3. Pollutant Emissions - EF'!$J650*IF(OR(ISBLANK($E650),$G650="Yes"),1,$E650)*IF($H650="Yes",1,(1-$F650))</f>
        <v>2.3039999999999999E-6</v>
      </c>
      <c r="O650" s="131"/>
    </row>
    <row r="651" spans="1:15" ht="15.75" thickBot="1">
      <c r="A651" s="5" t="s">
        <v>69</v>
      </c>
      <c r="B651" s="7" t="s">
        <v>230</v>
      </c>
      <c r="C651" s="424" t="s">
        <v>114</v>
      </c>
      <c r="D651" s="425" t="s">
        <v>139</v>
      </c>
      <c r="E651" s="23"/>
      <c r="F651" s="21"/>
      <c r="G651" s="23"/>
      <c r="H651" s="21"/>
      <c r="I651" s="551">
        <f>'04_Blasting'!G38/8760</f>
        <v>6.5485714285714285E-7</v>
      </c>
      <c r="J651" s="422">
        <f>'04_Blasting'!H38/24</f>
        <v>6.5485714285714275E-7</v>
      </c>
      <c r="K651" s="6" t="s">
        <v>226</v>
      </c>
      <c r="L651" s="20" t="s">
        <v>227</v>
      </c>
      <c r="M651" s="7">
        <f>IF(ISBLANK($B651),_xlfn.XLOOKUP($A651,'2. TEUs &amp; Activities - EF'!$A$9:$A$190,'2. TEUs &amp; Activities - EF'!$J$9:$J$190),_xlfn.XLOOKUP($B651,'2. TEUs &amp; Activities - EF'!$B$9:$B$190,'2. TEUs &amp; Activities - EF'!$J$9:$J$190))*'3. Pollutant Emissions - EF'!$I651*IF(OR(ISBLANK($E651),$G651="Yes"),1,$E651)*IF($H651="Yes",1,(1-$F651))</f>
        <v>5.7365485714285713E-3</v>
      </c>
      <c r="N651" s="426">
        <f>IF(ISBLANK($B651),_xlfn.XLOOKUP($A651,'2. TEUs &amp; Activities - EF'!$A$9:$A$190,'2. TEUs &amp; Activities - EF'!$M$9:$M$190),_xlfn.XLOOKUP($B651,'2. TEUs &amp; Activities - EF'!$B$9:$B$190,'2. TEUs &amp; Activities - EF'!$M$9:$M$190))*'3. Pollutant Emissions - EF'!$J651*IF(OR(ISBLANK($E651),$G651="Yes"),1,$E651)*IF($H651="Yes",1,(1-$F651))</f>
        <v>1.5716571428571426E-5</v>
      </c>
      <c r="O651" s="131"/>
    </row>
    <row r="652" spans="1:15" ht="15.75" thickBot="1">
      <c r="A652" s="5" t="s">
        <v>69</v>
      </c>
      <c r="B652" s="7" t="s">
        <v>230</v>
      </c>
      <c r="C652" s="424" t="s">
        <v>109</v>
      </c>
      <c r="D652" s="425" t="s">
        <v>134</v>
      </c>
      <c r="E652" s="23"/>
      <c r="F652" s="21"/>
      <c r="G652" s="23"/>
      <c r="H652" s="21"/>
      <c r="I652" s="34">
        <f>'04_Blasting'!G39/8760</f>
        <v>4.578E-6</v>
      </c>
      <c r="J652" s="11">
        <f>'04_Blasting'!H39/24</f>
        <v>4.5779999999999992E-6</v>
      </c>
      <c r="K652" s="6" t="s">
        <v>226</v>
      </c>
      <c r="L652" s="20" t="s">
        <v>227</v>
      </c>
      <c r="M652" s="7">
        <f>IF(ISBLANK($B652),_xlfn.XLOOKUP($A652,'2. TEUs &amp; Activities - EF'!$A$9:$A$190,'2. TEUs &amp; Activities - EF'!$J$9:$J$190),_xlfn.XLOOKUP($B652,'2. TEUs &amp; Activities - EF'!$B$9:$B$190,'2. TEUs &amp; Activities - EF'!$J$9:$J$190))*'3. Pollutant Emissions - EF'!$I652*IF(OR(ISBLANK($E652),$G652="Yes"),1,$E652)*IF($H652="Yes",1,(1-$F652))</f>
        <v>4.0103279999999998E-2</v>
      </c>
      <c r="N652" s="426">
        <f>IF(ISBLANK($B652),_xlfn.XLOOKUP($A652,'2. TEUs &amp; Activities - EF'!$A$9:$A$190,'2. TEUs &amp; Activities - EF'!$M$9:$M$190),_xlfn.XLOOKUP($B652,'2. TEUs &amp; Activities - EF'!$B$9:$B$190,'2. TEUs &amp; Activities - EF'!$M$9:$M$190))*'3. Pollutant Emissions - EF'!$J652*IF(OR(ISBLANK($E652),$G652="Yes"),1,$E652)*IF($H652="Yes",1,(1-$F652))</f>
        <v>1.0987199999999998E-4</v>
      </c>
      <c r="O652" s="131"/>
    </row>
    <row r="653" spans="1:15" ht="15.75" thickBot="1">
      <c r="A653" s="5" t="s">
        <v>69</v>
      </c>
      <c r="B653" s="7" t="s">
        <v>230</v>
      </c>
      <c r="C653" s="424" t="s">
        <v>108</v>
      </c>
      <c r="D653" s="425" t="s">
        <v>133</v>
      </c>
      <c r="E653" s="23"/>
      <c r="F653" s="21"/>
      <c r="G653" s="23"/>
      <c r="H653" s="21"/>
      <c r="I653" s="34">
        <f>'04_Blasting'!G40/8760</f>
        <v>1.4689714285714287E-10</v>
      </c>
      <c r="J653" s="11">
        <f>'04_Blasting'!H40/24</f>
        <v>1.4689714285714285E-10</v>
      </c>
      <c r="K653" s="6" t="s">
        <v>226</v>
      </c>
      <c r="L653" s="20" t="s">
        <v>227</v>
      </c>
      <c r="M653" s="7">
        <f>IF(ISBLANK($B653),_xlfn.XLOOKUP($A653,'2. TEUs &amp; Activities - EF'!$A$9:$A$190,'2. TEUs &amp; Activities - EF'!$J$9:$J$190),_xlfn.XLOOKUP($B653,'2. TEUs &amp; Activities - EF'!$B$9:$B$190,'2. TEUs &amp; Activities - EF'!$J$9:$J$190))*'3. Pollutant Emissions - EF'!$I653*IF(OR(ISBLANK($E653),$G653="Yes"),1,$E653)*IF($H653="Yes",1,(1-$F653))</f>
        <v>1.2868189714285716E-6</v>
      </c>
      <c r="N653" s="426">
        <f>IF(ISBLANK($B653),_xlfn.XLOOKUP($A653,'2. TEUs &amp; Activities - EF'!$A$9:$A$190,'2. TEUs &amp; Activities - EF'!$M$9:$M$190),_xlfn.XLOOKUP($B653,'2. TEUs &amp; Activities - EF'!$B$9:$B$190,'2. TEUs &amp; Activities - EF'!$M$9:$M$190))*'3. Pollutant Emissions - EF'!$J653*IF(OR(ISBLANK($E653),$G653="Yes"),1,$E653)*IF($H653="Yes",1,(1-$F653))</f>
        <v>3.5255314285714284E-9</v>
      </c>
      <c r="O653" s="131"/>
    </row>
    <row r="654" spans="1:15" ht="15.75" thickBot="1">
      <c r="A654" s="5" t="s">
        <v>69</v>
      </c>
      <c r="B654" s="7" t="s">
        <v>230</v>
      </c>
      <c r="C654" s="424" t="s">
        <v>110</v>
      </c>
      <c r="D654" s="425" t="s">
        <v>228</v>
      </c>
      <c r="E654" s="23"/>
      <c r="F654" s="21"/>
      <c r="G654" s="23"/>
      <c r="H654" s="21"/>
      <c r="I654" s="34">
        <f>'04_Blasting'!G41/8760</f>
        <v>6.3685714285714288E-7</v>
      </c>
      <c r="J654" s="11">
        <f>'04_Blasting'!H41/24</f>
        <v>6.3685714285714277E-7</v>
      </c>
      <c r="K654" s="6" t="s">
        <v>226</v>
      </c>
      <c r="L654" s="20" t="s">
        <v>227</v>
      </c>
      <c r="M654" s="7">
        <f>IF(ISBLANK($B654),_xlfn.XLOOKUP($A654,'2. TEUs &amp; Activities - EF'!$A$9:$A$190,'2. TEUs &amp; Activities - EF'!$J$9:$J$190),_xlfn.XLOOKUP($B654,'2. TEUs &amp; Activities - EF'!$B$9:$B$190,'2. TEUs &amp; Activities - EF'!$J$9:$J$190))*'3. Pollutant Emissions - EF'!$I654*IF(OR(ISBLANK($E654),$G654="Yes"),1,$E654)*IF($H654="Yes",1,(1-$F654))</f>
        <v>5.5788685714285718E-3</v>
      </c>
      <c r="N654" s="426">
        <f>IF(ISBLANK($B654),_xlfn.XLOOKUP($A654,'2. TEUs &amp; Activities - EF'!$A$9:$A$190,'2. TEUs &amp; Activities - EF'!$M$9:$M$190),_xlfn.XLOOKUP($B654,'2. TEUs &amp; Activities - EF'!$B$9:$B$190,'2. TEUs &amp; Activities - EF'!$M$9:$M$190))*'3. Pollutant Emissions - EF'!$J654*IF(OR(ISBLANK($E654),$G654="Yes"),1,$E654)*IF($H654="Yes",1,(1-$F654))</f>
        <v>1.5284571428571427E-5</v>
      </c>
      <c r="O654" s="131"/>
    </row>
    <row r="655" spans="1:15" ht="15.75" thickBot="1">
      <c r="A655" s="5" t="s">
        <v>69</v>
      </c>
      <c r="B655" s="7" t="s">
        <v>230</v>
      </c>
      <c r="C655" s="424" t="s">
        <v>116</v>
      </c>
      <c r="D655" s="425" t="s">
        <v>229</v>
      </c>
      <c r="E655" s="23"/>
      <c r="F655" s="21"/>
      <c r="G655" s="23"/>
      <c r="H655" s="21"/>
      <c r="I655" s="34">
        <f>'04_Blasting'!G42/8760</f>
        <v>5.742857142857143E-8</v>
      </c>
      <c r="J655" s="11">
        <f>'04_Blasting'!H42/24</f>
        <v>5.7428571428571424E-8</v>
      </c>
      <c r="K655" s="6" t="s">
        <v>226</v>
      </c>
      <c r="L655" s="20" t="s">
        <v>227</v>
      </c>
      <c r="M655" s="7">
        <f>IF(ISBLANK($B655),_xlfn.XLOOKUP($A655,'2. TEUs &amp; Activities - EF'!$A$9:$A$190,'2. TEUs &amp; Activities - EF'!$J$9:$J$190),_xlfn.XLOOKUP($B655,'2. TEUs &amp; Activities - EF'!$B$9:$B$190,'2. TEUs &amp; Activities - EF'!$J$9:$J$190))*'3. Pollutant Emissions - EF'!$I655*IF(OR(ISBLANK($E655),$G655="Yes"),1,$E655)*IF($H655="Yes",1,(1-$F655))</f>
        <v>5.0307428571428573E-4</v>
      </c>
      <c r="N655" s="426">
        <f>IF(ISBLANK($B655),_xlfn.XLOOKUP($A655,'2. TEUs &amp; Activities - EF'!$A$9:$A$190,'2. TEUs &amp; Activities - EF'!$M$9:$M$190),_xlfn.XLOOKUP($B655,'2. TEUs &amp; Activities - EF'!$B$9:$B$190,'2. TEUs &amp; Activities - EF'!$M$9:$M$190))*'3. Pollutant Emissions - EF'!$J655*IF(OR(ISBLANK($E655),$G655="Yes"),1,$E655)*IF($H655="Yes",1,(1-$F655))</f>
        <v>1.3782857142857142E-6</v>
      </c>
      <c r="O655" s="131"/>
    </row>
    <row r="656" spans="1:15" ht="15.75" thickBot="1">
      <c r="A656" s="5" t="s">
        <v>69</v>
      </c>
      <c r="B656" s="7" t="s">
        <v>230</v>
      </c>
      <c r="C656" s="424" t="s">
        <v>115</v>
      </c>
      <c r="D656" s="425" t="s">
        <v>140</v>
      </c>
      <c r="E656" s="23"/>
      <c r="F656" s="21"/>
      <c r="G656" s="23"/>
      <c r="H656" s="21"/>
      <c r="I656" s="34">
        <f>'04_Blasting'!G43/8760</f>
        <v>1.9246285714285715E-5</v>
      </c>
      <c r="J656" s="11">
        <f>'04_Blasting'!H43/24</f>
        <v>1.9246285714285711E-5</v>
      </c>
      <c r="K656" s="6" t="s">
        <v>226</v>
      </c>
      <c r="L656" s="20" t="s">
        <v>227</v>
      </c>
      <c r="M656" s="7">
        <f>IF(ISBLANK($B656),_xlfn.XLOOKUP($A656,'2. TEUs &amp; Activities - EF'!$A$9:$A$190,'2. TEUs &amp; Activities - EF'!$J$9:$J$190),_xlfn.XLOOKUP($B656,'2. TEUs &amp; Activities - EF'!$B$9:$B$190,'2. TEUs &amp; Activities - EF'!$J$9:$J$190))*'3. Pollutant Emissions - EF'!$I656*IF(OR(ISBLANK($E656),$G656="Yes"),1,$E656)*IF($H656="Yes",1,(1-$F656))</f>
        <v>0.16859746285714286</v>
      </c>
      <c r="N656" s="426">
        <f>IF(ISBLANK($B656),_xlfn.XLOOKUP($A656,'2. TEUs &amp; Activities - EF'!$A$9:$A$190,'2. TEUs &amp; Activities - EF'!$M$9:$M$190),_xlfn.XLOOKUP($B656,'2. TEUs &amp; Activities - EF'!$B$9:$B$190,'2. TEUs &amp; Activities - EF'!$M$9:$M$190))*'3. Pollutant Emissions - EF'!$J656*IF(OR(ISBLANK($E656),$G656="Yes"),1,$E656)*IF($H656="Yes",1,(1-$F656))</f>
        <v>4.6191085714285707E-4</v>
      </c>
      <c r="O656" s="131"/>
    </row>
    <row r="657" spans="1:15" ht="15.75" thickBot="1">
      <c r="A657" s="5" t="s">
        <v>69</v>
      </c>
      <c r="B657" s="7" t="str">
        <f>'2. TEUs &amp; Activities - EF'!B30</f>
        <v>S43</v>
      </c>
      <c r="C657" s="424">
        <v>365</v>
      </c>
      <c r="D657" s="425" t="s">
        <v>144</v>
      </c>
      <c r="E657" s="23"/>
      <c r="F657" s="21"/>
      <c r="G657" s="23"/>
      <c r="H657" s="21"/>
      <c r="I657" s="34">
        <f>'04_Blasting'!G44/8760</f>
        <v>9.6000000000000013E-8</v>
      </c>
      <c r="J657" s="11">
        <f>'04_Blasting'!H44/24</f>
        <v>9.5999999999999999E-8</v>
      </c>
      <c r="K657" s="6" t="s">
        <v>226</v>
      </c>
      <c r="L657" s="20" t="s">
        <v>227</v>
      </c>
      <c r="M657" s="7">
        <f>IF(ISBLANK($B657),_xlfn.XLOOKUP($A657,'2. TEUs &amp; Activities - EF'!$A$9:$A$190,'2. TEUs &amp; Activities - EF'!$J$9:$J$190),_xlfn.XLOOKUP($B657,'2. TEUs &amp; Activities - EF'!$B$9:$B$190,'2. TEUs &amp; Activities - EF'!$J$9:$J$190))*'3. Pollutant Emissions - EF'!$I657*IF(OR(ISBLANK($E657),$G657="Yes"),1,$E657)*IF($H657="Yes",1,(1-$F657))</f>
        <v>8.4096000000000008E-4</v>
      </c>
      <c r="N657" s="426">
        <f>IF(ISBLANK($B657),_xlfn.XLOOKUP($A657,'2. TEUs &amp; Activities - EF'!$A$9:$A$190,'2. TEUs &amp; Activities - EF'!$M$9:$M$190),_xlfn.XLOOKUP($B657,'2. TEUs &amp; Activities - EF'!$B$9:$B$190,'2. TEUs &amp; Activities - EF'!$M$9:$M$190))*'3. Pollutant Emissions - EF'!$J657*IF(OR(ISBLANK($E657),$G657="Yes"),1,$E657)*IF($H657="Yes",1,(1-$F657))</f>
        <v>2.3039999999999999E-6</v>
      </c>
      <c r="O657" s="131"/>
    </row>
    <row r="658" spans="1:15" ht="15.75" thickBot="1">
      <c r="A658" s="5" t="s">
        <v>69</v>
      </c>
      <c r="B658" s="7" t="s">
        <v>231</v>
      </c>
      <c r="C658" s="424" t="s">
        <v>114</v>
      </c>
      <c r="D658" s="425" t="s">
        <v>139</v>
      </c>
      <c r="E658" s="23"/>
      <c r="F658" s="21"/>
      <c r="G658" s="23"/>
      <c r="H658" s="21"/>
      <c r="I658" s="34">
        <f>'04_Blasting'!$C$38/8760</f>
        <v>2.0955428571428572E-6</v>
      </c>
      <c r="J658" s="11">
        <f>'04_Blasting'!$D$38/24</f>
        <v>2.0955428571428572E-6</v>
      </c>
      <c r="K658" s="6" t="s">
        <v>226</v>
      </c>
      <c r="L658" s="20" t="s">
        <v>227</v>
      </c>
      <c r="M658" s="7">
        <f>IF(ISBLANK($B658),_xlfn.XLOOKUP($A658,'2. TEUs &amp; Activities - EF'!$A$9:$A$190,'2. TEUs &amp; Activities - EF'!$J$9:$J$190),_xlfn.XLOOKUP($B658,'2. TEUs &amp; Activities - EF'!$B$9:$B$190,'2. TEUs &amp; Activities - EF'!$J$9:$J$190))*'3. Pollutant Emissions - EF'!$I658*IF(OR(ISBLANK($E658),$G658="Yes"),1,$E658)*IF($H658="Yes",1,(1-$F658))</f>
        <v>1.835695542857143E-2</v>
      </c>
      <c r="N658" s="426">
        <f>IF(ISBLANK($B658),_xlfn.XLOOKUP($A658,'2. TEUs &amp; Activities - EF'!$A$9:$A$190,'2. TEUs &amp; Activities - EF'!$M$9:$M$190),_xlfn.XLOOKUP($B658,'2. TEUs &amp; Activities - EF'!$B$9:$B$190,'2. TEUs &amp; Activities - EF'!$M$9:$M$190))*'3. Pollutant Emissions - EF'!$J658*IF(OR(ISBLANK($E658),$G658="Yes"),1,$E658)*IF($H658="Yes",1,(1-$F658))</f>
        <v>5.0293028571428576E-5</v>
      </c>
      <c r="O658" s="131"/>
    </row>
    <row r="659" spans="1:15" ht="15.75" thickBot="1">
      <c r="A659" s="5" t="s">
        <v>69</v>
      </c>
      <c r="B659" s="7" t="s">
        <v>231</v>
      </c>
      <c r="C659" s="424" t="s">
        <v>109</v>
      </c>
      <c r="D659" s="425" t="s">
        <v>134</v>
      </c>
      <c r="E659" s="23"/>
      <c r="F659" s="21"/>
      <c r="G659" s="23"/>
      <c r="H659" s="21"/>
      <c r="I659" s="34">
        <f>'04_Blasting'!$C$39/8760</f>
        <v>1.4649599999999999E-5</v>
      </c>
      <c r="J659" s="11">
        <f>'04_Blasting'!$D$39/24</f>
        <v>1.4649600000000001E-5</v>
      </c>
      <c r="K659" s="6" t="s">
        <v>226</v>
      </c>
      <c r="L659" s="20" t="s">
        <v>227</v>
      </c>
      <c r="M659" s="7">
        <f>IF(ISBLANK($B659),_xlfn.XLOOKUP($A659,'2. TEUs &amp; Activities - EF'!$A$9:$A$190,'2. TEUs &amp; Activities - EF'!$J$9:$J$190),_xlfn.XLOOKUP($B659,'2. TEUs &amp; Activities - EF'!$B$9:$B$190,'2. TEUs &amp; Activities - EF'!$J$9:$J$190))*'3. Pollutant Emissions - EF'!$I659*IF(OR(ISBLANK($E659),$G659="Yes"),1,$E659)*IF($H659="Yes",1,(1-$F659))</f>
        <v>0.12833049599999999</v>
      </c>
      <c r="N659" s="426">
        <f>IF(ISBLANK($B659),_xlfn.XLOOKUP($A659,'2. TEUs &amp; Activities - EF'!$A$9:$A$190,'2. TEUs &amp; Activities - EF'!$M$9:$M$190),_xlfn.XLOOKUP($B659,'2. TEUs &amp; Activities - EF'!$B$9:$B$190,'2. TEUs &amp; Activities - EF'!$M$9:$M$190))*'3. Pollutant Emissions - EF'!$J659*IF(OR(ISBLANK($E659),$G659="Yes"),1,$E659)*IF($H659="Yes",1,(1-$F659))</f>
        <v>3.5159040000000001E-4</v>
      </c>
      <c r="O659" s="131"/>
    </row>
    <row r="660" spans="1:15" ht="15.75" thickBot="1">
      <c r="A660" s="5" t="s">
        <v>69</v>
      </c>
      <c r="B660" s="7" t="s">
        <v>231</v>
      </c>
      <c r="C660" s="424" t="s">
        <v>108</v>
      </c>
      <c r="D660" s="425" t="s">
        <v>133</v>
      </c>
      <c r="E660" s="23"/>
      <c r="F660" s="21"/>
      <c r="G660" s="23"/>
      <c r="H660" s="21"/>
      <c r="I660" s="34">
        <f>'04_Blasting'!$C$40/8760</f>
        <v>4.7007085714285718E-10</v>
      </c>
      <c r="J660" s="11">
        <f>'04_Blasting'!$D$40/24</f>
        <v>4.7007085714285718E-10</v>
      </c>
      <c r="K660" s="6" t="s">
        <v>226</v>
      </c>
      <c r="L660" s="20" t="s">
        <v>227</v>
      </c>
      <c r="M660" s="7">
        <f>IF(ISBLANK($B660),_xlfn.XLOOKUP($A660,'2. TEUs &amp; Activities - EF'!$A$9:$A$190,'2. TEUs &amp; Activities - EF'!$J$9:$J$190),_xlfn.XLOOKUP($B660,'2. TEUs &amp; Activities - EF'!$B$9:$B$190,'2. TEUs &amp; Activities - EF'!$J$9:$J$190))*'3. Pollutant Emissions - EF'!$I660*IF(OR(ISBLANK($E660),$G660="Yes"),1,$E660)*IF($H660="Yes",1,(1-$F660))</f>
        <v>4.1178207085714287E-6</v>
      </c>
      <c r="N660" s="426">
        <f>IF(ISBLANK($B660),_xlfn.XLOOKUP($A660,'2. TEUs &amp; Activities - EF'!$A$9:$A$190,'2. TEUs &amp; Activities - EF'!$M$9:$M$190),_xlfn.XLOOKUP($B660,'2. TEUs &amp; Activities - EF'!$B$9:$B$190,'2. TEUs &amp; Activities - EF'!$M$9:$M$190))*'3. Pollutant Emissions - EF'!$J660*IF(OR(ISBLANK($E660),$G660="Yes"),1,$E660)*IF($H660="Yes",1,(1-$F660))</f>
        <v>1.1281700571428571E-8</v>
      </c>
      <c r="O660" s="131"/>
    </row>
    <row r="661" spans="1:15" ht="15.75" thickBot="1">
      <c r="A661" s="5" t="s">
        <v>69</v>
      </c>
      <c r="B661" s="7" t="s">
        <v>231</v>
      </c>
      <c r="C661" s="424" t="s">
        <v>110</v>
      </c>
      <c r="D661" s="425" t="s">
        <v>228</v>
      </c>
      <c r="E661" s="23"/>
      <c r="F661" s="21"/>
      <c r="G661" s="23"/>
      <c r="H661" s="21"/>
      <c r="I661" s="34">
        <f>'04_Blasting'!$C$41/8760</f>
        <v>2.0379428571428571E-6</v>
      </c>
      <c r="J661" s="11">
        <f>'04_Blasting'!$D$41/24</f>
        <v>2.0379428571428571E-6</v>
      </c>
      <c r="K661" s="6" t="s">
        <v>226</v>
      </c>
      <c r="L661" s="20" t="s">
        <v>227</v>
      </c>
      <c r="M661" s="7">
        <f>IF(ISBLANK($B661),_xlfn.XLOOKUP($A661,'2. TEUs &amp; Activities - EF'!$A$9:$A$190,'2. TEUs &amp; Activities - EF'!$J$9:$J$190),_xlfn.XLOOKUP($B661,'2. TEUs &amp; Activities - EF'!$B$9:$B$190,'2. TEUs &amp; Activities - EF'!$J$9:$J$190))*'3. Pollutant Emissions - EF'!$I661*IF(OR(ISBLANK($E661),$G661="Yes"),1,$E661)*IF($H661="Yes",1,(1-$F661))</f>
        <v>1.785237942857143E-2</v>
      </c>
      <c r="N661" s="426">
        <f>IF(ISBLANK($B661),_xlfn.XLOOKUP($A661,'2. TEUs &amp; Activities - EF'!$A$9:$A$190,'2. TEUs &amp; Activities - EF'!$M$9:$M$190),_xlfn.XLOOKUP($B661,'2. TEUs &amp; Activities - EF'!$B$9:$B$190,'2. TEUs &amp; Activities - EF'!$M$9:$M$190))*'3. Pollutant Emissions - EF'!$J661*IF(OR(ISBLANK($E661),$G661="Yes"),1,$E661)*IF($H661="Yes",1,(1-$F661))</f>
        <v>4.8910628571428567E-5</v>
      </c>
      <c r="O661" s="131"/>
    </row>
    <row r="662" spans="1:15" ht="15.75" thickBot="1">
      <c r="A662" s="5" t="s">
        <v>69</v>
      </c>
      <c r="B662" s="7" t="s">
        <v>231</v>
      </c>
      <c r="C662" s="424" t="s">
        <v>116</v>
      </c>
      <c r="D662" s="425" t="s">
        <v>229</v>
      </c>
      <c r="E662" s="23"/>
      <c r="F662" s="21"/>
      <c r="G662" s="23"/>
      <c r="H662" s="21"/>
      <c r="I662" s="34">
        <f>'04_Blasting'!$C$42/8760</f>
        <v>1.8377142857142857E-7</v>
      </c>
      <c r="J662" s="11">
        <f>'04_Blasting'!$D$42/24</f>
        <v>1.837714285714286E-7</v>
      </c>
      <c r="K662" s="6" t="s">
        <v>226</v>
      </c>
      <c r="L662" s="20" t="s">
        <v>227</v>
      </c>
      <c r="M662" s="7">
        <f>IF(ISBLANK($B662),_xlfn.XLOOKUP($A662,'2. TEUs &amp; Activities - EF'!$A$9:$A$190,'2. TEUs &amp; Activities - EF'!$J$9:$J$190),_xlfn.XLOOKUP($B662,'2. TEUs &amp; Activities - EF'!$B$9:$B$190,'2. TEUs &amp; Activities - EF'!$J$9:$J$190))*'3. Pollutant Emissions - EF'!$I662*IF(OR(ISBLANK($E662),$G662="Yes"),1,$E662)*IF($H662="Yes",1,(1-$F662))</f>
        <v>1.6098377142857144E-3</v>
      </c>
      <c r="N662" s="426">
        <f>IF(ISBLANK($B662),_xlfn.XLOOKUP($A662,'2. TEUs &amp; Activities - EF'!$A$9:$A$190,'2. TEUs &amp; Activities - EF'!$M$9:$M$190),_xlfn.XLOOKUP($B662,'2. TEUs &amp; Activities - EF'!$B$9:$B$190,'2. TEUs &amp; Activities - EF'!$M$9:$M$190))*'3. Pollutant Emissions - EF'!$J662*IF(OR(ISBLANK($E662),$G662="Yes"),1,$E662)*IF($H662="Yes",1,(1-$F662))</f>
        <v>4.4105142857142864E-6</v>
      </c>
      <c r="O662" s="131"/>
    </row>
    <row r="663" spans="1:15" ht="15.75" thickBot="1">
      <c r="A663" s="5" t="s">
        <v>69</v>
      </c>
      <c r="B663" s="7" t="s">
        <v>231</v>
      </c>
      <c r="C663" s="424" t="s">
        <v>115</v>
      </c>
      <c r="D663" s="425" t="s">
        <v>140</v>
      </c>
      <c r="E663" s="23"/>
      <c r="F663" s="21"/>
      <c r="G663" s="23"/>
      <c r="H663" s="21"/>
      <c r="I663" s="34">
        <f>'04_Blasting'!$C$43/8760</f>
        <v>6.1588114285714282E-5</v>
      </c>
      <c r="J663" s="11">
        <f>'04_Blasting'!$D$43/24</f>
        <v>6.1588114285714295E-5</v>
      </c>
      <c r="K663" s="6" t="s">
        <v>226</v>
      </c>
      <c r="L663" s="20" t="s">
        <v>227</v>
      </c>
      <c r="M663" s="7">
        <f>IF(ISBLANK($B663),_xlfn.XLOOKUP($A663,'2. TEUs &amp; Activities - EF'!$A$9:$A$190,'2. TEUs &amp; Activities - EF'!$J$9:$J$190),_xlfn.XLOOKUP($B663,'2. TEUs &amp; Activities - EF'!$B$9:$B$190,'2. TEUs &amp; Activities - EF'!$J$9:$J$190))*'3. Pollutant Emissions - EF'!$I663*IF(OR(ISBLANK($E663),$G663="Yes"),1,$E663)*IF($H663="Yes",1,(1-$F663))</f>
        <v>0.53951188114285709</v>
      </c>
      <c r="N663" s="426">
        <f>IF(ISBLANK($B663),_xlfn.XLOOKUP($A663,'2. TEUs &amp; Activities - EF'!$A$9:$A$190,'2. TEUs &amp; Activities - EF'!$M$9:$M$190),_xlfn.XLOOKUP($B663,'2. TEUs &amp; Activities - EF'!$B$9:$B$190,'2. TEUs &amp; Activities - EF'!$M$9:$M$190))*'3. Pollutant Emissions - EF'!$J663*IF(OR(ISBLANK($E663),$G663="Yes"),1,$E663)*IF($H663="Yes",1,(1-$F663))</f>
        <v>1.478114742857143E-3</v>
      </c>
      <c r="O663" s="131"/>
    </row>
    <row r="664" spans="1:15" ht="15.75" thickBot="1">
      <c r="A664" s="18" t="s">
        <v>69</v>
      </c>
      <c r="B664" s="18" t="s">
        <v>231</v>
      </c>
      <c r="C664" s="424">
        <v>365</v>
      </c>
      <c r="D664" s="425" t="s">
        <v>144</v>
      </c>
      <c r="E664" s="23"/>
      <c r="F664" s="21"/>
      <c r="G664" s="23"/>
      <c r="H664" s="21"/>
      <c r="I664" s="34">
        <f>'04_Blasting'!$C$44/8760</f>
        <v>3.0720000000000005E-7</v>
      </c>
      <c r="J664" s="11">
        <f>'04_Blasting'!$D$44/24</f>
        <v>3.0720000000000005E-7</v>
      </c>
      <c r="K664" s="6" t="s">
        <v>226</v>
      </c>
      <c r="L664" s="20" t="s">
        <v>227</v>
      </c>
      <c r="M664" s="7">
        <f>IF(ISBLANK($B664),_xlfn.XLOOKUP($A664,'2. TEUs &amp; Activities - EF'!$A$9:$A$190,'2. TEUs &amp; Activities - EF'!$J$9:$J$190),_xlfn.XLOOKUP($B664,'2. TEUs &amp; Activities - EF'!$B$9:$B$190,'2. TEUs &amp; Activities - EF'!$J$9:$J$190))*'3. Pollutant Emissions - EF'!$I664*IF(OR(ISBLANK($E664),$G664="Yes"),1,$E664)*IF($H664="Yes",1,(1-$F664))</f>
        <v>2.6910720000000005E-3</v>
      </c>
      <c r="N664" s="426">
        <f>IF(ISBLANK($B664),_xlfn.XLOOKUP($A664,'2. TEUs &amp; Activities - EF'!$A$9:$A$190,'2. TEUs &amp; Activities - EF'!$M$9:$M$190),_xlfn.XLOOKUP($B664,'2. TEUs &amp; Activities - EF'!$B$9:$B$190,'2. TEUs &amp; Activities - EF'!$M$9:$M$190))*'3. Pollutant Emissions - EF'!$J664*IF(OR(ISBLANK($E664),$G664="Yes"),1,$E664)*IF($H664="Yes",1,(1-$F664))</f>
        <v>7.3728000000000016E-6</v>
      </c>
      <c r="O664" s="131"/>
    </row>
    <row r="665" spans="1:15" ht="15.75" thickBot="1">
      <c r="A665" s="5" t="s">
        <v>69</v>
      </c>
      <c r="B665" s="7" t="s">
        <v>232</v>
      </c>
      <c r="C665" s="424" t="s">
        <v>114</v>
      </c>
      <c r="D665" s="425" t="s">
        <v>139</v>
      </c>
      <c r="E665" s="23"/>
      <c r="F665" s="21"/>
      <c r="G665" s="23"/>
      <c r="H665" s="21"/>
      <c r="I665" s="34">
        <f>'04_Blasting'!C28/8760</f>
        <v>1.7208685714285716E-5</v>
      </c>
      <c r="J665" s="422">
        <f>'04_Blasting'!D28/24</f>
        <v>1.7208685714285716E-5</v>
      </c>
      <c r="K665" s="6" t="s">
        <v>226</v>
      </c>
      <c r="L665" s="20" t="s">
        <v>233</v>
      </c>
      <c r="M665" s="7">
        <f>IF(ISBLANK($B665),_xlfn.XLOOKUP($A665,'2. TEUs &amp; Activities - EF'!$A$9:$A$190,'2. TEUs &amp; Activities - EF'!$J$9:$J$190),_xlfn.XLOOKUP($B665,'2. TEUs &amp; Activities - EF'!$B$9:$B$190,'2. TEUs &amp; Activities - EF'!$J$9:$J$190))*'3. Pollutant Emissions - EF'!$I665*IF(OR(ISBLANK($E665),$G665="Yes"),1,$E665)*IF($H665="Yes",1,(1-$F665))</f>
        <v>0.15074808685714286</v>
      </c>
      <c r="N665" s="426">
        <f>IF(ISBLANK($B665),_xlfn.XLOOKUP($A665,'2. TEUs &amp; Activities - EF'!$A$9:$A$190,'2. TEUs &amp; Activities - EF'!$M$9:$M$190),_xlfn.XLOOKUP($B665,'2. TEUs &amp; Activities - EF'!$B$9:$B$190,'2. TEUs &amp; Activities - EF'!$M$9:$M$190))*'3. Pollutant Emissions - EF'!$J665*IF(OR(ISBLANK($E665),$G665="Yes"),1,$E665)*IF($H665="Yes",1,(1-$F665))</f>
        <v>4.1300845714285718E-4</v>
      </c>
      <c r="O665" s="131"/>
    </row>
    <row r="666" spans="1:15" ht="15.75" thickBot="1">
      <c r="A666" s="5" t="s">
        <v>69</v>
      </c>
      <c r="B666" s="7" t="s">
        <v>232</v>
      </c>
      <c r="C666" s="424" t="s">
        <v>110</v>
      </c>
      <c r="D666" s="425" t="s">
        <v>228</v>
      </c>
      <c r="E666" s="23"/>
      <c r="F666" s="21"/>
      <c r="G666" s="23"/>
      <c r="H666" s="21"/>
      <c r="I666" s="34">
        <f>'04_Blasting'!C29/8760</f>
        <v>1.8813257142857145E-5</v>
      </c>
      <c r="J666" s="11">
        <f>'04_Blasting'!D29/24</f>
        <v>1.8813257142857145E-5</v>
      </c>
      <c r="K666" s="6" t="s">
        <v>226</v>
      </c>
      <c r="L666" s="20" t="s">
        <v>233</v>
      </c>
      <c r="M666" s="7">
        <f>IF(ISBLANK($B666),_xlfn.XLOOKUP($A666,'2. TEUs &amp; Activities - EF'!$A$9:$A$190,'2. TEUs &amp; Activities - EF'!$J$9:$J$190),_xlfn.XLOOKUP($B666,'2. TEUs &amp; Activities - EF'!$B$9:$B$190,'2. TEUs &amp; Activities - EF'!$J$9:$J$190))*'3. Pollutant Emissions - EF'!$I666*IF(OR(ISBLANK($E666),$G666="Yes"),1,$E666)*IF($H666="Yes",1,(1-$F666))</f>
        <v>0.16480413257142859</v>
      </c>
      <c r="N666" s="426">
        <f>IF(ISBLANK($B666),_xlfn.XLOOKUP($A666,'2. TEUs &amp; Activities - EF'!$A$9:$A$190,'2. TEUs &amp; Activities - EF'!$M$9:$M$190),_xlfn.XLOOKUP($B666,'2. TEUs &amp; Activities - EF'!$B$9:$B$190,'2. TEUs &amp; Activities - EF'!$M$9:$M$190))*'3. Pollutant Emissions - EF'!$J666*IF(OR(ISBLANK($E666),$G666="Yes"),1,$E666)*IF($H666="Yes",1,(1-$F666))</f>
        <v>4.5151817142857146E-4</v>
      </c>
      <c r="O666" s="131"/>
    </row>
    <row r="667" spans="1:15" ht="15.75" thickBot="1">
      <c r="A667" s="5" t="s">
        <v>69</v>
      </c>
      <c r="B667" s="7" t="s">
        <v>232</v>
      </c>
      <c r="C667" s="424" t="s">
        <v>116</v>
      </c>
      <c r="D667" s="425" t="s">
        <v>229</v>
      </c>
      <c r="E667" s="23"/>
      <c r="F667" s="21"/>
      <c r="G667" s="23"/>
      <c r="H667" s="21"/>
      <c r="I667" s="34">
        <f>'04_Blasting'!C30/8760</f>
        <v>2.3040000000000002E-7</v>
      </c>
      <c r="J667" s="11">
        <f>'04_Blasting'!D30/24</f>
        <v>2.3040000000000002E-7</v>
      </c>
      <c r="K667" s="6" t="s">
        <v>226</v>
      </c>
      <c r="L667" s="20" t="s">
        <v>233</v>
      </c>
      <c r="M667" s="7">
        <f>IF(ISBLANK($B667),_xlfn.XLOOKUP($A667,'2. TEUs &amp; Activities - EF'!$A$9:$A$190,'2. TEUs &amp; Activities - EF'!$J$9:$J$190),_xlfn.XLOOKUP($B667,'2. TEUs &amp; Activities - EF'!$B$9:$B$190,'2. TEUs &amp; Activities - EF'!$J$9:$J$190))*'3. Pollutant Emissions - EF'!$I667*IF(OR(ISBLANK($E667),$G667="Yes"),1,$E667)*IF($H667="Yes",1,(1-$F667))</f>
        <v>2.0183040000000003E-3</v>
      </c>
      <c r="N667" s="426">
        <f>IF(ISBLANK($B667),_xlfn.XLOOKUP($A667,'2. TEUs &amp; Activities - EF'!$A$9:$A$190,'2. TEUs &amp; Activities - EF'!$M$9:$M$190),_xlfn.XLOOKUP($B667,'2. TEUs &amp; Activities - EF'!$B$9:$B$190,'2. TEUs &amp; Activities - EF'!$M$9:$M$190))*'3. Pollutant Emissions - EF'!$J667*IF(OR(ISBLANK($E667),$G667="Yes"),1,$E667)*IF($H667="Yes",1,(1-$F667))</f>
        <v>5.5296000000000004E-6</v>
      </c>
      <c r="O667" s="131"/>
    </row>
    <row r="668" spans="1:15" ht="15.75" thickBot="1">
      <c r="A668" s="5" t="s">
        <v>69</v>
      </c>
      <c r="B668" s="7" t="s">
        <v>232</v>
      </c>
      <c r="C668" s="424" t="s">
        <v>115</v>
      </c>
      <c r="D668" s="425" t="s">
        <v>140</v>
      </c>
      <c r="E668" s="23"/>
      <c r="F668" s="21"/>
      <c r="G668" s="23"/>
      <c r="H668" s="21"/>
      <c r="I668" s="34">
        <f>'04_Blasting'!C31/8760</f>
        <v>1.634688E-4</v>
      </c>
      <c r="J668" s="11">
        <f>'04_Blasting'!D31/24</f>
        <v>1.634688E-4</v>
      </c>
      <c r="K668" s="6" t="s">
        <v>226</v>
      </c>
      <c r="L668" s="20" t="s">
        <v>233</v>
      </c>
      <c r="M668" s="7">
        <f>IF(ISBLANK($B668),_xlfn.XLOOKUP($A668,'2. TEUs &amp; Activities - EF'!$A$9:$A$190,'2. TEUs &amp; Activities - EF'!$J$9:$J$190),_xlfn.XLOOKUP($B668,'2. TEUs &amp; Activities - EF'!$B$9:$B$190,'2. TEUs &amp; Activities - EF'!$J$9:$J$190))*'3. Pollutant Emissions - EF'!$I668*IF(OR(ISBLANK($E668),$G668="Yes"),1,$E668)*IF($H668="Yes",1,(1-$F668))</f>
        <v>1.4319866880000001</v>
      </c>
      <c r="N668" s="426">
        <f>IF(ISBLANK($B668),_xlfn.XLOOKUP($A668,'2. TEUs &amp; Activities - EF'!$A$9:$A$190,'2. TEUs &amp; Activities - EF'!$M$9:$M$190),_xlfn.XLOOKUP($B668,'2. TEUs &amp; Activities - EF'!$B$9:$B$190,'2. TEUs &amp; Activities - EF'!$M$9:$M$190))*'3. Pollutant Emissions - EF'!$J668*IF(OR(ISBLANK($E668),$G668="Yes"),1,$E668)*IF($H668="Yes",1,(1-$F668))</f>
        <v>3.9232512000000001E-3</v>
      </c>
      <c r="O668" s="131"/>
    </row>
    <row r="669" spans="1:15" ht="15.75" thickBot="1">
      <c r="A669" s="5" t="s">
        <v>69</v>
      </c>
      <c r="B669" s="7" t="s">
        <v>232</v>
      </c>
      <c r="C669" s="424" t="s">
        <v>108</v>
      </c>
      <c r="D669" s="425" t="s">
        <v>133</v>
      </c>
      <c r="E669" s="23"/>
      <c r="F669" s="21"/>
      <c r="G669" s="23"/>
      <c r="H669" s="21"/>
      <c r="I669" s="34">
        <f>'04_Blasting'!C32/8760</f>
        <v>9.8364891428571423E-9</v>
      </c>
      <c r="J669" s="11">
        <f>'04_Blasting'!D32/24</f>
        <v>9.836489142857144E-9</v>
      </c>
      <c r="K669" s="6" t="s">
        <v>226</v>
      </c>
      <c r="L669" s="20" t="s">
        <v>233</v>
      </c>
      <c r="M669" s="7">
        <f>IF(ISBLANK($B669),_xlfn.XLOOKUP($A669,'2. TEUs &amp; Activities - EF'!$A$9:$A$190,'2. TEUs &amp; Activities - EF'!$J$9:$J$190),_xlfn.XLOOKUP($B669,'2. TEUs &amp; Activities - EF'!$B$9:$B$190,'2. TEUs &amp; Activities - EF'!$J$9:$J$190))*'3. Pollutant Emissions - EF'!$I669*IF(OR(ISBLANK($E669),$G669="Yes"),1,$E669)*IF($H669="Yes",1,(1-$F669))</f>
        <v>8.6167644891428565E-5</v>
      </c>
      <c r="N669" s="426">
        <f>IF(ISBLANK($B669),_xlfn.XLOOKUP($A669,'2. TEUs &amp; Activities - EF'!$A$9:$A$190,'2. TEUs &amp; Activities - EF'!$M$9:$M$190),_xlfn.XLOOKUP($B669,'2. TEUs &amp; Activities - EF'!$B$9:$B$190,'2. TEUs &amp; Activities - EF'!$M$9:$M$190))*'3. Pollutant Emissions - EF'!$J669*IF(OR(ISBLANK($E669),$G669="Yes"),1,$E669)*IF($H669="Yes",1,(1-$F669))</f>
        <v>2.3607573942857144E-7</v>
      </c>
      <c r="O669" s="131"/>
    </row>
    <row r="670" spans="1:15" ht="15.75" thickBot="1">
      <c r="A670" s="5" t="s">
        <v>69</v>
      </c>
      <c r="B670" s="7" t="s">
        <v>234</v>
      </c>
      <c r="C670" s="424" t="s">
        <v>114</v>
      </c>
      <c r="D670" s="425" t="s">
        <v>139</v>
      </c>
      <c r="E670" s="23"/>
      <c r="F670" s="21"/>
      <c r="G670" s="23"/>
      <c r="H670" s="21"/>
      <c r="I670" s="34">
        <f>'04_Blasting'!E28/8760</f>
        <v>8.6043428571428579E-6</v>
      </c>
      <c r="J670" s="422">
        <f>'04_Blasting'!F28/24</f>
        <v>8.6043428571428579E-6</v>
      </c>
      <c r="K670" s="6" t="s">
        <v>226</v>
      </c>
      <c r="L670" s="20" t="s">
        <v>233</v>
      </c>
      <c r="M670" s="7">
        <f>IF(ISBLANK($B670),_xlfn.XLOOKUP($A670,'2. TEUs &amp; Activities - EF'!$A$9:$A$190,'2. TEUs &amp; Activities - EF'!$J$9:$J$190),_xlfn.XLOOKUP($B670,'2. TEUs &amp; Activities - EF'!$B$9:$B$190,'2. TEUs &amp; Activities - EF'!$J$9:$J$190))*'3. Pollutant Emissions - EF'!$I670*IF(OR(ISBLANK($E670),$G670="Yes"),1,$E670)*IF($H670="Yes",1,(1-$F670))</f>
        <v>7.537404342857143E-2</v>
      </c>
      <c r="N670" s="426">
        <f>IF(ISBLANK($B670),_xlfn.XLOOKUP($A670,'2. TEUs &amp; Activities - EF'!$A$9:$A$190,'2. TEUs &amp; Activities - EF'!$M$9:$M$190),_xlfn.XLOOKUP($B670,'2. TEUs &amp; Activities - EF'!$B$9:$B$190,'2. TEUs &amp; Activities - EF'!$M$9:$M$190))*'3. Pollutant Emissions - EF'!$J670*IF(OR(ISBLANK($E670),$G670="Yes"),1,$E670)*IF($H670="Yes",1,(1-$F670))</f>
        <v>2.0650422857142859E-4</v>
      </c>
      <c r="O670" s="131"/>
    </row>
    <row r="671" spans="1:15" ht="15.75" thickBot="1">
      <c r="A671" s="5" t="s">
        <v>69</v>
      </c>
      <c r="B671" s="7" t="s">
        <v>234</v>
      </c>
      <c r="C671" s="424" t="s">
        <v>110</v>
      </c>
      <c r="D671" s="425" t="s">
        <v>228</v>
      </c>
      <c r="E671" s="23"/>
      <c r="F671" s="21"/>
      <c r="G671" s="23"/>
      <c r="H671" s="21"/>
      <c r="I671" s="34">
        <f>'04_Blasting'!E29/8760</f>
        <v>9.4066285714285727E-6</v>
      </c>
      <c r="J671" s="11">
        <f>'04_Blasting'!F29/24</f>
        <v>9.4066285714285727E-6</v>
      </c>
      <c r="K671" s="6" t="s">
        <v>226</v>
      </c>
      <c r="L671" s="20" t="s">
        <v>233</v>
      </c>
      <c r="M671" s="7">
        <f>IF(ISBLANK($B671),_xlfn.XLOOKUP($A671,'2. TEUs &amp; Activities - EF'!$A$9:$A$190,'2. TEUs &amp; Activities - EF'!$J$9:$J$190),_xlfn.XLOOKUP($B671,'2. TEUs &amp; Activities - EF'!$B$9:$B$190,'2. TEUs &amp; Activities - EF'!$J$9:$J$190))*'3. Pollutant Emissions - EF'!$I671*IF(OR(ISBLANK($E671),$G671="Yes"),1,$E671)*IF($H671="Yes",1,(1-$F671))</f>
        <v>8.2402066285714295E-2</v>
      </c>
      <c r="N671" s="426">
        <f>IF(ISBLANK($B671),_xlfn.XLOOKUP($A671,'2. TEUs &amp; Activities - EF'!$A$9:$A$190,'2. TEUs &amp; Activities - EF'!$M$9:$M$190),_xlfn.XLOOKUP($B671,'2. TEUs &amp; Activities - EF'!$B$9:$B$190,'2. TEUs &amp; Activities - EF'!$M$9:$M$190))*'3. Pollutant Emissions - EF'!$J671*IF(OR(ISBLANK($E671),$G671="Yes"),1,$E671)*IF($H671="Yes",1,(1-$F671))</f>
        <v>2.2575908571428573E-4</v>
      </c>
      <c r="O671" s="131"/>
    </row>
    <row r="672" spans="1:15" ht="15.75" thickBot="1">
      <c r="A672" s="5" t="s">
        <v>69</v>
      </c>
      <c r="B672" s="7" t="s">
        <v>234</v>
      </c>
      <c r="C672" s="424" t="s">
        <v>116</v>
      </c>
      <c r="D672" s="425" t="s">
        <v>229</v>
      </c>
      <c r="E672" s="23"/>
      <c r="F672" s="21"/>
      <c r="G672" s="23"/>
      <c r="H672" s="21"/>
      <c r="I672" s="34">
        <f>'04_Blasting'!E30/8760</f>
        <v>1.1520000000000001E-7</v>
      </c>
      <c r="J672" s="11">
        <f>'04_Blasting'!F30/24</f>
        <v>1.1520000000000001E-7</v>
      </c>
      <c r="K672" s="6" t="s">
        <v>226</v>
      </c>
      <c r="L672" s="20" t="s">
        <v>233</v>
      </c>
      <c r="M672" s="7">
        <f>IF(ISBLANK($B672),_xlfn.XLOOKUP($A672,'2. TEUs &amp; Activities - EF'!$A$9:$A$190,'2. TEUs &amp; Activities - EF'!$J$9:$J$190),_xlfn.XLOOKUP($B672,'2. TEUs &amp; Activities - EF'!$B$9:$B$190,'2. TEUs &amp; Activities - EF'!$J$9:$J$190))*'3. Pollutant Emissions - EF'!$I672*IF(OR(ISBLANK($E672),$G672="Yes"),1,$E672)*IF($H672="Yes",1,(1-$F672))</f>
        <v>1.0091520000000001E-3</v>
      </c>
      <c r="N672" s="426">
        <f>IF(ISBLANK($B672),_xlfn.XLOOKUP($A672,'2. TEUs &amp; Activities - EF'!$A$9:$A$190,'2. TEUs &amp; Activities - EF'!$M$9:$M$190),_xlfn.XLOOKUP($B672,'2. TEUs &amp; Activities - EF'!$B$9:$B$190,'2. TEUs &amp; Activities - EF'!$M$9:$M$190))*'3. Pollutant Emissions - EF'!$J672*IF(OR(ISBLANK($E672),$G672="Yes"),1,$E672)*IF($H672="Yes",1,(1-$F672))</f>
        <v>2.7648000000000002E-6</v>
      </c>
      <c r="O672" s="131"/>
    </row>
    <row r="673" spans="1:15" ht="15.75" thickBot="1">
      <c r="A673" s="5" t="s">
        <v>69</v>
      </c>
      <c r="B673" s="7" t="s">
        <v>234</v>
      </c>
      <c r="C673" s="424" t="s">
        <v>115</v>
      </c>
      <c r="D673" s="425" t="s">
        <v>140</v>
      </c>
      <c r="E673" s="23"/>
      <c r="F673" s="21"/>
      <c r="G673" s="23"/>
      <c r="H673" s="21"/>
      <c r="I673" s="34">
        <f>'04_Blasting'!E31/8760</f>
        <v>8.1734400000000001E-5</v>
      </c>
      <c r="J673" s="11">
        <f>'04_Blasting'!F31/24</f>
        <v>8.1734400000000001E-5</v>
      </c>
      <c r="K673" s="6" t="s">
        <v>226</v>
      </c>
      <c r="L673" s="20" t="s">
        <v>233</v>
      </c>
      <c r="M673" s="7">
        <f>IF(ISBLANK($B673),_xlfn.XLOOKUP($A673,'2. TEUs &amp; Activities - EF'!$A$9:$A$190,'2. TEUs &amp; Activities - EF'!$J$9:$J$190),_xlfn.XLOOKUP($B673,'2. TEUs &amp; Activities - EF'!$B$9:$B$190,'2. TEUs &amp; Activities - EF'!$J$9:$J$190))*'3. Pollutant Emissions - EF'!$I673*IF(OR(ISBLANK($E673),$G673="Yes"),1,$E673)*IF($H673="Yes",1,(1-$F673))</f>
        <v>0.71599334400000003</v>
      </c>
      <c r="N673" s="426">
        <f>IF(ISBLANK($B673),_xlfn.XLOOKUP($A673,'2. TEUs &amp; Activities - EF'!$A$9:$A$190,'2. TEUs &amp; Activities - EF'!$M$9:$M$190),_xlfn.XLOOKUP($B673,'2. TEUs &amp; Activities - EF'!$B$9:$B$190,'2. TEUs &amp; Activities - EF'!$M$9:$M$190))*'3. Pollutant Emissions - EF'!$J673*IF(OR(ISBLANK($E673),$G673="Yes"),1,$E673)*IF($H673="Yes",1,(1-$F673))</f>
        <v>1.9616256E-3</v>
      </c>
      <c r="O673" s="131"/>
    </row>
    <row r="674" spans="1:15" ht="15.75" thickBot="1">
      <c r="A674" s="5" t="s">
        <v>69</v>
      </c>
      <c r="B674" s="7" t="s">
        <v>234</v>
      </c>
      <c r="C674" s="424" t="s">
        <v>108</v>
      </c>
      <c r="D674" s="425" t="s">
        <v>133</v>
      </c>
      <c r="E674" s="23"/>
      <c r="F674" s="21"/>
      <c r="G674" s="23"/>
      <c r="H674" s="21"/>
      <c r="I674" s="34">
        <f>'04_Blasting'!E32/8760</f>
        <v>4.9182445714285712E-9</v>
      </c>
      <c r="J674" s="11">
        <f>'04_Blasting'!F32/24</f>
        <v>4.918244571428572E-9</v>
      </c>
      <c r="K674" s="6" t="s">
        <v>226</v>
      </c>
      <c r="L674" s="20" t="s">
        <v>233</v>
      </c>
      <c r="M674" s="7">
        <f>IF(ISBLANK($B674),_xlfn.XLOOKUP($A674,'2. TEUs &amp; Activities - EF'!$A$9:$A$190,'2. TEUs &amp; Activities - EF'!$J$9:$J$190),_xlfn.XLOOKUP($B674,'2. TEUs &amp; Activities - EF'!$B$9:$B$190,'2. TEUs &amp; Activities - EF'!$J$9:$J$190))*'3. Pollutant Emissions - EF'!$I674*IF(OR(ISBLANK($E674),$G674="Yes"),1,$E674)*IF($H674="Yes",1,(1-$F674))</f>
        <v>4.3083822445714282E-5</v>
      </c>
      <c r="N674" s="426">
        <f>IF(ISBLANK($B674),_xlfn.XLOOKUP($A674,'2. TEUs &amp; Activities - EF'!$A$9:$A$190,'2. TEUs &amp; Activities - EF'!$M$9:$M$190),_xlfn.XLOOKUP($B674,'2. TEUs &amp; Activities - EF'!$B$9:$B$190,'2. TEUs &amp; Activities - EF'!$M$9:$M$190))*'3. Pollutant Emissions - EF'!$J674*IF(OR(ISBLANK($E674),$G674="Yes"),1,$E674)*IF($H674="Yes",1,(1-$F674))</f>
        <v>1.1803786971428572E-7</v>
      </c>
      <c r="O674" s="131"/>
    </row>
    <row r="675" spans="1:15" ht="15.75" thickBot="1">
      <c r="A675" s="5" t="s">
        <v>72</v>
      </c>
      <c r="B675" s="7" t="s">
        <v>235</v>
      </c>
      <c r="C675" s="424" t="s">
        <v>114</v>
      </c>
      <c r="D675" s="425" t="s">
        <v>139</v>
      </c>
      <c r="E675" s="23"/>
      <c r="F675" s="21"/>
      <c r="G675" s="23"/>
      <c r="H675" s="21"/>
      <c r="I675" s="34">
        <f>'04_Blasting'!G28/8760</f>
        <v>5.3777142857142862E-6</v>
      </c>
      <c r="J675" s="422">
        <f>'04_Blasting'!H28/24</f>
        <v>5.3777142857142853E-6</v>
      </c>
      <c r="K675" s="6" t="s">
        <v>226</v>
      </c>
      <c r="L675" s="20" t="s">
        <v>233</v>
      </c>
      <c r="M675" s="7">
        <f>IF(ISBLANK($B675),_xlfn.XLOOKUP($A675,'2. TEUs &amp; Activities - EF'!$A$9:$A$190,'2. TEUs &amp; Activities - EF'!$J$9:$J$190),_xlfn.XLOOKUP($B675,'2. TEUs &amp; Activities - EF'!$B$9:$B$190,'2. TEUs &amp; Activities - EF'!$J$9:$J$190))*'3. Pollutant Emissions - EF'!$I675*IF(OR(ISBLANK($E675),$G675="Yes"),1,$E675)*IF($H675="Yes",1,(1-$F675))</f>
        <v>4.7108777142857147E-2</v>
      </c>
      <c r="N675" s="426">
        <f>IF(ISBLANK($B675),_xlfn.XLOOKUP($A675,'2. TEUs &amp; Activities - EF'!$A$9:$A$190,'2. TEUs &amp; Activities - EF'!$M$9:$M$190),_xlfn.XLOOKUP($B675,'2. TEUs &amp; Activities - EF'!$B$9:$B$190,'2. TEUs &amp; Activities - EF'!$M$9:$M$190))*'3. Pollutant Emissions - EF'!$J675*IF(OR(ISBLANK($E675),$G675="Yes"),1,$E675)*IF($H675="Yes",1,(1-$F675))</f>
        <v>1.2906514285714285E-4</v>
      </c>
      <c r="O675" s="131"/>
    </row>
    <row r="676" spans="1:15" ht="15.75" thickBot="1">
      <c r="A676" s="5" t="s">
        <v>72</v>
      </c>
      <c r="B676" s="7" t="s">
        <v>235</v>
      </c>
      <c r="C676" s="424" t="s">
        <v>110</v>
      </c>
      <c r="D676" s="425" t="s">
        <v>228</v>
      </c>
      <c r="E676" s="23"/>
      <c r="F676" s="21"/>
      <c r="G676" s="23"/>
      <c r="H676" s="21"/>
      <c r="I676" s="34">
        <f>'04_Blasting'!G29/8760</f>
        <v>5.8791428571428573E-6</v>
      </c>
      <c r="J676" s="11">
        <f>'04_Blasting'!H29/24</f>
        <v>5.8791428571428564E-6</v>
      </c>
      <c r="K676" s="6" t="s">
        <v>226</v>
      </c>
      <c r="L676" s="20" t="s">
        <v>233</v>
      </c>
      <c r="M676" s="7">
        <f>IF(ISBLANK($B676),_xlfn.XLOOKUP($A676,'2. TEUs &amp; Activities - EF'!$A$9:$A$190,'2. TEUs &amp; Activities - EF'!$J$9:$J$190),_xlfn.XLOOKUP($B676,'2. TEUs &amp; Activities - EF'!$B$9:$B$190,'2. TEUs &amp; Activities - EF'!$J$9:$J$190))*'3. Pollutant Emissions - EF'!$I676*IF(OR(ISBLANK($E676),$G676="Yes"),1,$E676)*IF($H676="Yes",1,(1-$F676))</f>
        <v>5.1501291428571433E-2</v>
      </c>
      <c r="N676" s="426">
        <f>IF(ISBLANK($B676),_xlfn.XLOOKUP($A676,'2. TEUs &amp; Activities - EF'!$A$9:$A$190,'2. TEUs &amp; Activities - EF'!$M$9:$M$190),_xlfn.XLOOKUP($B676,'2. TEUs &amp; Activities - EF'!$B$9:$B$190,'2. TEUs &amp; Activities - EF'!$M$9:$M$190))*'3. Pollutant Emissions - EF'!$J676*IF(OR(ISBLANK($E676),$G676="Yes"),1,$E676)*IF($H676="Yes",1,(1-$F676))</f>
        <v>1.4109942857142856E-4</v>
      </c>
      <c r="O676" s="131"/>
    </row>
    <row r="677" spans="1:15" ht="15.75" thickBot="1">
      <c r="A677" s="5" t="s">
        <v>72</v>
      </c>
      <c r="B677" s="7" t="s">
        <v>235</v>
      </c>
      <c r="C677" s="424" t="s">
        <v>116</v>
      </c>
      <c r="D677" s="425" t="s">
        <v>229</v>
      </c>
      <c r="E677" s="23"/>
      <c r="F677" s="21"/>
      <c r="G677" s="23"/>
      <c r="H677" s="21"/>
      <c r="I677" s="34">
        <f>'04_Blasting'!G30/8760</f>
        <v>7.1999999999999996E-8</v>
      </c>
      <c r="J677" s="11">
        <f>'04_Blasting'!H30/24</f>
        <v>7.1999999999999996E-8</v>
      </c>
      <c r="K677" s="6" t="s">
        <v>226</v>
      </c>
      <c r="L677" s="20" t="s">
        <v>233</v>
      </c>
      <c r="M677" s="7">
        <f>IF(ISBLANK($B677),_xlfn.XLOOKUP($A677,'2. TEUs &amp; Activities - EF'!$A$9:$A$190,'2. TEUs &amp; Activities - EF'!$J$9:$J$190),_xlfn.XLOOKUP($B677,'2. TEUs &amp; Activities - EF'!$B$9:$B$190,'2. TEUs &amp; Activities - EF'!$J$9:$J$190))*'3. Pollutant Emissions - EF'!$I677*IF(OR(ISBLANK($E677),$G677="Yes"),1,$E677)*IF($H677="Yes",1,(1-$F677))</f>
        <v>6.3071999999999998E-4</v>
      </c>
      <c r="N677" s="426">
        <f>IF(ISBLANK($B677),_xlfn.XLOOKUP($A677,'2. TEUs &amp; Activities - EF'!$A$9:$A$190,'2. TEUs &amp; Activities - EF'!$M$9:$M$190),_xlfn.XLOOKUP($B677,'2. TEUs &amp; Activities - EF'!$B$9:$B$190,'2. TEUs &amp; Activities - EF'!$M$9:$M$190))*'3. Pollutant Emissions - EF'!$J677*IF(OR(ISBLANK($E677),$G677="Yes"),1,$E677)*IF($H677="Yes",1,(1-$F677))</f>
        <v>1.7279999999999998E-6</v>
      </c>
      <c r="O677" s="131"/>
    </row>
    <row r="678" spans="1:15" ht="15.75" thickBot="1">
      <c r="A678" s="5" t="s">
        <v>72</v>
      </c>
      <c r="B678" s="7" t="s">
        <v>235</v>
      </c>
      <c r="C678" s="424" t="s">
        <v>115</v>
      </c>
      <c r="D678" s="425" t="s">
        <v>140</v>
      </c>
      <c r="E678" s="23"/>
      <c r="F678" s="21"/>
      <c r="G678" s="23"/>
      <c r="H678" s="21"/>
      <c r="I678" s="34">
        <f>'04_Blasting'!G31/8760</f>
        <v>5.1084000000000001E-5</v>
      </c>
      <c r="J678" s="11">
        <f>'04_Blasting'!H31/24</f>
        <v>5.1083999999999994E-5</v>
      </c>
      <c r="K678" s="6" t="s">
        <v>226</v>
      </c>
      <c r="L678" s="20" t="s">
        <v>233</v>
      </c>
      <c r="M678" s="7">
        <f>IF(ISBLANK($B678),_xlfn.XLOOKUP($A678,'2. TEUs &amp; Activities - EF'!$A$9:$A$190,'2. TEUs &amp; Activities - EF'!$J$9:$J$190),_xlfn.XLOOKUP($B678,'2. TEUs &amp; Activities - EF'!$B$9:$B$190,'2. TEUs &amp; Activities - EF'!$J$9:$J$190))*'3. Pollutant Emissions - EF'!$I678*IF(OR(ISBLANK($E678),$G678="Yes"),1,$E678)*IF($H678="Yes",1,(1-$F678))</f>
        <v>0.44749584000000003</v>
      </c>
      <c r="N678" s="426">
        <f>IF(ISBLANK($B678),_xlfn.XLOOKUP($A678,'2. TEUs &amp; Activities - EF'!$A$9:$A$190,'2. TEUs &amp; Activities - EF'!$M$9:$M$190),_xlfn.XLOOKUP($B678,'2. TEUs &amp; Activities - EF'!$B$9:$B$190,'2. TEUs &amp; Activities - EF'!$M$9:$M$190))*'3. Pollutant Emissions - EF'!$J678*IF(OR(ISBLANK($E678),$G678="Yes"),1,$E678)*IF($H678="Yes",1,(1-$F678))</f>
        <v>1.2260159999999999E-3</v>
      </c>
      <c r="O678" s="131"/>
    </row>
    <row r="679" spans="1:15" ht="15.75" thickBot="1">
      <c r="A679" s="5" t="s">
        <v>72</v>
      </c>
      <c r="B679" s="7" t="s">
        <v>235</v>
      </c>
      <c r="C679" s="424" t="s">
        <v>108</v>
      </c>
      <c r="D679" s="425" t="s">
        <v>133</v>
      </c>
      <c r="E679" s="23"/>
      <c r="F679" s="21"/>
      <c r="G679" s="23"/>
      <c r="H679" s="21"/>
      <c r="I679" s="34">
        <f>'04_Blasting'!G32/8760</f>
        <v>3.0739028571428572E-9</v>
      </c>
      <c r="J679" s="11">
        <f>'04_Blasting'!H32/24</f>
        <v>3.0739028571428568E-9</v>
      </c>
      <c r="K679" s="6" t="s">
        <v>226</v>
      </c>
      <c r="L679" s="20" t="s">
        <v>233</v>
      </c>
      <c r="M679" s="7">
        <f>IF(ISBLANK($B679),_xlfn.XLOOKUP($A679,'2. TEUs &amp; Activities - EF'!$A$9:$A$190,'2. TEUs &amp; Activities - EF'!$J$9:$J$190),_xlfn.XLOOKUP($B679,'2. TEUs &amp; Activities - EF'!$B$9:$B$190,'2. TEUs &amp; Activities - EF'!$J$9:$J$190))*'3. Pollutant Emissions - EF'!$I679*IF(OR(ISBLANK($E679),$G679="Yes"),1,$E679)*IF($H679="Yes",1,(1-$F679))</f>
        <v>2.692738902857143E-5</v>
      </c>
      <c r="N679" s="426">
        <f>IF(ISBLANK($B679),_xlfn.XLOOKUP($A679,'2. TEUs &amp; Activities - EF'!$A$9:$A$190,'2. TEUs &amp; Activities - EF'!$M$9:$M$190),_xlfn.XLOOKUP($B679,'2. TEUs &amp; Activities - EF'!$B$9:$B$190,'2. TEUs &amp; Activities - EF'!$M$9:$M$190))*'3. Pollutant Emissions - EF'!$J679*IF(OR(ISBLANK($E679),$G679="Yes"),1,$E679)*IF($H679="Yes",1,(1-$F679))</f>
        <v>7.3773668571428566E-8</v>
      </c>
      <c r="O679" s="131"/>
    </row>
    <row r="680" spans="1:15" ht="15.75" thickBot="1">
      <c r="A680" s="5" t="s">
        <v>73</v>
      </c>
      <c r="B680" s="7" t="s">
        <v>236</v>
      </c>
      <c r="C680" s="424" t="s">
        <v>114</v>
      </c>
      <c r="D680" s="425" t="s">
        <v>139</v>
      </c>
      <c r="E680" s="23"/>
      <c r="F680" s="21"/>
      <c r="G680" s="23"/>
      <c r="H680" s="21"/>
      <c r="I680" s="551">
        <f>'04_Blasting'!I28/8760</f>
        <v>6.4532571428571426E-6</v>
      </c>
      <c r="J680" s="422">
        <f>'04_Blasting'!J28/24</f>
        <v>6.4532571428571426E-6</v>
      </c>
      <c r="K680" s="6" t="s">
        <v>226</v>
      </c>
      <c r="L680" s="20" t="s">
        <v>233</v>
      </c>
      <c r="M680" s="7">
        <f>IF(ISBLANK($B680),_xlfn.XLOOKUP($A680,'2. TEUs &amp; Activities - EF'!$A$9:$A$190,'2. TEUs &amp; Activities - EF'!$J$9:$J$190),_xlfn.XLOOKUP($B680,'2. TEUs &amp; Activities - EF'!$B$9:$B$190,'2. TEUs &amp; Activities - EF'!$J$9:$J$190))*'3. Pollutant Emissions - EF'!$I680*IF(OR(ISBLANK($E680),$G680="Yes"),1,$E680)*IF($H680="Yes",1,(1-$F680))</f>
        <v>5.6530532571428566E-2</v>
      </c>
      <c r="N680" s="426">
        <f>IF(ISBLANK($B680),_xlfn.XLOOKUP($A680,'2. TEUs &amp; Activities - EF'!$A$9:$A$190,'2. TEUs &amp; Activities - EF'!$M$9:$M$190),_xlfn.XLOOKUP($B680,'2. TEUs &amp; Activities - EF'!$B$9:$B$190,'2. TEUs &amp; Activities - EF'!$M$9:$M$190))*'3. Pollutant Emissions - EF'!$J680*IF(OR(ISBLANK($E680),$G680="Yes"),1,$E680)*IF($H680="Yes",1,(1-$F680))</f>
        <v>1.5487817142857143E-4</v>
      </c>
      <c r="O680" s="131"/>
    </row>
    <row r="681" spans="1:15" ht="15.75" thickBot="1">
      <c r="A681" s="5" t="s">
        <v>73</v>
      </c>
      <c r="B681" s="7" t="s">
        <v>236</v>
      </c>
      <c r="C681" s="424" t="s">
        <v>110</v>
      </c>
      <c r="D681" s="425" t="s">
        <v>228</v>
      </c>
      <c r="E681" s="23"/>
      <c r="F681" s="21"/>
      <c r="G681" s="23"/>
      <c r="H681" s="21"/>
      <c r="I681" s="34">
        <f>'04_Blasting'!I29/8760</f>
        <v>7.0549714285714299E-6</v>
      </c>
      <c r="J681" s="11">
        <f>'04_Blasting'!J29/24</f>
        <v>7.0549714285714282E-6</v>
      </c>
      <c r="K681" s="6" t="s">
        <v>226</v>
      </c>
      <c r="L681" s="20" t="s">
        <v>233</v>
      </c>
      <c r="M681" s="7">
        <f>IF(ISBLANK($B681),_xlfn.XLOOKUP($A681,'2. TEUs &amp; Activities - EF'!$A$9:$A$190,'2. TEUs &amp; Activities - EF'!$J$9:$J$190),_xlfn.XLOOKUP($B681,'2. TEUs &amp; Activities - EF'!$B$9:$B$190,'2. TEUs &amp; Activities - EF'!$J$9:$J$190))*'3. Pollutant Emissions - EF'!$I681*IF(OR(ISBLANK($E681),$G681="Yes"),1,$E681)*IF($H681="Yes",1,(1-$F681))</f>
        <v>6.1801549714285725E-2</v>
      </c>
      <c r="N681" s="426">
        <f>IF(ISBLANK($B681),_xlfn.XLOOKUP($A681,'2. TEUs &amp; Activities - EF'!$A$9:$A$190,'2. TEUs &amp; Activities - EF'!$M$9:$M$190),_xlfn.XLOOKUP($B681,'2. TEUs &amp; Activities - EF'!$B$9:$B$190,'2. TEUs &amp; Activities - EF'!$M$9:$M$190))*'3. Pollutant Emissions - EF'!$J681*IF(OR(ISBLANK($E681),$G681="Yes"),1,$E681)*IF($H681="Yes",1,(1-$F681))</f>
        <v>1.6931931428571428E-4</v>
      </c>
      <c r="O681" s="131"/>
    </row>
    <row r="682" spans="1:15" ht="15.75" thickBot="1">
      <c r="A682" s="5" t="s">
        <v>73</v>
      </c>
      <c r="B682" s="7" t="s">
        <v>236</v>
      </c>
      <c r="C682" s="424" t="s">
        <v>116</v>
      </c>
      <c r="D682" s="425" t="s">
        <v>229</v>
      </c>
      <c r="E682" s="23"/>
      <c r="F682" s="21"/>
      <c r="G682" s="23"/>
      <c r="H682" s="21"/>
      <c r="I682" s="34">
        <f>'04_Blasting'!I30/8760</f>
        <v>8.6400000000000006E-8</v>
      </c>
      <c r="J682" s="11">
        <f>'04_Blasting'!J30/24</f>
        <v>8.6399999999999993E-8</v>
      </c>
      <c r="K682" s="6" t="s">
        <v>226</v>
      </c>
      <c r="L682" s="20" t="s">
        <v>233</v>
      </c>
      <c r="M682" s="7">
        <f>IF(ISBLANK($B682),_xlfn.XLOOKUP($A682,'2. TEUs &amp; Activities - EF'!$A$9:$A$190,'2. TEUs &amp; Activities - EF'!$J$9:$J$190),_xlfn.XLOOKUP($B682,'2. TEUs &amp; Activities - EF'!$B$9:$B$190,'2. TEUs &amp; Activities - EF'!$J$9:$J$190))*'3. Pollutant Emissions - EF'!$I682*IF(OR(ISBLANK($E682),$G682="Yes"),1,$E682)*IF($H682="Yes",1,(1-$F682))</f>
        <v>7.568640000000001E-4</v>
      </c>
      <c r="N682" s="426">
        <f>IF(ISBLANK($B682),_xlfn.XLOOKUP($A682,'2. TEUs &amp; Activities - EF'!$A$9:$A$190,'2. TEUs &amp; Activities - EF'!$M$9:$M$190),_xlfn.XLOOKUP($B682,'2. TEUs &amp; Activities - EF'!$B$9:$B$190,'2. TEUs &amp; Activities - EF'!$M$9:$M$190))*'3. Pollutant Emissions - EF'!$J682*IF(OR(ISBLANK($E682),$G682="Yes"),1,$E682)*IF($H682="Yes",1,(1-$F682))</f>
        <v>2.0735999999999999E-6</v>
      </c>
      <c r="O682" s="131"/>
    </row>
    <row r="683" spans="1:15" ht="15.75" thickBot="1">
      <c r="A683" s="5" t="s">
        <v>73</v>
      </c>
      <c r="B683" s="7" t="s">
        <v>236</v>
      </c>
      <c r="C683" s="424" t="s">
        <v>115</v>
      </c>
      <c r="D683" s="425" t="s">
        <v>140</v>
      </c>
      <c r="E683" s="23"/>
      <c r="F683" s="21"/>
      <c r="G683" s="23"/>
      <c r="H683" s="21"/>
      <c r="I683" s="34">
        <f>'04_Blasting'!I31/8760</f>
        <v>6.1300800000000001E-5</v>
      </c>
      <c r="J683" s="11">
        <f>'04_Blasting'!J31/24</f>
        <v>6.1300799999999987E-5</v>
      </c>
      <c r="K683" s="6" t="s">
        <v>226</v>
      </c>
      <c r="L683" s="20" t="s">
        <v>233</v>
      </c>
      <c r="M683" s="7">
        <f>IF(ISBLANK($B683),_xlfn.XLOOKUP($A683,'2. TEUs &amp; Activities - EF'!$A$9:$A$190,'2. TEUs &amp; Activities - EF'!$J$9:$J$190),_xlfn.XLOOKUP($B683,'2. TEUs &amp; Activities - EF'!$B$9:$B$190,'2. TEUs &amp; Activities - EF'!$J$9:$J$190))*'3. Pollutant Emissions - EF'!$I683*IF(OR(ISBLANK($E683),$G683="Yes"),1,$E683)*IF($H683="Yes",1,(1-$F683))</f>
        <v>0.536995008</v>
      </c>
      <c r="N683" s="426">
        <f>IF(ISBLANK($B683),_xlfn.XLOOKUP($A683,'2. TEUs &amp; Activities - EF'!$A$9:$A$190,'2. TEUs &amp; Activities - EF'!$M$9:$M$190),_xlfn.XLOOKUP($B683,'2. TEUs &amp; Activities - EF'!$B$9:$B$190,'2. TEUs &amp; Activities - EF'!$M$9:$M$190))*'3. Pollutant Emissions - EF'!$J683*IF(OR(ISBLANK($E683),$G683="Yes"),1,$E683)*IF($H683="Yes",1,(1-$F683))</f>
        <v>1.4712191999999998E-3</v>
      </c>
      <c r="O683" s="131"/>
    </row>
    <row r="684" spans="1:15" ht="15.75" thickBot="1">
      <c r="A684" s="5" t="s">
        <v>73</v>
      </c>
      <c r="B684" s="7" t="s">
        <v>236</v>
      </c>
      <c r="C684" s="424" t="s">
        <v>108</v>
      </c>
      <c r="D684" s="425" t="s">
        <v>133</v>
      </c>
      <c r="E684" s="23"/>
      <c r="F684" s="21"/>
      <c r="G684" s="23"/>
      <c r="H684" s="21"/>
      <c r="I684" s="34">
        <f>'04_Blasting'!I32/8760</f>
        <v>3.6886834285714284E-9</v>
      </c>
      <c r="J684" s="11">
        <f>'04_Blasting'!J32/24</f>
        <v>3.688683428571428E-9</v>
      </c>
      <c r="K684" s="6" t="s">
        <v>226</v>
      </c>
      <c r="L684" s="20" t="s">
        <v>233</v>
      </c>
      <c r="M684" s="7">
        <f>IF(ISBLANK($B684),_xlfn.XLOOKUP($A684,'2. TEUs &amp; Activities - EF'!$A$9:$A$190,'2. TEUs &amp; Activities - EF'!$J$9:$J$190),_xlfn.XLOOKUP($B684,'2. TEUs &amp; Activities - EF'!$B$9:$B$190,'2. TEUs &amp; Activities - EF'!$J$9:$J$190))*'3. Pollutant Emissions - EF'!$I684*IF(OR(ISBLANK($E684),$G684="Yes"),1,$E684)*IF($H684="Yes",1,(1-$F684))</f>
        <v>3.2312866834285712E-5</v>
      </c>
      <c r="N684" s="426">
        <f>IF(ISBLANK($B684),_xlfn.XLOOKUP($A684,'2. TEUs &amp; Activities - EF'!$A$9:$A$190,'2. TEUs &amp; Activities - EF'!$M$9:$M$190),_xlfn.XLOOKUP($B684,'2. TEUs &amp; Activities - EF'!$B$9:$B$190,'2. TEUs &amp; Activities - EF'!$M$9:$M$190))*'3. Pollutant Emissions - EF'!$J684*IF(OR(ISBLANK($E684),$G684="Yes"),1,$E684)*IF($H684="Yes",1,(1-$F684))</f>
        <v>8.8528402285714271E-8</v>
      </c>
      <c r="O684" s="131"/>
    </row>
    <row r="685" spans="1:15" ht="15.75" thickBot="1">
      <c r="A685" s="425" t="s">
        <v>73</v>
      </c>
      <c r="B685" s="425" t="s">
        <v>237</v>
      </c>
      <c r="C685" s="424" t="s">
        <v>114</v>
      </c>
      <c r="D685" s="425" t="s">
        <v>139</v>
      </c>
      <c r="E685" s="23"/>
      <c r="F685" s="21"/>
      <c r="G685" s="23"/>
      <c r="H685" s="21"/>
      <c r="I685" s="551">
        <f>'04_Blasting'!K28/8760</f>
        <v>4.3021714285714289E-6</v>
      </c>
      <c r="J685" s="422">
        <f>'04_Blasting'!L28/24</f>
        <v>4.3021714285714289E-6</v>
      </c>
      <c r="K685" s="6" t="s">
        <v>226</v>
      </c>
      <c r="L685" s="20" t="s">
        <v>233</v>
      </c>
      <c r="M685" s="7">
        <f>IF(ISBLANK($B685),_xlfn.XLOOKUP($A685,'2. TEUs &amp; Activities - EF'!$A$9:$A$190,'2. TEUs &amp; Activities - EF'!$J$9:$J$190),_xlfn.XLOOKUP($B685,'2. TEUs &amp; Activities - EF'!$B$9:$B$190,'2. TEUs &amp; Activities - EF'!$J$9:$J$190))*'3. Pollutant Emissions - EF'!$I685*IF(OR(ISBLANK($E685),$G685="Yes"),1,$E685)*IF($H685="Yes",1,(1-$F685))</f>
        <v>3.7687021714285715E-2</v>
      </c>
      <c r="N685" s="426">
        <f>IF(ISBLANK($B685),_xlfn.XLOOKUP($A685,'2. TEUs &amp; Activities - EF'!$A$9:$A$190,'2. TEUs &amp; Activities - EF'!$M$9:$M$190),_xlfn.XLOOKUP($B685,'2. TEUs &amp; Activities - EF'!$B$9:$B$190,'2. TEUs &amp; Activities - EF'!$M$9:$M$190))*'3. Pollutant Emissions - EF'!$J685*IF(OR(ISBLANK($E685),$G685="Yes"),1,$E685)*IF($H685="Yes",1,(1-$F685))</f>
        <v>1.0325211428571429E-4</v>
      </c>
      <c r="O685" s="131"/>
    </row>
    <row r="686" spans="1:15" ht="15.75" thickBot="1">
      <c r="A686" s="5" t="s">
        <v>73</v>
      </c>
      <c r="B686" s="7" t="s">
        <v>237</v>
      </c>
      <c r="C686" s="424" t="s">
        <v>110</v>
      </c>
      <c r="D686" s="425" t="s">
        <v>228</v>
      </c>
      <c r="E686" s="23"/>
      <c r="F686" s="21"/>
      <c r="G686" s="23"/>
      <c r="H686" s="21"/>
      <c r="I686" s="34">
        <f>'04_Blasting'!K29/8760</f>
        <v>4.7033142857142863E-6</v>
      </c>
      <c r="J686" s="11">
        <f>'04_Blasting'!L29/24</f>
        <v>4.7033142857142863E-6</v>
      </c>
      <c r="K686" s="6" t="s">
        <v>226</v>
      </c>
      <c r="L686" s="20" t="s">
        <v>233</v>
      </c>
      <c r="M686" s="7">
        <f>IF(ISBLANK($B686),_xlfn.XLOOKUP($A686,'2. TEUs &amp; Activities - EF'!$A$9:$A$190,'2. TEUs &amp; Activities - EF'!$J$9:$J$190),_xlfn.XLOOKUP($B686,'2. TEUs &amp; Activities - EF'!$B$9:$B$190,'2. TEUs &amp; Activities - EF'!$J$9:$J$190))*'3. Pollutant Emissions - EF'!$I686*IF(OR(ISBLANK($E686),$G686="Yes"),1,$E686)*IF($H686="Yes",1,(1-$F686))</f>
        <v>4.1201033142857148E-2</v>
      </c>
      <c r="N686" s="426">
        <f>IF(ISBLANK($B686),_xlfn.XLOOKUP($A686,'2. TEUs &amp; Activities - EF'!$A$9:$A$190,'2. TEUs &amp; Activities - EF'!$M$9:$M$190),_xlfn.XLOOKUP($B686,'2. TEUs &amp; Activities - EF'!$B$9:$B$190,'2. TEUs &amp; Activities - EF'!$M$9:$M$190))*'3. Pollutant Emissions - EF'!$J686*IF(OR(ISBLANK($E686),$G686="Yes"),1,$E686)*IF($H686="Yes",1,(1-$F686))</f>
        <v>1.1287954285714287E-4</v>
      </c>
      <c r="O686" s="131"/>
    </row>
    <row r="687" spans="1:15" ht="15.75" thickBot="1">
      <c r="A687" s="5" t="s">
        <v>73</v>
      </c>
      <c r="B687" s="7" t="s">
        <v>237</v>
      </c>
      <c r="C687" s="424" t="s">
        <v>116</v>
      </c>
      <c r="D687" s="425" t="s">
        <v>229</v>
      </c>
      <c r="E687" s="23"/>
      <c r="F687" s="21"/>
      <c r="G687" s="23"/>
      <c r="H687" s="21"/>
      <c r="I687" s="34">
        <f>'04_Blasting'!K30/8760</f>
        <v>5.7600000000000006E-8</v>
      </c>
      <c r="J687" s="11">
        <f>'04_Blasting'!L30/24</f>
        <v>5.7600000000000006E-8</v>
      </c>
      <c r="K687" s="6" t="s">
        <v>226</v>
      </c>
      <c r="L687" s="20" t="s">
        <v>233</v>
      </c>
      <c r="M687" s="7">
        <f>IF(ISBLANK($B687),_xlfn.XLOOKUP($A687,'2. TEUs &amp; Activities - EF'!$A$9:$A$190,'2. TEUs &amp; Activities - EF'!$J$9:$J$190),_xlfn.XLOOKUP($B687,'2. TEUs &amp; Activities - EF'!$B$9:$B$190,'2. TEUs &amp; Activities - EF'!$J$9:$J$190))*'3. Pollutant Emissions - EF'!$I687*IF(OR(ISBLANK($E687),$G687="Yes"),1,$E687)*IF($H687="Yes",1,(1-$F687))</f>
        <v>5.0457600000000007E-4</v>
      </c>
      <c r="N687" s="426">
        <f>IF(ISBLANK($B687),_xlfn.XLOOKUP($A687,'2. TEUs &amp; Activities - EF'!$A$9:$A$190,'2. TEUs &amp; Activities - EF'!$M$9:$M$190),_xlfn.XLOOKUP($B687,'2. TEUs &amp; Activities - EF'!$B$9:$B$190,'2. TEUs &amp; Activities - EF'!$M$9:$M$190))*'3. Pollutant Emissions - EF'!$J687*IF(OR(ISBLANK($E687),$G687="Yes"),1,$E687)*IF($H687="Yes",1,(1-$F687))</f>
        <v>1.3824000000000001E-6</v>
      </c>
      <c r="O687" s="131"/>
    </row>
    <row r="688" spans="1:15" ht="15.75" thickBot="1">
      <c r="A688" s="5" t="s">
        <v>73</v>
      </c>
      <c r="B688" s="7" t="s">
        <v>237</v>
      </c>
      <c r="C688" s="424" t="s">
        <v>115</v>
      </c>
      <c r="D688" s="425" t="s">
        <v>140</v>
      </c>
      <c r="E688" s="23"/>
      <c r="F688" s="21"/>
      <c r="G688" s="23"/>
      <c r="H688" s="21"/>
      <c r="I688" s="34">
        <f>'04_Blasting'!K31/8760</f>
        <v>4.0867200000000001E-5</v>
      </c>
      <c r="J688" s="11">
        <f>'04_Blasting'!L31/24</f>
        <v>4.0867200000000001E-5</v>
      </c>
      <c r="K688" s="6" t="s">
        <v>226</v>
      </c>
      <c r="L688" s="20" t="s">
        <v>233</v>
      </c>
      <c r="M688" s="7">
        <f>IF(ISBLANK($B688),_xlfn.XLOOKUP($A688,'2. TEUs &amp; Activities - EF'!$A$9:$A$190,'2. TEUs &amp; Activities - EF'!$J$9:$J$190),_xlfn.XLOOKUP($B688,'2. TEUs &amp; Activities - EF'!$B$9:$B$190,'2. TEUs &amp; Activities - EF'!$J$9:$J$190))*'3. Pollutant Emissions - EF'!$I688*IF(OR(ISBLANK($E688),$G688="Yes"),1,$E688)*IF($H688="Yes",1,(1-$F688))</f>
        <v>0.35799667200000002</v>
      </c>
      <c r="N688" s="426">
        <f>IF(ISBLANK($B688),_xlfn.XLOOKUP($A688,'2. TEUs &amp; Activities - EF'!$A$9:$A$190,'2. TEUs &amp; Activities - EF'!$M$9:$M$190),_xlfn.XLOOKUP($B688,'2. TEUs &amp; Activities - EF'!$B$9:$B$190,'2. TEUs &amp; Activities - EF'!$M$9:$M$190))*'3. Pollutant Emissions - EF'!$J688*IF(OR(ISBLANK($E688),$G688="Yes"),1,$E688)*IF($H688="Yes",1,(1-$F688))</f>
        <v>9.8081280000000002E-4</v>
      </c>
      <c r="O688" s="131"/>
    </row>
    <row r="689" spans="1:15" ht="15.75" thickBot="1">
      <c r="A689" s="5" t="s">
        <v>73</v>
      </c>
      <c r="B689" s="7" t="s">
        <v>237</v>
      </c>
      <c r="C689" s="424" t="s">
        <v>108</v>
      </c>
      <c r="D689" s="425" t="s">
        <v>133</v>
      </c>
      <c r="E689" s="23"/>
      <c r="F689" s="21"/>
      <c r="G689" s="23"/>
      <c r="H689" s="21"/>
      <c r="I689" s="34">
        <f>'04_Blasting'!K32/8760</f>
        <v>2.4591222857142856E-9</v>
      </c>
      <c r="J689" s="11">
        <f>'04_Blasting'!L32/24</f>
        <v>2.459122285714286E-9</v>
      </c>
      <c r="K689" s="6" t="s">
        <v>226</v>
      </c>
      <c r="L689" s="20" t="s">
        <v>233</v>
      </c>
      <c r="M689" s="7">
        <f>IF(ISBLANK($B689),_xlfn.XLOOKUP($A689,'2. TEUs &amp; Activities - EF'!$A$9:$A$190,'2. TEUs &amp; Activities - EF'!$J$9:$J$190),_xlfn.XLOOKUP($B689,'2. TEUs &amp; Activities - EF'!$B$9:$B$190,'2. TEUs &amp; Activities - EF'!$J$9:$J$190))*'3. Pollutant Emissions - EF'!$I689*IF(OR(ISBLANK($E689),$G689="Yes"),1,$E689)*IF($H689="Yes",1,(1-$F689))</f>
        <v>2.1541911222857141E-5</v>
      </c>
      <c r="N689" s="426">
        <f>IF(ISBLANK($B689),_xlfn.XLOOKUP($A689,'2. TEUs &amp; Activities - EF'!$A$9:$A$190,'2. TEUs &amp; Activities - EF'!$M$9:$M$190),_xlfn.XLOOKUP($B689,'2. TEUs &amp; Activities - EF'!$B$9:$B$190,'2. TEUs &amp; Activities - EF'!$M$9:$M$190))*'3. Pollutant Emissions - EF'!$J689*IF(OR(ISBLANK($E689),$G689="Yes"),1,$E689)*IF($H689="Yes",1,(1-$F689))</f>
        <v>5.9018934857142861E-8</v>
      </c>
      <c r="O689" s="131"/>
    </row>
    <row r="690" spans="1:15" ht="15.75" thickBot="1">
      <c r="A690" s="5" t="s">
        <v>74</v>
      </c>
      <c r="B690" s="7" t="s">
        <v>238</v>
      </c>
      <c r="C690" s="424" t="s">
        <v>239</v>
      </c>
      <c r="D690" s="425" t="s">
        <v>240</v>
      </c>
      <c r="E690" s="23">
        <v>0.25</v>
      </c>
      <c r="F690" s="21"/>
      <c r="G690" s="23" t="s">
        <v>44</v>
      </c>
      <c r="H690" s="21" t="s">
        <v>53</v>
      </c>
      <c r="I690" s="553">
        <f>'12_Acid Cleaning_Pickling'!L91</f>
        <v>5.7472422944955187E-3</v>
      </c>
      <c r="J690" s="554">
        <f>I690</f>
        <v>5.7472422944955187E-3</v>
      </c>
      <c r="K690" s="6" t="s">
        <v>226</v>
      </c>
      <c r="L690" s="20" t="s">
        <v>241</v>
      </c>
      <c r="M690" s="7">
        <f>IF(ISBLANK($B690),_xlfn.XLOOKUP($A690,'2. TEUs &amp; Activities - EF'!$A$9:$A$190,'2. TEUs &amp; Activities - EF'!$J$9:$J$190),_xlfn.XLOOKUP($B690,'2. TEUs &amp; Activities - EF'!$B$9:$B$190,'2. TEUs &amp; Activities - EF'!$J$9:$J$190))*'3. Pollutant Emissions - EF'!$I690*IF(OR(ISBLANK($E690),$G690="Yes"),1,$E690)*IF($H690="Yes",1,(1-$F690))</f>
        <v>50.345842499780744</v>
      </c>
      <c r="N690" s="426">
        <f>IF(ISBLANK($B690),_xlfn.XLOOKUP($A690,'2. TEUs &amp; Activities - EF'!$A$9:$A$190,'2. TEUs &amp; Activities - EF'!$M$9:$M$190),_xlfn.XLOOKUP($B690,'2. TEUs &amp; Activities - EF'!$B$9:$B$190,'2. TEUs &amp; Activities - EF'!$M$9:$M$190))*'3. Pollutant Emissions - EF'!$J690*IF(OR(ISBLANK($E690),$G690="Yes"),1,$E690)*IF($H690="Yes",1,(1-$F690))</f>
        <v>0.13793381506789246</v>
      </c>
      <c r="O690" s="131"/>
    </row>
    <row r="691" spans="1:15" ht="15.75" thickBot="1">
      <c r="A691" s="425" t="s">
        <v>74</v>
      </c>
      <c r="B691" s="425" t="s">
        <v>238</v>
      </c>
      <c r="C691" s="424" t="s">
        <v>242</v>
      </c>
      <c r="D691" s="425" t="s">
        <v>243</v>
      </c>
      <c r="E691" s="23">
        <v>0.25</v>
      </c>
      <c r="F691" s="21"/>
      <c r="G691" s="23" t="s">
        <v>44</v>
      </c>
      <c r="H691" s="21" t="s">
        <v>53</v>
      </c>
      <c r="I691" s="553">
        <f>'12_Acid Cleaning_Pickling'!S91</f>
        <v>1.3276984372495257E-2</v>
      </c>
      <c r="J691" s="11">
        <f t="shared" ref="J691:J697" si="8">I691</f>
        <v>1.3276984372495257E-2</v>
      </c>
      <c r="K691" s="6" t="s">
        <v>226</v>
      </c>
      <c r="L691" s="20" t="s">
        <v>241</v>
      </c>
      <c r="M691" s="7">
        <f>IF(ISBLANK($B691),_xlfn.XLOOKUP($A691,'2. TEUs &amp; Activities - EF'!$A$9:$A$190,'2. TEUs &amp; Activities - EF'!$J$9:$J$190),_xlfn.XLOOKUP($B691,'2. TEUs &amp; Activities - EF'!$B$9:$B$190,'2. TEUs &amp; Activities - EF'!$J$9:$J$190))*'3. Pollutant Emissions - EF'!$I691*IF(OR(ISBLANK($E691),$G691="Yes"),1,$E691)*IF($H691="Yes",1,(1-$F691))</f>
        <v>116.30638310305845</v>
      </c>
      <c r="N691" s="426">
        <f>IF(ISBLANK($B691),_xlfn.XLOOKUP($A691,'2. TEUs &amp; Activities - EF'!$A$9:$A$190,'2. TEUs &amp; Activities - EF'!$M$9:$M$190),_xlfn.XLOOKUP($B691,'2. TEUs &amp; Activities - EF'!$B$9:$B$190,'2. TEUs &amp; Activities - EF'!$M$9:$M$190))*'3. Pollutant Emissions - EF'!$J691*IF(OR(ISBLANK($E691),$G691="Yes"),1,$E691)*IF($H691="Yes",1,(1-$F691))</f>
        <v>0.31864762493988619</v>
      </c>
      <c r="O691" s="131"/>
    </row>
    <row r="692" spans="1:15" ht="15.75" thickBot="1">
      <c r="A692" s="5" t="s">
        <v>74</v>
      </c>
      <c r="B692" s="7" t="s">
        <v>244</v>
      </c>
      <c r="C692" s="424" t="s">
        <v>239</v>
      </c>
      <c r="D692" s="425" t="s">
        <v>240</v>
      </c>
      <c r="E692" s="23">
        <v>0.75</v>
      </c>
      <c r="F692" s="21"/>
      <c r="G692" s="23" t="s">
        <v>44</v>
      </c>
      <c r="H692" s="21" t="s">
        <v>53</v>
      </c>
      <c r="I692" s="553">
        <f>'12_Acid Cleaning_Pickling'!L92</f>
        <v>1.7241726883486557E-2</v>
      </c>
      <c r="J692" s="11">
        <f t="shared" si="8"/>
        <v>1.7241726883486557E-2</v>
      </c>
      <c r="K692" s="6" t="s">
        <v>226</v>
      </c>
      <c r="L692" s="20" t="s">
        <v>241</v>
      </c>
      <c r="M692" s="7">
        <f>IF(ISBLANK($B692),_xlfn.XLOOKUP($A692,'2. TEUs &amp; Activities - EF'!$A$9:$A$190,'2. TEUs &amp; Activities - EF'!$J$9:$J$190),_xlfn.XLOOKUP($B692,'2. TEUs &amp; Activities - EF'!$B$9:$B$190,'2. TEUs &amp; Activities - EF'!$J$9:$J$190))*'3. Pollutant Emissions - EF'!$I692*IF(OR(ISBLANK($E692),$G692="Yes"),1,$E692)*IF($H692="Yes",1,(1-$F692))</f>
        <v>151.03752749934225</v>
      </c>
      <c r="N692" s="426">
        <f>IF(ISBLANK($B692),_xlfn.XLOOKUP($A692,'2. TEUs &amp; Activities - EF'!$A$9:$A$190,'2. TEUs &amp; Activities - EF'!$M$9:$M$190),_xlfn.XLOOKUP($B692,'2. TEUs &amp; Activities - EF'!$B$9:$B$190,'2. TEUs &amp; Activities - EF'!$M$9:$M$190))*'3. Pollutant Emissions - EF'!$J692*IF(OR(ISBLANK($E692),$G692="Yes"),1,$E692)*IF($H692="Yes",1,(1-$F692))</f>
        <v>0.41380144520367734</v>
      </c>
      <c r="O692" s="131"/>
    </row>
    <row r="693" spans="1:15" ht="15.75" thickBot="1">
      <c r="A693" s="5" t="s">
        <v>74</v>
      </c>
      <c r="B693" s="7" t="str">
        <f>'2. TEUs &amp; Activities - EF'!B38</f>
        <v>S42</v>
      </c>
      <c r="C693" s="424" t="s">
        <v>242</v>
      </c>
      <c r="D693" s="425" t="s">
        <v>243</v>
      </c>
      <c r="E693" s="23">
        <v>0.75</v>
      </c>
      <c r="F693" s="21"/>
      <c r="G693" s="23" t="s">
        <v>44</v>
      </c>
      <c r="H693" s="21" t="s">
        <v>53</v>
      </c>
      <c r="I693" s="553">
        <f>'12_Acid Cleaning_Pickling'!S92</f>
        <v>3.9830953117485766E-2</v>
      </c>
      <c r="J693" s="11">
        <f t="shared" si="8"/>
        <v>3.9830953117485766E-2</v>
      </c>
      <c r="K693" s="6" t="s">
        <v>226</v>
      </c>
      <c r="L693" s="20" t="s">
        <v>241</v>
      </c>
      <c r="M693" s="7">
        <f>IF(ISBLANK($B693),_xlfn.XLOOKUP($A693,'2. TEUs &amp; Activities - EF'!$A$9:$A$190,'2. TEUs &amp; Activities - EF'!$J$9:$J$190),_xlfn.XLOOKUP($B693,'2. TEUs &amp; Activities - EF'!$B$9:$B$190,'2. TEUs &amp; Activities - EF'!$J$9:$J$190))*'3. Pollutant Emissions - EF'!$I693*IF(OR(ISBLANK($E693),$G693="Yes"),1,$E693)*IF($H693="Yes",1,(1-$F693))</f>
        <v>348.91914930917534</v>
      </c>
      <c r="N693" s="426">
        <f>IF(ISBLANK($B693),_xlfn.XLOOKUP($A693,'2. TEUs &amp; Activities - EF'!$A$9:$A$190,'2. TEUs &amp; Activities - EF'!$M$9:$M$190),_xlfn.XLOOKUP($B693,'2. TEUs &amp; Activities - EF'!$B$9:$B$190,'2. TEUs &amp; Activities - EF'!$M$9:$M$190))*'3. Pollutant Emissions - EF'!$J693*IF(OR(ISBLANK($E693),$G693="Yes"),1,$E693)*IF($H693="Yes",1,(1-$F693))</f>
        <v>0.95594287481965834</v>
      </c>
      <c r="O693" s="131"/>
    </row>
    <row r="694" spans="1:15" ht="15.75" thickBot="1">
      <c r="A694" s="5" t="s">
        <v>74</v>
      </c>
      <c r="B694" s="7" t="s">
        <v>245</v>
      </c>
      <c r="C694" s="424" t="s">
        <v>239</v>
      </c>
      <c r="D694" s="425" t="s">
        <v>240</v>
      </c>
      <c r="E694" s="23">
        <v>0.25</v>
      </c>
      <c r="F694" s="21"/>
      <c r="G694" s="23" t="s">
        <v>44</v>
      </c>
      <c r="H694" s="21" t="s">
        <v>53</v>
      </c>
      <c r="I694" s="553">
        <f>'12_Acid Cleaning_Pickling'!L93</f>
        <v>1.0433318052070997E-2</v>
      </c>
      <c r="J694" s="11">
        <f t="shared" si="8"/>
        <v>1.0433318052070997E-2</v>
      </c>
      <c r="K694" s="6" t="s">
        <v>226</v>
      </c>
      <c r="L694" s="20" t="s">
        <v>241</v>
      </c>
      <c r="M694" s="7">
        <f>IF(ISBLANK($B694),_xlfn.XLOOKUP($A694,'2. TEUs &amp; Activities - EF'!$A$9:$A$190,'2. TEUs &amp; Activities - EF'!$J$9:$J$190),_xlfn.XLOOKUP($B694,'2. TEUs &amp; Activities - EF'!$B$9:$B$190,'2. TEUs &amp; Activities - EF'!$J$9:$J$190))*'3. Pollutant Emissions - EF'!$I694*IF(OR(ISBLANK($E694),$G694="Yes"),1,$E694)*IF($H694="Yes",1,(1-$F694))</f>
        <v>91.395866136141933</v>
      </c>
      <c r="N694" s="426">
        <f>IF(ISBLANK($B694),_xlfn.XLOOKUP($A694,'2. TEUs &amp; Activities - EF'!$A$9:$A$190,'2. TEUs &amp; Activities - EF'!$M$9:$M$190),_xlfn.XLOOKUP($B694,'2. TEUs &amp; Activities - EF'!$B$9:$B$190,'2. TEUs &amp; Activities - EF'!$M$9:$M$190))*'3. Pollutant Emissions - EF'!$J694*IF(OR(ISBLANK($E694),$G694="Yes"),1,$E694)*IF($H694="Yes",1,(1-$F694))</f>
        <v>0.25039963324970393</v>
      </c>
      <c r="O694" s="131"/>
    </row>
    <row r="695" spans="1:15" ht="15.75" thickBot="1">
      <c r="A695" s="5" t="s">
        <v>74</v>
      </c>
      <c r="B695" s="7" t="s">
        <v>245</v>
      </c>
      <c r="C695" s="424" t="s">
        <v>242</v>
      </c>
      <c r="D695" s="425" t="s">
        <v>243</v>
      </c>
      <c r="E695" s="23">
        <v>0.25</v>
      </c>
      <c r="F695" s="21"/>
      <c r="G695" s="23" t="s">
        <v>44</v>
      </c>
      <c r="H695" s="21" t="s">
        <v>53</v>
      </c>
      <c r="I695" s="553">
        <f>'12_Acid Cleaning_Pickling'!S93</f>
        <v>2.9546498746209127E-2</v>
      </c>
      <c r="J695" s="11">
        <f t="shared" si="8"/>
        <v>2.9546498746209127E-2</v>
      </c>
      <c r="K695" s="6" t="s">
        <v>226</v>
      </c>
      <c r="L695" s="20" t="s">
        <v>241</v>
      </c>
      <c r="M695" s="7">
        <f>IF(ISBLANK($B695),_xlfn.XLOOKUP($A695,'2. TEUs &amp; Activities - EF'!$A$9:$A$190,'2. TEUs &amp; Activities - EF'!$J$9:$J$190),_xlfn.XLOOKUP($B695,'2. TEUs &amp; Activities - EF'!$B$9:$B$190,'2. TEUs &amp; Activities - EF'!$J$9:$J$190))*'3. Pollutant Emissions - EF'!$I695*IF(OR(ISBLANK($E695),$G695="Yes"),1,$E695)*IF($H695="Yes",1,(1-$F695))</f>
        <v>258.82732901679196</v>
      </c>
      <c r="N695" s="426">
        <f>IF(ISBLANK($B695),_xlfn.XLOOKUP($A695,'2. TEUs &amp; Activities - EF'!$A$9:$A$190,'2. TEUs &amp; Activities - EF'!$M$9:$M$190),_xlfn.XLOOKUP($B695,'2. TEUs &amp; Activities - EF'!$B$9:$B$190,'2. TEUs &amp; Activities - EF'!$M$9:$M$190))*'3. Pollutant Emissions - EF'!$J695*IF(OR(ISBLANK($E695),$G695="Yes"),1,$E695)*IF($H695="Yes",1,(1-$F695))</f>
        <v>0.70911596990901904</v>
      </c>
      <c r="O695" s="131"/>
    </row>
    <row r="696" spans="1:15" ht="15.75" thickBot="1">
      <c r="A696" s="5" t="s">
        <v>74</v>
      </c>
      <c r="B696" s="7" t="s">
        <v>246</v>
      </c>
      <c r="C696" s="424" t="s">
        <v>239</v>
      </c>
      <c r="D696" s="425" t="s">
        <v>240</v>
      </c>
      <c r="E696" s="23">
        <v>0.75</v>
      </c>
      <c r="F696" s="21"/>
      <c r="G696" s="23" t="s">
        <v>44</v>
      </c>
      <c r="H696" s="21" t="s">
        <v>53</v>
      </c>
      <c r="I696" s="553">
        <f>'12_Acid Cleaning_Pickling'!L94</f>
        <v>3.1299954156212992E-2</v>
      </c>
      <c r="J696" s="11">
        <f t="shared" si="8"/>
        <v>3.1299954156212992E-2</v>
      </c>
      <c r="K696" s="6" t="s">
        <v>226</v>
      </c>
      <c r="L696" s="20" t="s">
        <v>241</v>
      </c>
      <c r="M696" s="7">
        <f>IF(ISBLANK($B696),_xlfn.XLOOKUP($A696,'2. TEUs &amp; Activities - EF'!$A$9:$A$190,'2. TEUs &amp; Activities - EF'!$J$9:$J$190),_xlfn.XLOOKUP($B696,'2. TEUs &amp; Activities - EF'!$B$9:$B$190,'2. TEUs &amp; Activities - EF'!$J$9:$J$190))*'3. Pollutant Emissions - EF'!$I696*IF(OR(ISBLANK($E696),$G696="Yes"),1,$E696)*IF($H696="Yes",1,(1-$F696))</f>
        <v>274.1875984084258</v>
      </c>
      <c r="N696" s="426">
        <f>IF(ISBLANK($B696),_xlfn.XLOOKUP($A696,'2. TEUs &amp; Activities - EF'!$A$9:$A$190,'2. TEUs &amp; Activities - EF'!$M$9:$M$190),_xlfn.XLOOKUP($B696,'2. TEUs &amp; Activities - EF'!$B$9:$B$190,'2. TEUs &amp; Activities - EF'!$M$9:$M$190))*'3. Pollutant Emissions - EF'!$J696*IF(OR(ISBLANK($E696),$G696="Yes"),1,$E696)*IF($H696="Yes",1,(1-$F696))</f>
        <v>0.7511988997491118</v>
      </c>
      <c r="O696" s="131"/>
    </row>
    <row r="697" spans="1:15" ht="15.75" thickBot="1">
      <c r="A697" s="5" t="s">
        <v>74</v>
      </c>
      <c r="B697" s="7" t="s">
        <v>246</v>
      </c>
      <c r="C697" s="424" t="s">
        <v>242</v>
      </c>
      <c r="D697" s="425" t="s">
        <v>243</v>
      </c>
      <c r="E697" s="23">
        <v>0.75</v>
      </c>
      <c r="F697" s="21"/>
      <c r="G697" s="23" t="s">
        <v>44</v>
      </c>
      <c r="H697" s="21" t="s">
        <v>53</v>
      </c>
      <c r="I697" s="553">
        <f>'12_Acid Cleaning_Pickling'!S94</f>
        <v>8.863949623862738E-2</v>
      </c>
      <c r="J697" s="11">
        <f t="shared" si="8"/>
        <v>8.863949623862738E-2</v>
      </c>
      <c r="K697" s="6" t="s">
        <v>226</v>
      </c>
      <c r="L697" s="20" t="s">
        <v>241</v>
      </c>
      <c r="M697" s="7">
        <f>IF(ISBLANK($B697),_xlfn.XLOOKUP($A697,'2. TEUs &amp; Activities - EF'!$A$9:$A$190,'2. TEUs &amp; Activities - EF'!$J$9:$J$190),_xlfn.XLOOKUP($B697,'2. TEUs &amp; Activities - EF'!$B$9:$B$190,'2. TEUs &amp; Activities - EF'!$J$9:$J$190))*'3. Pollutant Emissions - EF'!$I697*IF(OR(ISBLANK($E697),$G697="Yes"),1,$E697)*IF($H697="Yes",1,(1-$F697))</f>
        <v>776.48198705037589</v>
      </c>
      <c r="N697" s="426">
        <f>IF(ISBLANK($B697),_xlfn.XLOOKUP($A697,'2. TEUs &amp; Activities - EF'!$A$9:$A$190,'2. TEUs &amp; Activities - EF'!$M$9:$M$190),_xlfn.XLOOKUP($B697,'2. TEUs &amp; Activities - EF'!$B$9:$B$190,'2. TEUs &amp; Activities - EF'!$M$9:$M$190))*'3. Pollutant Emissions - EF'!$J697*IF(OR(ISBLANK($E697),$G697="Yes"),1,$E697)*IF($H697="Yes",1,(1-$F697))</f>
        <v>2.1273479097270571</v>
      </c>
      <c r="O697" s="131"/>
    </row>
    <row r="698" spans="1:15" ht="15.75" thickBot="1">
      <c r="A698" s="18"/>
      <c r="B698" s="18"/>
      <c r="C698" s="552"/>
      <c r="D698" s="425"/>
      <c r="E698" s="556"/>
      <c r="F698" s="556"/>
      <c r="G698" s="556"/>
      <c r="H698" s="556"/>
      <c r="I698" s="34"/>
      <c r="J698" s="11"/>
      <c r="K698" s="6"/>
      <c r="L698" s="20"/>
      <c r="M698" s="7"/>
      <c r="N698" s="426"/>
      <c r="O698" s="131"/>
    </row>
    <row r="699" spans="1:15" ht="15.75" thickBot="1">
      <c r="A699" s="18"/>
      <c r="B699" s="18"/>
      <c r="C699" s="552"/>
      <c r="D699" s="425"/>
      <c r="E699" s="556"/>
      <c r="F699" s="556"/>
      <c r="G699" s="556"/>
      <c r="H699" s="556"/>
      <c r="I699" s="34"/>
      <c r="J699" s="11"/>
      <c r="K699" s="6"/>
      <c r="L699" s="20"/>
      <c r="M699" s="7"/>
      <c r="N699" s="426"/>
      <c r="O699" s="131"/>
    </row>
    <row r="700" spans="1:15" ht="15.75" thickBot="1">
      <c r="A700" s="18"/>
      <c r="B700" s="18"/>
      <c r="C700" s="552"/>
      <c r="D700" s="425"/>
      <c r="E700" s="556"/>
      <c r="F700" s="556"/>
      <c r="G700" s="556"/>
      <c r="H700" s="556"/>
      <c r="I700" s="34"/>
      <c r="J700" s="11"/>
      <c r="K700" s="6"/>
      <c r="L700" s="20"/>
      <c r="M700" s="7"/>
      <c r="N700" s="426"/>
      <c r="O700" s="131"/>
    </row>
    <row r="701" spans="1:15" ht="15.75" thickBot="1">
      <c r="A701" s="18"/>
      <c r="B701" s="18"/>
      <c r="C701" s="552"/>
      <c r="D701" s="425"/>
      <c r="E701" s="556"/>
      <c r="F701" s="556"/>
      <c r="G701" s="556"/>
      <c r="H701" s="556"/>
      <c r="I701" s="34"/>
      <c r="J701" s="11"/>
      <c r="K701" s="6"/>
      <c r="L701" s="20"/>
      <c r="M701" s="7"/>
      <c r="N701" s="426"/>
      <c r="O701" s="131"/>
    </row>
    <row r="702" spans="1:15" ht="15.75" thickBot="1">
      <c r="A702" s="18"/>
      <c r="B702" s="18"/>
      <c r="C702" s="552"/>
      <c r="D702" s="425"/>
      <c r="E702" s="556"/>
      <c r="F702" s="556"/>
      <c r="G702" s="556"/>
      <c r="H702" s="556"/>
      <c r="I702" s="34"/>
      <c r="J702" s="11"/>
      <c r="K702" s="6"/>
      <c r="L702" s="20"/>
      <c r="M702" s="7"/>
      <c r="N702" s="426"/>
      <c r="O702" s="131"/>
    </row>
    <row r="703" spans="1:15" ht="15.75" thickBot="1">
      <c r="A703" s="5"/>
      <c r="B703" s="7"/>
      <c r="C703" s="424"/>
      <c r="D703" s="425"/>
      <c r="E703" s="23"/>
      <c r="F703" s="21"/>
      <c r="G703" s="23"/>
      <c r="H703" s="21"/>
      <c r="I703" s="34"/>
      <c r="J703" s="11"/>
      <c r="K703" s="6"/>
      <c r="L703" s="20"/>
      <c r="M703" s="7"/>
      <c r="N703" s="426"/>
      <c r="O703" s="131"/>
    </row>
    <row r="704" spans="1:15" ht="15.75" thickBot="1">
      <c r="A704" s="5"/>
      <c r="B704" s="7"/>
      <c r="C704" s="424"/>
      <c r="D704" s="425"/>
      <c r="E704" s="23"/>
      <c r="F704" s="21"/>
      <c r="G704" s="23"/>
      <c r="H704" s="21"/>
      <c r="I704" s="34"/>
      <c r="J704" s="11"/>
      <c r="K704" s="6"/>
      <c r="L704" s="20"/>
      <c r="M704" s="7"/>
      <c r="N704" s="426"/>
      <c r="O704" s="131"/>
    </row>
    <row r="705" spans="1:15" ht="15.75" thickBot="1">
      <c r="A705" s="5"/>
      <c r="B705" s="7"/>
      <c r="C705" s="424"/>
      <c r="D705" s="425"/>
      <c r="E705" s="23"/>
      <c r="F705" s="21"/>
      <c r="G705" s="23"/>
      <c r="H705" s="21"/>
      <c r="I705" s="34"/>
      <c r="J705" s="11"/>
      <c r="K705" s="6"/>
      <c r="L705" s="20"/>
      <c r="M705" s="7"/>
      <c r="N705" s="426"/>
      <c r="O705" s="131"/>
    </row>
    <row r="706" spans="1:15" ht="15.75" thickBot="1">
      <c r="A706" s="5"/>
      <c r="B706" s="7"/>
      <c r="C706" s="424"/>
      <c r="D706" s="425"/>
      <c r="E706" s="23"/>
      <c r="F706" s="21"/>
      <c r="G706" s="23"/>
      <c r="H706" s="21"/>
      <c r="I706" s="34"/>
      <c r="J706" s="11"/>
      <c r="K706" s="6"/>
      <c r="L706" s="20"/>
      <c r="M706" s="7"/>
      <c r="N706" s="426"/>
      <c r="O706" s="131"/>
    </row>
    <row r="707" spans="1:15" ht="15.75" thickBot="1">
      <c r="A707" s="5"/>
      <c r="B707" s="7"/>
      <c r="C707" s="424"/>
      <c r="D707" s="425"/>
      <c r="E707" s="23"/>
      <c r="F707" s="21"/>
      <c r="G707" s="23"/>
      <c r="H707" s="21"/>
      <c r="I707" s="34"/>
      <c r="J707" s="11"/>
      <c r="K707" s="6"/>
      <c r="L707" s="20"/>
      <c r="M707" s="7"/>
      <c r="N707" s="426"/>
      <c r="O707" s="131"/>
    </row>
    <row r="708" spans="1:15" ht="15.75" thickBot="1">
      <c r="A708" s="5"/>
      <c r="B708" s="7"/>
      <c r="C708" s="424"/>
      <c r="D708" s="425"/>
      <c r="E708" s="23"/>
      <c r="F708" s="21"/>
      <c r="G708" s="23"/>
      <c r="H708" s="21"/>
      <c r="I708" s="34"/>
      <c r="J708" s="11"/>
      <c r="K708" s="6"/>
      <c r="L708" s="20"/>
      <c r="M708" s="7"/>
      <c r="N708" s="426"/>
      <c r="O708" s="131"/>
    </row>
    <row r="709" spans="1:15" ht="15.75" thickBot="1">
      <c r="A709" s="5"/>
      <c r="B709" s="7"/>
      <c r="C709" s="424"/>
      <c r="D709" s="425"/>
      <c r="E709" s="23"/>
      <c r="F709" s="21"/>
      <c r="G709" s="23"/>
      <c r="H709" s="21"/>
      <c r="I709" s="34"/>
      <c r="J709" s="11"/>
      <c r="K709" s="6"/>
      <c r="L709" s="20"/>
      <c r="M709" s="7"/>
      <c r="N709" s="426"/>
      <c r="O709" s="131"/>
    </row>
    <row r="710" spans="1:15" ht="15.75" thickBot="1">
      <c r="A710" s="5"/>
      <c r="B710" s="7"/>
      <c r="C710" s="424"/>
      <c r="D710" s="425"/>
      <c r="E710" s="23"/>
      <c r="F710" s="21"/>
      <c r="G710" s="23"/>
      <c r="H710" s="21"/>
      <c r="I710" s="34"/>
      <c r="J710" s="11"/>
      <c r="K710" s="6"/>
      <c r="L710" s="20"/>
      <c r="M710" s="7"/>
      <c r="N710" s="426"/>
      <c r="O710" s="131"/>
    </row>
    <row r="711" spans="1:15" ht="15.75" thickBot="1">
      <c r="A711" s="5"/>
      <c r="B711" s="7"/>
      <c r="C711" s="424"/>
      <c r="D711" s="425"/>
      <c r="E711" s="23"/>
      <c r="F711" s="21"/>
      <c r="G711" s="23"/>
      <c r="H711" s="21"/>
      <c r="I711" s="34"/>
      <c r="J711" s="11"/>
      <c r="K711" s="6"/>
      <c r="L711" s="20"/>
      <c r="M711" s="7"/>
      <c r="N711" s="426"/>
      <c r="O711" s="131"/>
    </row>
    <row r="712" spans="1:15" ht="15.75" thickBot="1">
      <c r="A712" s="5"/>
      <c r="B712" s="7"/>
      <c r="C712" s="424"/>
      <c r="D712" s="425"/>
      <c r="E712" s="23"/>
      <c r="F712" s="21"/>
      <c r="G712" s="23"/>
      <c r="H712" s="21"/>
      <c r="I712" s="34"/>
      <c r="J712" s="11"/>
      <c r="K712" s="6"/>
      <c r="L712" s="20"/>
      <c r="M712" s="7"/>
      <c r="N712" s="426"/>
      <c r="O712" s="131"/>
    </row>
    <row r="713" spans="1:15" ht="15.75" thickBot="1">
      <c r="A713" s="5"/>
      <c r="B713" s="7"/>
      <c r="C713" s="424"/>
      <c r="D713" s="425"/>
      <c r="E713" s="23"/>
      <c r="F713" s="21"/>
      <c r="G713" s="23"/>
      <c r="H713" s="21"/>
      <c r="I713" s="34"/>
      <c r="J713" s="11"/>
      <c r="K713" s="6"/>
      <c r="L713" s="20"/>
      <c r="M713" s="7"/>
      <c r="N713" s="426"/>
      <c r="O713" s="131"/>
    </row>
    <row r="714" spans="1:15" ht="15.75" thickBot="1">
      <c r="A714" s="5"/>
      <c r="B714" s="7"/>
      <c r="C714" s="424"/>
      <c r="D714" s="425"/>
      <c r="E714" s="23"/>
      <c r="F714" s="21"/>
      <c r="G714" s="23"/>
      <c r="H714" s="21"/>
      <c r="I714" s="34"/>
      <c r="J714" s="11"/>
      <c r="K714" s="6"/>
      <c r="L714" s="20"/>
      <c r="M714" s="7"/>
      <c r="N714" s="426"/>
      <c r="O714" s="131"/>
    </row>
    <row r="715" spans="1:15" ht="15.75" thickBot="1">
      <c r="A715" s="5"/>
      <c r="B715" s="7"/>
      <c r="C715" s="424"/>
      <c r="D715" s="425"/>
      <c r="E715" s="23"/>
      <c r="F715" s="21"/>
      <c r="G715" s="23"/>
      <c r="H715" s="21"/>
      <c r="I715" s="34"/>
      <c r="J715" s="11"/>
      <c r="K715" s="6"/>
      <c r="L715" s="20"/>
      <c r="M715" s="7"/>
      <c r="N715" s="426"/>
      <c r="O715" s="131"/>
    </row>
    <row r="716" spans="1:15" ht="15.75" thickBot="1">
      <c r="A716" s="5"/>
      <c r="B716" s="7"/>
      <c r="C716" s="424"/>
      <c r="D716" s="425"/>
      <c r="E716" s="23"/>
      <c r="F716" s="21"/>
      <c r="G716" s="23"/>
      <c r="H716" s="21"/>
      <c r="I716" s="34"/>
      <c r="J716" s="11"/>
      <c r="K716" s="6"/>
      <c r="L716" s="20"/>
      <c r="M716" s="7"/>
      <c r="N716" s="426"/>
      <c r="O716" s="131"/>
    </row>
    <row r="717" spans="1:15" ht="15.75" thickBot="1">
      <c r="A717" s="5"/>
      <c r="B717" s="7"/>
      <c r="C717" s="424"/>
      <c r="D717" s="425"/>
      <c r="E717" s="23"/>
      <c r="F717" s="21"/>
      <c r="G717" s="23"/>
      <c r="H717" s="21"/>
      <c r="I717" s="34"/>
      <c r="J717" s="11"/>
      <c r="K717" s="6"/>
      <c r="L717" s="20"/>
      <c r="M717" s="7"/>
      <c r="N717" s="426"/>
      <c r="O717" s="131"/>
    </row>
    <row r="718" spans="1:15" ht="15.75" thickBot="1">
      <c r="A718" s="5"/>
      <c r="B718" s="7"/>
      <c r="C718" s="424"/>
      <c r="D718" s="425"/>
      <c r="E718" s="23"/>
      <c r="F718" s="21"/>
      <c r="G718" s="23"/>
      <c r="H718" s="21"/>
      <c r="I718" s="34"/>
      <c r="J718" s="11"/>
      <c r="K718" s="6"/>
      <c r="L718" s="20"/>
      <c r="M718" s="7"/>
      <c r="N718" s="426"/>
      <c r="O718" s="131"/>
    </row>
    <row r="719" spans="1:15" ht="15.75" thickBot="1">
      <c r="A719" s="5"/>
      <c r="B719" s="7"/>
      <c r="C719" s="424"/>
      <c r="D719" s="425"/>
      <c r="E719" s="23"/>
      <c r="F719" s="21"/>
      <c r="G719" s="23"/>
      <c r="H719" s="21"/>
      <c r="I719" s="34"/>
      <c r="J719" s="11"/>
      <c r="K719" s="6"/>
      <c r="L719" s="20"/>
      <c r="M719" s="7"/>
      <c r="N719" s="426"/>
      <c r="O719" s="131"/>
    </row>
    <row r="720" spans="1:15" ht="15.75" thickBot="1">
      <c r="A720" s="5"/>
      <c r="B720" s="7"/>
      <c r="C720" s="424"/>
      <c r="D720" s="425"/>
      <c r="E720" s="23"/>
      <c r="F720" s="21"/>
      <c r="G720" s="23"/>
      <c r="H720" s="21"/>
      <c r="I720" s="34"/>
      <c r="J720" s="11"/>
      <c r="K720" s="6"/>
      <c r="L720" s="20"/>
      <c r="M720" s="7"/>
      <c r="N720" s="426"/>
      <c r="O720" s="131"/>
    </row>
    <row r="721" spans="1:15" ht="15.75" thickBot="1">
      <c r="A721" s="5"/>
      <c r="B721" s="7"/>
      <c r="C721" s="424"/>
      <c r="D721" s="425"/>
      <c r="E721" s="23"/>
      <c r="F721" s="21"/>
      <c r="G721" s="23"/>
      <c r="H721" s="21"/>
      <c r="I721" s="34"/>
      <c r="J721" s="11"/>
      <c r="K721" s="6"/>
      <c r="L721" s="20"/>
      <c r="M721" s="7"/>
      <c r="N721" s="426"/>
      <c r="O721" s="131"/>
    </row>
    <row r="722" spans="1:15" ht="15.75" thickBot="1">
      <c r="A722" s="5"/>
      <c r="B722" s="7"/>
      <c r="C722" s="424"/>
      <c r="D722" s="425"/>
      <c r="E722" s="23"/>
      <c r="F722" s="21"/>
      <c r="G722" s="23"/>
      <c r="H722" s="21"/>
      <c r="I722" s="34"/>
      <c r="J722" s="11"/>
      <c r="K722" s="6"/>
      <c r="L722" s="20"/>
      <c r="M722" s="7"/>
      <c r="N722" s="426"/>
      <c r="O722" s="131"/>
    </row>
    <row r="723" spans="1:15" ht="15.75" thickBot="1">
      <c r="A723" s="5"/>
      <c r="B723" s="7"/>
      <c r="C723" s="424"/>
      <c r="D723" s="425"/>
      <c r="E723" s="23"/>
      <c r="F723" s="21"/>
      <c r="G723" s="23"/>
      <c r="H723" s="21"/>
      <c r="I723" s="34"/>
      <c r="J723" s="11"/>
      <c r="K723" s="6"/>
      <c r="L723" s="20"/>
      <c r="M723" s="7"/>
      <c r="N723" s="426"/>
      <c r="O723" s="131"/>
    </row>
    <row r="724" spans="1:15" ht="15.75" thickBot="1">
      <c r="A724" s="5"/>
      <c r="B724" s="7"/>
      <c r="C724" s="424"/>
      <c r="D724" s="425"/>
      <c r="E724" s="23"/>
      <c r="F724" s="21"/>
      <c r="G724" s="23"/>
      <c r="H724" s="21"/>
      <c r="I724" s="34"/>
      <c r="J724" s="11"/>
      <c r="K724" s="6"/>
      <c r="L724" s="20"/>
      <c r="M724" s="7"/>
      <c r="N724" s="426"/>
      <c r="O724" s="131"/>
    </row>
    <row r="725" spans="1:15" ht="15.75" thickBot="1">
      <c r="A725" s="5"/>
      <c r="B725" s="7"/>
      <c r="C725" s="424"/>
      <c r="D725" s="425"/>
      <c r="E725" s="23"/>
      <c r="F725" s="21"/>
      <c r="G725" s="23"/>
      <c r="H725" s="21"/>
      <c r="I725" s="34"/>
      <c r="J725" s="11"/>
      <c r="K725" s="6"/>
      <c r="L725" s="20"/>
      <c r="M725" s="7"/>
      <c r="N725" s="426"/>
      <c r="O725" s="131"/>
    </row>
    <row r="726" spans="1:15" ht="15.75" thickBot="1">
      <c r="A726" s="5"/>
      <c r="B726" s="7"/>
      <c r="C726" s="424"/>
      <c r="D726" s="425"/>
      <c r="E726" s="23"/>
      <c r="F726" s="21"/>
      <c r="G726" s="23"/>
      <c r="H726" s="21"/>
      <c r="I726" s="34"/>
      <c r="J726" s="11"/>
      <c r="K726" s="6"/>
      <c r="L726" s="20"/>
      <c r="M726" s="7"/>
      <c r="N726" s="426"/>
      <c r="O726" s="131"/>
    </row>
    <row r="727" spans="1:15" ht="15.75" thickBot="1">
      <c r="A727" s="5"/>
      <c r="B727" s="7"/>
      <c r="C727" s="424"/>
      <c r="D727" s="425"/>
      <c r="E727" s="23"/>
      <c r="F727" s="21"/>
      <c r="G727" s="23"/>
      <c r="H727" s="21"/>
      <c r="I727" s="34"/>
      <c r="J727" s="11"/>
      <c r="K727" s="6"/>
      <c r="L727" s="20"/>
      <c r="M727" s="7"/>
      <c r="N727" s="426"/>
      <c r="O727" s="131"/>
    </row>
    <row r="728" spans="1:15" ht="15.75" thickBot="1">
      <c r="A728" s="5"/>
      <c r="B728" s="7"/>
      <c r="C728" s="424"/>
      <c r="D728" s="425"/>
      <c r="E728" s="23"/>
      <c r="F728" s="21"/>
      <c r="G728" s="23"/>
      <c r="H728" s="21"/>
      <c r="I728" s="34"/>
      <c r="J728" s="11"/>
      <c r="K728" s="6"/>
      <c r="L728" s="20"/>
      <c r="M728" s="7"/>
      <c r="N728" s="426"/>
      <c r="O728" s="131"/>
    </row>
    <row r="729" spans="1:15" ht="15.75" thickBot="1">
      <c r="A729" s="5"/>
      <c r="B729" s="7"/>
      <c r="C729" s="424"/>
      <c r="D729" s="425"/>
      <c r="E729" s="23"/>
      <c r="F729" s="21"/>
      <c r="G729" s="23"/>
      <c r="H729" s="21"/>
      <c r="I729" s="34"/>
      <c r="J729" s="11"/>
      <c r="K729" s="6"/>
      <c r="L729" s="20"/>
      <c r="M729" s="7"/>
      <c r="N729" s="426"/>
      <c r="O729" s="131"/>
    </row>
    <row r="730" spans="1:15" ht="15.75" thickBot="1">
      <c r="A730" s="5"/>
      <c r="B730" s="7"/>
      <c r="C730" s="424"/>
      <c r="D730" s="425"/>
      <c r="E730" s="23"/>
      <c r="F730" s="21"/>
      <c r="G730" s="23"/>
      <c r="H730" s="21"/>
      <c r="I730" s="34"/>
      <c r="J730" s="11"/>
      <c r="K730" s="6"/>
      <c r="L730" s="20"/>
      <c r="M730" s="7"/>
      <c r="N730" s="426"/>
      <c r="O730" s="131"/>
    </row>
    <row r="731" spans="1:15" ht="15.75" thickBot="1">
      <c r="A731" s="5"/>
      <c r="B731" s="7"/>
      <c r="C731" s="424"/>
      <c r="D731" s="425"/>
      <c r="E731" s="23"/>
      <c r="F731" s="21"/>
      <c r="G731" s="23"/>
      <c r="H731" s="21"/>
      <c r="I731" s="34"/>
      <c r="J731" s="11"/>
      <c r="K731" s="6"/>
      <c r="L731" s="20"/>
      <c r="M731" s="7"/>
      <c r="N731" s="426"/>
      <c r="O731" s="131"/>
    </row>
    <row r="732" spans="1:15" ht="15.75" thickBot="1">
      <c r="A732" s="5"/>
      <c r="B732" s="7"/>
      <c r="C732" s="424"/>
      <c r="D732" s="425"/>
      <c r="E732" s="23"/>
      <c r="F732" s="21"/>
      <c r="G732" s="23"/>
      <c r="H732" s="21"/>
      <c r="I732" s="34"/>
      <c r="J732" s="11"/>
      <c r="K732" s="6"/>
      <c r="L732" s="20"/>
      <c r="M732" s="7"/>
      <c r="N732" s="426"/>
      <c r="O732" s="131"/>
    </row>
    <row r="733" spans="1:15" ht="15.75" thickBot="1">
      <c r="A733" s="5"/>
      <c r="B733" s="7"/>
      <c r="C733" s="424"/>
      <c r="D733" s="425"/>
      <c r="E733" s="23"/>
      <c r="F733" s="21"/>
      <c r="G733" s="23"/>
      <c r="H733" s="21"/>
      <c r="I733" s="34"/>
      <c r="J733" s="11"/>
      <c r="K733" s="6"/>
      <c r="L733" s="20"/>
      <c r="M733" s="7"/>
      <c r="N733" s="426"/>
      <c r="O733" s="131"/>
    </row>
    <row r="734" spans="1:15" ht="15.75" thickBot="1">
      <c r="A734" s="5"/>
      <c r="B734" s="7"/>
      <c r="C734" s="424"/>
      <c r="D734" s="425"/>
      <c r="E734" s="23"/>
      <c r="F734" s="21"/>
      <c r="G734" s="23"/>
      <c r="H734" s="21"/>
      <c r="I734" s="34"/>
      <c r="J734" s="11"/>
      <c r="K734" s="6"/>
      <c r="L734" s="20"/>
      <c r="M734" s="7"/>
      <c r="N734" s="426"/>
      <c r="O734" s="131"/>
    </row>
    <row r="735" spans="1:15" ht="39.950000000000003" customHeight="1" thickBot="1">
      <c r="A735" s="132" t="s">
        <v>247</v>
      </c>
      <c r="B735" s="133"/>
      <c r="C735" s="134"/>
      <c r="D735" s="135"/>
      <c r="E735" s="136"/>
      <c r="F735" s="137"/>
      <c r="G735" s="136"/>
      <c r="H735" s="137"/>
      <c r="I735" s="138"/>
      <c r="J735" s="139"/>
      <c r="K735" s="140"/>
      <c r="L735" s="132"/>
      <c r="M735" s="141"/>
      <c r="N735"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642" xr:uid="{A724148E-418F-4672-BBFD-EDA40A50663B}">
    <filterColumn colId="1">
      <filters>
        <filter val="S12"/>
      </filters>
    </filterColumn>
  </autoFilter>
  <mergeCells count="7">
    <mergeCell ref="M7:M8"/>
    <mergeCell ref="N7:N8"/>
    <mergeCell ref="A6:B7"/>
    <mergeCell ref="C6:D7"/>
    <mergeCell ref="L7:L8"/>
    <mergeCell ref="F7:F8"/>
    <mergeCell ref="E7:E8"/>
  </mergeCells>
  <conditionalFormatting sqref="O9:O734">
    <cfRule type="containsBlanks" dxfId="4" priority="3">
      <formula>LEN(TRIM(O9))=0</formula>
    </cfRule>
  </conditionalFormatting>
  <dataValidations count="2">
    <dataValidation type="list" allowBlank="1" showInputMessage="1" showErrorMessage="1" sqref="G703:G734 G9:G697" xr:uid="{D278B401-C5CE-4096-9E67-5FD00111B8D8}">
      <formula1>"Yes,No"</formula1>
    </dataValidation>
    <dataValidation type="list" allowBlank="1" showInputMessage="1" showErrorMessage="1" sqref="H703:H734 H9:H697"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C9:D697 C703:D734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A9:A663 A686:A690 A692:A697 A703:A734 A665:A684</xm:sqref>
        </x14:dataValidation>
        <x14:dataValidation type="list" allowBlank="1" showInputMessage="1" showErrorMessage="1" xr:uid="{669E0BD2-2CA1-4D59-8AA8-10A94BAB52D3}">
          <x14:formula1>
            <xm:f>'2. TEUs &amp; Activities - EF'!$B$9:$B$190</xm:f>
          </x14:formula1>
          <xm:sqref>B9:B663 B686:B690 B692:B697 B703:B734 B665:B684</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C703:C734 C9:C697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workbookViewId="0"/>
    <sheetView workbookViewId="1"/>
  </sheetViews>
  <sheetFormatPr defaultColWidth="9.140625" defaultRowHeight="14.25"/>
  <cols>
    <col min="1" max="2" width="25.5703125" style="112" customWidth="1"/>
    <col min="3" max="3" width="60.5703125" style="4" customWidth="1"/>
    <col min="4" max="4" width="25.5703125" style="4" customWidth="1"/>
    <col min="5" max="6" width="30.5703125" style="4" customWidth="1"/>
    <col min="7" max="8" width="20.5703125" style="112" customWidth="1"/>
    <col min="9" max="20" width="15.5703125" style="112" customWidth="1"/>
    <col min="21" max="21" width="9.140625" style="4"/>
    <col min="22" max="23" width="10.5703125" style="112" hidden="1" customWidth="1"/>
    <col min="24" max="16384" width="9.140625" style="4"/>
  </cols>
  <sheetData>
    <row r="1" spans="1:23" ht="20.100000000000001" customHeight="1">
      <c r="A1" s="2" t="str">
        <f>'1. Facility Information'!$B$1</f>
        <v>AQ520 Form - Version 2.0</v>
      </c>
      <c r="N1" s="157"/>
    </row>
    <row r="2" spans="1:23" ht="20.100000000000001" customHeight="1">
      <c r="A2" s="114" t="str">
        <f>IF(ISBLANK('1. Facility Information'!$B$6),"",'1. Facility Information'!$B$6)</f>
        <v>ATI Specialty Alloys &amp; Components</v>
      </c>
      <c r="N2" s="89"/>
    </row>
    <row r="3" spans="1:23" ht="20.100000000000001" customHeight="1">
      <c r="A3" s="85" t="str">
        <f>"Source No. "&amp;IF(ISBLANK('1. Facility Information'!$B$10),"",'1. Facility Information'!$B$10)</f>
        <v>Source No. 22-0547</v>
      </c>
    </row>
    <row r="4" spans="1:23" ht="20.100000000000001" customHeight="1">
      <c r="A4" s="85" t="str">
        <f>_xlfn.CONCAT("Submitted on ",IF(ISBLANK('1. Facility Information'!$B$14),"",TEXT('1. Facility Information'!$B$14,"mm/dd/yyyy")))</f>
        <v>Submitted on 12/04/2025</v>
      </c>
      <c r="D4" s="112"/>
      <c r="E4" s="112"/>
      <c r="F4" s="112"/>
      <c r="G4" s="89"/>
      <c r="H4" s="4"/>
      <c r="O4" s="4"/>
      <c r="P4" s="4"/>
      <c r="Q4" s="4"/>
      <c r="R4" s="4"/>
      <c r="S4" s="4"/>
      <c r="T4" s="4"/>
      <c r="V4" s="4"/>
      <c r="W4" s="4"/>
    </row>
    <row r="5" spans="1:23" ht="15" customHeight="1" thickBot="1">
      <c r="V5" s="158" t="s">
        <v>248</v>
      </c>
      <c r="W5" s="158" t="s">
        <v>248</v>
      </c>
    </row>
    <row r="6" spans="1:23" s="159" customFormat="1" ht="30" customHeight="1" thickBot="1">
      <c r="A6" s="116" t="s">
        <v>22</v>
      </c>
      <c r="B6" s="120"/>
      <c r="C6" s="120"/>
      <c r="D6" s="121"/>
      <c r="E6" s="120" t="s">
        <v>249</v>
      </c>
      <c r="F6" s="120"/>
      <c r="G6" s="116" t="s">
        <v>23</v>
      </c>
      <c r="H6" s="121"/>
      <c r="I6" s="120" t="s">
        <v>250</v>
      </c>
      <c r="J6" s="120"/>
      <c r="K6" s="120"/>
      <c r="L6" s="120"/>
      <c r="M6" s="120"/>
      <c r="N6" s="121"/>
      <c r="O6" s="116" t="s">
        <v>251</v>
      </c>
      <c r="P6" s="120"/>
      <c r="Q6" s="120"/>
      <c r="R6" s="120"/>
      <c r="S6" s="120"/>
      <c r="T6" s="121"/>
      <c r="V6" s="160" t="s">
        <v>252</v>
      </c>
      <c r="W6" s="160"/>
    </row>
    <row r="7" spans="1:23" s="159" customFormat="1" ht="30" customHeight="1" thickBot="1">
      <c r="A7" s="562" t="s">
        <v>25</v>
      </c>
      <c r="B7" s="564" t="s">
        <v>26</v>
      </c>
      <c r="C7" s="582" t="s">
        <v>27</v>
      </c>
      <c r="D7" s="560" t="s">
        <v>28</v>
      </c>
      <c r="E7" s="582" t="s">
        <v>253</v>
      </c>
      <c r="F7" s="566" t="s">
        <v>254</v>
      </c>
      <c r="G7" s="580" t="s">
        <v>29</v>
      </c>
      <c r="H7" s="560" t="s">
        <v>30</v>
      </c>
      <c r="I7" s="144" t="s">
        <v>86</v>
      </c>
      <c r="J7" s="144"/>
      <c r="K7" s="145"/>
      <c r="L7" s="146" t="s">
        <v>255</v>
      </c>
      <c r="M7" s="147"/>
      <c r="N7" s="148"/>
      <c r="O7" s="143" t="s">
        <v>86</v>
      </c>
      <c r="P7" s="144"/>
      <c r="Q7" s="145"/>
      <c r="R7" s="146" t="s">
        <v>87</v>
      </c>
      <c r="S7" s="147"/>
      <c r="T7" s="148"/>
      <c r="V7" s="160" t="s">
        <v>36</v>
      </c>
      <c r="W7" s="160"/>
    </row>
    <row r="8" spans="1:23" s="159" customFormat="1" ht="60" customHeight="1" thickBot="1">
      <c r="A8" s="563"/>
      <c r="B8" s="565"/>
      <c r="C8" s="583"/>
      <c r="D8" s="561"/>
      <c r="E8" s="583"/>
      <c r="F8" s="567"/>
      <c r="G8" s="581"/>
      <c r="H8" s="561"/>
      <c r="I8" s="152" t="s">
        <v>35</v>
      </c>
      <c r="J8" s="150" t="s">
        <v>256</v>
      </c>
      <c r="K8" s="151" t="s">
        <v>37</v>
      </c>
      <c r="L8" s="152" t="s">
        <v>35</v>
      </c>
      <c r="M8" s="150" t="s">
        <v>256</v>
      </c>
      <c r="N8" s="151" t="s">
        <v>37</v>
      </c>
      <c r="O8" s="152" t="s">
        <v>35</v>
      </c>
      <c r="P8" s="150" t="s">
        <v>256</v>
      </c>
      <c r="Q8" s="151" t="s">
        <v>37</v>
      </c>
      <c r="R8" s="152" t="s">
        <v>35</v>
      </c>
      <c r="S8" s="150" t="s">
        <v>256</v>
      </c>
      <c r="T8" s="151" t="s">
        <v>37</v>
      </c>
      <c r="V8" s="161" t="s">
        <v>257</v>
      </c>
      <c r="W8" s="161" t="s">
        <v>258</v>
      </c>
    </row>
    <row r="9" spans="1:23" ht="14.45" customHeight="1">
      <c r="A9" s="91"/>
      <c r="B9" s="92"/>
      <c r="C9" s="105"/>
      <c r="D9" s="106"/>
      <c r="E9" s="105"/>
      <c r="F9" s="105"/>
      <c r="G9" s="91"/>
      <c r="H9" s="93"/>
      <c r="I9" s="91"/>
      <c r="J9" s="92"/>
      <c r="K9" s="93"/>
      <c r="L9" s="91"/>
      <c r="M9" s="92"/>
      <c r="N9" s="93"/>
      <c r="O9" s="91"/>
      <c r="P9" s="92"/>
      <c r="Q9" s="93"/>
      <c r="R9" s="91"/>
      <c r="S9" s="92"/>
      <c r="T9" s="93"/>
      <c r="V9" s="112">
        <f t="shared" ref="V9:V40" si="0">J9-P9</f>
        <v>0</v>
      </c>
      <c r="W9" s="112">
        <f t="shared" ref="W9:W40" si="1">$M9-$S9</f>
        <v>0</v>
      </c>
    </row>
    <row r="10" spans="1:23" ht="15" customHeight="1">
      <c r="A10" s="12"/>
      <c r="B10" s="11"/>
      <c r="C10" s="8"/>
      <c r="D10" s="19"/>
      <c r="E10" s="8"/>
      <c r="F10" s="8"/>
      <c r="G10" s="12"/>
      <c r="H10" s="17"/>
      <c r="I10" s="12"/>
      <c r="J10" s="11"/>
      <c r="K10" s="17"/>
      <c r="L10" s="12"/>
      <c r="M10" s="11"/>
      <c r="N10" s="17"/>
      <c r="O10" s="12"/>
      <c r="P10" s="11"/>
      <c r="Q10" s="17"/>
      <c r="R10" s="12"/>
      <c r="S10" s="11"/>
      <c r="T10" s="17"/>
      <c r="V10" s="112">
        <f t="shared" si="0"/>
        <v>0</v>
      </c>
      <c r="W10" s="112">
        <f t="shared" si="1"/>
        <v>0</v>
      </c>
    </row>
    <row r="11" spans="1:23">
      <c r="A11" s="12"/>
      <c r="B11" s="11"/>
      <c r="C11" s="8"/>
      <c r="D11" s="19"/>
      <c r="E11" s="8"/>
      <c r="F11" s="8"/>
      <c r="G11" s="12"/>
      <c r="H11" s="17"/>
      <c r="I11" s="12"/>
      <c r="J11" s="11"/>
      <c r="K11" s="17"/>
      <c r="L11" s="12"/>
      <c r="M11" s="11"/>
      <c r="N11" s="17"/>
      <c r="O11" s="12"/>
      <c r="P11" s="11"/>
      <c r="Q11" s="17"/>
      <c r="R11" s="12"/>
      <c r="S11" s="11"/>
      <c r="T11" s="17"/>
      <c r="V11" s="112">
        <f t="shared" si="0"/>
        <v>0</v>
      </c>
      <c r="W11" s="112">
        <f t="shared" si="1"/>
        <v>0</v>
      </c>
    </row>
    <row r="12" spans="1:23">
      <c r="A12" s="12"/>
      <c r="B12" s="11"/>
      <c r="C12" s="8"/>
      <c r="D12" s="19"/>
      <c r="E12" s="8"/>
      <c r="F12" s="8"/>
      <c r="G12" s="12"/>
      <c r="H12" s="17"/>
      <c r="I12" s="12"/>
      <c r="J12" s="11"/>
      <c r="K12" s="17"/>
      <c r="L12" s="12"/>
      <c r="M12" s="11"/>
      <c r="N12" s="17"/>
      <c r="O12" s="12"/>
      <c r="P12" s="11"/>
      <c r="Q12" s="17"/>
      <c r="R12" s="12"/>
      <c r="S12" s="11"/>
      <c r="T12" s="17"/>
      <c r="V12" s="112">
        <f t="shared" si="0"/>
        <v>0</v>
      </c>
      <c r="W12" s="112">
        <f t="shared" si="1"/>
        <v>0</v>
      </c>
    </row>
    <row r="13" spans="1:23" ht="15" customHeight="1">
      <c r="A13" s="12"/>
      <c r="B13" s="11"/>
      <c r="C13" s="8"/>
      <c r="D13" s="19"/>
      <c r="E13" s="8"/>
      <c r="F13" s="8"/>
      <c r="G13" s="12"/>
      <c r="H13" s="17"/>
      <c r="I13" s="12"/>
      <c r="J13" s="11"/>
      <c r="K13" s="17"/>
      <c r="L13" s="12"/>
      <c r="M13" s="11"/>
      <c r="N13" s="17"/>
      <c r="O13" s="12"/>
      <c r="P13" s="11"/>
      <c r="Q13" s="17"/>
      <c r="R13" s="12"/>
      <c r="S13" s="11"/>
      <c r="T13" s="17"/>
      <c r="V13" s="112">
        <f t="shared" si="0"/>
        <v>0</v>
      </c>
      <c r="W13" s="112">
        <f t="shared" si="1"/>
        <v>0</v>
      </c>
    </row>
    <row r="14" spans="1:23" ht="15" customHeight="1">
      <c r="A14" s="12"/>
      <c r="B14" s="11"/>
      <c r="C14" s="8"/>
      <c r="D14" s="19"/>
      <c r="E14" s="8"/>
      <c r="F14" s="8"/>
      <c r="G14" s="12"/>
      <c r="H14" s="17"/>
      <c r="I14" s="12"/>
      <c r="J14" s="11"/>
      <c r="K14" s="17"/>
      <c r="L14" s="12"/>
      <c r="M14" s="11"/>
      <c r="N14" s="17"/>
      <c r="O14" s="12"/>
      <c r="P14" s="11"/>
      <c r="Q14" s="17"/>
      <c r="R14" s="12"/>
      <c r="S14" s="11"/>
      <c r="T14" s="17"/>
      <c r="V14" s="112">
        <f t="shared" si="0"/>
        <v>0</v>
      </c>
      <c r="W14" s="112">
        <f t="shared" si="1"/>
        <v>0</v>
      </c>
    </row>
    <row r="15" spans="1:23">
      <c r="A15" s="12"/>
      <c r="B15" s="11"/>
      <c r="C15" s="8"/>
      <c r="D15" s="19"/>
      <c r="E15" s="8"/>
      <c r="F15" s="8"/>
      <c r="G15" s="12"/>
      <c r="H15" s="17"/>
      <c r="I15" s="12"/>
      <c r="J15" s="11"/>
      <c r="K15" s="17"/>
      <c r="L15" s="12"/>
      <c r="M15" s="11"/>
      <c r="N15" s="17"/>
      <c r="O15" s="12"/>
      <c r="P15" s="11"/>
      <c r="Q15" s="17"/>
      <c r="R15" s="12"/>
      <c r="S15" s="11"/>
      <c r="T15" s="17"/>
      <c r="V15" s="112">
        <f t="shared" si="0"/>
        <v>0</v>
      </c>
      <c r="W15" s="112">
        <f t="shared" si="1"/>
        <v>0</v>
      </c>
    </row>
    <row r="16" spans="1:23">
      <c r="A16" s="12"/>
      <c r="B16" s="11"/>
      <c r="C16" s="8"/>
      <c r="D16" s="19"/>
      <c r="E16" s="8"/>
      <c r="F16" s="8"/>
      <c r="G16" s="12"/>
      <c r="H16" s="17"/>
      <c r="I16" s="12"/>
      <c r="J16" s="11"/>
      <c r="K16" s="17"/>
      <c r="L16" s="12"/>
      <c r="M16" s="11"/>
      <c r="N16" s="17"/>
      <c r="O16" s="12"/>
      <c r="P16" s="11"/>
      <c r="Q16" s="17"/>
      <c r="R16" s="12"/>
      <c r="S16" s="11"/>
      <c r="T16" s="17"/>
      <c r="V16" s="112">
        <f t="shared" si="0"/>
        <v>0</v>
      </c>
      <c r="W16" s="112">
        <f t="shared" si="1"/>
        <v>0</v>
      </c>
    </row>
    <row r="17" spans="1:23">
      <c r="A17" s="12"/>
      <c r="B17" s="11"/>
      <c r="C17" s="8"/>
      <c r="D17" s="19"/>
      <c r="E17" s="8"/>
      <c r="F17" s="8"/>
      <c r="G17" s="12"/>
      <c r="H17" s="17"/>
      <c r="I17" s="12"/>
      <c r="J17" s="11"/>
      <c r="K17" s="17"/>
      <c r="L17" s="12"/>
      <c r="M17" s="11"/>
      <c r="N17" s="17"/>
      <c r="O17" s="12"/>
      <c r="P17" s="11"/>
      <c r="Q17" s="17"/>
      <c r="R17" s="12"/>
      <c r="S17" s="11"/>
      <c r="T17" s="17"/>
      <c r="V17" s="112">
        <f t="shared" si="0"/>
        <v>0</v>
      </c>
      <c r="W17" s="112">
        <f t="shared" si="1"/>
        <v>0</v>
      </c>
    </row>
    <row r="18" spans="1:23">
      <c r="A18" s="12"/>
      <c r="B18" s="11"/>
      <c r="C18" s="8"/>
      <c r="D18" s="19"/>
      <c r="E18" s="8"/>
      <c r="F18" s="8"/>
      <c r="G18" s="12"/>
      <c r="H18" s="17"/>
      <c r="I18" s="12"/>
      <c r="J18" s="11"/>
      <c r="K18" s="17"/>
      <c r="L18" s="12"/>
      <c r="M18" s="11"/>
      <c r="N18" s="17"/>
      <c r="O18" s="12"/>
      <c r="P18" s="11"/>
      <c r="Q18" s="17"/>
      <c r="R18" s="12"/>
      <c r="S18" s="11"/>
      <c r="T18" s="17"/>
      <c r="V18" s="112">
        <f t="shared" si="0"/>
        <v>0</v>
      </c>
      <c r="W18" s="112">
        <f t="shared" si="1"/>
        <v>0</v>
      </c>
    </row>
    <row r="19" spans="1:23">
      <c r="A19" s="12"/>
      <c r="B19" s="11"/>
      <c r="C19" s="8"/>
      <c r="D19" s="19"/>
      <c r="E19" s="8"/>
      <c r="F19" s="8"/>
      <c r="G19" s="12"/>
      <c r="H19" s="17"/>
      <c r="I19" s="12"/>
      <c r="J19" s="11"/>
      <c r="K19" s="17"/>
      <c r="L19" s="12"/>
      <c r="M19" s="11"/>
      <c r="N19" s="17"/>
      <c r="O19" s="12"/>
      <c r="P19" s="11"/>
      <c r="Q19" s="17"/>
      <c r="R19" s="12"/>
      <c r="S19" s="11"/>
      <c r="T19" s="17"/>
      <c r="V19" s="112">
        <f t="shared" si="0"/>
        <v>0</v>
      </c>
      <c r="W19" s="112">
        <f t="shared" si="1"/>
        <v>0</v>
      </c>
    </row>
    <row r="20" spans="1:23">
      <c r="A20" s="12"/>
      <c r="B20" s="11"/>
      <c r="C20" s="8"/>
      <c r="D20" s="19"/>
      <c r="E20" s="8"/>
      <c r="F20" s="8"/>
      <c r="G20" s="12"/>
      <c r="H20" s="17"/>
      <c r="I20" s="12"/>
      <c r="J20" s="11"/>
      <c r="K20" s="17"/>
      <c r="L20" s="12"/>
      <c r="M20" s="11"/>
      <c r="N20" s="17"/>
      <c r="O20" s="12"/>
      <c r="P20" s="11"/>
      <c r="Q20" s="17"/>
      <c r="R20" s="12"/>
      <c r="S20" s="11"/>
      <c r="T20" s="17"/>
      <c r="V20" s="112">
        <f t="shared" si="0"/>
        <v>0</v>
      </c>
      <c r="W20" s="112">
        <f t="shared" si="1"/>
        <v>0</v>
      </c>
    </row>
    <row r="21" spans="1:23">
      <c r="A21" s="12"/>
      <c r="B21" s="11"/>
      <c r="C21" s="8"/>
      <c r="D21" s="19"/>
      <c r="E21" s="8"/>
      <c r="F21" s="8"/>
      <c r="G21" s="12"/>
      <c r="H21" s="17"/>
      <c r="I21" s="12"/>
      <c r="J21" s="11"/>
      <c r="K21" s="17"/>
      <c r="L21" s="12"/>
      <c r="M21" s="11"/>
      <c r="N21" s="17"/>
      <c r="O21" s="12"/>
      <c r="P21" s="11"/>
      <c r="Q21" s="17"/>
      <c r="R21" s="12"/>
      <c r="S21" s="11"/>
      <c r="T21" s="17"/>
      <c r="V21" s="112">
        <f t="shared" si="0"/>
        <v>0</v>
      </c>
      <c r="W21" s="112">
        <f t="shared" si="1"/>
        <v>0</v>
      </c>
    </row>
    <row r="22" spans="1:23">
      <c r="A22" s="12"/>
      <c r="B22" s="11"/>
      <c r="C22" s="8"/>
      <c r="D22" s="19"/>
      <c r="E22" s="8"/>
      <c r="F22" s="8"/>
      <c r="G22" s="12"/>
      <c r="H22" s="17"/>
      <c r="I22" s="12"/>
      <c r="J22" s="11"/>
      <c r="K22" s="17"/>
      <c r="L22" s="12"/>
      <c r="M22" s="11"/>
      <c r="N22" s="17"/>
      <c r="O22" s="12"/>
      <c r="P22" s="11"/>
      <c r="Q22" s="17"/>
      <c r="R22" s="12"/>
      <c r="S22" s="11"/>
      <c r="T22" s="17"/>
      <c r="V22" s="112">
        <f t="shared" si="0"/>
        <v>0</v>
      </c>
      <c r="W22" s="112">
        <f t="shared" si="1"/>
        <v>0</v>
      </c>
    </row>
    <row r="23" spans="1:23">
      <c r="A23" s="12"/>
      <c r="B23" s="11"/>
      <c r="C23" s="8"/>
      <c r="D23" s="19"/>
      <c r="E23" s="8"/>
      <c r="F23" s="8"/>
      <c r="G23" s="12"/>
      <c r="H23" s="17"/>
      <c r="I23" s="12"/>
      <c r="J23" s="11"/>
      <c r="K23" s="17"/>
      <c r="L23" s="12"/>
      <c r="M23" s="11"/>
      <c r="N23" s="17"/>
      <c r="O23" s="12"/>
      <c r="P23" s="11"/>
      <c r="Q23" s="17"/>
      <c r="R23" s="12"/>
      <c r="S23" s="11"/>
      <c r="T23" s="17"/>
      <c r="V23" s="112">
        <f t="shared" si="0"/>
        <v>0</v>
      </c>
      <c r="W23" s="112">
        <f t="shared" si="1"/>
        <v>0</v>
      </c>
    </row>
    <row r="24" spans="1:23">
      <c r="A24" s="12"/>
      <c r="B24" s="11"/>
      <c r="C24" s="8"/>
      <c r="D24" s="19"/>
      <c r="E24" s="8"/>
      <c r="F24" s="8"/>
      <c r="G24" s="12"/>
      <c r="H24" s="17"/>
      <c r="I24" s="12"/>
      <c r="J24" s="11"/>
      <c r="K24" s="17"/>
      <c r="L24" s="12"/>
      <c r="M24" s="11"/>
      <c r="N24" s="17"/>
      <c r="O24" s="12"/>
      <c r="P24" s="11"/>
      <c r="Q24" s="17"/>
      <c r="R24" s="12"/>
      <c r="S24" s="11"/>
      <c r="T24" s="17"/>
      <c r="V24" s="112">
        <f t="shared" si="0"/>
        <v>0</v>
      </c>
      <c r="W24" s="112">
        <f t="shared" si="1"/>
        <v>0</v>
      </c>
    </row>
    <row r="25" spans="1:23">
      <c r="A25" s="12"/>
      <c r="B25" s="11"/>
      <c r="C25" s="8"/>
      <c r="D25" s="19"/>
      <c r="E25" s="8"/>
      <c r="F25" s="8"/>
      <c r="G25" s="12"/>
      <c r="H25" s="17"/>
      <c r="I25" s="12"/>
      <c r="J25" s="11"/>
      <c r="K25" s="17"/>
      <c r="L25" s="12"/>
      <c r="M25" s="11"/>
      <c r="N25" s="17"/>
      <c r="O25" s="12"/>
      <c r="P25" s="11"/>
      <c r="Q25" s="17"/>
      <c r="R25" s="12"/>
      <c r="S25" s="11"/>
      <c r="T25" s="17"/>
      <c r="V25" s="112">
        <f t="shared" si="0"/>
        <v>0</v>
      </c>
      <c r="W25" s="112">
        <f t="shared" si="1"/>
        <v>0</v>
      </c>
    </row>
    <row r="26" spans="1:23">
      <c r="A26" s="12"/>
      <c r="B26" s="11"/>
      <c r="C26" s="8"/>
      <c r="D26" s="19"/>
      <c r="E26" s="8"/>
      <c r="F26" s="8"/>
      <c r="G26" s="12"/>
      <c r="H26" s="17"/>
      <c r="I26" s="12"/>
      <c r="J26" s="11"/>
      <c r="K26" s="17"/>
      <c r="L26" s="12"/>
      <c r="M26" s="11"/>
      <c r="N26" s="17"/>
      <c r="O26" s="12"/>
      <c r="P26" s="11"/>
      <c r="Q26" s="17"/>
      <c r="R26" s="12"/>
      <c r="S26" s="11"/>
      <c r="T26" s="17"/>
      <c r="V26" s="112">
        <f t="shared" si="0"/>
        <v>0</v>
      </c>
      <c r="W26" s="112">
        <f t="shared" si="1"/>
        <v>0</v>
      </c>
    </row>
    <row r="27" spans="1:23">
      <c r="A27" s="12"/>
      <c r="B27" s="11"/>
      <c r="C27" s="8"/>
      <c r="D27" s="19"/>
      <c r="E27" s="8"/>
      <c r="F27" s="8"/>
      <c r="G27" s="12"/>
      <c r="H27" s="17"/>
      <c r="I27" s="12"/>
      <c r="J27" s="11"/>
      <c r="K27" s="17"/>
      <c r="L27" s="12"/>
      <c r="M27" s="11"/>
      <c r="N27" s="17"/>
      <c r="O27" s="12"/>
      <c r="P27" s="11"/>
      <c r="Q27" s="17"/>
      <c r="R27" s="12"/>
      <c r="S27" s="11"/>
      <c r="T27" s="17"/>
      <c r="V27" s="112">
        <f t="shared" si="0"/>
        <v>0</v>
      </c>
      <c r="W27" s="112">
        <f t="shared" si="1"/>
        <v>0</v>
      </c>
    </row>
    <row r="28" spans="1:23">
      <c r="A28" s="12"/>
      <c r="B28" s="11"/>
      <c r="C28" s="8"/>
      <c r="D28" s="19"/>
      <c r="E28" s="8"/>
      <c r="F28" s="8"/>
      <c r="G28" s="12"/>
      <c r="H28" s="17"/>
      <c r="I28" s="12"/>
      <c r="J28" s="11"/>
      <c r="K28" s="17"/>
      <c r="L28" s="12"/>
      <c r="M28" s="11"/>
      <c r="N28" s="17"/>
      <c r="O28" s="12"/>
      <c r="P28" s="11"/>
      <c r="Q28" s="17"/>
      <c r="R28" s="12"/>
      <c r="S28" s="11"/>
      <c r="T28" s="17"/>
      <c r="V28" s="112">
        <f t="shared" si="0"/>
        <v>0</v>
      </c>
      <c r="W28" s="112">
        <f t="shared" si="1"/>
        <v>0</v>
      </c>
    </row>
    <row r="29" spans="1:23">
      <c r="A29" s="12"/>
      <c r="B29" s="11"/>
      <c r="C29" s="8"/>
      <c r="D29" s="19"/>
      <c r="E29" s="8"/>
      <c r="F29" s="8"/>
      <c r="G29" s="12"/>
      <c r="H29" s="17"/>
      <c r="I29" s="12"/>
      <c r="J29" s="11"/>
      <c r="K29" s="17"/>
      <c r="L29" s="12"/>
      <c r="M29" s="11"/>
      <c r="N29" s="17"/>
      <c r="O29" s="12"/>
      <c r="P29" s="11"/>
      <c r="Q29" s="17"/>
      <c r="R29" s="12"/>
      <c r="S29" s="11"/>
      <c r="T29" s="17"/>
      <c r="V29" s="112">
        <f t="shared" si="0"/>
        <v>0</v>
      </c>
      <c r="W29" s="112">
        <f t="shared" si="1"/>
        <v>0</v>
      </c>
    </row>
    <row r="30" spans="1:23">
      <c r="A30" s="12"/>
      <c r="B30" s="11"/>
      <c r="C30" s="8"/>
      <c r="D30" s="19"/>
      <c r="E30" s="8"/>
      <c r="F30" s="8"/>
      <c r="G30" s="12"/>
      <c r="H30" s="17"/>
      <c r="I30" s="12"/>
      <c r="J30" s="11"/>
      <c r="K30" s="17"/>
      <c r="L30" s="12"/>
      <c r="M30" s="11"/>
      <c r="N30" s="17"/>
      <c r="O30" s="12"/>
      <c r="P30" s="11"/>
      <c r="Q30" s="17"/>
      <c r="R30" s="12"/>
      <c r="S30" s="11"/>
      <c r="T30" s="17"/>
      <c r="V30" s="112">
        <f t="shared" si="0"/>
        <v>0</v>
      </c>
      <c r="W30" s="112">
        <f t="shared" si="1"/>
        <v>0</v>
      </c>
    </row>
    <row r="31" spans="1:23">
      <c r="A31" s="12"/>
      <c r="B31" s="11"/>
      <c r="C31" s="8"/>
      <c r="D31" s="19"/>
      <c r="E31" s="8"/>
      <c r="F31" s="8"/>
      <c r="G31" s="12"/>
      <c r="H31" s="17"/>
      <c r="I31" s="12"/>
      <c r="J31" s="11"/>
      <c r="K31" s="17"/>
      <c r="L31" s="12"/>
      <c r="M31" s="11"/>
      <c r="N31" s="17"/>
      <c r="O31" s="12"/>
      <c r="P31" s="11"/>
      <c r="Q31" s="17"/>
      <c r="R31" s="12"/>
      <c r="S31" s="11"/>
      <c r="T31" s="17"/>
      <c r="V31" s="112">
        <f t="shared" si="0"/>
        <v>0</v>
      </c>
      <c r="W31" s="112">
        <f t="shared" si="1"/>
        <v>0</v>
      </c>
    </row>
    <row r="32" spans="1:23">
      <c r="A32" s="12"/>
      <c r="B32" s="11"/>
      <c r="C32" s="8"/>
      <c r="D32" s="19"/>
      <c r="E32" s="8"/>
      <c r="F32" s="8"/>
      <c r="G32" s="12"/>
      <c r="H32" s="17"/>
      <c r="I32" s="12"/>
      <c r="J32" s="11"/>
      <c r="K32" s="17"/>
      <c r="L32" s="12"/>
      <c r="M32" s="11"/>
      <c r="N32" s="17"/>
      <c r="O32" s="12"/>
      <c r="P32" s="11"/>
      <c r="Q32" s="17"/>
      <c r="R32" s="12"/>
      <c r="S32" s="11"/>
      <c r="T32" s="17"/>
      <c r="V32" s="112">
        <f t="shared" si="0"/>
        <v>0</v>
      </c>
      <c r="W32" s="112">
        <f t="shared" si="1"/>
        <v>0</v>
      </c>
    </row>
    <row r="33" spans="1:23">
      <c r="A33" s="12"/>
      <c r="B33" s="11"/>
      <c r="C33" s="8"/>
      <c r="D33" s="19"/>
      <c r="E33" s="8"/>
      <c r="F33" s="8"/>
      <c r="G33" s="12"/>
      <c r="H33" s="17"/>
      <c r="I33" s="12"/>
      <c r="J33" s="11"/>
      <c r="K33" s="17"/>
      <c r="L33" s="12"/>
      <c r="M33" s="11"/>
      <c r="N33" s="17"/>
      <c r="O33" s="12"/>
      <c r="P33" s="11"/>
      <c r="Q33" s="17"/>
      <c r="R33" s="12"/>
      <c r="S33" s="11"/>
      <c r="T33" s="17"/>
      <c r="V33" s="112">
        <f t="shared" si="0"/>
        <v>0</v>
      </c>
      <c r="W33" s="112">
        <f t="shared" si="1"/>
        <v>0</v>
      </c>
    </row>
    <row r="34" spans="1:23">
      <c r="A34" s="12"/>
      <c r="B34" s="11"/>
      <c r="C34" s="8"/>
      <c r="D34" s="19"/>
      <c r="E34" s="8"/>
      <c r="F34" s="8"/>
      <c r="G34" s="12"/>
      <c r="H34" s="17"/>
      <c r="I34" s="12"/>
      <c r="J34" s="11"/>
      <c r="K34" s="17"/>
      <c r="L34" s="12"/>
      <c r="M34" s="11"/>
      <c r="N34" s="17"/>
      <c r="O34" s="12"/>
      <c r="P34" s="11"/>
      <c r="Q34" s="17"/>
      <c r="R34" s="12"/>
      <c r="S34" s="11"/>
      <c r="T34" s="17"/>
      <c r="V34" s="112">
        <f t="shared" si="0"/>
        <v>0</v>
      </c>
      <c r="W34" s="112">
        <f t="shared" si="1"/>
        <v>0</v>
      </c>
    </row>
    <row r="35" spans="1:23">
      <c r="A35" s="12"/>
      <c r="B35" s="11"/>
      <c r="C35" s="8"/>
      <c r="D35" s="19"/>
      <c r="E35" s="8"/>
      <c r="F35" s="8"/>
      <c r="G35" s="12"/>
      <c r="H35" s="17"/>
      <c r="I35" s="12"/>
      <c r="J35" s="11"/>
      <c r="K35" s="17"/>
      <c r="L35" s="12"/>
      <c r="M35" s="11"/>
      <c r="N35" s="17"/>
      <c r="O35" s="12"/>
      <c r="P35" s="11"/>
      <c r="Q35" s="17"/>
      <c r="R35" s="12"/>
      <c r="S35" s="11"/>
      <c r="T35" s="17"/>
      <c r="V35" s="112">
        <f t="shared" si="0"/>
        <v>0</v>
      </c>
      <c r="W35" s="112">
        <f t="shared" si="1"/>
        <v>0</v>
      </c>
    </row>
    <row r="36" spans="1:23">
      <c r="A36" s="12"/>
      <c r="B36" s="11"/>
      <c r="C36" s="8"/>
      <c r="D36" s="19"/>
      <c r="E36" s="8"/>
      <c r="F36" s="8"/>
      <c r="G36" s="12"/>
      <c r="H36" s="17"/>
      <c r="I36" s="12"/>
      <c r="J36" s="11"/>
      <c r="K36" s="17"/>
      <c r="L36" s="12"/>
      <c r="M36" s="11"/>
      <c r="N36" s="17"/>
      <c r="O36" s="12"/>
      <c r="P36" s="11"/>
      <c r="Q36" s="17"/>
      <c r="R36" s="12"/>
      <c r="S36" s="11"/>
      <c r="T36" s="17"/>
      <c r="V36" s="112">
        <f t="shared" si="0"/>
        <v>0</v>
      </c>
      <c r="W36" s="112">
        <f t="shared" si="1"/>
        <v>0</v>
      </c>
    </row>
    <row r="37" spans="1:23">
      <c r="A37" s="12"/>
      <c r="B37" s="11"/>
      <c r="C37" s="8"/>
      <c r="D37" s="19"/>
      <c r="E37" s="8"/>
      <c r="F37" s="8"/>
      <c r="G37" s="12"/>
      <c r="H37" s="17"/>
      <c r="I37" s="12"/>
      <c r="J37" s="11"/>
      <c r="K37" s="17"/>
      <c r="L37" s="12"/>
      <c r="M37" s="11"/>
      <c r="N37" s="17"/>
      <c r="O37" s="12"/>
      <c r="P37" s="11"/>
      <c r="Q37" s="17"/>
      <c r="R37" s="12"/>
      <c r="S37" s="11"/>
      <c r="T37" s="17"/>
      <c r="V37" s="112">
        <f t="shared" si="0"/>
        <v>0</v>
      </c>
      <c r="W37" s="112">
        <f t="shared" si="1"/>
        <v>0</v>
      </c>
    </row>
    <row r="38" spans="1:23">
      <c r="A38" s="12"/>
      <c r="B38" s="11"/>
      <c r="C38" s="8"/>
      <c r="D38" s="19"/>
      <c r="E38" s="8"/>
      <c r="F38" s="8"/>
      <c r="G38" s="12"/>
      <c r="H38" s="17"/>
      <c r="I38" s="12"/>
      <c r="J38" s="11"/>
      <c r="K38" s="17"/>
      <c r="L38" s="12"/>
      <c r="M38" s="11"/>
      <c r="N38" s="17"/>
      <c r="O38" s="12"/>
      <c r="P38" s="11"/>
      <c r="Q38" s="17"/>
      <c r="R38" s="12"/>
      <c r="S38" s="11"/>
      <c r="T38" s="17"/>
      <c r="V38" s="112">
        <f t="shared" si="0"/>
        <v>0</v>
      </c>
      <c r="W38" s="112">
        <f t="shared" si="1"/>
        <v>0</v>
      </c>
    </row>
    <row r="39" spans="1:23">
      <c r="A39" s="12"/>
      <c r="B39" s="11"/>
      <c r="C39" s="8"/>
      <c r="D39" s="19"/>
      <c r="E39" s="8"/>
      <c r="F39" s="8"/>
      <c r="G39" s="12"/>
      <c r="H39" s="17"/>
      <c r="I39" s="12"/>
      <c r="J39" s="11"/>
      <c r="K39" s="17"/>
      <c r="L39" s="12"/>
      <c r="M39" s="11"/>
      <c r="N39" s="17"/>
      <c r="O39" s="12"/>
      <c r="P39" s="11"/>
      <c r="Q39" s="17"/>
      <c r="R39" s="12"/>
      <c r="S39" s="11"/>
      <c r="T39" s="17"/>
      <c r="V39" s="112">
        <f t="shared" si="0"/>
        <v>0</v>
      </c>
      <c r="W39" s="112">
        <f t="shared" si="1"/>
        <v>0</v>
      </c>
    </row>
    <row r="40" spans="1:23">
      <c r="A40" s="12"/>
      <c r="B40" s="11"/>
      <c r="C40" s="8"/>
      <c r="D40" s="19"/>
      <c r="E40" s="8"/>
      <c r="F40" s="8"/>
      <c r="G40" s="12"/>
      <c r="H40" s="17"/>
      <c r="I40" s="12"/>
      <c r="J40" s="11"/>
      <c r="K40" s="17"/>
      <c r="L40" s="12"/>
      <c r="M40" s="11"/>
      <c r="N40" s="17"/>
      <c r="O40" s="12"/>
      <c r="P40" s="11"/>
      <c r="Q40" s="17"/>
      <c r="R40" s="12"/>
      <c r="S40" s="11"/>
      <c r="T40" s="17"/>
      <c r="V40" s="112">
        <f t="shared" si="0"/>
        <v>0</v>
      </c>
      <c r="W40" s="112">
        <f t="shared" si="1"/>
        <v>0</v>
      </c>
    </row>
    <row r="41" spans="1:23">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5" thickBot="1">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50000000000003" customHeight="1" thickBot="1">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2"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workbookViewId="0"/>
    <sheetView workbookViewId="1"/>
  </sheetViews>
  <sheetFormatPr defaultColWidth="9.140625" defaultRowHeight="14.25"/>
  <cols>
    <col min="1" max="2" width="25.5703125" style="112" customWidth="1"/>
    <col min="3" max="3" width="39.28515625" style="4" customWidth="1"/>
    <col min="4" max="4" width="15.5703125" style="113" customWidth="1"/>
    <col min="5" max="5" width="50.5703125" style="4" customWidth="1"/>
    <col min="6" max="6" width="15.5703125" style="4" customWidth="1"/>
    <col min="7" max="9" width="12.5703125" style="4" customWidth="1"/>
    <col min="10" max="10" width="15.5703125" style="54" customWidth="1"/>
    <col min="11" max="11" width="50.5703125" style="4" customWidth="1"/>
    <col min="12" max="13" width="15.5703125" style="112" customWidth="1"/>
    <col min="14" max="16384" width="9.140625" style="4"/>
  </cols>
  <sheetData>
    <row r="1" spans="1:14" ht="20.100000000000001" customHeight="1">
      <c r="A1" s="2" t="str">
        <f>'1. Facility Information'!$B$1</f>
        <v>AQ520 Form - Version 2.0</v>
      </c>
    </row>
    <row r="2" spans="1:14" ht="20.100000000000001" customHeight="1">
      <c r="A2" s="114" t="str">
        <f>IF(ISBLANK('1. Facility Information'!$B$6),"",'1. Facility Information'!$B$6)</f>
        <v>ATI Specialty Alloys &amp; Components</v>
      </c>
      <c r="J2" s="33"/>
    </row>
    <row r="3" spans="1:14" ht="20.100000000000001" customHeight="1">
      <c r="A3" s="85" t="str">
        <f>"Source No. "&amp;IF(ISBLANK('1. Facility Information'!$B$10),"",'1. Facility Information'!$B$10)</f>
        <v>Source No. 22-0547</v>
      </c>
      <c r="J3" s="33"/>
    </row>
    <row r="4" spans="1:14" ht="20.100000000000001" customHeight="1">
      <c r="A4" s="85" t="str">
        <f>_xlfn.CONCAT("Submitted on ",IF(ISBLANK('1. Facility Information'!$B$14),"",TEXT('1. Facility Information'!$B$14,"mm/dd/yyyy")))</f>
        <v>Submitted on 12/04/2025</v>
      </c>
      <c r="D4" s="112"/>
      <c r="E4" s="112"/>
      <c r="F4" s="112"/>
      <c r="G4" s="89"/>
      <c r="H4" s="89"/>
      <c r="I4" s="89"/>
      <c r="J4" s="4"/>
      <c r="K4" s="112"/>
      <c r="N4" s="112"/>
    </row>
    <row r="5" spans="1:14" ht="15" customHeight="1" thickBot="1">
      <c r="J5" s="33"/>
    </row>
    <row r="6" spans="1:14" s="159" customFormat="1" ht="39.950000000000003" customHeight="1" thickBot="1">
      <c r="A6" s="116" t="s">
        <v>22</v>
      </c>
      <c r="B6" s="120"/>
      <c r="C6" s="162" t="s">
        <v>249</v>
      </c>
      <c r="D6" s="116" t="s">
        <v>78</v>
      </c>
      <c r="E6" s="120"/>
      <c r="F6" s="121"/>
      <c r="G6" s="116" t="s">
        <v>259</v>
      </c>
      <c r="H6" s="120"/>
      <c r="I6" s="120"/>
      <c r="J6" s="120"/>
      <c r="K6" s="121"/>
      <c r="L6" s="117" t="s">
        <v>80</v>
      </c>
      <c r="M6" s="118"/>
    </row>
    <row r="7" spans="1:14" s="159" customFormat="1" ht="60" customHeight="1" thickBot="1">
      <c r="A7" s="122" t="s">
        <v>25</v>
      </c>
      <c r="B7" s="123" t="s">
        <v>26</v>
      </c>
      <c r="C7" s="163" t="s">
        <v>253</v>
      </c>
      <c r="D7" s="124" t="s">
        <v>88</v>
      </c>
      <c r="E7" s="164" t="s">
        <v>89</v>
      </c>
      <c r="F7" s="25" t="s">
        <v>260</v>
      </c>
      <c r="G7" s="24" t="s">
        <v>81</v>
      </c>
      <c r="H7" s="47" t="s">
        <v>261</v>
      </c>
      <c r="I7" s="50" t="s">
        <v>262</v>
      </c>
      <c r="J7" s="25" t="s">
        <v>82</v>
      </c>
      <c r="K7" s="128" t="s">
        <v>85</v>
      </c>
      <c r="L7" s="165" t="s">
        <v>86</v>
      </c>
      <c r="M7" s="166" t="s">
        <v>87</v>
      </c>
    </row>
    <row r="8" spans="1:14" ht="15" customHeight="1">
      <c r="A8" s="91"/>
      <c r="B8" s="107"/>
      <c r="C8" s="104"/>
      <c r="D8" s="101"/>
      <c r="E8" s="105" t="str">
        <f>IFERROR(IF(D8="No CAS","",INDEX('DEQ Pollutant List'!$B$7:$B$611,MATCH('5. Pollutant Emissions - MB'!D8,'DEQ Pollutant List'!$A$7:$A$611,0))),"")</f>
        <v/>
      </c>
      <c r="F8" s="99"/>
      <c r="G8" s="108"/>
      <c r="H8" s="109"/>
      <c r="I8" s="109"/>
      <c r="J8" s="110"/>
      <c r="K8" s="106"/>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c r="A9" s="12"/>
      <c r="B9" s="14"/>
      <c r="C9" s="20"/>
      <c r="D9" s="13"/>
      <c r="E9" s="8" t="str">
        <f>IFERROR(IF(D9="No CAS","",INDEX('DEQ Pollutant List'!$B$7:$B$611,MATCH('5. Pollutant Emissions - MB'!D9,'DEQ Pollutant List'!$A$7:$A$611,0))),"")</f>
        <v/>
      </c>
      <c r="F9" s="36"/>
      <c r="G9" s="38"/>
      <c r="H9" s="48"/>
      <c r="I9" s="48"/>
      <c r="J9" s="40"/>
      <c r="K9" s="19"/>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c r="A10" s="12"/>
      <c r="B10" s="14"/>
      <c r="C10" s="20"/>
      <c r="D10" s="13"/>
      <c r="E10" s="8" t="str">
        <f>IFERROR(IF(D10="No CAS","",INDEX('DEQ Pollutant List'!$B$7:$B$611,MATCH('5. Pollutant Emissions - MB'!D10,'DEQ Pollutant List'!$A$7:$A$611,0))),"")</f>
        <v/>
      </c>
      <c r="F10" s="36"/>
      <c r="G10" s="38"/>
      <c r="H10" s="111"/>
      <c r="I10" s="48"/>
      <c r="J10" s="40"/>
      <c r="K10" s="19"/>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c r="A11" s="12"/>
      <c r="B11" s="14"/>
      <c r="C11" s="20"/>
      <c r="D11" s="13"/>
      <c r="E11" s="8" t="str">
        <f>IFERROR(IF(D11="No CAS","",INDEX('DEQ Pollutant List'!$B$7:$B$611,MATCH('5. Pollutant Emissions - MB'!D11,'DEQ Pollutant List'!$A$7:$A$611,0))),"")</f>
        <v/>
      </c>
      <c r="F11" s="36"/>
      <c r="G11" s="38"/>
      <c r="H11" s="48"/>
      <c r="I11" s="48"/>
      <c r="J11" s="40"/>
      <c r="K11" s="19"/>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c r="A12" s="12"/>
      <c r="B12" s="14"/>
      <c r="C12" s="20"/>
      <c r="D12" s="13"/>
      <c r="E12" s="8" t="str">
        <f>IFERROR(IF(D12="No CAS","",INDEX('DEQ Pollutant List'!$B$7:$B$611,MATCH('5. Pollutant Emissions - MB'!D12,'DEQ Pollutant List'!$A$7:$A$611,0))),"")</f>
        <v/>
      </c>
      <c r="F12" s="36"/>
      <c r="G12" s="38"/>
      <c r="H12" s="48"/>
      <c r="I12" s="48"/>
      <c r="J12" s="40"/>
      <c r="K12" s="19"/>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c r="A13" s="12"/>
      <c r="B13" s="14"/>
      <c r="C13" s="20"/>
      <c r="D13" s="13"/>
      <c r="E13" s="8" t="str">
        <f>IFERROR(IF(D13="No CAS","",INDEX('DEQ Pollutant List'!$B$7:$B$611,MATCH('5. Pollutant Emissions - MB'!D13,'DEQ Pollutant List'!$A$7:$A$611,0))),"")</f>
        <v/>
      </c>
      <c r="F13" s="36"/>
      <c r="G13" s="38"/>
      <c r="H13" s="48"/>
      <c r="I13" s="48"/>
      <c r="J13" s="40"/>
      <c r="K13" s="19"/>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c r="A14" s="12"/>
      <c r="B14" s="14"/>
      <c r="C14" s="20"/>
      <c r="D14" s="13"/>
      <c r="E14" s="8" t="str">
        <f>IFERROR(IF(D14="No CAS","",INDEX('DEQ Pollutant List'!$B$7:$B$611,MATCH('5. Pollutant Emissions - MB'!D14,'DEQ Pollutant List'!$A$7:$A$611,0))),"")</f>
        <v/>
      </c>
      <c r="F14" s="36"/>
      <c r="G14" s="38"/>
      <c r="H14" s="48"/>
      <c r="I14" s="48"/>
      <c r="J14" s="40"/>
      <c r="K14" s="19"/>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c r="A15" s="12"/>
      <c r="B15" s="14"/>
      <c r="C15" s="20"/>
      <c r="D15" s="13"/>
      <c r="E15" s="8" t="str">
        <f>IFERROR(IF(D15="No CAS","",INDEX('DEQ Pollutant List'!$B$7:$B$611,MATCH('5. Pollutant Emissions - MB'!D15,'DEQ Pollutant List'!$A$7:$A$611,0))),"")</f>
        <v/>
      </c>
      <c r="F15" s="36"/>
      <c r="G15" s="38"/>
      <c r="H15" s="48"/>
      <c r="I15" s="48"/>
      <c r="J15" s="40"/>
      <c r="K15" s="19"/>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c r="A16" s="12"/>
      <c r="B16" s="14"/>
      <c r="C16" s="20"/>
      <c r="D16" s="13"/>
      <c r="E16" s="8" t="str">
        <f>IFERROR(IF(D16="No CAS","",INDEX('DEQ Pollutant List'!$B$7:$B$611,MATCH('5. Pollutant Emissions - MB'!D16,'DEQ Pollutant List'!$A$7:$A$611,0))),"")</f>
        <v/>
      </c>
      <c r="F16" s="36"/>
      <c r="G16" s="38"/>
      <c r="H16" s="48"/>
      <c r="I16" s="48"/>
      <c r="J16" s="40"/>
      <c r="K16" s="19"/>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c r="A17" s="12"/>
      <c r="B17" s="14"/>
      <c r="C17" s="20"/>
      <c r="D17" s="13"/>
      <c r="E17" s="8" t="str">
        <f>IFERROR(IF(D17="No CAS","",INDEX('DEQ Pollutant List'!$B$7:$B$611,MATCH('5. Pollutant Emissions - MB'!D17,'DEQ Pollutant List'!$A$7:$A$611,0))),"")</f>
        <v/>
      </c>
      <c r="F17" s="36"/>
      <c r="G17" s="38"/>
      <c r="H17" s="48"/>
      <c r="I17" s="48"/>
      <c r="J17" s="40"/>
      <c r="K17" s="19"/>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c r="A18" s="12"/>
      <c r="B18" s="14"/>
      <c r="C18" s="20"/>
      <c r="D18" s="13"/>
      <c r="E18" s="8" t="str">
        <f>IFERROR(IF(D18="No CAS","",INDEX('DEQ Pollutant List'!$B$7:$B$611,MATCH('5. Pollutant Emissions - MB'!D18,'DEQ Pollutant List'!$A$7:$A$611,0))),"")</f>
        <v/>
      </c>
      <c r="F18" s="36"/>
      <c r="G18" s="38"/>
      <c r="H18" s="48"/>
      <c r="I18" s="111"/>
      <c r="J18" s="40"/>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c r="A19" s="12"/>
      <c r="B19" s="14"/>
      <c r="C19" s="20"/>
      <c r="D19" s="13"/>
      <c r="E19" s="8" t="str">
        <f>IFERROR(IF(D19="No CAS","",INDEX('DEQ Pollutant List'!$B$7:$B$611,MATCH('5. Pollutant Emissions - MB'!D19,'DEQ Pollutant List'!$A$7:$A$611,0))),"")</f>
        <v/>
      </c>
      <c r="F19" s="36"/>
      <c r="G19" s="38"/>
      <c r="H19" s="48"/>
      <c r="I19" s="48"/>
      <c r="J19" s="40"/>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c r="A20" s="12"/>
      <c r="B20" s="14"/>
      <c r="C20" s="20"/>
      <c r="D20" s="13"/>
      <c r="E20" s="8" t="str">
        <f>IFERROR(IF(D20="No CAS","",INDEX('DEQ Pollutant List'!$B$7:$B$611,MATCH('5. Pollutant Emissions - MB'!D20,'DEQ Pollutant List'!$A$7:$A$611,0))),"")</f>
        <v/>
      </c>
      <c r="F20" s="36"/>
      <c r="G20" s="38"/>
      <c r="H20" s="48"/>
      <c r="I20" s="48"/>
      <c r="J20" s="40"/>
      <c r="K20" s="19"/>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c r="A21" s="12"/>
      <c r="B21" s="14"/>
      <c r="C21" s="20"/>
      <c r="D21" s="13"/>
      <c r="E21" s="8" t="str">
        <f>IFERROR(IF(D21="No CAS","",INDEX('DEQ Pollutant List'!$B$7:$B$611,MATCH('5. Pollutant Emissions - MB'!D21,'DEQ Pollutant List'!$A$7:$A$611,0))),"")</f>
        <v/>
      </c>
      <c r="F21" s="36"/>
      <c r="G21" s="38"/>
      <c r="H21" s="48"/>
      <c r="I21" s="48"/>
      <c r="J21" s="40"/>
      <c r="K21" s="19"/>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c r="A22" s="12"/>
      <c r="B22" s="14"/>
      <c r="C22" s="20"/>
      <c r="D22" s="13"/>
      <c r="E22" s="8" t="str">
        <f>IFERROR(IF(D22="No CAS","",INDEX('DEQ Pollutant List'!$B$7:$B$611,MATCH('5. Pollutant Emissions - MB'!D22,'DEQ Pollutant List'!$A$7:$A$611,0))),"")</f>
        <v/>
      </c>
      <c r="F22" s="36"/>
      <c r="G22" s="38"/>
      <c r="H22" s="48"/>
      <c r="I22" s="48"/>
      <c r="J22" s="40"/>
      <c r="K22" s="19"/>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c r="A23" s="12"/>
      <c r="B23" s="14"/>
      <c r="C23" s="20"/>
      <c r="D23" s="13"/>
      <c r="E23" s="8" t="str">
        <f>IFERROR(IF(D23="No CAS","",INDEX('DEQ Pollutant List'!$B$7:$B$611,MATCH('5. Pollutant Emissions - MB'!D23,'DEQ Pollutant List'!$A$7:$A$611,0))),"")</f>
        <v/>
      </c>
      <c r="F23" s="36"/>
      <c r="G23" s="38"/>
      <c r="H23" s="48"/>
      <c r="I23" s="48"/>
      <c r="J23" s="40"/>
      <c r="K23" s="19"/>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c r="A24" s="12"/>
      <c r="B24" s="14"/>
      <c r="C24" s="20"/>
      <c r="D24" s="13"/>
      <c r="E24" s="8" t="str">
        <f>IFERROR(IF(D24="No CAS","",INDEX('DEQ Pollutant List'!$B$7:$B$611,MATCH('5. Pollutant Emissions - MB'!D24,'DEQ Pollutant List'!$A$7:$A$611,0))),"")</f>
        <v/>
      </c>
      <c r="F24" s="36"/>
      <c r="G24" s="38"/>
      <c r="H24" s="48"/>
      <c r="I24" s="48"/>
      <c r="J24" s="40"/>
      <c r="K24" s="19"/>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c r="A25" s="12"/>
      <c r="B25" s="14"/>
      <c r="C25" s="20"/>
      <c r="D25" s="13"/>
      <c r="E25" s="8" t="str">
        <f>IFERROR(IF(D25="No CAS","",INDEX('DEQ Pollutant List'!$B$7:$B$611,MATCH('5. Pollutant Emissions - MB'!D25,'DEQ Pollutant List'!$A$7:$A$611,0))),"")</f>
        <v/>
      </c>
      <c r="F25" s="36"/>
      <c r="G25" s="38"/>
      <c r="H25" s="48"/>
      <c r="I25" s="48"/>
      <c r="J25" s="40"/>
      <c r="K25" s="19"/>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c r="A26" s="12"/>
      <c r="B26" s="14"/>
      <c r="C26" s="20"/>
      <c r="D26" s="13"/>
      <c r="E26" s="8" t="str">
        <f>IFERROR(IF(D26="No CAS","",INDEX('DEQ Pollutant List'!$B$7:$B$611,MATCH('5. Pollutant Emissions - MB'!D26,'DEQ Pollutant List'!$A$7:$A$611,0))),"")</f>
        <v/>
      </c>
      <c r="F26" s="36"/>
      <c r="G26" s="38"/>
      <c r="H26" s="48"/>
      <c r="I26" s="48"/>
      <c r="J26" s="40"/>
      <c r="K26" s="19"/>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c r="A27" s="12"/>
      <c r="B27" s="14"/>
      <c r="C27" s="20"/>
      <c r="D27" s="13"/>
      <c r="E27" s="8" t="str">
        <f>IFERROR(IF(D27="No CAS","",INDEX('DEQ Pollutant List'!$B$7:$B$611,MATCH('5. Pollutant Emissions - MB'!D27,'DEQ Pollutant List'!$A$7:$A$611,0))),"")</f>
        <v/>
      </c>
      <c r="F27" s="36"/>
      <c r="G27" s="38"/>
      <c r="H27" s="48"/>
      <c r="I27" s="48"/>
      <c r="J27" s="40"/>
      <c r="K27" s="19"/>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c r="A28" s="12"/>
      <c r="B28" s="14"/>
      <c r="C28" s="20"/>
      <c r="D28" s="13"/>
      <c r="E28" s="8" t="str">
        <f>IFERROR(IF(D28="No CAS","",INDEX('DEQ Pollutant List'!$B$7:$B$611,MATCH('5. Pollutant Emissions - MB'!D28,'DEQ Pollutant List'!$A$7:$A$611,0))),"")</f>
        <v/>
      </c>
      <c r="F28" s="36"/>
      <c r="G28" s="38"/>
      <c r="H28" s="48"/>
      <c r="I28" s="48"/>
      <c r="J28" s="40"/>
      <c r="K28" s="19"/>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c r="A29" s="12"/>
      <c r="B29" s="14"/>
      <c r="C29" s="20"/>
      <c r="D29" s="13"/>
      <c r="E29" s="8" t="str">
        <f>IFERROR(IF(D29="No CAS","",INDEX('DEQ Pollutant List'!$B$7:$B$611,MATCH('5. Pollutant Emissions - MB'!D29,'DEQ Pollutant List'!$A$7:$A$611,0))),"")</f>
        <v/>
      </c>
      <c r="F29" s="36"/>
      <c r="G29" s="38"/>
      <c r="H29" s="48"/>
      <c r="I29" s="48"/>
      <c r="J29" s="40"/>
      <c r="K29" s="19"/>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c r="A30" s="12"/>
      <c r="B30" s="14"/>
      <c r="C30" s="20"/>
      <c r="D30" s="13"/>
      <c r="E30" s="8" t="str">
        <f>IFERROR(IF(D30="No CAS","",INDEX('DEQ Pollutant List'!$B$7:$B$611,MATCH('5. Pollutant Emissions - MB'!D30,'DEQ Pollutant List'!$A$7:$A$611,0))),"")</f>
        <v/>
      </c>
      <c r="F30" s="36"/>
      <c r="G30" s="38"/>
      <c r="H30" s="48"/>
      <c r="I30" s="48"/>
      <c r="J30" s="40"/>
      <c r="K30" s="19"/>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c r="A31" s="12"/>
      <c r="B31" s="14"/>
      <c r="C31" s="20"/>
      <c r="D31" s="13"/>
      <c r="E31" s="8" t="str">
        <f>IFERROR(IF(D31="No CAS","",INDEX('DEQ Pollutant List'!$B$7:$B$611,MATCH('5. Pollutant Emissions - MB'!D31,'DEQ Pollutant List'!$A$7:$A$611,0))),"")</f>
        <v/>
      </c>
      <c r="F31" s="36"/>
      <c r="G31" s="38"/>
      <c r="H31" s="48"/>
      <c r="I31" s="48"/>
      <c r="J31" s="40"/>
      <c r="K31" s="19"/>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c r="A32" s="12"/>
      <c r="B32" s="14"/>
      <c r="C32" s="20"/>
      <c r="D32" s="13"/>
      <c r="E32" s="8" t="str">
        <f>IFERROR(IF(D32="No CAS","",INDEX('DEQ Pollutant List'!$B$7:$B$611,MATCH('5. Pollutant Emissions - MB'!D32,'DEQ Pollutant List'!$A$7:$A$611,0))),"")</f>
        <v/>
      </c>
      <c r="F32" s="36"/>
      <c r="G32" s="38"/>
      <c r="H32" s="48"/>
      <c r="I32" s="48"/>
      <c r="J32" s="40"/>
      <c r="K32" s="19"/>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c r="A33" s="12"/>
      <c r="B33" s="14"/>
      <c r="C33" s="20"/>
      <c r="D33" s="13"/>
      <c r="E33" s="8" t="str">
        <f>IFERROR(IF(D33="No CAS","",INDEX('DEQ Pollutant List'!$B$7:$B$611,MATCH('5. Pollutant Emissions - MB'!D33,'DEQ Pollutant List'!$A$7:$A$611,0))),"")</f>
        <v/>
      </c>
      <c r="F33" s="36"/>
      <c r="G33" s="38"/>
      <c r="H33" s="48"/>
      <c r="I33" s="48"/>
      <c r="J33" s="40"/>
      <c r="K33" s="19"/>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c r="A34" s="12"/>
      <c r="B34" s="14"/>
      <c r="C34" s="20"/>
      <c r="D34" s="13"/>
      <c r="E34" s="8" t="str">
        <f>IFERROR(IF(D34="No CAS","",INDEX('DEQ Pollutant List'!$B$7:$B$611,MATCH('5. Pollutant Emissions - MB'!D34,'DEQ Pollutant List'!$A$7:$A$611,0))),"")</f>
        <v/>
      </c>
      <c r="F34" s="36"/>
      <c r="G34" s="38"/>
      <c r="H34" s="48"/>
      <c r="I34" s="48"/>
      <c r="J34" s="40"/>
      <c r="K34" s="19"/>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c r="A35" s="12"/>
      <c r="B35" s="14"/>
      <c r="C35" s="20"/>
      <c r="D35" s="13"/>
      <c r="E35" s="8" t="str">
        <f>IFERROR(IF(D35="No CAS","",INDEX('DEQ Pollutant List'!$B$7:$B$611,MATCH('5. Pollutant Emissions - MB'!D35,'DEQ Pollutant List'!$A$7:$A$611,0))),"")</f>
        <v/>
      </c>
      <c r="F35" s="36"/>
      <c r="G35" s="38"/>
      <c r="H35" s="48"/>
      <c r="I35" s="48"/>
      <c r="J35" s="40"/>
      <c r="K35" s="19"/>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c r="A36" s="12"/>
      <c r="B36" s="14"/>
      <c r="C36" s="20"/>
      <c r="D36" s="13"/>
      <c r="E36" s="8" t="str">
        <f>IFERROR(IF(D36="No CAS","",INDEX('DEQ Pollutant List'!$B$7:$B$611,MATCH('5. Pollutant Emissions - MB'!D36,'DEQ Pollutant List'!$A$7:$A$611,0))),"")</f>
        <v/>
      </c>
      <c r="F36" s="36"/>
      <c r="G36" s="38"/>
      <c r="H36" s="48"/>
      <c r="I36" s="48"/>
      <c r="J36" s="40"/>
      <c r="K36" s="19"/>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c r="A487" s="167" t="s">
        <v>263</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topLeftCell="A20" workbookViewId="0">
      <selection activeCell="B38" sqref="B38"/>
    </sheetView>
    <sheetView workbookViewId="1">
      <selection activeCell="H3" sqref="H3"/>
    </sheetView>
  </sheetViews>
  <sheetFormatPr defaultColWidth="8.5703125" defaultRowHeight="14.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c r="A1" s="2" t="str">
        <f>'1. Facility Information'!$B$1</f>
        <v>AQ520 Form - Version 2.0</v>
      </c>
    </row>
    <row r="2" spans="1:4" ht="15" customHeight="1">
      <c r="A2" s="4" t="s">
        <v>264</v>
      </c>
    </row>
    <row r="3" spans="1:4" ht="15" customHeight="1">
      <c r="A3" s="4" t="s">
        <v>265</v>
      </c>
    </row>
    <row r="4" spans="1:4" ht="15" customHeight="1">
      <c r="A4" s="83" t="s">
        <v>266</v>
      </c>
    </row>
    <row r="5" spans="1:4" ht="15" customHeight="1"/>
    <row r="6" spans="1:4" s="80" customFormat="1" ht="32.25" thickBot="1">
      <c r="A6" s="71" t="s">
        <v>88</v>
      </c>
      <c r="B6" s="71" t="s">
        <v>267</v>
      </c>
      <c r="C6" s="72" t="s">
        <v>268</v>
      </c>
      <c r="D6" s="70" t="s">
        <v>269</v>
      </c>
    </row>
    <row r="7" spans="1:4" ht="15" customHeight="1">
      <c r="A7" s="73" t="s">
        <v>270</v>
      </c>
      <c r="B7" s="74" t="s">
        <v>271</v>
      </c>
      <c r="C7" s="73" t="s">
        <v>272</v>
      </c>
      <c r="D7" s="1">
        <v>115</v>
      </c>
    </row>
    <row r="8" spans="1:4" ht="15" customHeight="1">
      <c r="A8" s="73" t="s">
        <v>273</v>
      </c>
      <c r="B8" s="74" t="s">
        <v>274</v>
      </c>
      <c r="C8" s="73" t="s">
        <v>272</v>
      </c>
      <c r="D8" s="1">
        <v>245</v>
      </c>
    </row>
    <row r="9" spans="1:4" ht="15" customHeight="1">
      <c r="A9" s="73" t="s">
        <v>275</v>
      </c>
      <c r="B9" s="81" t="s">
        <v>276</v>
      </c>
      <c r="C9" s="73" t="s">
        <v>277</v>
      </c>
      <c r="D9" s="1">
        <v>326</v>
      </c>
    </row>
    <row r="10" spans="1:4" ht="15" customHeight="1">
      <c r="A10" s="73" t="s">
        <v>154</v>
      </c>
      <c r="B10" s="81" t="s">
        <v>278</v>
      </c>
      <c r="C10" s="73" t="s">
        <v>277</v>
      </c>
      <c r="D10" s="1">
        <v>594</v>
      </c>
    </row>
    <row r="11" spans="1:4" ht="15" customHeight="1">
      <c r="A11" s="73" t="s">
        <v>156</v>
      </c>
      <c r="B11" s="81" t="s">
        <v>279</v>
      </c>
      <c r="C11" s="73" t="s">
        <v>277</v>
      </c>
      <c r="D11" s="1">
        <v>607</v>
      </c>
    </row>
    <row r="12" spans="1:4" ht="15" customHeight="1">
      <c r="A12" s="73" t="s">
        <v>280</v>
      </c>
      <c r="B12" s="81" t="s">
        <v>281</v>
      </c>
      <c r="C12" s="73" t="s">
        <v>277</v>
      </c>
      <c r="D12" s="1">
        <v>193</v>
      </c>
    </row>
    <row r="13" spans="1:4" ht="15" customHeight="1">
      <c r="A13" s="73" t="s">
        <v>282</v>
      </c>
      <c r="B13" s="74" t="s">
        <v>283</v>
      </c>
      <c r="C13" s="73" t="s">
        <v>272</v>
      </c>
      <c r="D13" s="1">
        <v>244</v>
      </c>
    </row>
    <row r="14" spans="1:4" ht="15" customHeight="1">
      <c r="A14" s="73" t="s">
        <v>284</v>
      </c>
      <c r="B14" s="81" t="s">
        <v>285</v>
      </c>
      <c r="C14" s="73" t="s">
        <v>277</v>
      </c>
      <c r="D14" s="1">
        <v>212</v>
      </c>
    </row>
    <row r="15" spans="1:4" ht="15" customHeight="1">
      <c r="A15" s="73" t="s">
        <v>286</v>
      </c>
      <c r="B15" s="81" t="s">
        <v>287</v>
      </c>
      <c r="C15" s="73" t="s">
        <v>277</v>
      </c>
      <c r="D15" s="1">
        <v>546</v>
      </c>
    </row>
    <row r="16" spans="1:4" ht="15" customHeight="1">
      <c r="A16" s="73" t="s">
        <v>288</v>
      </c>
      <c r="B16" s="81" t="s">
        <v>289</v>
      </c>
      <c r="C16" s="78" t="s">
        <v>277</v>
      </c>
      <c r="D16" s="1">
        <v>532</v>
      </c>
    </row>
    <row r="17" spans="1:4" ht="15" customHeight="1">
      <c r="A17" s="73" t="s">
        <v>290</v>
      </c>
      <c r="B17" s="81" t="s">
        <v>291</v>
      </c>
      <c r="C17" s="73" t="s">
        <v>277</v>
      </c>
      <c r="D17" s="1">
        <v>547</v>
      </c>
    </row>
    <row r="18" spans="1:4" ht="15" customHeight="1">
      <c r="A18" s="73" t="s">
        <v>292</v>
      </c>
      <c r="B18" s="81" t="s">
        <v>293</v>
      </c>
      <c r="C18" s="73" t="s">
        <v>277</v>
      </c>
      <c r="D18" s="1">
        <v>542</v>
      </c>
    </row>
    <row r="19" spans="1:4" ht="15" customHeight="1">
      <c r="A19" s="73" t="s">
        <v>294</v>
      </c>
      <c r="B19" s="81" t="s">
        <v>295</v>
      </c>
      <c r="C19" s="73" t="s">
        <v>277</v>
      </c>
      <c r="D19" s="1">
        <v>529</v>
      </c>
    </row>
    <row r="20" spans="1:4" ht="15" customHeight="1">
      <c r="A20" s="73" t="s">
        <v>296</v>
      </c>
      <c r="B20" s="81" t="s">
        <v>297</v>
      </c>
      <c r="C20" s="73" t="s">
        <v>277</v>
      </c>
      <c r="D20" s="1">
        <v>543</v>
      </c>
    </row>
    <row r="21" spans="1:4" ht="15" customHeight="1">
      <c r="A21" s="73" t="s">
        <v>298</v>
      </c>
      <c r="B21" s="81" t="s">
        <v>299</v>
      </c>
      <c r="C21" s="73" t="s">
        <v>277</v>
      </c>
      <c r="D21" s="1">
        <v>530</v>
      </c>
    </row>
    <row r="22" spans="1:4" ht="15" customHeight="1">
      <c r="A22" s="73" t="s">
        <v>300</v>
      </c>
      <c r="B22" s="81" t="s">
        <v>301</v>
      </c>
      <c r="C22" s="73" t="s">
        <v>277</v>
      </c>
      <c r="D22" s="1">
        <v>544</v>
      </c>
    </row>
    <row r="23" spans="1:4" ht="15" customHeight="1">
      <c r="A23" s="73" t="s">
        <v>302</v>
      </c>
      <c r="B23" s="81" t="s">
        <v>303</v>
      </c>
      <c r="C23" s="73" t="s">
        <v>277</v>
      </c>
      <c r="D23" s="1">
        <v>531</v>
      </c>
    </row>
    <row r="24" spans="1:4" ht="15" customHeight="1">
      <c r="A24" s="73" t="s">
        <v>304</v>
      </c>
      <c r="B24" s="81" t="s">
        <v>305</v>
      </c>
      <c r="C24" s="73" t="s">
        <v>277</v>
      </c>
      <c r="D24" s="1">
        <v>540</v>
      </c>
    </row>
    <row r="25" spans="1:4" ht="15" customHeight="1">
      <c r="A25" s="73" t="s">
        <v>306</v>
      </c>
      <c r="B25" s="81" t="s">
        <v>307</v>
      </c>
      <c r="C25" s="73" t="s">
        <v>277</v>
      </c>
      <c r="D25" s="1">
        <v>528</v>
      </c>
    </row>
    <row r="26" spans="1:4" ht="15" customHeight="1">
      <c r="A26" s="73" t="s">
        <v>308</v>
      </c>
      <c r="B26" s="81" t="s">
        <v>309</v>
      </c>
      <c r="C26" s="73" t="s">
        <v>272</v>
      </c>
      <c r="D26" s="1">
        <v>609</v>
      </c>
    </row>
    <row r="27" spans="1:4" ht="15" customHeight="1">
      <c r="A27" s="73" t="s">
        <v>310</v>
      </c>
      <c r="B27" s="81" t="s">
        <v>311</v>
      </c>
      <c r="C27" s="73" t="s">
        <v>272</v>
      </c>
      <c r="D27" s="1">
        <v>613</v>
      </c>
    </row>
    <row r="28" spans="1:4" ht="15" customHeight="1">
      <c r="A28" s="73" t="s">
        <v>312</v>
      </c>
      <c r="B28" s="81" t="s">
        <v>313</v>
      </c>
      <c r="C28" s="73" t="s">
        <v>277</v>
      </c>
      <c r="D28" s="1">
        <v>113</v>
      </c>
    </row>
    <row r="29" spans="1:4" ht="15" customHeight="1">
      <c r="A29" s="73" t="s">
        <v>314</v>
      </c>
      <c r="B29" s="81" t="s">
        <v>315</v>
      </c>
      <c r="C29" s="73" t="s">
        <v>272</v>
      </c>
      <c r="D29" s="1">
        <v>614</v>
      </c>
    </row>
    <row r="30" spans="1:4" ht="15" customHeight="1">
      <c r="A30" s="73" t="s">
        <v>316</v>
      </c>
      <c r="B30" s="81" t="s">
        <v>317</v>
      </c>
      <c r="C30" s="73" t="s">
        <v>277</v>
      </c>
      <c r="D30" s="1">
        <v>190</v>
      </c>
    </row>
    <row r="31" spans="1:4" ht="15" customHeight="1">
      <c r="A31" s="73" t="s">
        <v>318</v>
      </c>
      <c r="B31" s="81" t="s">
        <v>319</v>
      </c>
      <c r="C31" s="73" t="s">
        <v>272</v>
      </c>
      <c r="D31" s="1">
        <v>110</v>
      </c>
    </row>
    <row r="32" spans="1:4" ht="15" customHeight="1">
      <c r="A32" s="73" t="s">
        <v>157</v>
      </c>
      <c r="B32" s="81" t="s">
        <v>320</v>
      </c>
      <c r="C32" s="73" t="s">
        <v>277</v>
      </c>
      <c r="D32" s="1">
        <v>195</v>
      </c>
    </row>
    <row r="33" spans="1:4" ht="15" customHeight="1">
      <c r="A33" s="73" t="s">
        <v>321</v>
      </c>
      <c r="B33" s="74" t="s">
        <v>322</v>
      </c>
      <c r="C33" s="73" t="s">
        <v>272</v>
      </c>
      <c r="D33" s="1">
        <v>335</v>
      </c>
    </row>
    <row r="34" spans="1:4" ht="15" customHeight="1">
      <c r="A34" s="73" t="s">
        <v>323</v>
      </c>
      <c r="B34" s="81" t="s">
        <v>324</v>
      </c>
      <c r="C34" s="73" t="s">
        <v>277</v>
      </c>
      <c r="D34" s="1">
        <v>222</v>
      </c>
    </row>
    <row r="35" spans="1:4" ht="15" customHeight="1">
      <c r="A35" s="73" t="s">
        <v>325</v>
      </c>
      <c r="B35" s="81" t="s">
        <v>326</v>
      </c>
      <c r="C35" s="73" t="s">
        <v>277</v>
      </c>
      <c r="D35" s="1">
        <v>226</v>
      </c>
    </row>
    <row r="36" spans="1:4" ht="15" customHeight="1">
      <c r="A36" s="73" t="s">
        <v>327</v>
      </c>
      <c r="B36" s="81" t="s">
        <v>328</v>
      </c>
      <c r="C36" s="73" t="s">
        <v>277</v>
      </c>
      <c r="D36" s="1">
        <v>564</v>
      </c>
    </row>
    <row r="37" spans="1:4" ht="15" customHeight="1">
      <c r="A37" s="73" t="s">
        <v>329</v>
      </c>
      <c r="B37" s="81" t="s">
        <v>330</v>
      </c>
      <c r="C37" s="73" t="s">
        <v>272</v>
      </c>
      <c r="D37" s="1">
        <v>615</v>
      </c>
    </row>
    <row r="38" spans="1:4" ht="15" customHeight="1">
      <c r="A38" s="73" t="s">
        <v>158</v>
      </c>
      <c r="B38" s="81" t="s">
        <v>178</v>
      </c>
      <c r="C38" s="73" t="s">
        <v>277</v>
      </c>
      <c r="D38" s="1">
        <v>75</v>
      </c>
    </row>
    <row r="39" spans="1:4" ht="15" customHeight="1">
      <c r="A39" s="73" t="s">
        <v>331</v>
      </c>
      <c r="B39" s="81" t="s">
        <v>332</v>
      </c>
      <c r="C39" s="73" t="s">
        <v>272</v>
      </c>
      <c r="D39" s="1">
        <v>111</v>
      </c>
    </row>
    <row r="40" spans="1:4" ht="15" customHeight="1">
      <c r="A40" s="73" t="s">
        <v>159</v>
      </c>
      <c r="B40" s="81" t="s">
        <v>333</v>
      </c>
      <c r="C40" s="73" t="s">
        <v>277</v>
      </c>
      <c r="D40" s="1">
        <v>196</v>
      </c>
    </row>
    <row r="41" spans="1:4" ht="15" customHeight="1">
      <c r="A41" s="73" t="s">
        <v>334</v>
      </c>
      <c r="B41" s="81" t="s">
        <v>335</v>
      </c>
      <c r="C41" s="73" t="s">
        <v>277</v>
      </c>
      <c r="D41" s="1">
        <v>557</v>
      </c>
    </row>
    <row r="42" spans="1:4" ht="15" customHeight="1">
      <c r="A42" s="73" t="s">
        <v>336</v>
      </c>
      <c r="B42" s="81" t="s">
        <v>337</v>
      </c>
      <c r="C42" s="73" t="s">
        <v>277</v>
      </c>
      <c r="D42" s="1">
        <v>220</v>
      </c>
    </row>
    <row r="43" spans="1:4" ht="15" customHeight="1">
      <c r="A43" s="73" t="s">
        <v>338</v>
      </c>
      <c r="B43" s="81" t="s">
        <v>339</v>
      </c>
      <c r="C43" s="73" t="s">
        <v>277</v>
      </c>
      <c r="D43" s="1">
        <v>437</v>
      </c>
    </row>
    <row r="44" spans="1:4" ht="15" customHeight="1">
      <c r="A44" s="73" t="s">
        <v>340</v>
      </c>
      <c r="B44" s="81" t="s">
        <v>341</v>
      </c>
      <c r="C44" s="73" t="s">
        <v>277</v>
      </c>
      <c r="D44" s="1">
        <v>438</v>
      </c>
    </row>
    <row r="45" spans="1:4" ht="15" customHeight="1">
      <c r="A45" s="73" t="s">
        <v>342</v>
      </c>
      <c r="B45" s="74" t="s">
        <v>343</v>
      </c>
      <c r="C45" s="73" t="s">
        <v>272</v>
      </c>
      <c r="D45" s="1">
        <v>385</v>
      </c>
    </row>
    <row r="46" spans="1:4" ht="15" customHeight="1">
      <c r="A46" s="73" t="s">
        <v>344</v>
      </c>
      <c r="B46" s="74" t="s">
        <v>345</v>
      </c>
      <c r="C46" s="73" t="s">
        <v>272</v>
      </c>
      <c r="D46" s="1">
        <v>20</v>
      </c>
    </row>
    <row r="47" spans="1:4" ht="15" customHeight="1">
      <c r="A47" s="73" t="s">
        <v>346</v>
      </c>
      <c r="B47" s="81" t="s">
        <v>347</v>
      </c>
      <c r="C47" s="73" t="s">
        <v>277</v>
      </c>
      <c r="D47" s="1">
        <v>73</v>
      </c>
    </row>
    <row r="48" spans="1:4" ht="15" customHeight="1">
      <c r="A48" s="73" t="s">
        <v>348</v>
      </c>
      <c r="B48" s="74" t="s">
        <v>349</v>
      </c>
      <c r="C48" s="73" t="s">
        <v>272</v>
      </c>
      <c r="D48" s="1">
        <v>117</v>
      </c>
    </row>
    <row r="49" spans="1:4" ht="15" customHeight="1">
      <c r="A49" s="73" t="s">
        <v>350</v>
      </c>
      <c r="B49" s="75" t="s">
        <v>351</v>
      </c>
      <c r="C49" s="73" t="s">
        <v>277</v>
      </c>
      <c r="D49" s="1">
        <v>343</v>
      </c>
    </row>
    <row r="50" spans="1:4" ht="15" customHeight="1">
      <c r="A50" s="73" t="s">
        <v>352</v>
      </c>
      <c r="B50" s="75" t="s">
        <v>353</v>
      </c>
      <c r="C50" s="73" t="s">
        <v>277</v>
      </c>
      <c r="D50" s="1">
        <v>344</v>
      </c>
    </row>
    <row r="51" spans="1:4" ht="15" customHeight="1">
      <c r="A51" s="73" t="s">
        <v>354</v>
      </c>
      <c r="B51" s="81" t="s">
        <v>355</v>
      </c>
      <c r="C51" s="73" t="s">
        <v>277</v>
      </c>
      <c r="D51" s="1">
        <v>444</v>
      </c>
    </row>
    <row r="52" spans="1:4" ht="15" customHeight="1">
      <c r="A52" s="73" t="s">
        <v>356</v>
      </c>
      <c r="B52" s="81" t="s">
        <v>357</v>
      </c>
      <c r="C52" s="73" t="s">
        <v>277</v>
      </c>
      <c r="D52" s="1">
        <v>616</v>
      </c>
    </row>
    <row r="53" spans="1:4" ht="15" customHeight="1">
      <c r="A53" s="73" t="s">
        <v>358</v>
      </c>
      <c r="B53" s="81" t="s">
        <v>359</v>
      </c>
      <c r="C53" s="73" t="s">
        <v>277</v>
      </c>
      <c r="D53" s="1">
        <v>545</v>
      </c>
    </row>
    <row r="54" spans="1:4" ht="15" customHeight="1">
      <c r="A54" s="73" t="s">
        <v>360</v>
      </c>
      <c r="B54" s="81" t="s">
        <v>361</v>
      </c>
      <c r="C54" s="73" t="s">
        <v>272</v>
      </c>
      <c r="D54" s="1">
        <v>128</v>
      </c>
    </row>
    <row r="55" spans="1:4" ht="15" customHeight="1">
      <c r="A55" s="73" t="s">
        <v>362</v>
      </c>
      <c r="B55" s="81" t="s">
        <v>363</v>
      </c>
      <c r="C55" s="73" t="s">
        <v>277</v>
      </c>
      <c r="D55" s="1">
        <v>541</v>
      </c>
    </row>
    <row r="56" spans="1:4" ht="15" customHeight="1">
      <c r="A56" s="73" t="s">
        <v>364</v>
      </c>
      <c r="B56" s="81" t="s">
        <v>365</v>
      </c>
      <c r="C56" s="73" t="s">
        <v>277</v>
      </c>
      <c r="D56" s="1">
        <v>539</v>
      </c>
    </row>
    <row r="57" spans="1:4" ht="15" customHeight="1">
      <c r="A57" s="73" t="s">
        <v>366</v>
      </c>
      <c r="B57" s="81" t="s">
        <v>367</v>
      </c>
      <c r="C57" s="73" t="s">
        <v>277</v>
      </c>
      <c r="D57" s="1">
        <v>527</v>
      </c>
    </row>
    <row r="58" spans="1:4" ht="15" customHeight="1">
      <c r="A58" s="73" t="s">
        <v>368</v>
      </c>
      <c r="B58" s="81" t="s">
        <v>369</v>
      </c>
      <c r="C58" s="73" t="s">
        <v>272</v>
      </c>
      <c r="D58" s="1">
        <v>191</v>
      </c>
    </row>
    <row r="59" spans="1:4" ht="15" customHeight="1">
      <c r="A59" s="73" t="s">
        <v>370</v>
      </c>
      <c r="B59" s="81" t="s">
        <v>371</v>
      </c>
      <c r="C59" s="73" t="s">
        <v>277</v>
      </c>
      <c r="D59" s="1">
        <v>125</v>
      </c>
    </row>
    <row r="60" spans="1:4" ht="15" customHeight="1">
      <c r="A60" s="73" t="s">
        <v>372</v>
      </c>
      <c r="B60" s="81" t="s">
        <v>373</v>
      </c>
      <c r="C60" s="73" t="s">
        <v>277</v>
      </c>
      <c r="D60" s="1">
        <v>126</v>
      </c>
    </row>
    <row r="61" spans="1:4" ht="15" customHeight="1">
      <c r="A61" s="73" t="s">
        <v>374</v>
      </c>
      <c r="B61" s="76" t="s">
        <v>375</v>
      </c>
      <c r="C61" s="73" t="s">
        <v>272</v>
      </c>
      <c r="D61" s="1">
        <v>171</v>
      </c>
    </row>
    <row r="62" spans="1:4" ht="15" customHeight="1">
      <c r="A62" s="77" t="s">
        <v>376</v>
      </c>
      <c r="B62" s="74" t="s">
        <v>377</v>
      </c>
      <c r="C62" s="73" t="s">
        <v>272</v>
      </c>
      <c r="D62" s="1">
        <v>637</v>
      </c>
    </row>
    <row r="63" spans="1:4" ht="15" customHeight="1">
      <c r="A63" s="73" t="s">
        <v>378</v>
      </c>
      <c r="B63" s="74" t="s">
        <v>379</v>
      </c>
      <c r="C63" s="73" t="s">
        <v>272</v>
      </c>
      <c r="D63" s="1">
        <v>174</v>
      </c>
    </row>
    <row r="64" spans="1:4" ht="15" customHeight="1">
      <c r="A64" s="73" t="s">
        <v>380</v>
      </c>
      <c r="B64" s="81" t="s">
        <v>381</v>
      </c>
      <c r="C64" s="73" t="s">
        <v>272</v>
      </c>
      <c r="D64" s="1">
        <v>183</v>
      </c>
    </row>
    <row r="65" spans="1:4" ht="15" customHeight="1">
      <c r="A65" s="73" t="s">
        <v>382</v>
      </c>
      <c r="B65" s="74" t="s">
        <v>383</v>
      </c>
      <c r="C65" s="73"/>
      <c r="D65" s="1">
        <v>15</v>
      </c>
    </row>
    <row r="66" spans="1:4" ht="15" customHeight="1">
      <c r="A66" s="73" t="s">
        <v>384</v>
      </c>
      <c r="B66" s="81" t="s">
        <v>385</v>
      </c>
      <c r="C66" s="73" t="s">
        <v>277</v>
      </c>
      <c r="D66" s="1">
        <v>184</v>
      </c>
    </row>
    <row r="67" spans="1:4" ht="15" customHeight="1">
      <c r="A67" s="73" t="s">
        <v>386</v>
      </c>
      <c r="B67" s="81" t="s">
        <v>387</v>
      </c>
      <c r="C67" s="73" t="s">
        <v>272</v>
      </c>
      <c r="D67" s="1">
        <v>123</v>
      </c>
    </row>
    <row r="68" spans="1:4" ht="15" customHeight="1">
      <c r="A68" s="73" t="s">
        <v>388</v>
      </c>
      <c r="B68" s="81" t="s">
        <v>389</v>
      </c>
      <c r="C68" s="73" t="s">
        <v>277</v>
      </c>
      <c r="D68" s="1">
        <v>216</v>
      </c>
    </row>
    <row r="69" spans="1:4" ht="15" customHeight="1">
      <c r="A69" s="73" t="s">
        <v>390</v>
      </c>
      <c r="B69" s="81" t="s">
        <v>391</v>
      </c>
      <c r="C69" s="73" t="s">
        <v>277</v>
      </c>
      <c r="D69" s="1">
        <v>218</v>
      </c>
    </row>
    <row r="70" spans="1:4" ht="15" customHeight="1">
      <c r="A70" s="73" t="s">
        <v>392</v>
      </c>
      <c r="B70" s="81" t="s">
        <v>393</v>
      </c>
      <c r="C70" s="73" t="s">
        <v>272</v>
      </c>
      <c r="D70" s="1">
        <v>219</v>
      </c>
    </row>
    <row r="71" spans="1:4" ht="15" customHeight="1">
      <c r="A71" s="73" t="s">
        <v>394</v>
      </c>
      <c r="B71" s="81" t="s">
        <v>395</v>
      </c>
      <c r="C71" s="73" t="s">
        <v>277</v>
      </c>
      <c r="D71" s="1">
        <v>433</v>
      </c>
    </row>
    <row r="72" spans="1:4" ht="15" customHeight="1">
      <c r="A72" s="73" t="s">
        <v>396</v>
      </c>
      <c r="B72" s="74" t="s">
        <v>397</v>
      </c>
      <c r="C72" s="73" t="s">
        <v>272</v>
      </c>
      <c r="D72" s="1">
        <v>19</v>
      </c>
    </row>
    <row r="73" spans="1:4" ht="15" customHeight="1">
      <c r="A73" s="73" t="s">
        <v>398</v>
      </c>
      <c r="B73" s="74" t="s">
        <v>399</v>
      </c>
      <c r="C73" s="73" t="s">
        <v>272</v>
      </c>
      <c r="D73" s="1">
        <v>21</v>
      </c>
    </row>
    <row r="74" spans="1:4" ht="15" customHeight="1">
      <c r="A74" s="73" t="s">
        <v>400</v>
      </c>
      <c r="B74" s="74" t="s">
        <v>401</v>
      </c>
      <c r="C74" s="73" t="s">
        <v>272</v>
      </c>
      <c r="D74" s="1">
        <v>22</v>
      </c>
    </row>
    <row r="75" spans="1:4" ht="15" customHeight="1">
      <c r="A75" s="73" t="s">
        <v>402</v>
      </c>
      <c r="B75" s="81" t="s">
        <v>403</v>
      </c>
      <c r="C75" s="73"/>
      <c r="D75" s="1">
        <v>434</v>
      </c>
    </row>
    <row r="76" spans="1:4" ht="15" customHeight="1">
      <c r="A76" s="73" t="s">
        <v>404</v>
      </c>
      <c r="B76" s="81" t="s">
        <v>405</v>
      </c>
      <c r="C76" s="73" t="s">
        <v>277</v>
      </c>
      <c r="D76" s="1">
        <v>333</v>
      </c>
    </row>
    <row r="77" spans="1:4" ht="15" customHeight="1">
      <c r="A77" s="73" t="s">
        <v>406</v>
      </c>
      <c r="B77" s="81" t="s">
        <v>407</v>
      </c>
      <c r="C77" s="73" t="s">
        <v>277</v>
      </c>
      <c r="D77" s="1">
        <v>104</v>
      </c>
    </row>
    <row r="78" spans="1:4" ht="15" customHeight="1">
      <c r="A78" s="73" t="s">
        <v>408</v>
      </c>
      <c r="B78" s="81" t="s">
        <v>409</v>
      </c>
      <c r="C78" s="73" t="s">
        <v>272</v>
      </c>
      <c r="D78" s="1">
        <v>122</v>
      </c>
    </row>
    <row r="79" spans="1:4" ht="15" customHeight="1">
      <c r="A79" s="73" t="s">
        <v>189</v>
      </c>
      <c r="B79" s="81" t="s">
        <v>190</v>
      </c>
      <c r="C79" s="73" t="s">
        <v>277</v>
      </c>
      <c r="D79" s="1">
        <v>427</v>
      </c>
    </row>
    <row r="80" spans="1:4" ht="15" customHeight="1">
      <c r="A80" s="73" t="s">
        <v>410</v>
      </c>
      <c r="B80" s="74" t="s">
        <v>411</v>
      </c>
      <c r="C80" s="73" t="s">
        <v>272</v>
      </c>
      <c r="D80" s="1">
        <v>341</v>
      </c>
    </row>
    <row r="81" spans="1:4" ht="15" customHeight="1">
      <c r="A81" s="73" t="s">
        <v>412</v>
      </c>
      <c r="B81" s="81" t="s">
        <v>413</v>
      </c>
      <c r="C81" s="73" t="s">
        <v>272</v>
      </c>
      <c r="D81" s="1">
        <v>338</v>
      </c>
    </row>
    <row r="82" spans="1:4" ht="15" customHeight="1">
      <c r="A82" s="73" t="s">
        <v>414</v>
      </c>
      <c r="B82" s="81" t="s">
        <v>415</v>
      </c>
      <c r="C82" s="73" t="s">
        <v>272</v>
      </c>
      <c r="D82" s="1">
        <v>345</v>
      </c>
    </row>
    <row r="83" spans="1:4" ht="15" customHeight="1">
      <c r="A83" s="73" t="s">
        <v>416</v>
      </c>
      <c r="B83" s="74" t="s">
        <v>417</v>
      </c>
      <c r="C83" s="73" t="s">
        <v>272</v>
      </c>
      <c r="D83" s="1">
        <v>363</v>
      </c>
    </row>
    <row r="84" spans="1:4" ht="15" customHeight="1">
      <c r="A84" s="73" t="s">
        <v>418</v>
      </c>
      <c r="B84" s="81" t="s">
        <v>419</v>
      </c>
      <c r="C84" s="73" t="s">
        <v>277</v>
      </c>
      <c r="D84" s="1">
        <v>443</v>
      </c>
    </row>
    <row r="85" spans="1:4" ht="15" customHeight="1">
      <c r="A85" s="73" t="s">
        <v>420</v>
      </c>
      <c r="B85" s="81" t="s">
        <v>421</v>
      </c>
      <c r="C85" s="73" t="s">
        <v>277</v>
      </c>
      <c r="D85" s="1">
        <v>389</v>
      </c>
    </row>
    <row r="86" spans="1:4" ht="15" customHeight="1">
      <c r="A86" s="73" t="s">
        <v>422</v>
      </c>
      <c r="B86" s="81" t="s">
        <v>423</v>
      </c>
      <c r="C86" s="73" t="s">
        <v>272</v>
      </c>
      <c r="D86" s="1">
        <v>502</v>
      </c>
    </row>
    <row r="87" spans="1:4" ht="15" customHeight="1">
      <c r="A87" s="73" t="s">
        <v>424</v>
      </c>
      <c r="B87" s="81" t="s">
        <v>425</v>
      </c>
      <c r="C87" s="73" t="s">
        <v>277</v>
      </c>
      <c r="D87" s="1">
        <v>192</v>
      </c>
    </row>
    <row r="88" spans="1:4" ht="15" customHeight="1">
      <c r="A88" s="73" t="s">
        <v>426</v>
      </c>
      <c r="B88" s="81" t="s">
        <v>427</v>
      </c>
      <c r="C88" s="73" t="s">
        <v>277</v>
      </c>
      <c r="D88" s="1">
        <v>206</v>
      </c>
    </row>
    <row r="89" spans="1:4" ht="15" customHeight="1">
      <c r="A89" s="73" t="s">
        <v>428</v>
      </c>
      <c r="B89" s="81" t="s">
        <v>429</v>
      </c>
      <c r="C89" s="73" t="s">
        <v>277</v>
      </c>
      <c r="D89" s="1">
        <v>209</v>
      </c>
    </row>
    <row r="90" spans="1:4" ht="15" customHeight="1">
      <c r="A90" s="73" t="s">
        <v>430</v>
      </c>
      <c r="B90" s="74" t="s">
        <v>431</v>
      </c>
      <c r="C90" s="73" t="s">
        <v>272</v>
      </c>
      <c r="D90" s="1">
        <v>18</v>
      </c>
    </row>
    <row r="91" spans="1:4" ht="15" customHeight="1">
      <c r="A91" s="73" t="s">
        <v>432</v>
      </c>
      <c r="B91" s="74" t="s">
        <v>433</v>
      </c>
      <c r="C91" s="73" t="s">
        <v>272</v>
      </c>
      <c r="D91" s="1">
        <v>120</v>
      </c>
    </row>
    <row r="92" spans="1:4" ht="15" customHeight="1">
      <c r="A92" s="73" t="s">
        <v>434</v>
      </c>
      <c r="B92" s="81" t="s">
        <v>435</v>
      </c>
      <c r="C92" s="73" t="s">
        <v>277</v>
      </c>
      <c r="D92" s="1">
        <v>439</v>
      </c>
    </row>
    <row r="93" spans="1:4" ht="15" customHeight="1">
      <c r="A93" s="73" t="s">
        <v>436</v>
      </c>
      <c r="B93" s="74" t="s">
        <v>437</v>
      </c>
      <c r="C93" s="73" t="s">
        <v>272</v>
      </c>
      <c r="D93" s="1">
        <v>170</v>
      </c>
    </row>
    <row r="94" spans="1:4" ht="15" customHeight="1">
      <c r="A94" s="73" t="s">
        <v>438</v>
      </c>
      <c r="B94" s="74" t="s">
        <v>439</v>
      </c>
      <c r="C94" s="73" t="s">
        <v>277</v>
      </c>
      <c r="D94" s="1">
        <v>173</v>
      </c>
    </row>
    <row r="95" spans="1:4" ht="15" customHeight="1">
      <c r="A95" s="73" t="s">
        <v>440</v>
      </c>
      <c r="B95" s="74" t="s">
        <v>441</v>
      </c>
      <c r="C95" s="73" t="s">
        <v>272</v>
      </c>
      <c r="D95" s="1">
        <v>17</v>
      </c>
    </row>
    <row r="96" spans="1:4" ht="15" customHeight="1">
      <c r="A96" s="73" t="s">
        <v>442</v>
      </c>
      <c r="B96" s="81" t="s">
        <v>443</v>
      </c>
      <c r="C96" s="73" t="s">
        <v>272</v>
      </c>
      <c r="D96" s="1">
        <v>303</v>
      </c>
    </row>
    <row r="97" spans="1:4" ht="15" customHeight="1">
      <c r="A97" s="73" t="s">
        <v>444</v>
      </c>
      <c r="B97" s="81" t="s">
        <v>445</v>
      </c>
      <c r="C97" s="73" t="s">
        <v>277</v>
      </c>
      <c r="D97" s="1">
        <v>327</v>
      </c>
    </row>
    <row r="98" spans="1:4" ht="15" customHeight="1">
      <c r="A98" s="73" t="s">
        <v>446</v>
      </c>
      <c r="B98" s="74" t="s">
        <v>447</v>
      </c>
      <c r="C98" s="73" t="s">
        <v>272</v>
      </c>
      <c r="D98" s="1">
        <v>331</v>
      </c>
    </row>
    <row r="99" spans="1:4" ht="15" customHeight="1">
      <c r="A99" s="73" t="s">
        <v>448</v>
      </c>
      <c r="B99" s="74" t="s">
        <v>449</v>
      </c>
      <c r="C99" s="73" t="s">
        <v>272</v>
      </c>
      <c r="D99" s="1">
        <v>332</v>
      </c>
    </row>
    <row r="100" spans="1:4" ht="15" customHeight="1">
      <c r="A100" s="73" t="s">
        <v>450</v>
      </c>
      <c r="B100" s="81" t="s">
        <v>451</v>
      </c>
      <c r="C100" s="73" t="s">
        <v>277</v>
      </c>
      <c r="D100" s="1">
        <v>329</v>
      </c>
    </row>
    <row r="101" spans="1:4" ht="15" customHeight="1">
      <c r="A101" s="73" t="s">
        <v>452</v>
      </c>
      <c r="B101" s="74" t="s">
        <v>453</v>
      </c>
      <c r="C101" s="73" t="s">
        <v>272</v>
      </c>
      <c r="D101" s="1">
        <v>330</v>
      </c>
    </row>
    <row r="102" spans="1:4" ht="15" customHeight="1">
      <c r="A102" s="73" t="s">
        <v>454</v>
      </c>
      <c r="B102" s="74" t="s">
        <v>455</v>
      </c>
      <c r="C102" s="73" t="s">
        <v>272</v>
      </c>
      <c r="D102" s="1">
        <v>597</v>
      </c>
    </row>
    <row r="103" spans="1:4" ht="15" customHeight="1">
      <c r="A103" s="73" t="s">
        <v>456</v>
      </c>
      <c r="B103" s="81" t="s">
        <v>457</v>
      </c>
      <c r="C103" s="73" t="s">
        <v>277</v>
      </c>
      <c r="D103" s="1">
        <v>215</v>
      </c>
    </row>
    <row r="104" spans="1:4" ht="15" customHeight="1">
      <c r="A104" s="73" t="s">
        <v>458</v>
      </c>
      <c r="B104" s="81" t="s">
        <v>459</v>
      </c>
      <c r="C104" s="73" t="s">
        <v>277</v>
      </c>
      <c r="D104" s="1">
        <v>24</v>
      </c>
    </row>
    <row r="105" spans="1:4" ht="15" customHeight="1">
      <c r="A105" s="73" t="s">
        <v>460</v>
      </c>
      <c r="B105" s="81" t="s">
        <v>461</v>
      </c>
      <c r="C105" s="73" t="s">
        <v>272</v>
      </c>
      <c r="D105" s="1">
        <v>129</v>
      </c>
    </row>
    <row r="106" spans="1:4" ht="15" customHeight="1">
      <c r="A106" s="73" t="s">
        <v>462</v>
      </c>
      <c r="B106" s="81" t="s">
        <v>463</v>
      </c>
      <c r="C106" s="73" t="s">
        <v>277</v>
      </c>
      <c r="D106" s="1">
        <v>207</v>
      </c>
    </row>
    <row r="107" spans="1:4" ht="15" customHeight="1">
      <c r="A107" s="73" t="s">
        <v>464</v>
      </c>
      <c r="B107" s="81" t="s">
        <v>465</v>
      </c>
      <c r="C107" s="73" t="s">
        <v>277</v>
      </c>
      <c r="D107" s="1">
        <v>382</v>
      </c>
    </row>
    <row r="108" spans="1:4" ht="15" customHeight="1">
      <c r="A108" s="73" t="s">
        <v>466</v>
      </c>
      <c r="B108" s="81" t="s">
        <v>467</v>
      </c>
      <c r="C108" s="73" t="s">
        <v>277</v>
      </c>
      <c r="D108" s="1">
        <v>388</v>
      </c>
    </row>
    <row r="109" spans="1:4" ht="15" customHeight="1">
      <c r="A109" s="73" t="s">
        <v>468</v>
      </c>
      <c r="B109" s="81" t="s">
        <v>469</v>
      </c>
      <c r="C109" s="73" t="s">
        <v>277</v>
      </c>
      <c r="D109" s="1">
        <v>445</v>
      </c>
    </row>
    <row r="110" spans="1:4" ht="15" customHeight="1">
      <c r="A110" s="73" t="s">
        <v>470</v>
      </c>
      <c r="B110" s="76" t="s">
        <v>471</v>
      </c>
      <c r="C110" s="73" t="s">
        <v>272</v>
      </c>
      <c r="D110" s="1">
        <v>400</v>
      </c>
    </row>
    <row r="111" spans="1:4" ht="15" customHeight="1">
      <c r="A111" s="73" t="s">
        <v>472</v>
      </c>
      <c r="B111" s="81" t="s">
        <v>473</v>
      </c>
      <c r="C111" s="73"/>
      <c r="D111" s="1">
        <v>625</v>
      </c>
    </row>
    <row r="112" spans="1:4" ht="15" customHeight="1">
      <c r="A112" s="73" t="s">
        <v>474</v>
      </c>
      <c r="B112" s="81" t="s">
        <v>475</v>
      </c>
      <c r="C112" s="73" t="s">
        <v>277</v>
      </c>
      <c r="D112" s="1">
        <v>440</v>
      </c>
    </row>
    <row r="113" spans="1:4" ht="15" customHeight="1">
      <c r="A113" s="73" t="s">
        <v>476</v>
      </c>
      <c r="B113" s="81" t="s">
        <v>477</v>
      </c>
      <c r="C113" s="73" t="s">
        <v>277</v>
      </c>
      <c r="D113" s="1">
        <v>441</v>
      </c>
    </row>
    <row r="114" spans="1:4" ht="15" customHeight="1">
      <c r="A114" s="73" t="s">
        <v>478</v>
      </c>
      <c r="B114" s="74" t="s">
        <v>479</v>
      </c>
      <c r="C114" s="73"/>
      <c r="D114" s="1">
        <v>380</v>
      </c>
    </row>
    <row r="115" spans="1:4" ht="15" customHeight="1">
      <c r="A115" s="78" t="s">
        <v>480</v>
      </c>
      <c r="B115" s="81" t="s">
        <v>481</v>
      </c>
      <c r="C115" s="73" t="s">
        <v>277</v>
      </c>
      <c r="D115" s="1">
        <v>442</v>
      </c>
    </row>
    <row r="116" spans="1:4" ht="15" customHeight="1">
      <c r="A116" s="73" t="s">
        <v>482</v>
      </c>
      <c r="B116" s="81" t="s">
        <v>483</v>
      </c>
      <c r="C116" s="73" t="s">
        <v>277</v>
      </c>
      <c r="D116" s="1">
        <v>436</v>
      </c>
    </row>
    <row r="117" spans="1:4" ht="15" customHeight="1">
      <c r="A117" s="73" t="s">
        <v>484</v>
      </c>
      <c r="B117" s="81" t="s">
        <v>485</v>
      </c>
      <c r="C117" s="73" t="s">
        <v>277</v>
      </c>
      <c r="D117" s="1">
        <v>418</v>
      </c>
    </row>
    <row r="118" spans="1:4" ht="15" customHeight="1">
      <c r="A118" s="73" t="s">
        <v>486</v>
      </c>
      <c r="B118" s="74" t="s">
        <v>487</v>
      </c>
      <c r="C118" s="73"/>
      <c r="D118" s="1">
        <v>23</v>
      </c>
    </row>
    <row r="119" spans="1:4" ht="15" customHeight="1">
      <c r="A119" s="73" t="s">
        <v>191</v>
      </c>
      <c r="B119" s="81" t="s">
        <v>192</v>
      </c>
      <c r="C119" s="73" t="s">
        <v>277</v>
      </c>
      <c r="D119" s="1">
        <v>402</v>
      </c>
    </row>
    <row r="120" spans="1:4" ht="15" customHeight="1">
      <c r="A120" s="73" t="s">
        <v>193</v>
      </c>
      <c r="B120" s="81" t="s">
        <v>194</v>
      </c>
      <c r="C120" s="73" t="s">
        <v>277</v>
      </c>
      <c r="D120" s="1">
        <v>403</v>
      </c>
    </row>
    <row r="121" spans="1:4" ht="15" customHeight="1">
      <c r="A121" s="73" t="s">
        <v>96</v>
      </c>
      <c r="B121" s="81" t="s">
        <v>124</v>
      </c>
      <c r="C121" s="73" t="s">
        <v>277</v>
      </c>
      <c r="D121" s="1">
        <v>1</v>
      </c>
    </row>
    <row r="122" spans="1:4" ht="15" customHeight="1">
      <c r="A122" s="73" t="s">
        <v>488</v>
      </c>
      <c r="B122" s="81" t="s">
        <v>489</v>
      </c>
      <c r="C122" s="73" t="s">
        <v>277</v>
      </c>
      <c r="D122" s="1">
        <v>2</v>
      </c>
    </row>
    <row r="123" spans="1:4" ht="15" customHeight="1">
      <c r="A123" s="73" t="s">
        <v>490</v>
      </c>
      <c r="B123" s="81" t="s">
        <v>491</v>
      </c>
      <c r="C123" s="73"/>
      <c r="D123" s="1">
        <v>634</v>
      </c>
    </row>
    <row r="124" spans="1:4" ht="15" customHeight="1">
      <c r="A124" s="73" t="s">
        <v>492</v>
      </c>
      <c r="B124" s="81" t="s">
        <v>493</v>
      </c>
      <c r="C124" s="73" t="s">
        <v>277</v>
      </c>
      <c r="D124" s="1">
        <v>3</v>
      </c>
    </row>
    <row r="125" spans="1:4" ht="15" customHeight="1">
      <c r="A125" s="73" t="s">
        <v>494</v>
      </c>
      <c r="B125" s="81" t="s">
        <v>495</v>
      </c>
      <c r="C125" s="73" t="s">
        <v>277</v>
      </c>
      <c r="D125" s="1">
        <v>4</v>
      </c>
    </row>
    <row r="126" spans="1:4" ht="15" customHeight="1">
      <c r="A126" s="73" t="s">
        <v>99</v>
      </c>
      <c r="B126" s="81" t="s">
        <v>125</v>
      </c>
      <c r="C126" s="73" t="s">
        <v>277</v>
      </c>
      <c r="D126" s="1">
        <v>5</v>
      </c>
    </row>
    <row r="127" spans="1:4" ht="15" customHeight="1">
      <c r="A127" s="73" t="s">
        <v>496</v>
      </c>
      <c r="B127" s="81" t="s">
        <v>497</v>
      </c>
      <c r="C127" s="73" t="s">
        <v>277</v>
      </c>
      <c r="D127" s="1">
        <v>6</v>
      </c>
    </row>
    <row r="128" spans="1:4" ht="15" customHeight="1">
      <c r="A128" s="73" t="s">
        <v>498</v>
      </c>
      <c r="B128" s="81" t="s">
        <v>499</v>
      </c>
      <c r="C128" s="73" t="s">
        <v>277</v>
      </c>
      <c r="D128" s="1">
        <v>7</v>
      </c>
    </row>
    <row r="129" spans="1:4" ht="15" customHeight="1">
      <c r="A129" s="73" t="s">
        <v>500</v>
      </c>
      <c r="B129" s="81" t="s">
        <v>501</v>
      </c>
      <c r="C129" s="73" t="s">
        <v>277</v>
      </c>
      <c r="D129" s="1">
        <v>8</v>
      </c>
    </row>
    <row r="130" spans="1:4" ht="15" customHeight="1">
      <c r="A130" s="73" t="s">
        <v>502</v>
      </c>
      <c r="B130" s="74" t="s">
        <v>503</v>
      </c>
      <c r="C130" s="73" t="s">
        <v>272</v>
      </c>
      <c r="D130" s="1">
        <v>9</v>
      </c>
    </row>
    <row r="131" spans="1:4" ht="15" customHeight="1">
      <c r="A131" s="73" t="s">
        <v>504</v>
      </c>
      <c r="B131" s="74" t="s">
        <v>505</v>
      </c>
      <c r="C131" s="73" t="s">
        <v>272</v>
      </c>
      <c r="D131" s="1">
        <v>10</v>
      </c>
    </row>
    <row r="132" spans="1:4" ht="15" customHeight="1">
      <c r="A132" s="73" t="s">
        <v>506</v>
      </c>
      <c r="B132" s="74" t="s">
        <v>507</v>
      </c>
      <c r="C132" s="73"/>
      <c r="D132" s="1">
        <v>11</v>
      </c>
    </row>
    <row r="133" spans="1:4" ht="15" customHeight="1">
      <c r="A133" s="73" t="s">
        <v>508</v>
      </c>
      <c r="B133" s="81" t="s">
        <v>509</v>
      </c>
      <c r="C133" s="73" t="s">
        <v>277</v>
      </c>
      <c r="D133" s="1">
        <v>12</v>
      </c>
    </row>
    <row r="134" spans="1:4" ht="15" customHeight="1">
      <c r="A134" s="73" t="s">
        <v>510</v>
      </c>
      <c r="B134" s="81" t="s">
        <v>511</v>
      </c>
      <c r="C134" s="73"/>
      <c r="D134" s="1">
        <v>283</v>
      </c>
    </row>
    <row r="135" spans="1:4" ht="15" customHeight="1">
      <c r="A135" s="73" t="s">
        <v>512</v>
      </c>
      <c r="B135" s="81" t="s">
        <v>513</v>
      </c>
      <c r="C135" s="73" t="s">
        <v>272</v>
      </c>
      <c r="D135" s="1">
        <v>13</v>
      </c>
    </row>
    <row r="136" spans="1:4" ht="15" customHeight="1">
      <c r="A136" s="73" t="s">
        <v>514</v>
      </c>
      <c r="B136" s="81" t="s">
        <v>515</v>
      </c>
      <c r="C136" s="73" t="s">
        <v>272</v>
      </c>
      <c r="D136" s="1">
        <v>14</v>
      </c>
    </row>
    <row r="137" spans="1:4" ht="15" customHeight="1">
      <c r="A137" s="73" t="s">
        <v>516</v>
      </c>
      <c r="B137" s="81" t="s">
        <v>517</v>
      </c>
      <c r="C137" s="73" t="s">
        <v>272</v>
      </c>
      <c r="D137" s="1">
        <v>25</v>
      </c>
    </row>
    <row r="138" spans="1:4" ht="15" customHeight="1">
      <c r="A138" s="73" t="s">
        <v>100</v>
      </c>
      <c r="B138" s="81" t="s">
        <v>179</v>
      </c>
      <c r="C138" s="73" t="s">
        <v>272</v>
      </c>
      <c r="D138" s="1">
        <v>26</v>
      </c>
    </row>
    <row r="139" spans="1:4" ht="15" customHeight="1">
      <c r="A139" s="73" t="s">
        <v>518</v>
      </c>
      <c r="B139" s="74" t="s">
        <v>519</v>
      </c>
      <c r="C139" s="73" t="s">
        <v>272</v>
      </c>
      <c r="D139" s="1">
        <v>27</v>
      </c>
    </row>
    <row r="140" spans="1:4" ht="15" customHeight="1">
      <c r="A140" s="73" t="s">
        <v>520</v>
      </c>
      <c r="B140" s="81" t="s">
        <v>521</v>
      </c>
      <c r="C140" s="73"/>
      <c r="D140" s="1">
        <v>28</v>
      </c>
    </row>
    <row r="141" spans="1:4" ht="15" customHeight="1">
      <c r="A141" s="73" t="s">
        <v>522</v>
      </c>
      <c r="B141" s="81" t="s">
        <v>523</v>
      </c>
      <c r="C141" s="73"/>
      <c r="D141" s="1">
        <v>29</v>
      </c>
    </row>
    <row r="142" spans="1:4" ht="15" customHeight="1">
      <c r="A142" s="73" t="s">
        <v>524</v>
      </c>
      <c r="B142" s="81" t="s">
        <v>525</v>
      </c>
      <c r="C142" s="73" t="s">
        <v>277</v>
      </c>
      <c r="D142" s="1">
        <v>30</v>
      </c>
    </row>
    <row r="143" spans="1:4" ht="15" customHeight="1">
      <c r="A143" s="73" t="s">
        <v>526</v>
      </c>
      <c r="B143" s="81" t="s">
        <v>527</v>
      </c>
      <c r="C143" s="73"/>
      <c r="D143" s="1">
        <v>635</v>
      </c>
    </row>
    <row r="144" spans="1:4" ht="15" customHeight="1">
      <c r="A144" s="73" t="s">
        <v>196</v>
      </c>
      <c r="B144" s="81" t="s">
        <v>197</v>
      </c>
      <c r="C144" s="73" t="s">
        <v>277</v>
      </c>
      <c r="D144" s="1">
        <v>404</v>
      </c>
    </row>
    <row r="145" spans="1:4" ht="15" customHeight="1">
      <c r="A145" s="73" t="s">
        <v>172</v>
      </c>
      <c r="B145" s="81" t="s">
        <v>180</v>
      </c>
      <c r="C145" s="73" t="s">
        <v>277</v>
      </c>
      <c r="D145" s="82">
        <v>33</v>
      </c>
    </row>
    <row r="146" spans="1:4" ht="15" customHeight="1">
      <c r="A146" s="73" t="s">
        <v>528</v>
      </c>
      <c r="B146" s="81" t="s">
        <v>529</v>
      </c>
      <c r="C146" s="73"/>
      <c r="D146" s="1">
        <v>35</v>
      </c>
    </row>
    <row r="147" spans="1:4" ht="15" customHeight="1">
      <c r="A147" s="73" t="s">
        <v>530</v>
      </c>
      <c r="B147" s="74" t="s">
        <v>531</v>
      </c>
      <c r="C147" s="73"/>
      <c r="D147" s="1">
        <v>36</v>
      </c>
    </row>
    <row r="148" spans="1:4" ht="15" customHeight="1">
      <c r="A148" s="73" t="s">
        <v>102</v>
      </c>
      <c r="B148" s="81" t="s">
        <v>127</v>
      </c>
      <c r="C148" s="73" t="s">
        <v>277</v>
      </c>
      <c r="D148" s="1">
        <v>37</v>
      </c>
    </row>
    <row r="149" spans="1:4" ht="15" customHeight="1">
      <c r="A149" s="73" t="s">
        <v>532</v>
      </c>
      <c r="B149" s="81" t="s">
        <v>533</v>
      </c>
      <c r="C149" s="73" t="s">
        <v>272</v>
      </c>
      <c r="D149" s="1">
        <v>39</v>
      </c>
    </row>
    <row r="150" spans="1:4" ht="15" customHeight="1">
      <c r="A150" s="73" t="s">
        <v>534</v>
      </c>
      <c r="B150" s="81" t="s">
        <v>535</v>
      </c>
      <c r="C150" s="73" t="s">
        <v>277</v>
      </c>
      <c r="D150" s="1">
        <v>356</v>
      </c>
    </row>
    <row r="151" spans="1:4" ht="15" customHeight="1">
      <c r="A151" s="73" t="s">
        <v>536</v>
      </c>
      <c r="B151" s="74" t="s">
        <v>537</v>
      </c>
      <c r="C151" s="73" t="s">
        <v>272</v>
      </c>
      <c r="D151" s="1">
        <v>40</v>
      </c>
    </row>
    <row r="152" spans="1:4" ht="15" customHeight="1">
      <c r="A152" s="73" t="s">
        <v>538</v>
      </c>
      <c r="B152" s="74" t="s">
        <v>539</v>
      </c>
      <c r="C152" s="73" t="s">
        <v>272</v>
      </c>
      <c r="D152" s="1">
        <v>41</v>
      </c>
    </row>
    <row r="153" spans="1:4" ht="15" customHeight="1">
      <c r="A153" s="73" t="s">
        <v>540</v>
      </c>
      <c r="B153" s="74" t="s">
        <v>541</v>
      </c>
      <c r="C153" s="73" t="s">
        <v>272</v>
      </c>
      <c r="D153" s="1">
        <v>42</v>
      </c>
    </row>
    <row r="154" spans="1:4" ht="15" customHeight="1">
      <c r="A154" s="73" t="s">
        <v>542</v>
      </c>
      <c r="B154" s="74" t="s">
        <v>543</v>
      </c>
      <c r="C154" s="73"/>
      <c r="D154" s="1">
        <v>44</v>
      </c>
    </row>
    <row r="155" spans="1:4" ht="15" customHeight="1">
      <c r="A155" s="73" t="s">
        <v>103</v>
      </c>
      <c r="B155" s="81" t="s">
        <v>128</v>
      </c>
      <c r="C155" s="73"/>
      <c r="D155" s="1">
        <v>45</v>
      </c>
    </row>
    <row r="156" spans="1:4" ht="15" customHeight="1">
      <c r="A156" s="73" t="s">
        <v>198</v>
      </c>
      <c r="B156" s="81" t="s">
        <v>199</v>
      </c>
      <c r="C156" s="73" t="s">
        <v>277</v>
      </c>
      <c r="D156" s="1">
        <v>405</v>
      </c>
    </row>
    <row r="157" spans="1:4" ht="15" customHeight="1">
      <c r="A157" s="73" t="s">
        <v>104</v>
      </c>
      <c r="B157" s="81" t="s">
        <v>129</v>
      </c>
      <c r="C157" s="73" t="s">
        <v>277</v>
      </c>
      <c r="D157" s="1">
        <v>46</v>
      </c>
    </row>
    <row r="158" spans="1:4" ht="15" customHeight="1">
      <c r="A158" s="73" t="s">
        <v>544</v>
      </c>
      <c r="B158" s="81" t="s">
        <v>545</v>
      </c>
      <c r="C158" s="73" t="s">
        <v>277</v>
      </c>
      <c r="D158" s="1">
        <v>47</v>
      </c>
    </row>
    <row r="159" spans="1:4" ht="15" customHeight="1">
      <c r="A159" s="73" t="s">
        <v>105</v>
      </c>
      <c r="B159" s="81" t="s">
        <v>130</v>
      </c>
      <c r="C159" s="73" t="s">
        <v>277</v>
      </c>
      <c r="D159" s="1">
        <v>406</v>
      </c>
    </row>
    <row r="160" spans="1:4" ht="15" customHeight="1">
      <c r="A160" s="73" t="s">
        <v>200</v>
      </c>
      <c r="B160" s="81" t="s">
        <v>201</v>
      </c>
      <c r="C160" s="73" t="s">
        <v>277</v>
      </c>
      <c r="D160" s="1">
        <v>407</v>
      </c>
    </row>
    <row r="161" spans="1:4" ht="15" customHeight="1">
      <c r="A161" s="73" t="s">
        <v>546</v>
      </c>
      <c r="B161" s="81" t="s">
        <v>547</v>
      </c>
      <c r="C161" s="73"/>
      <c r="D161" s="1">
        <v>408</v>
      </c>
    </row>
    <row r="162" spans="1:4" ht="15" customHeight="1">
      <c r="A162" s="73" t="s">
        <v>202</v>
      </c>
      <c r="B162" s="81" t="s">
        <v>203</v>
      </c>
      <c r="C162" s="73" t="s">
        <v>277</v>
      </c>
      <c r="D162" s="1">
        <v>409</v>
      </c>
    </row>
    <row r="163" spans="1:4" ht="15" customHeight="1">
      <c r="A163" s="73" t="s">
        <v>204</v>
      </c>
      <c r="B163" s="81" t="s">
        <v>205</v>
      </c>
      <c r="C163" s="73" t="s">
        <v>277</v>
      </c>
      <c r="D163" s="1">
        <v>410</v>
      </c>
    </row>
    <row r="164" spans="1:4" ht="15" customHeight="1">
      <c r="A164" s="73" t="s">
        <v>548</v>
      </c>
      <c r="B164" s="81" t="s">
        <v>549</v>
      </c>
      <c r="C164" s="73" t="s">
        <v>277</v>
      </c>
      <c r="D164" s="1">
        <v>411</v>
      </c>
    </row>
    <row r="165" spans="1:4" ht="15" customHeight="1">
      <c r="A165" s="73" t="s">
        <v>206</v>
      </c>
      <c r="B165" s="81" t="s">
        <v>207</v>
      </c>
      <c r="C165" s="73" t="s">
        <v>277</v>
      </c>
      <c r="D165" s="1">
        <v>412</v>
      </c>
    </row>
    <row r="166" spans="1:4" ht="15" customHeight="1">
      <c r="A166" s="73" t="s">
        <v>550</v>
      </c>
      <c r="B166" s="81" t="s">
        <v>551</v>
      </c>
      <c r="C166" s="73" t="s">
        <v>272</v>
      </c>
      <c r="D166" s="1">
        <v>52</v>
      </c>
    </row>
    <row r="167" spans="1:4" ht="15" customHeight="1">
      <c r="A167" s="73" t="s">
        <v>552</v>
      </c>
      <c r="B167" s="81" t="s">
        <v>553</v>
      </c>
      <c r="C167" s="73" t="s">
        <v>277</v>
      </c>
      <c r="D167" s="1">
        <v>53</v>
      </c>
    </row>
    <row r="168" spans="1:4" ht="15" customHeight="1">
      <c r="A168" s="73" t="s">
        <v>554</v>
      </c>
      <c r="B168" s="81" t="s">
        <v>555</v>
      </c>
      <c r="C168" s="73"/>
      <c r="D168" s="1">
        <v>54</v>
      </c>
    </row>
    <row r="169" spans="1:4" ht="15" customHeight="1">
      <c r="A169" s="73" t="s">
        <v>556</v>
      </c>
      <c r="B169" s="81" t="s">
        <v>557</v>
      </c>
      <c r="C169" s="73" t="s">
        <v>272</v>
      </c>
      <c r="D169" s="1">
        <v>55</v>
      </c>
    </row>
    <row r="170" spans="1:4" ht="15" customHeight="1">
      <c r="A170" s="73" t="s">
        <v>558</v>
      </c>
      <c r="B170" s="81" t="s">
        <v>559</v>
      </c>
      <c r="C170" s="73" t="s">
        <v>277</v>
      </c>
      <c r="D170" s="1">
        <v>56</v>
      </c>
    </row>
    <row r="171" spans="1:4" ht="15" customHeight="1">
      <c r="A171" s="73" t="s">
        <v>560</v>
      </c>
      <c r="B171" s="74" t="s">
        <v>561</v>
      </c>
      <c r="C171" s="73"/>
      <c r="D171" s="1">
        <v>57</v>
      </c>
    </row>
    <row r="172" spans="1:4" ht="15" customHeight="1">
      <c r="A172" s="73" t="s">
        <v>106</v>
      </c>
      <c r="B172" s="81" t="s">
        <v>131</v>
      </c>
      <c r="C172" s="73" t="s">
        <v>277</v>
      </c>
      <c r="D172" s="1">
        <v>58</v>
      </c>
    </row>
    <row r="173" spans="1:4" ht="15" customHeight="1">
      <c r="A173" s="73" t="s">
        <v>562</v>
      </c>
      <c r="B173" s="74" t="s">
        <v>563</v>
      </c>
      <c r="C173" s="73" t="s">
        <v>272</v>
      </c>
      <c r="D173" s="1">
        <v>60</v>
      </c>
    </row>
    <row r="174" spans="1:4" ht="15" customHeight="1">
      <c r="A174" s="73" t="s">
        <v>564</v>
      </c>
      <c r="B174" s="74" t="s">
        <v>565</v>
      </c>
      <c r="C174" s="73"/>
      <c r="D174" s="1">
        <v>61</v>
      </c>
    </row>
    <row r="175" spans="1:4" ht="15" customHeight="1">
      <c r="A175" s="73" t="s">
        <v>566</v>
      </c>
      <c r="B175" s="74" t="s">
        <v>567</v>
      </c>
      <c r="C175" s="73"/>
      <c r="D175" s="1">
        <v>82</v>
      </c>
    </row>
    <row r="176" spans="1:4" ht="15" customHeight="1">
      <c r="A176" s="73" t="s">
        <v>568</v>
      </c>
      <c r="B176" s="81" t="s">
        <v>569</v>
      </c>
      <c r="C176" s="73"/>
      <c r="D176" s="1">
        <v>284</v>
      </c>
    </row>
    <row r="177" spans="1:4" ht="15" customHeight="1">
      <c r="A177" s="73" t="s">
        <v>570</v>
      </c>
      <c r="B177" s="81" t="s">
        <v>571</v>
      </c>
      <c r="C177" s="73" t="s">
        <v>277</v>
      </c>
      <c r="D177" s="1">
        <v>558</v>
      </c>
    </row>
    <row r="178" spans="1:4" ht="15" customHeight="1">
      <c r="A178" s="73" t="s">
        <v>572</v>
      </c>
      <c r="B178" s="81" t="s">
        <v>573</v>
      </c>
      <c r="C178" s="73" t="s">
        <v>277</v>
      </c>
      <c r="D178" s="1">
        <v>62</v>
      </c>
    </row>
    <row r="179" spans="1:4" ht="15" customHeight="1">
      <c r="A179" s="73" t="s">
        <v>574</v>
      </c>
      <c r="B179" s="81" t="s">
        <v>575</v>
      </c>
      <c r="C179" s="73" t="s">
        <v>277</v>
      </c>
      <c r="D179" s="1">
        <v>63</v>
      </c>
    </row>
    <row r="180" spans="1:4" ht="15" customHeight="1">
      <c r="A180" s="73" t="s">
        <v>576</v>
      </c>
      <c r="B180" s="81" t="s">
        <v>577</v>
      </c>
      <c r="C180" s="73" t="s">
        <v>272</v>
      </c>
      <c r="D180" s="1">
        <v>65</v>
      </c>
    </row>
    <row r="181" spans="1:4" ht="15" customHeight="1">
      <c r="A181" s="73" t="s">
        <v>578</v>
      </c>
      <c r="B181" s="81" t="s">
        <v>579</v>
      </c>
      <c r="C181" s="73" t="s">
        <v>277</v>
      </c>
      <c r="D181" s="1">
        <v>522</v>
      </c>
    </row>
    <row r="182" spans="1:4" ht="15" customHeight="1">
      <c r="A182" s="73" t="s">
        <v>580</v>
      </c>
      <c r="B182" s="81" t="s">
        <v>581</v>
      </c>
      <c r="C182" s="73" t="s">
        <v>277</v>
      </c>
      <c r="D182" s="1">
        <v>64</v>
      </c>
    </row>
    <row r="183" spans="1:4" ht="15" customHeight="1">
      <c r="A183" s="73" t="s">
        <v>582</v>
      </c>
      <c r="B183" s="81" t="s">
        <v>583</v>
      </c>
      <c r="C183" s="73"/>
      <c r="D183" s="1">
        <v>66</v>
      </c>
    </row>
    <row r="184" spans="1:4" ht="15" customHeight="1">
      <c r="A184" s="73" t="s">
        <v>584</v>
      </c>
      <c r="B184" s="81" t="s">
        <v>585</v>
      </c>
      <c r="C184" s="73"/>
      <c r="D184" s="1">
        <v>68</v>
      </c>
    </row>
    <row r="185" spans="1:4" ht="15" customHeight="1">
      <c r="A185" s="73" t="s">
        <v>586</v>
      </c>
      <c r="B185" s="74" t="s">
        <v>587</v>
      </c>
      <c r="C185" s="73" t="s">
        <v>272</v>
      </c>
      <c r="D185" s="1">
        <v>71</v>
      </c>
    </row>
    <row r="186" spans="1:4" ht="15" customHeight="1">
      <c r="A186" s="73" t="s">
        <v>588</v>
      </c>
      <c r="B186" s="81" t="s">
        <v>589</v>
      </c>
      <c r="C186" s="73" t="s">
        <v>277</v>
      </c>
      <c r="D186" s="1">
        <v>72</v>
      </c>
    </row>
    <row r="187" spans="1:4" ht="15" customHeight="1">
      <c r="A187" s="73" t="s">
        <v>590</v>
      </c>
      <c r="B187" s="81" t="s">
        <v>591</v>
      </c>
      <c r="C187" s="73" t="s">
        <v>277</v>
      </c>
      <c r="D187" s="1">
        <v>324</v>
      </c>
    </row>
    <row r="188" spans="1:4" ht="15" customHeight="1">
      <c r="A188" s="73" t="s">
        <v>592</v>
      </c>
      <c r="B188" s="81" t="s">
        <v>593</v>
      </c>
      <c r="C188" s="73" t="s">
        <v>272</v>
      </c>
      <c r="D188" s="1">
        <v>77</v>
      </c>
    </row>
    <row r="189" spans="1:4" ht="15" customHeight="1">
      <c r="A189" s="73" t="s">
        <v>594</v>
      </c>
      <c r="B189" s="81" t="s">
        <v>595</v>
      </c>
      <c r="C189" s="73"/>
      <c r="D189" s="1">
        <v>519</v>
      </c>
    </row>
    <row r="190" spans="1:4" ht="15" customHeight="1">
      <c r="A190" s="73" t="s">
        <v>596</v>
      </c>
      <c r="B190" s="74" t="s">
        <v>597</v>
      </c>
      <c r="C190" s="73"/>
      <c r="D190" s="1">
        <v>81</v>
      </c>
    </row>
    <row r="191" spans="1:4" ht="15" customHeight="1">
      <c r="A191" s="73" t="s">
        <v>598</v>
      </c>
      <c r="B191" s="74" t="s">
        <v>599</v>
      </c>
      <c r="C191" s="73" t="s">
        <v>272</v>
      </c>
      <c r="D191" s="1">
        <v>144</v>
      </c>
    </row>
    <row r="192" spans="1:4" ht="15" customHeight="1">
      <c r="A192" s="73" t="s">
        <v>107</v>
      </c>
      <c r="B192" s="81" t="s">
        <v>132</v>
      </c>
      <c r="C192" s="73" t="s">
        <v>277</v>
      </c>
      <c r="D192" s="1">
        <v>83</v>
      </c>
    </row>
    <row r="193" spans="1:4" ht="15" customHeight="1">
      <c r="A193" s="73" t="s">
        <v>600</v>
      </c>
      <c r="B193" s="81" t="s">
        <v>601</v>
      </c>
      <c r="C193" s="73" t="s">
        <v>277</v>
      </c>
      <c r="D193" s="1">
        <v>85</v>
      </c>
    </row>
    <row r="194" spans="1:4" ht="15" customHeight="1">
      <c r="A194" s="73" t="s">
        <v>602</v>
      </c>
      <c r="B194" s="81" t="s">
        <v>603</v>
      </c>
      <c r="C194" s="73"/>
      <c r="D194" s="1">
        <v>86</v>
      </c>
    </row>
    <row r="195" spans="1:4" ht="15" customHeight="1">
      <c r="A195" s="78" t="s">
        <v>604</v>
      </c>
      <c r="B195" s="81" t="s">
        <v>605</v>
      </c>
      <c r="C195" s="73"/>
      <c r="D195" s="1">
        <v>87</v>
      </c>
    </row>
    <row r="196" spans="1:4" ht="15" customHeight="1">
      <c r="A196" s="73" t="s">
        <v>606</v>
      </c>
      <c r="B196" s="81" t="s">
        <v>607</v>
      </c>
      <c r="C196" s="73" t="s">
        <v>277</v>
      </c>
      <c r="D196" s="1">
        <v>88</v>
      </c>
    </row>
    <row r="197" spans="1:4" ht="15" customHeight="1">
      <c r="A197" s="73" t="s">
        <v>608</v>
      </c>
      <c r="B197" s="81" t="s">
        <v>609</v>
      </c>
      <c r="C197" s="73" t="s">
        <v>277</v>
      </c>
      <c r="D197" s="1">
        <v>435</v>
      </c>
    </row>
    <row r="198" spans="1:4" ht="15" customHeight="1">
      <c r="A198" s="73" t="s">
        <v>610</v>
      </c>
      <c r="B198" s="81" t="s">
        <v>611</v>
      </c>
      <c r="C198" s="73" t="s">
        <v>277</v>
      </c>
      <c r="D198" s="1">
        <v>413</v>
      </c>
    </row>
    <row r="199" spans="1:4" ht="15" customHeight="1">
      <c r="A199" s="73">
        <v>89</v>
      </c>
      <c r="B199" s="81" t="s">
        <v>612</v>
      </c>
      <c r="C199" s="73"/>
      <c r="D199" s="1">
        <v>89</v>
      </c>
    </row>
    <row r="200" spans="1:4" ht="15" customHeight="1">
      <c r="A200" s="73" t="s">
        <v>613</v>
      </c>
      <c r="B200" s="81" t="s">
        <v>614</v>
      </c>
      <c r="C200" s="73" t="s">
        <v>277</v>
      </c>
      <c r="D200" s="1">
        <v>90</v>
      </c>
    </row>
    <row r="201" spans="1:4" ht="15" customHeight="1">
      <c r="A201" s="73" t="s">
        <v>161</v>
      </c>
      <c r="B201" s="81" t="s">
        <v>615</v>
      </c>
      <c r="C201" s="73" t="s">
        <v>277</v>
      </c>
      <c r="D201" s="1">
        <v>91</v>
      </c>
    </row>
    <row r="202" spans="1:4" ht="15" customHeight="1">
      <c r="A202" s="73" t="s">
        <v>616</v>
      </c>
      <c r="B202" s="81" t="s">
        <v>617</v>
      </c>
      <c r="C202" s="73" t="s">
        <v>277</v>
      </c>
      <c r="D202" s="1">
        <v>92</v>
      </c>
    </row>
    <row r="203" spans="1:4" ht="15" customHeight="1">
      <c r="A203" s="78" t="s">
        <v>618</v>
      </c>
      <c r="B203" s="81" t="s">
        <v>619</v>
      </c>
      <c r="C203" s="73"/>
      <c r="D203" s="1">
        <v>93</v>
      </c>
    </row>
    <row r="204" spans="1:4" ht="15" customHeight="1">
      <c r="A204" s="73" t="s">
        <v>620</v>
      </c>
      <c r="B204" s="81" t="s">
        <v>621</v>
      </c>
      <c r="C204" s="73" t="s">
        <v>277</v>
      </c>
      <c r="D204" s="1">
        <v>94</v>
      </c>
    </row>
    <row r="205" spans="1:4" ht="15" customHeight="1">
      <c r="A205" s="73">
        <v>351</v>
      </c>
      <c r="B205" s="81" t="s">
        <v>622</v>
      </c>
      <c r="C205" s="73" t="s">
        <v>277</v>
      </c>
      <c r="D205" s="1">
        <v>351</v>
      </c>
    </row>
    <row r="206" spans="1:4" ht="15" customHeight="1">
      <c r="A206" s="73" t="s">
        <v>623</v>
      </c>
      <c r="B206" s="81" t="s">
        <v>624</v>
      </c>
      <c r="C206" s="73" t="s">
        <v>277</v>
      </c>
      <c r="D206" s="1">
        <v>95</v>
      </c>
    </row>
    <row r="207" spans="1:4" ht="15" customHeight="1">
      <c r="A207" s="73" t="s">
        <v>625</v>
      </c>
      <c r="B207" s="74" t="s">
        <v>626</v>
      </c>
      <c r="C207" s="73" t="s">
        <v>272</v>
      </c>
      <c r="D207" s="1">
        <v>96</v>
      </c>
    </row>
    <row r="208" spans="1:4" ht="15" customHeight="1">
      <c r="A208" s="73" t="s">
        <v>627</v>
      </c>
      <c r="B208" s="81" t="s">
        <v>628</v>
      </c>
      <c r="C208" s="73" t="s">
        <v>277</v>
      </c>
      <c r="D208" s="1">
        <v>97</v>
      </c>
    </row>
    <row r="209" spans="1:4" ht="15" customHeight="1">
      <c r="A209" s="73" t="s">
        <v>629</v>
      </c>
      <c r="B209" s="74" t="s">
        <v>630</v>
      </c>
      <c r="C209" s="73" t="s">
        <v>272</v>
      </c>
      <c r="D209" s="1">
        <v>98</v>
      </c>
    </row>
    <row r="210" spans="1:4" ht="15" customHeight="1">
      <c r="A210" s="73" t="s">
        <v>631</v>
      </c>
      <c r="B210" s="74" t="s">
        <v>632</v>
      </c>
      <c r="C210" s="73"/>
      <c r="D210" s="1">
        <v>99</v>
      </c>
    </row>
    <row r="211" spans="1:4" ht="15" customHeight="1">
      <c r="A211" s="73" t="s">
        <v>633</v>
      </c>
      <c r="B211" s="81" t="s">
        <v>634</v>
      </c>
      <c r="C211" s="73" t="s">
        <v>272</v>
      </c>
      <c r="D211" s="1">
        <v>243</v>
      </c>
    </row>
    <row r="212" spans="1:4" ht="15" customHeight="1">
      <c r="A212" s="73" t="s">
        <v>635</v>
      </c>
      <c r="B212" s="81" t="s">
        <v>636</v>
      </c>
      <c r="C212" s="73"/>
      <c r="D212" s="1">
        <v>100</v>
      </c>
    </row>
    <row r="213" spans="1:4" ht="15" customHeight="1">
      <c r="A213" s="73" t="s">
        <v>637</v>
      </c>
      <c r="B213" s="81" t="s">
        <v>638</v>
      </c>
      <c r="C213" s="73" t="s">
        <v>277</v>
      </c>
      <c r="D213" s="1">
        <v>101</v>
      </c>
    </row>
    <row r="214" spans="1:4" ht="15" customHeight="1">
      <c r="A214" s="73" t="s">
        <v>639</v>
      </c>
      <c r="B214" s="81" t="s">
        <v>640</v>
      </c>
      <c r="C214" s="73"/>
      <c r="D214" s="1">
        <v>102</v>
      </c>
    </row>
    <row r="215" spans="1:4" ht="15" customHeight="1">
      <c r="A215" s="73" t="s">
        <v>641</v>
      </c>
      <c r="B215" s="81" t="s">
        <v>642</v>
      </c>
      <c r="C215" s="73" t="s">
        <v>277</v>
      </c>
      <c r="D215" s="1">
        <v>103</v>
      </c>
    </row>
    <row r="216" spans="1:4" ht="15" customHeight="1">
      <c r="A216" s="73" t="s">
        <v>643</v>
      </c>
      <c r="B216" s="74" t="s">
        <v>644</v>
      </c>
      <c r="C216" s="73" t="s">
        <v>272</v>
      </c>
      <c r="D216" s="1">
        <v>105</v>
      </c>
    </row>
    <row r="217" spans="1:4" ht="15" customHeight="1">
      <c r="A217" s="73" t="s">
        <v>173</v>
      </c>
      <c r="B217" s="81" t="s">
        <v>181</v>
      </c>
      <c r="C217" s="73" t="s">
        <v>277</v>
      </c>
      <c r="D217" s="1">
        <v>108</v>
      </c>
    </row>
    <row r="218" spans="1:4" ht="15" customHeight="1">
      <c r="A218" s="73" t="s">
        <v>645</v>
      </c>
      <c r="B218" s="81" t="s">
        <v>646</v>
      </c>
      <c r="C218" s="73" t="s">
        <v>277</v>
      </c>
      <c r="D218" s="1">
        <v>114</v>
      </c>
    </row>
    <row r="219" spans="1:4" ht="15" customHeight="1">
      <c r="A219" s="73" t="s">
        <v>647</v>
      </c>
      <c r="B219" s="81" t="s">
        <v>648</v>
      </c>
      <c r="C219" s="73"/>
      <c r="D219" s="1">
        <v>246</v>
      </c>
    </row>
    <row r="220" spans="1:4" ht="15" customHeight="1">
      <c r="A220" s="73" t="s">
        <v>649</v>
      </c>
      <c r="B220" s="81" t="s">
        <v>650</v>
      </c>
      <c r="C220" s="73" t="s">
        <v>277</v>
      </c>
      <c r="D220" s="1">
        <v>230</v>
      </c>
    </row>
    <row r="221" spans="1:4" ht="15" customHeight="1">
      <c r="A221" s="73" t="s">
        <v>162</v>
      </c>
      <c r="B221" s="81" t="s">
        <v>651</v>
      </c>
      <c r="C221" s="73" t="s">
        <v>277</v>
      </c>
      <c r="D221" s="1">
        <v>118</v>
      </c>
    </row>
    <row r="222" spans="1:4" ht="15" customHeight="1">
      <c r="A222" s="73" t="s">
        <v>652</v>
      </c>
      <c r="B222" s="81" t="s">
        <v>653</v>
      </c>
      <c r="C222" s="73" t="s">
        <v>277</v>
      </c>
      <c r="D222" s="1">
        <v>325</v>
      </c>
    </row>
    <row r="223" spans="1:4" ht="15" customHeight="1">
      <c r="A223" s="73" t="s">
        <v>654</v>
      </c>
      <c r="B223" s="81" t="s">
        <v>655</v>
      </c>
      <c r="C223" s="73" t="s">
        <v>277</v>
      </c>
      <c r="D223" s="1">
        <v>119</v>
      </c>
    </row>
    <row r="224" spans="1:4" ht="15" customHeight="1">
      <c r="A224" s="73" t="s">
        <v>656</v>
      </c>
      <c r="B224" s="81" t="s">
        <v>657</v>
      </c>
      <c r="C224" s="73" t="s">
        <v>272</v>
      </c>
      <c r="D224" s="1">
        <v>130</v>
      </c>
    </row>
    <row r="225" spans="1:4" ht="15" customHeight="1">
      <c r="A225" s="73" t="s">
        <v>658</v>
      </c>
      <c r="B225" s="81" t="s">
        <v>659</v>
      </c>
      <c r="C225" s="73" t="s">
        <v>277</v>
      </c>
      <c r="D225" s="1">
        <v>131</v>
      </c>
    </row>
    <row r="226" spans="1:4" ht="15" customHeight="1">
      <c r="A226" s="73" t="s">
        <v>660</v>
      </c>
      <c r="B226" s="74" t="s">
        <v>661</v>
      </c>
      <c r="C226" s="73"/>
      <c r="D226" s="1">
        <v>132</v>
      </c>
    </row>
    <row r="227" spans="1:4" ht="15" customHeight="1">
      <c r="A227" s="73" t="s">
        <v>662</v>
      </c>
      <c r="B227" s="74" t="s">
        <v>663</v>
      </c>
      <c r="C227" s="73"/>
      <c r="D227" s="1">
        <v>134</v>
      </c>
    </row>
    <row r="228" spans="1:4" ht="15" customHeight="1">
      <c r="A228" s="73" t="s">
        <v>664</v>
      </c>
      <c r="B228" s="76" t="s">
        <v>665</v>
      </c>
      <c r="C228" s="73" t="s">
        <v>277</v>
      </c>
      <c r="D228" s="1">
        <v>140</v>
      </c>
    </row>
    <row r="229" spans="1:4" ht="15" customHeight="1">
      <c r="A229" s="73" t="s">
        <v>108</v>
      </c>
      <c r="B229" s="76" t="s">
        <v>133</v>
      </c>
      <c r="C229" s="73" t="s">
        <v>277</v>
      </c>
      <c r="D229" s="1">
        <v>136</v>
      </c>
    </row>
    <row r="230" spans="1:4" ht="15" customHeight="1">
      <c r="A230" s="73" t="s">
        <v>208</v>
      </c>
      <c r="B230" s="81" t="s">
        <v>209</v>
      </c>
      <c r="C230" s="73" t="s">
        <v>277</v>
      </c>
      <c r="D230" s="1">
        <v>414</v>
      </c>
    </row>
    <row r="231" spans="1:4" ht="15" customHeight="1">
      <c r="A231" s="73" t="s">
        <v>666</v>
      </c>
      <c r="B231" s="74" t="s">
        <v>667</v>
      </c>
      <c r="C231" s="73" t="s">
        <v>272</v>
      </c>
      <c r="D231" s="1">
        <v>145</v>
      </c>
    </row>
    <row r="232" spans="1:4" ht="15" customHeight="1">
      <c r="A232" s="73" t="s">
        <v>109</v>
      </c>
      <c r="B232" s="81" t="s">
        <v>134</v>
      </c>
      <c r="C232" s="73" t="s">
        <v>277</v>
      </c>
      <c r="D232" s="1">
        <v>146</v>
      </c>
    </row>
    <row r="233" spans="1:4" ht="15" customHeight="1">
      <c r="A233" s="73">
        <v>148</v>
      </c>
      <c r="B233" s="81" t="s">
        <v>668</v>
      </c>
      <c r="C233" s="73" t="s">
        <v>277</v>
      </c>
      <c r="D233" s="1">
        <v>148</v>
      </c>
    </row>
    <row r="234" spans="1:4" ht="15" customHeight="1">
      <c r="A234" s="73" t="s">
        <v>110</v>
      </c>
      <c r="B234" s="81" t="s">
        <v>135</v>
      </c>
      <c r="C234" s="73" t="s">
        <v>272</v>
      </c>
      <c r="D234" s="1">
        <v>149</v>
      </c>
    </row>
    <row r="235" spans="1:4" ht="15" customHeight="1">
      <c r="A235" s="73">
        <v>150</v>
      </c>
      <c r="B235" s="81" t="s">
        <v>669</v>
      </c>
      <c r="C235" s="73"/>
      <c r="D235" s="1">
        <v>150</v>
      </c>
    </row>
    <row r="236" spans="1:4" ht="15" customHeight="1">
      <c r="A236" s="73" t="s">
        <v>670</v>
      </c>
      <c r="B236" s="81" t="s">
        <v>671</v>
      </c>
      <c r="C236" s="73" t="s">
        <v>277</v>
      </c>
      <c r="D236" s="1">
        <v>152</v>
      </c>
    </row>
    <row r="237" spans="1:4" ht="15" customHeight="1">
      <c r="A237" s="73" t="s">
        <v>672</v>
      </c>
      <c r="B237" s="81" t="s">
        <v>673</v>
      </c>
      <c r="C237" s="73"/>
      <c r="D237" s="1">
        <v>156</v>
      </c>
    </row>
    <row r="238" spans="1:4" ht="15" customHeight="1">
      <c r="A238" s="73" t="s">
        <v>674</v>
      </c>
      <c r="B238" s="81" t="s">
        <v>675</v>
      </c>
      <c r="C238" s="73"/>
      <c r="D238" s="1">
        <v>158</v>
      </c>
    </row>
    <row r="239" spans="1:4" ht="15" customHeight="1">
      <c r="A239" s="73" t="s">
        <v>676</v>
      </c>
      <c r="B239" s="81" t="s">
        <v>677</v>
      </c>
      <c r="C239" s="73" t="s">
        <v>272</v>
      </c>
      <c r="D239" s="1">
        <v>159</v>
      </c>
    </row>
    <row r="240" spans="1:4" ht="15" customHeight="1">
      <c r="A240" s="73" t="s">
        <v>678</v>
      </c>
      <c r="B240" s="81" t="s">
        <v>679</v>
      </c>
      <c r="C240" s="73" t="s">
        <v>277</v>
      </c>
      <c r="D240" s="1">
        <v>161</v>
      </c>
    </row>
    <row r="241" spans="1:4" ht="15" customHeight="1">
      <c r="A241" s="73" t="s">
        <v>680</v>
      </c>
      <c r="B241" s="81" t="s">
        <v>681</v>
      </c>
      <c r="C241" s="73"/>
      <c r="D241" s="1">
        <v>162</v>
      </c>
    </row>
    <row r="242" spans="1:4" ht="15" customHeight="1">
      <c r="A242" s="73" t="s">
        <v>682</v>
      </c>
      <c r="B242" s="81" t="s">
        <v>683</v>
      </c>
      <c r="C242" s="73" t="s">
        <v>272</v>
      </c>
      <c r="D242" s="1">
        <v>163</v>
      </c>
    </row>
    <row r="243" spans="1:4" ht="15" customHeight="1">
      <c r="A243" s="73" t="s">
        <v>684</v>
      </c>
      <c r="B243" s="81" t="s">
        <v>685</v>
      </c>
      <c r="C243" s="73" t="s">
        <v>272</v>
      </c>
      <c r="D243" s="1">
        <v>164</v>
      </c>
    </row>
    <row r="244" spans="1:4" ht="15" customHeight="1">
      <c r="A244" s="73" t="s">
        <v>686</v>
      </c>
      <c r="B244" s="81" t="s">
        <v>687</v>
      </c>
      <c r="C244" s="73" t="s">
        <v>272</v>
      </c>
      <c r="D244" s="1">
        <v>415</v>
      </c>
    </row>
    <row r="245" spans="1:4" ht="15" customHeight="1">
      <c r="A245" s="73" t="s">
        <v>688</v>
      </c>
      <c r="B245" s="74" t="s">
        <v>689</v>
      </c>
      <c r="C245" s="73" t="s">
        <v>272</v>
      </c>
      <c r="D245" s="1">
        <v>165</v>
      </c>
    </row>
    <row r="246" spans="1:4" ht="15" customHeight="1">
      <c r="A246" s="73" t="s">
        <v>690</v>
      </c>
      <c r="B246" s="74" t="s">
        <v>691</v>
      </c>
      <c r="C246" s="73" t="s">
        <v>272</v>
      </c>
      <c r="D246" s="1">
        <v>166</v>
      </c>
    </row>
    <row r="247" spans="1:4" ht="15" customHeight="1">
      <c r="A247" s="78" t="s">
        <v>692</v>
      </c>
      <c r="B247" s="74" t="s">
        <v>693</v>
      </c>
      <c r="C247" s="73"/>
      <c r="D247" s="1">
        <v>167</v>
      </c>
    </row>
    <row r="248" spans="1:4" ht="15" customHeight="1">
      <c r="A248" s="78" t="s">
        <v>694</v>
      </c>
      <c r="B248" s="74" t="s">
        <v>695</v>
      </c>
      <c r="C248" s="73" t="s">
        <v>272</v>
      </c>
      <c r="D248" s="1">
        <v>168</v>
      </c>
    </row>
    <row r="249" spans="1:4" ht="15" customHeight="1">
      <c r="A249" s="73" t="s">
        <v>696</v>
      </c>
      <c r="B249" s="74" t="s">
        <v>697</v>
      </c>
      <c r="C249" s="73" t="s">
        <v>272</v>
      </c>
      <c r="D249" s="1">
        <v>169</v>
      </c>
    </row>
    <row r="250" spans="1:4" ht="15" customHeight="1">
      <c r="A250" s="77" t="s">
        <v>698</v>
      </c>
      <c r="B250" s="74" t="s">
        <v>699</v>
      </c>
      <c r="C250" s="73" t="s">
        <v>277</v>
      </c>
      <c r="D250" s="1">
        <v>172</v>
      </c>
    </row>
    <row r="251" spans="1:4" ht="15" customHeight="1">
      <c r="A251" s="73" t="s">
        <v>700</v>
      </c>
      <c r="B251" s="74" t="s">
        <v>701</v>
      </c>
      <c r="C251" s="73"/>
      <c r="D251" s="1">
        <v>175</v>
      </c>
    </row>
    <row r="252" spans="1:4" ht="15" customHeight="1">
      <c r="A252" s="73" t="s">
        <v>702</v>
      </c>
      <c r="B252" s="74" t="s">
        <v>703</v>
      </c>
      <c r="C252" s="73"/>
      <c r="D252" s="1">
        <v>186</v>
      </c>
    </row>
    <row r="253" spans="1:4" ht="15" customHeight="1">
      <c r="A253" s="73" t="s">
        <v>704</v>
      </c>
      <c r="B253" s="81" t="s">
        <v>705</v>
      </c>
      <c r="C253" s="73" t="s">
        <v>277</v>
      </c>
      <c r="D253" s="1">
        <v>185</v>
      </c>
    </row>
    <row r="254" spans="1:4" ht="15" customHeight="1">
      <c r="A254" s="73" t="s">
        <v>706</v>
      </c>
      <c r="B254" s="81" t="s">
        <v>707</v>
      </c>
      <c r="C254" s="73" t="s">
        <v>277</v>
      </c>
      <c r="D254" s="1">
        <v>416</v>
      </c>
    </row>
    <row r="255" spans="1:4" ht="15" customHeight="1">
      <c r="A255" s="73" t="s">
        <v>210</v>
      </c>
      <c r="B255" s="81" t="s">
        <v>211</v>
      </c>
      <c r="C255" s="73" t="s">
        <v>277</v>
      </c>
      <c r="D255" s="1">
        <v>419</v>
      </c>
    </row>
    <row r="256" spans="1:4" ht="15" customHeight="1">
      <c r="A256" s="73" t="s">
        <v>708</v>
      </c>
      <c r="B256" s="81" t="s">
        <v>709</v>
      </c>
      <c r="C256" s="73" t="s">
        <v>277</v>
      </c>
      <c r="D256" s="1">
        <v>417</v>
      </c>
    </row>
    <row r="257" spans="1:4" ht="15" customHeight="1">
      <c r="A257" s="73" t="s">
        <v>710</v>
      </c>
      <c r="B257" s="75" t="s">
        <v>711</v>
      </c>
      <c r="C257" s="73"/>
      <c r="D257" s="1">
        <v>187</v>
      </c>
    </row>
    <row r="258" spans="1:4" ht="15" customHeight="1">
      <c r="A258" s="73" t="s">
        <v>712</v>
      </c>
      <c r="B258" s="81" t="s">
        <v>713</v>
      </c>
      <c r="C258" s="73" t="s">
        <v>277</v>
      </c>
      <c r="D258" s="1">
        <v>420</v>
      </c>
    </row>
    <row r="259" spans="1:4" ht="15" customHeight="1">
      <c r="A259" s="73" t="s">
        <v>714</v>
      </c>
      <c r="B259" s="81" t="s">
        <v>715</v>
      </c>
      <c r="C259" s="73" t="s">
        <v>277</v>
      </c>
      <c r="D259" s="1">
        <v>421</v>
      </c>
    </row>
    <row r="260" spans="1:4" ht="15" customHeight="1">
      <c r="A260" s="73" t="s">
        <v>716</v>
      </c>
      <c r="B260" s="81" t="s">
        <v>717</v>
      </c>
      <c r="C260" s="73" t="s">
        <v>277</v>
      </c>
      <c r="D260" s="1">
        <v>422</v>
      </c>
    </row>
    <row r="261" spans="1:4" ht="15" customHeight="1">
      <c r="A261" s="73" t="s">
        <v>718</v>
      </c>
      <c r="B261" s="81" t="s">
        <v>719</v>
      </c>
      <c r="C261" s="73" t="s">
        <v>277</v>
      </c>
      <c r="D261" s="1">
        <v>423</v>
      </c>
    </row>
    <row r="262" spans="1:4" ht="15" customHeight="1">
      <c r="A262" s="73" t="s">
        <v>720</v>
      </c>
      <c r="B262" s="81" t="s">
        <v>721</v>
      </c>
      <c r="C262" s="73" t="s">
        <v>277</v>
      </c>
      <c r="D262" s="1">
        <v>188</v>
      </c>
    </row>
    <row r="263" spans="1:4" ht="15" customHeight="1">
      <c r="A263" s="73" t="s">
        <v>722</v>
      </c>
      <c r="B263" s="74" t="s">
        <v>723</v>
      </c>
      <c r="C263" s="73" t="s">
        <v>272</v>
      </c>
      <c r="D263" s="1">
        <v>189</v>
      </c>
    </row>
    <row r="264" spans="1:4" ht="15" customHeight="1">
      <c r="A264" s="73" t="s">
        <v>724</v>
      </c>
      <c r="B264" s="81" t="s">
        <v>725</v>
      </c>
      <c r="C264" s="73" t="s">
        <v>277</v>
      </c>
      <c r="D264" s="1">
        <v>520</v>
      </c>
    </row>
    <row r="265" spans="1:4" ht="15" customHeight="1">
      <c r="A265" s="73" t="s">
        <v>726</v>
      </c>
      <c r="B265" s="81" t="s">
        <v>727</v>
      </c>
      <c r="C265" s="73"/>
      <c r="D265" s="1">
        <v>247</v>
      </c>
    </row>
    <row r="266" spans="1:4" ht="15" customHeight="1">
      <c r="A266" s="73" t="s">
        <v>728</v>
      </c>
      <c r="B266" s="81" t="s">
        <v>729</v>
      </c>
      <c r="C266" s="73"/>
      <c r="D266" s="1">
        <v>248</v>
      </c>
    </row>
    <row r="267" spans="1:4" ht="15" customHeight="1">
      <c r="A267" s="73" t="s">
        <v>163</v>
      </c>
      <c r="B267" s="81" t="s">
        <v>730</v>
      </c>
      <c r="C267" s="73" t="s">
        <v>277</v>
      </c>
      <c r="D267" s="1">
        <v>328</v>
      </c>
    </row>
    <row r="268" spans="1:4" ht="15" customHeight="1">
      <c r="A268" s="73" t="s">
        <v>731</v>
      </c>
      <c r="B268" s="81" t="s">
        <v>732</v>
      </c>
      <c r="C268" s="73" t="s">
        <v>277</v>
      </c>
      <c r="D268" s="1">
        <v>194</v>
      </c>
    </row>
    <row r="269" spans="1:4" ht="15" customHeight="1">
      <c r="A269" s="73" t="s">
        <v>733</v>
      </c>
      <c r="B269" s="81" t="s">
        <v>734</v>
      </c>
      <c r="C269" s="73" t="s">
        <v>277</v>
      </c>
      <c r="D269" s="1">
        <v>197</v>
      </c>
    </row>
    <row r="270" spans="1:4" ht="15" customHeight="1">
      <c r="A270" s="73" t="s">
        <v>735</v>
      </c>
      <c r="B270" s="81" t="s">
        <v>736</v>
      </c>
      <c r="C270" s="73" t="s">
        <v>272</v>
      </c>
      <c r="D270" s="1">
        <v>198</v>
      </c>
    </row>
    <row r="271" spans="1:4" ht="15" customHeight="1">
      <c r="A271" s="73" t="s">
        <v>737</v>
      </c>
      <c r="B271" s="76" t="s">
        <v>738</v>
      </c>
      <c r="C271" s="73"/>
      <c r="D271" s="1">
        <v>521</v>
      </c>
    </row>
    <row r="272" spans="1:4" ht="15" customHeight="1">
      <c r="A272" s="73" t="s">
        <v>739</v>
      </c>
      <c r="B272" s="74" t="s">
        <v>740</v>
      </c>
      <c r="C272" s="73"/>
      <c r="D272" s="1">
        <v>199</v>
      </c>
    </row>
    <row r="273" spans="1:4" ht="15" customHeight="1">
      <c r="A273" s="73">
        <v>200</v>
      </c>
      <c r="B273" s="74" t="s">
        <v>182</v>
      </c>
      <c r="C273" s="73" t="s">
        <v>272</v>
      </c>
      <c r="D273" s="1">
        <v>200</v>
      </c>
    </row>
    <row r="274" spans="1:4" ht="15" customHeight="1">
      <c r="A274" s="73" t="s">
        <v>741</v>
      </c>
      <c r="B274" s="81" t="s">
        <v>742</v>
      </c>
      <c r="C274" s="73" t="s">
        <v>277</v>
      </c>
      <c r="D274" s="1">
        <v>201</v>
      </c>
    </row>
    <row r="275" spans="1:4" ht="15" customHeight="1">
      <c r="A275" s="73" t="s">
        <v>743</v>
      </c>
      <c r="B275" s="81" t="s">
        <v>744</v>
      </c>
      <c r="C275" s="73" t="s">
        <v>277</v>
      </c>
      <c r="D275" s="1">
        <v>202</v>
      </c>
    </row>
    <row r="276" spans="1:4" ht="15" customHeight="1">
      <c r="A276" s="73" t="s">
        <v>745</v>
      </c>
      <c r="B276" s="81" t="s">
        <v>746</v>
      </c>
      <c r="C276" s="73"/>
      <c r="D276" s="1">
        <v>258</v>
      </c>
    </row>
    <row r="277" spans="1:4" ht="15" customHeight="1">
      <c r="A277" s="73" t="s">
        <v>747</v>
      </c>
      <c r="B277" s="81" t="s">
        <v>748</v>
      </c>
      <c r="C277" s="73" t="s">
        <v>277</v>
      </c>
      <c r="D277" s="1">
        <v>259</v>
      </c>
    </row>
    <row r="278" spans="1:4" ht="15" customHeight="1">
      <c r="A278" s="73" t="s">
        <v>749</v>
      </c>
      <c r="B278" s="81" t="s">
        <v>750</v>
      </c>
      <c r="C278" s="73" t="s">
        <v>277</v>
      </c>
      <c r="D278" s="1">
        <v>260</v>
      </c>
    </row>
    <row r="279" spans="1:4" ht="15" customHeight="1">
      <c r="A279" s="73" t="s">
        <v>751</v>
      </c>
      <c r="B279" s="81" t="s">
        <v>752</v>
      </c>
      <c r="C279" s="73" t="s">
        <v>277</v>
      </c>
      <c r="D279" s="1">
        <v>261</v>
      </c>
    </row>
    <row r="280" spans="1:4" ht="15" customHeight="1">
      <c r="A280" s="73" t="s">
        <v>753</v>
      </c>
      <c r="B280" s="81" t="s">
        <v>754</v>
      </c>
      <c r="C280" s="73" t="s">
        <v>277</v>
      </c>
      <c r="D280" s="1">
        <v>262</v>
      </c>
    </row>
    <row r="281" spans="1:4" ht="15" customHeight="1">
      <c r="A281" s="73" t="s">
        <v>755</v>
      </c>
      <c r="B281" s="74" t="s">
        <v>756</v>
      </c>
      <c r="C281" s="73" t="s">
        <v>272</v>
      </c>
      <c r="D281" s="1">
        <v>320</v>
      </c>
    </row>
    <row r="282" spans="1:4" ht="15" customHeight="1">
      <c r="A282" s="73" t="s">
        <v>757</v>
      </c>
      <c r="B282" s="76" t="s">
        <v>758</v>
      </c>
      <c r="C282" s="73" t="s">
        <v>272</v>
      </c>
      <c r="D282" s="1">
        <v>523</v>
      </c>
    </row>
    <row r="283" spans="1:4" ht="15" customHeight="1">
      <c r="A283" s="73" t="s">
        <v>759</v>
      </c>
      <c r="B283" s="74" t="s">
        <v>760</v>
      </c>
      <c r="C283" s="73"/>
      <c r="D283" s="1">
        <v>204</v>
      </c>
    </row>
    <row r="284" spans="1:4" ht="15" customHeight="1">
      <c r="A284" s="73" t="s">
        <v>761</v>
      </c>
      <c r="B284" s="74" t="s">
        <v>762</v>
      </c>
      <c r="C284" s="73"/>
      <c r="D284" s="1">
        <v>205</v>
      </c>
    </row>
    <row r="285" spans="1:4" ht="15" customHeight="1">
      <c r="A285" s="73" t="s">
        <v>763</v>
      </c>
      <c r="B285" s="81" t="s">
        <v>764</v>
      </c>
      <c r="C285" s="73" t="s">
        <v>277</v>
      </c>
      <c r="D285" s="1">
        <v>210</v>
      </c>
    </row>
    <row r="286" spans="1:4" ht="15" customHeight="1">
      <c r="A286" s="73" t="s">
        <v>765</v>
      </c>
      <c r="B286" s="81" t="s">
        <v>766</v>
      </c>
      <c r="C286" s="73" t="s">
        <v>277</v>
      </c>
      <c r="D286" s="1">
        <v>211</v>
      </c>
    </row>
    <row r="287" spans="1:4" ht="15" customHeight="1">
      <c r="A287" s="73" t="s">
        <v>767</v>
      </c>
      <c r="B287" s="81" t="s">
        <v>768</v>
      </c>
      <c r="C287" s="73" t="s">
        <v>277</v>
      </c>
      <c r="D287" s="1">
        <v>524</v>
      </c>
    </row>
    <row r="288" spans="1:4" ht="15" customHeight="1">
      <c r="A288" s="73" t="s">
        <v>769</v>
      </c>
      <c r="B288" s="81" t="s">
        <v>770</v>
      </c>
      <c r="C288" s="73" t="s">
        <v>277</v>
      </c>
      <c r="D288" s="1">
        <v>213</v>
      </c>
    </row>
    <row r="289" spans="1:4" ht="15" customHeight="1">
      <c r="A289" s="73" t="s">
        <v>771</v>
      </c>
      <c r="B289" s="81" t="s">
        <v>772</v>
      </c>
      <c r="C289" s="73" t="s">
        <v>272</v>
      </c>
      <c r="D289" s="1">
        <v>319</v>
      </c>
    </row>
    <row r="290" spans="1:4" ht="15" customHeight="1">
      <c r="A290" s="73" t="s">
        <v>773</v>
      </c>
      <c r="B290" s="74" t="s">
        <v>774</v>
      </c>
      <c r="C290" s="73" t="s">
        <v>272</v>
      </c>
      <c r="D290" s="1">
        <v>214</v>
      </c>
    </row>
    <row r="291" spans="1:4" ht="15" customHeight="1">
      <c r="A291" s="73" t="s">
        <v>775</v>
      </c>
      <c r="B291" s="81" t="s">
        <v>776</v>
      </c>
      <c r="C291" s="73" t="s">
        <v>272</v>
      </c>
      <c r="D291" s="1">
        <v>221</v>
      </c>
    </row>
    <row r="292" spans="1:4" ht="15" customHeight="1">
      <c r="A292" s="73" t="s">
        <v>777</v>
      </c>
      <c r="B292" s="81" t="s">
        <v>778</v>
      </c>
      <c r="C292" s="73" t="s">
        <v>272</v>
      </c>
      <c r="D292" s="1">
        <v>263</v>
      </c>
    </row>
    <row r="293" spans="1:4" ht="15" customHeight="1">
      <c r="A293" s="73" t="s">
        <v>779</v>
      </c>
      <c r="B293" s="81" t="s">
        <v>780</v>
      </c>
      <c r="C293" s="73" t="s">
        <v>272</v>
      </c>
      <c r="D293" s="1">
        <v>264</v>
      </c>
    </row>
    <row r="294" spans="1:4" ht="15" customHeight="1">
      <c r="A294" s="73" t="s">
        <v>781</v>
      </c>
      <c r="B294" s="81" t="s">
        <v>782</v>
      </c>
      <c r="C294" s="73" t="s">
        <v>272</v>
      </c>
      <c r="D294" s="1">
        <v>49</v>
      </c>
    </row>
    <row r="295" spans="1:4" ht="15" customHeight="1">
      <c r="A295" s="73" t="s">
        <v>783</v>
      </c>
      <c r="B295" s="81" t="s">
        <v>784</v>
      </c>
      <c r="C295" s="73" t="s">
        <v>272</v>
      </c>
      <c r="D295" s="1">
        <v>50</v>
      </c>
    </row>
    <row r="296" spans="1:4" ht="15" customHeight="1">
      <c r="A296" s="73" t="s">
        <v>785</v>
      </c>
      <c r="B296" s="81" t="s">
        <v>786</v>
      </c>
      <c r="C296" s="73"/>
      <c r="D296" s="1">
        <v>51</v>
      </c>
    </row>
    <row r="297" spans="1:4" ht="15" customHeight="1">
      <c r="A297" s="73" t="s">
        <v>787</v>
      </c>
      <c r="B297" s="74" t="s">
        <v>788</v>
      </c>
      <c r="C297" s="73" t="s">
        <v>272</v>
      </c>
      <c r="D297" s="1">
        <v>223</v>
      </c>
    </row>
    <row r="298" spans="1:4" ht="15" customHeight="1">
      <c r="A298" s="73" t="s">
        <v>789</v>
      </c>
      <c r="B298" s="74" t="s">
        <v>790</v>
      </c>
      <c r="C298" s="73" t="s">
        <v>272</v>
      </c>
      <c r="D298" s="1">
        <v>224</v>
      </c>
    </row>
    <row r="299" spans="1:4" ht="15" customHeight="1">
      <c r="A299" s="73" t="s">
        <v>791</v>
      </c>
      <c r="B299" s="81" t="s">
        <v>792</v>
      </c>
      <c r="C299" s="73" t="s">
        <v>277</v>
      </c>
      <c r="D299" s="1">
        <v>225</v>
      </c>
    </row>
    <row r="300" spans="1:4" ht="15" customHeight="1">
      <c r="A300" s="73">
        <v>227</v>
      </c>
      <c r="B300" s="81" t="s">
        <v>793</v>
      </c>
      <c r="C300" s="73"/>
      <c r="D300" s="1">
        <v>227</v>
      </c>
    </row>
    <row r="301" spans="1:4" ht="15" customHeight="1">
      <c r="A301" s="73" t="s">
        <v>794</v>
      </c>
      <c r="B301" s="81" t="s">
        <v>795</v>
      </c>
      <c r="C301" s="73" t="s">
        <v>272</v>
      </c>
      <c r="D301" s="1">
        <v>357</v>
      </c>
    </row>
    <row r="302" spans="1:4" ht="15" customHeight="1">
      <c r="A302" s="73" t="s">
        <v>796</v>
      </c>
      <c r="B302" s="81" t="s">
        <v>797</v>
      </c>
      <c r="C302" s="73" t="s">
        <v>277</v>
      </c>
      <c r="D302" s="1">
        <v>228</v>
      </c>
    </row>
    <row r="303" spans="1:4" ht="15" customHeight="1">
      <c r="A303" s="73" t="s">
        <v>111</v>
      </c>
      <c r="B303" s="81" t="s">
        <v>136</v>
      </c>
      <c r="C303" s="73" t="s">
        <v>277</v>
      </c>
      <c r="D303" s="1">
        <v>229</v>
      </c>
    </row>
    <row r="304" spans="1:4" ht="15" customHeight="1">
      <c r="A304" s="73" t="s">
        <v>798</v>
      </c>
      <c r="B304" s="81" t="s">
        <v>799</v>
      </c>
      <c r="C304" s="73"/>
      <c r="D304" s="1">
        <v>231</v>
      </c>
    </row>
    <row r="305" spans="1:4" ht="15" customHeight="1">
      <c r="A305" s="73" t="s">
        <v>164</v>
      </c>
      <c r="B305" s="81" t="s">
        <v>800</v>
      </c>
      <c r="C305" s="73" t="s">
        <v>277</v>
      </c>
      <c r="D305" s="1">
        <v>232</v>
      </c>
    </row>
    <row r="306" spans="1:4" ht="15" customHeight="1">
      <c r="A306" s="73" t="s">
        <v>165</v>
      </c>
      <c r="B306" s="81" t="s">
        <v>801</v>
      </c>
      <c r="C306" s="73" t="s">
        <v>277</v>
      </c>
      <c r="D306" s="1">
        <v>233</v>
      </c>
    </row>
    <row r="307" spans="1:4" ht="15" customHeight="1">
      <c r="A307" s="73" t="s">
        <v>802</v>
      </c>
      <c r="B307" s="81" t="s">
        <v>803</v>
      </c>
      <c r="C307" s="73" t="s">
        <v>277</v>
      </c>
      <c r="D307" s="1">
        <v>234</v>
      </c>
    </row>
    <row r="308" spans="1:4" ht="15" customHeight="1">
      <c r="A308" s="73" t="s">
        <v>804</v>
      </c>
      <c r="B308" s="81" t="s">
        <v>805</v>
      </c>
      <c r="C308" s="73" t="s">
        <v>277</v>
      </c>
      <c r="D308" s="1">
        <v>265</v>
      </c>
    </row>
    <row r="309" spans="1:4" ht="15" customHeight="1">
      <c r="A309" s="73" t="s">
        <v>806</v>
      </c>
      <c r="B309" s="81" t="s">
        <v>807</v>
      </c>
      <c r="C309" s="73" t="s">
        <v>277</v>
      </c>
      <c r="D309" s="1">
        <v>266</v>
      </c>
    </row>
    <row r="310" spans="1:4" ht="15" customHeight="1">
      <c r="A310" s="73" t="s">
        <v>808</v>
      </c>
      <c r="B310" s="81" t="s">
        <v>809</v>
      </c>
      <c r="C310" s="73"/>
      <c r="D310" s="1">
        <v>267</v>
      </c>
    </row>
    <row r="311" spans="1:4" ht="15" customHeight="1">
      <c r="A311" s="73" t="s">
        <v>810</v>
      </c>
      <c r="B311" s="81" t="s">
        <v>811</v>
      </c>
      <c r="C311" s="73" t="s">
        <v>277</v>
      </c>
      <c r="D311" s="1">
        <v>268</v>
      </c>
    </row>
    <row r="312" spans="1:4" ht="15" customHeight="1">
      <c r="A312" s="73" t="s">
        <v>812</v>
      </c>
      <c r="B312" s="81" t="s">
        <v>813</v>
      </c>
      <c r="C312" s="73" t="s">
        <v>277</v>
      </c>
      <c r="D312" s="1">
        <v>269</v>
      </c>
    </row>
    <row r="313" spans="1:4" ht="15" customHeight="1">
      <c r="A313" s="73" t="s">
        <v>814</v>
      </c>
      <c r="B313" s="81" t="s">
        <v>815</v>
      </c>
      <c r="C313" s="73" t="s">
        <v>277</v>
      </c>
      <c r="D313" s="1">
        <v>270</v>
      </c>
    </row>
    <row r="314" spans="1:4" ht="15" customHeight="1">
      <c r="A314" s="73" t="s">
        <v>816</v>
      </c>
      <c r="B314" s="81" t="s">
        <v>817</v>
      </c>
      <c r="C314" s="73" t="s">
        <v>277</v>
      </c>
      <c r="D314" s="1">
        <v>271</v>
      </c>
    </row>
    <row r="315" spans="1:4" ht="15" customHeight="1">
      <c r="A315" s="73" t="s">
        <v>818</v>
      </c>
      <c r="B315" s="81" t="s">
        <v>819</v>
      </c>
      <c r="C315" s="73" t="s">
        <v>277</v>
      </c>
      <c r="D315" s="1">
        <v>272</v>
      </c>
    </row>
    <row r="316" spans="1:4" ht="15" customHeight="1">
      <c r="A316" s="73" t="s">
        <v>820</v>
      </c>
      <c r="B316" s="81" t="s">
        <v>821</v>
      </c>
      <c r="C316" s="73" t="s">
        <v>277</v>
      </c>
      <c r="D316" s="1">
        <v>236</v>
      </c>
    </row>
    <row r="317" spans="1:4" ht="15" customHeight="1">
      <c r="A317" s="73" t="s">
        <v>822</v>
      </c>
      <c r="B317" s="81" t="s">
        <v>823</v>
      </c>
      <c r="C317" s="73" t="s">
        <v>277</v>
      </c>
      <c r="D317" s="1">
        <v>237</v>
      </c>
    </row>
    <row r="318" spans="1:4" ht="15" customHeight="1">
      <c r="A318" s="73" t="s">
        <v>824</v>
      </c>
      <c r="B318" s="81" t="s">
        <v>825</v>
      </c>
      <c r="C318" s="73" t="s">
        <v>277</v>
      </c>
      <c r="D318" s="1">
        <v>235</v>
      </c>
    </row>
    <row r="319" spans="1:4" ht="15" customHeight="1">
      <c r="A319" s="73" t="s">
        <v>826</v>
      </c>
      <c r="B319" s="74" t="s">
        <v>827</v>
      </c>
      <c r="C319" s="73">
        <v>0</v>
      </c>
      <c r="D319" s="1">
        <v>238</v>
      </c>
    </row>
    <row r="320" spans="1:4" ht="15" customHeight="1">
      <c r="A320" s="73" t="s">
        <v>212</v>
      </c>
      <c r="B320" s="81" t="s">
        <v>213</v>
      </c>
      <c r="C320" s="73" t="s">
        <v>277</v>
      </c>
      <c r="D320" s="1">
        <v>424</v>
      </c>
    </row>
    <row r="321" spans="1:4" ht="15" customHeight="1">
      <c r="A321" s="73" t="s">
        <v>214</v>
      </c>
      <c r="B321" s="81" t="s">
        <v>215</v>
      </c>
      <c r="C321" s="73" t="s">
        <v>277</v>
      </c>
      <c r="D321" s="1">
        <v>425</v>
      </c>
    </row>
    <row r="322" spans="1:4" ht="15" customHeight="1">
      <c r="A322" s="73">
        <v>239</v>
      </c>
      <c r="B322" s="81" t="s">
        <v>828</v>
      </c>
      <c r="C322" s="73" t="s">
        <v>272</v>
      </c>
      <c r="D322" s="1">
        <v>239</v>
      </c>
    </row>
    <row r="323" spans="1:4" ht="15" customHeight="1">
      <c r="A323" s="73" t="s">
        <v>829</v>
      </c>
      <c r="B323" s="74" t="s">
        <v>830</v>
      </c>
      <c r="C323" s="73" t="s">
        <v>272</v>
      </c>
      <c r="D323" s="1">
        <v>241</v>
      </c>
    </row>
    <row r="324" spans="1:4" ht="15" customHeight="1">
      <c r="A324" s="73" t="s">
        <v>112</v>
      </c>
      <c r="B324" s="81" t="s">
        <v>137</v>
      </c>
      <c r="C324" s="73" t="s">
        <v>277</v>
      </c>
      <c r="D324" s="1">
        <v>250</v>
      </c>
    </row>
    <row r="325" spans="1:4" ht="15" customHeight="1">
      <c r="A325" s="73" t="s">
        <v>831</v>
      </c>
      <c r="B325" s="81" t="s">
        <v>832</v>
      </c>
      <c r="C325" s="73" t="s">
        <v>272</v>
      </c>
      <c r="D325" s="1">
        <v>251</v>
      </c>
    </row>
    <row r="326" spans="1:4" ht="15" customHeight="1">
      <c r="A326" s="73" t="s">
        <v>833</v>
      </c>
      <c r="B326" s="74" t="s">
        <v>834</v>
      </c>
      <c r="C326" s="73" t="s">
        <v>272</v>
      </c>
      <c r="D326" s="1">
        <v>252</v>
      </c>
    </row>
    <row r="327" spans="1:4" ht="15" customHeight="1">
      <c r="A327" s="73" t="s">
        <v>835</v>
      </c>
      <c r="B327" s="74" t="s">
        <v>836</v>
      </c>
      <c r="C327" s="73" t="s">
        <v>272</v>
      </c>
      <c r="D327" s="1">
        <v>253</v>
      </c>
    </row>
    <row r="328" spans="1:4" ht="15" customHeight="1">
      <c r="A328" s="73" t="s">
        <v>837</v>
      </c>
      <c r="B328" s="81" t="s">
        <v>838</v>
      </c>
      <c r="C328" s="73" t="s">
        <v>277</v>
      </c>
      <c r="D328" s="1">
        <v>285</v>
      </c>
    </row>
    <row r="329" spans="1:4" ht="15" customHeight="1">
      <c r="A329" s="73">
        <v>352</v>
      </c>
      <c r="B329" s="81" t="s">
        <v>839</v>
      </c>
      <c r="C329" s="73" t="s">
        <v>277</v>
      </c>
      <c r="D329" s="1">
        <v>352</v>
      </c>
    </row>
    <row r="330" spans="1:4" ht="15" customHeight="1">
      <c r="A330" s="73" t="s">
        <v>840</v>
      </c>
      <c r="B330" s="74" t="s">
        <v>841</v>
      </c>
      <c r="C330" s="73" t="s">
        <v>272</v>
      </c>
      <c r="D330" s="1">
        <v>255</v>
      </c>
    </row>
    <row r="331" spans="1:4" ht="15" customHeight="1">
      <c r="A331" s="73" t="s">
        <v>842</v>
      </c>
      <c r="B331" s="74" t="s">
        <v>843</v>
      </c>
      <c r="C331" s="73"/>
      <c r="D331" s="1">
        <v>256</v>
      </c>
    </row>
    <row r="332" spans="1:4" ht="15" customHeight="1">
      <c r="A332" s="73" t="s">
        <v>844</v>
      </c>
      <c r="B332" s="81" t="s">
        <v>845</v>
      </c>
      <c r="C332" s="73" t="s">
        <v>272</v>
      </c>
      <c r="D332" s="1">
        <v>254</v>
      </c>
    </row>
    <row r="333" spans="1:4" ht="15" customHeight="1">
      <c r="A333" s="73" t="s">
        <v>846</v>
      </c>
      <c r="B333" s="74" t="s">
        <v>847</v>
      </c>
      <c r="C333" s="73"/>
      <c r="D333" s="1">
        <v>276</v>
      </c>
    </row>
    <row r="334" spans="1:4" ht="15" customHeight="1">
      <c r="A334" s="73" t="s">
        <v>848</v>
      </c>
      <c r="B334" s="74" t="s">
        <v>849</v>
      </c>
      <c r="C334" s="73"/>
      <c r="D334" s="1">
        <v>277</v>
      </c>
    </row>
    <row r="335" spans="1:4" ht="15" customHeight="1">
      <c r="A335" s="73" t="s">
        <v>850</v>
      </c>
      <c r="B335" s="81" t="s">
        <v>851</v>
      </c>
      <c r="C335" s="73" t="s">
        <v>277</v>
      </c>
      <c r="D335" s="1">
        <v>278</v>
      </c>
    </row>
    <row r="336" spans="1:4" ht="15" customHeight="1">
      <c r="A336" s="73" t="s">
        <v>852</v>
      </c>
      <c r="B336" s="74" t="s">
        <v>853</v>
      </c>
      <c r="C336" s="73"/>
      <c r="D336" s="1">
        <v>279</v>
      </c>
    </row>
    <row r="337" spans="1:4" ht="15" customHeight="1">
      <c r="A337" s="73" t="s">
        <v>854</v>
      </c>
      <c r="B337" s="81" t="s">
        <v>855</v>
      </c>
      <c r="C337" s="73" t="s">
        <v>277</v>
      </c>
      <c r="D337" s="1">
        <v>280</v>
      </c>
    </row>
    <row r="338" spans="1:4" ht="15" customHeight="1">
      <c r="A338" s="73" t="s">
        <v>856</v>
      </c>
      <c r="B338" s="81" t="s">
        <v>857</v>
      </c>
      <c r="C338" s="73" t="s">
        <v>277</v>
      </c>
      <c r="D338" s="1">
        <v>281</v>
      </c>
    </row>
    <row r="339" spans="1:4" ht="15" customHeight="1">
      <c r="A339" s="73" t="s">
        <v>858</v>
      </c>
      <c r="B339" s="81" t="s">
        <v>859</v>
      </c>
      <c r="C339" s="73"/>
      <c r="D339" s="1">
        <v>282</v>
      </c>
    </row>
    <row r="340" spans="1:4" ht="15" customHeight="1">
      <c r="A340" s="73" t="s">
        <v>860</v>
      </c>
      <c r="B340" s="81" t="s">
        <v>861</v>
      </c>
      <c r="C340" s="73" t="s">
        <v>277</v>
      </c>
      <c r="D340" s="1">
        <v>286</v>
      </c>
    </row>
    <row r="341" spans="1:4" ht="15" customHeight="1">
      <c r="A341" s="73" t="s">
        <v>862</v>
      </c>
      <c r="B341" s="81" t="s">
        <v>863</v>
      </c>
      <c r="C341" s="73" t="s">
        <v>277</v>
      </c>
      <c r="D341" s="1">
        <v>287</v>
      </c>
    </row>
    <row r="342" spans="1:4" ht="15" customHeight="1">
      <c r="A342" s="73" t="s">
        <v>864</v>
      </c>
      <c r="B342" s="81" t="s">
        <v>865</v>
      </c>
      <c r="C342" s="73" t="s">
        <v>277</v>
      </c>
      <c r="D342" s="1">
        <v>297</v>
      </c>
    </row>
    <row r="343" spans="1:4" ht="15" customHeight="1">
      <c r="A343" s="73" t="s">
        <v>866</v>
      </c>
      <c r="B343" s="81" t="s">
        <v>867</v>
      </c>
      <c r="C343" s="73" t="s">
        <v>277</v>
      </c>
      <c r="D343" s="1">
        <v>288</v>
      </c>
    </row>
    <row r="344" spans="1:4" ht="15" customHeight="1">
      <c r="A344" s="73" t="s">
        <v>113</v>
      </c>
      <c r="B344" s="81" t="s">
        <v>138</v>
      </c>
      <c r="C344" s="73" t="s">
        <v>277</v>
      </c>
      <c r="D344" s="1">
        <v>289</v>
      </c>
    </row>
    <row r="345" spans="1:4" ht="15" customHeight="1">
      <c r="A345" s="73" t="s">
        <v>868</v>
      </c>
      <c r="B345" s="81" t="s">
        <v>869</v>
      </c>
      <c r="C345" s="73" t="s">
        <v>277</v>
      </c>
      <c r="D345" s="1">
        <v>290</v>
      </c>
    </row>
    <row r="346" spans="1:4" ht="15" customHeight="1">
      <c r="A346" s="73" t="s">
        <v>870</v>
      </c>
      <c r="B346" s="74" t="s">
        <v>871</v>
      </c>
      <c r="C346" s="73" t="s">
        <v>272</v>
      </c>
      <c r="D346" s="1">
        <v>291</v>
      </c>
    </row>
    <row r="347" spans="1:4" ht="15" customHeight="1">
      <c r="A347" s="73" t="s">
        <v>174</v>
      </c>
      <c r="B347" s="81" t="s">
        <v>183</v>
      </c>
      <c r="C347" s="73" t="s">
        <v>277</v>
      </c>
      <c r="D347" s="1">
        <v>292</v>
      </c>
    </row>
    <row r="348" spans="1:4" ht="15" customHeight="1">
      <c r="A348" s="73" t="s">
        <v>872</v>
      </c>
      <c r="B348" s="81" t="s">
        <v>873</v>
      </c>
      <c r="C348" s="73"/>
      <c r="D348" s="1">
        <v>69</v>
      </c>
    </row>
    <row r="349" spans="1:4" ht="15" customHeight="1">
      <c r="A349" s="73" t="s">
        <v>239</v>
      </c>
      <c r="B349" s="81" t="s">
        <v>240</v>
      </c>
      <c r="C349" s="73" t="s">
        <v>277</v>
      </c>
      <c r="D349" s="1">
        <v>240</v>
      </c>
    </row>
    <row r="350" spans="1:4" ht="15" customHeight="1">
      <c r="A350" s="78" t="s">
        <v>874</v>
      </c>
      <c r="B350" s="81" t="s">
        <v>875</v>
      </c>
      <c r="C350" s="73" t="s">
        <v>272</v>
      </c>
      <c r="D350" s="1">
        <v>293</v>
      </c>
    </row>
    <row r="351" spans="1:4" ht="15" customHeight="1">
      <c r="A351" s="73" t="s">
        <v>876</v>
      </c>
      <c r="B351" s="81" t="s">
        <v>877</v>
      </c>
      <c r="C351" s="73" t="s">
        <v>277</v>
      </c>
      <c r="D351" s="1">
        <v>294</v>
      </c>
    </row>
    <row r="352" spans="1:4" ht="15" customHeight="1">
      <c r="A352" s="73" t="s">
        <v>216</v>
      </c>
      <c r="B352" s="81" t="s">
        <v>217</v>
      </c>
      <c r="C352" s="73" t="s">
        <v>277</v>
      </c>
      <c r="D352" s="1">
        <v>426</v>
      </c>
    </row>
    <row r="353" spans="1:4" ht="15" customHeight="1">
      <c r="A353" s="73" t="s">
        <v>878</v>
      </c>
      <c r="B353" s="81" t="s">
        <v>879</v>
      </c>
      <c r="C353" s="73" t="s">
        <v>277</v>
      </c>
      <c r="D353" s="1">
        <v>570</v>
      </c>
    </row>
    <row r="354" spans="1:4" ht="15" customHeight="1">
      <c r="A354" s="73" t="s">
        <v>880</v>
      </c>
      <c r="B354" s="81" t="s">
        <v>881</v>
      </c>
      <c r="C354" s="73"/>
      <c r="D354" s="1">
        <v>295</v>
      </c>
    </row>
    <row r="355" spans="1:4" ht="15" customHeight="1">
      <c r="A355" s="73" t="s">
        <v>882</v>
      </c>
      <c r="B355" s="81" t="s">
        <v>883</v>
      </c>
      <c r="C355" s="73" t="s">
        <v>277</v>
      </c>
      <c r="D355" s="1">
        <v>300</v>
      </c>
    </row>
    <row r="356" spans="1:4" ht="15" customHeight="1">
      <c r="A356" s="73" t="s">
        <v>884</v>
      </c>
      <c r="B356" s="81" t="s">
        <v>885</v>
      </c>
      <c r="C356" s="73"/>
      <c r="D356" s="1">
        <v>301</v>
      </c>
    </row>
    <row r="357" spans="1:4" ht="15" customHeight="1">
      <c r="A357" s="73" t="s">
        <v>886</v>
      </c>
      <c r="B357" s="81" t="s">
        <v>887</v>
      </c>
      <c r="C357" s="73"/>
      <c r="D357" s="1">
        <v>302</v>
      </c>
    </row>
    <row r="358" spans="1:4" ht="15" customHeight="1">
      <c r="A358" s="73" t="s">
        <v>888</v>
      </c>
      <c r="B358" s="81" t="s">
        <v>889</v>
      </c>
      <c r="C358" s="73" t="s">
        <v>277</v>
      </c>
      <c r="D358" s="1">
        <v>157</v>
      </c>
    </row>
    <row r="359" spans="1:4" ht="15" customHeight="1">
      <c r="A359" s="73" t="s">
        <v>890</v>
      </c>
      <c r="B359" s="74" t="s">
        <v>891</v>
      </c>
      <c r="C359" s="73"/>
      <c r="D359" s="1">
        <v>304</v>
      </c>
    </row>
    <row r="360" spans="1:4" ht="15" customHeight="1">
      <c r="A360" s="73" t="s">
        <v>114</v>
      </c>
      <c r="B360" s="81" t="s">
        <v>139</v>
      </c>
      <c r="C360" s="73" t="s">
        <v>277</v>
      </c>
      <c r="D360" s="1">
        <v>305</v>
      </c>
    </row>
    <row r="361" spans="1:4" ht="15" customHeight="1">
      <c r="A361" s="73" t="s">
        <v>892</v>
      </c>
      <c r="B361" s="74" t="s">
        <v>893</v>
      </c>
      <c r="C361" s="73" t="s">
        <v>272</v>
      </c>
      <c r="D361" s="1">
        <v>306</v>
      </c>
    </row>
    <row r="362" spans="1:4" ht="15" customHeight="1">
      <c r="A362" s="73" t="s">
        <v>894</v>
      </c>
      <c r="B362" s="81" t="s">
        <v>895</v>
      </c>
      <c r="C362" s="73" t="s">
        <v>277</v>
      </c>
      <c r="D362" s="1">
        <v>311</v>
      </c>
    </row>
    <row r="363" spans="1:4" ht="15" customHeight="1">
      <c r="A363" s="73" t="s">
        <v>115</v>
      </c>
      <c r="B363" s="81" t="s">
        <v>140</v>
      </c>
      <c r="C363" s="73" t="s">
        <v>277</v>
      </c>
      <c r="D363" s="1">
        <v>312</v>
      </c>
    </row>
    <row r="364" spans="1:4" ht="15" customHeight="1">
      <c r="A364" s="73" t="s">
        <v>896</v>
      </c>
      <c r="B364" s="81" t="s">
        <v>897</v>
      </c>
      <c r="C364" s="73" t="s">
        <v>277</v>
      </c>
      <c r="D364" s="1">
        <v>153</v>
      </c>
    </row>
    <row r="365" spans="1:4" ht="15" customHeight="1">
      <c r="A365" s="73" t="s">
        <v>898</v>
      </c>
      <c r="B365" s="74" t="s">
        <v>899</v>
      </c>
      <c r="C365" s="73"/>
      <c r="D365" s="1">
        <v>314</v>
      </c>
    </row>
    <row r="366" spans="1:4" ht="15" customHeight="1">
      <c r="A366" s="78" t="s">
        <v>900</v>
      </c>
      <c r="B366" s="74" t="s">
        <v>901</v>
      </c>
      <c r="C366" s="73"/>
      <c r="D366" s="1">
        <v>315</v>
      </c>
    </row>
    <row r="367" spans="1:4" ht="15" customHeight="1">
      <c r="A367" s="73" t="s">
        <v>116</v>
      </c>
      <c r="B367" s="81" t="s">
        <v>141</v>
      </c>
      <c r="C367" s="73" t="s">
        <v>277</v>
      </c>
      <c r="D367" s="1">
        <v>316</v>
      </c>
    </row>
    <row r="368" spans="1:4" ht="15" customHeight="1">
      <c r="A368" s="73" t="s">
        <v>166</v>
      </c>
      <c r="B368" s="81" t="s">
        <v>902</v>
      </c>
      <c r="C368" s="73" t="s">
        <v>277</v>
      </c>
      <c r="D368" s="1">
        <v>321</v>
      </c>
    </row>
    <row r="369" spans="1:4" ht="15" customHeight="1">
      <c r="A369" s="73" t="s">
        <v>903</v>
      </c>
      <c r="B369" s="81" t="s">
        <v>904</v>
      </c>
      <c r="C369" s="73" t="s">
        <v>277</v>
      </c>
      <c r="D369" s="1">
        <v>322</v>
      </c>
    </row>
    <row r="370" spans="1:4" ht="15" customHeight="1">
      <c r="A370" s="73" t="s">
        <v>905</v>
      </c>
      <c r="B370" s="81" t="s">
        <v>906</v>
      </c>
      <c r="C370" s="73" t="s">
        <v>277</v>
      </c>
      <c r="D370" s="1">
        <v>334</v>
      </c>
    </row>
    <row r="371" spans="1:4" ht="15" customHeight="1">
      <c r="A371" s="73" t="s">
        <v>907</v>
      </c>
      <c r="B371" s="81" t="s">
        <v>908</v>
      </c>
      <c r="C371" s="73" t="s">
        <v>277</v>
      </c>
      <c r="D371" s="1">
        <v>336</v>
      </c>
    </row>
    <row r="372" spans="1:4" ht="15" customHeight="1">
      <c r="A372" s="73" t="s">
        <v>909</v>
      </c>
      <c r="B372" s="81" t="s">
        <v>910</v>
      </c>
      <c r="C372" s="73" t="s">
        <v>277</v>
      </c>
      <c r="D372" s="1">
        <v>337</v>
      </c>
    </row>
    <row r="373" spans="1:4" ht="15" customHeight="1">
      <c r="A373" s="73" t="s">
        <v>911</v>
      </c>
      <c r="B373" s="81" t="s">
        <v>912</v>
      </c>
      <c r="C373" s="73" t="s">
        <v>277</v>
      </c>
      <c r="D373" s="1">
        <v>299</v>
      </c>
    </row>
    <row r="374" spans="1:4" ht="15" customHeight="1">
      <c r="A374" s="73" t="s">
        <v>913</v>
      </c>
      <c r="B374" s="81" t="s">
        <v>914</v>
      </c>
      <c r="C374" s="73" t="s">
        <v>277</v>
      </c>
      <c r="D374" s="1">
        <v>339</v>
      </c>
    </row>
    <row r="375" spans="1:4" ht="15" customHeight="1">
      <c r="A375" s="73" t="s">
        <v>915</v>
      </c>
      <c r="B375" s="74" t="s">
        <v>916</v>
      </c>
      <c r="C375" s="73" t="s">
        <v>272</v>
      </c>
      <c r="D375" s="1">
        <v>340</v>
      </c>
    </row>
    <row r="376" spans="1:4" ht="15" customHeight="1">
      <c r="A376" s="73" t="s">
        <v>917</v>
      </c>
      <c r="B376" s="81" t="s">
        <v>918</v>
      </c>
      <c r="C376" s="73" t="s">
        <v>277</v>
      </c>
      <c r="D376" s="1">
        <v>346</v>
      </c>
    </row>
    <row r="377" spans="1:4" ht="15" customHeight="1">
      <c r="A377" s="73" t="s">
        <v>919</v>
      </c>
      <c r="B377" s="81" t="s">
        <v>920</v>
      </c>
      <c r="C377" s="73" t="s">
        <v>277</v>
      </c>
      <c r="D377" s="1">
        <v>298</v>
      </c>
    </row>
    <row r="378" spans="1:4" ht="15" customHeight="1">
      <c r="A378" s="73" t="s">
        <v>921</v>
      </c>
      <c r="B378" s="81" t="s">
        <v>922</v>
      </c>
      <c r="C378" s="73" t="s">
        <v>272</v>
      </c>
      <c r="D378" s="1">
        <v>638</v>
      </c>
    </row>
    <row r="379" spans="1:4" ht="15" customHeight="1">
      <c r="A379" s="73" t="s">
        <v>923</v>
      </c>
      <c r="B379" s="74" t="s">
        <v>924</v>
      </c>
      <c r="C379" s="73" t="s">
        <v>272</v>
      </c>
      <c r="D379" s="1">
        <v>347</v>
      </c>
    </row>
    <row r="380" spans="1:4" ht="15" customHeight="1">
      <c r="A380" s="73" t="s">
        <v>925</v>
      </c>
      <c r="B380" s="81" t="s">
        <v>926</v>
      </c>
      <c r="C380" s="73" t="s">
        <v>272</v>
      </c>
      <c r="D380" s="1">
        <v>348</v>
      </c>
    </row>
    <row r="381" spans="1:4" ht="15" customHeight="1">
      <c r="A381" s="73">
        <v>349</v>
      </c>
      <c r="B381" s="81" t="s">
        <v>927</v>
      </c>
      <c r="C381" s="73" t="s">
        <v>277</v>
      </c>
      <c r="D381" s="1">
        <v>349</v>
      </c>
    </row>
    <row r="382" spans="1:4" ht="15" customHeight="1">
      <c r="A382" s="73">
        <v>350</v>
      </c>
      <c r="B382" s="81" t="s">
        <v>928</v>
      </c>
      <c r="C382" s="73" t="s">
        <v>272</v>
      </c>
      <c r="D382" s="1">
        <v>350</v>
      </c>
    </row>
    <row r="383" spans="1:4" ht="15" customHeight="1">
      <c r="A383" s="73" t="s">
        <v>929</v>
      </c>
      <c r="B383" s="74" t="s">
        <v>930</v>
      </c>
      <c r="C383" s="73"/>
      <c r="D383" s="1">
        <v>359</v>
      </c>
    </row>
    <row r="384" spans="1:4" ht="15" customHeight="1">
      <c r="A384" s="73" t="s">
        <v>931</v>
      </c>
      <c r="B384" s="74" t="s">
        <v>932</v>
      </c>
      <c r="C384" s="73"/>
      <c r="D384" s="1">
        <v>360</v>
      </c>
    </row>
    <row r="385" spans="1:4" ht="15" customHeight="1">
      <c r="A385" s="73" t="s">
        <v>117</v>
      </c>
      <c r="B385" s="81" t="s">
        <v>142</v>
      </c>
      <c r="C385" s="73" t="s">
        <v>272</v>
      </c>
      <c r="D385" s="1">
        <v>361</v>
      </c>
    </row>
    <row r="386" spans="1:4" ht="15" customHeight="1">
      <c r="A386" s="73" t="s">
        <v>933</v>
      </c>
      <c r="B386" s="74" t="s">
        <v>934</v>
      </c>
      <c r="C386" s="73"/>
      <c r="D386" s="1">
        <v>362</v>
      </c>
    </row>
    <row r="387" spans="1:4" ht="15" customHeight="1">
      <c r="A387" s="73" t="s">
        <v>935</v>
      </c>
      <c r="B387" s="81" t="s">
        <v>936</v>
      </c>
      <c r="C387" s="73" t="s">
        <v>277</v>
      </c>
      <c r="D387" s="1">
        <v>629</v>
      </c>
    </row>
    <row r="388" spans="1:4" ht="15" customHeight="1">
      <c r="A388" s="73" t="s">
        <v>937</v>
      </c>
      <c r="B388" s="76" t="s">
        <v>938</v>
      </c>
      <c r="C388" s="73"/>
      <c r="D388" s="1">
        <v>203</v>
      </c>
    </row>
    <row r="389" spans="1:4" ht="15" customHeight="1">
      <c r="A389" s="73" t="s">
        <v>939</v>
      </c>
      <c r="B389" s="81" t="s">
        <v>940</v>
      </c>
      <c r="C389" s="73" t="s">
        <v>277</v>
      </c>
      <c r="D389" s="1">
        <v>208</v>
      </c>
    </row>
    <row r="390" spans="1:4" ht="15" customHeight="1">
      <c r="A390" s="73" t="s">
        <v>941</v>
      </c>
      <c r="B390" s="74" t="s">
        <v>942</v>
      </c>
      <c r="C390" s="73"/>
      <c r="D390" s="1">
        <v>386</v>
      </c>
    </row>
    <row r="391" spans="1:4" ht="15" customHeight="1">
      <c r="A391" s="73" t="s">
        <v>118</v>
      </c>
      <c r="B391" s="81" t="s">
        <v>143</v>
      </c>
      <c r="C391" s="73" t="s">
        <v>277</v>
      </c>
      <c r="D391" s="1">
        <v>428</v>
      </c>
    </row>
    <row r="392" spans="1:4" ht="15" customHeight="1">
      <c r="A392" s="73" t="s">
        <v>943</v>
      </c>
      <c r="B392" s="81" t="s">
        <v>944</v>
      </c>
      <c r="C392" s="73"/>
      <c r="D392" s="1">
        <v>78</v>
      </c>
    </row>
    <row r="393" spans="1:4" ht="15" customHeight="1">
      <c r="A393" s="73" t="s">
        <v>945</v>
      </c>
      <c r="B393" s="81" t="s">
        <v>946</v>
      </c>
      <c r="C393" s="73"/>
      <c r="D393" s="1">
        <v>369</v>
      </c>
    </row>
    <row r="394" spans="1:4" ht="15" customHeight="1">
      <c r="A394" s="73" t="s">
        <v>947</v>
      </c>
      <c r="B394" s="81" t="s">
        <v>218</v>
      </c>
      <c r="C394" s="73" t="s">
        <v>277</v>
      </c>
      <c r="D394" s="1">
        <v>364</v>
      </c>
    </row>
    <row r="395" spans="1:4" ht="15" customHeight="1">
      <c r="A395" s="73" t="s">
        <v>948</v>
      </c>
      <c r="B395" s="81" t="s">
        <v>949</v>
      </c>
      <c r="C395" s="73" t="s">
        <v>277</v>
      </c>
      <c r="D395" s="1">
        <v>370</v>
      </c>
    </row>
    <row r="396" spans="1:4" ht="15" customHeight="1">
      <c r="A396" s="73" t="s">
        <v>950</v>
      </c>
      <c r="B396" s="81" t="s">
        <v>951</v>
      </c>
      <c r="C396" s="73" t="s">
        <v>277</v>
      </c>
      <c r="D396" s="1">
        <v>640</v>
      </c>
    </row>
    <row r="397" spans="1:4" ht="15" customHeight="1">
      <c r="A397" s="73" t="s">
        <v>952</v>
      </c>
      <c r="B397" s="81" t="s">
        <v>953</v>
      </c>
      <c r="C397" s="73" t="s">
        <v>277</v>
      </c>
      <c r="D397" s="1">
        <v>371</v>
      </c>
    </row>
    <row r="398" spans="1:4" ht="15" customHeight="1">
      <c r="A398" s="73" t="s">
        <v>954</v>
      </c>
      <c r="B398" s="81" t="s">
        <v>955</v>
      </c>
      <c r="C398" s="73" t="s">
        <v>277</v>
      </c>
      <c r="D398" s="1">
        <v>641</v>
      </c>
    </row>
    <row r="399" spans="1:4" ht="15" customHeight="1">
      <c r="A399" s="73">
        <v>365</v>
      </c>
      <c r="B399" s="81" t="s">
        <v>144</v>
      </c>
      <c r="C399" s="73" t="s">
        <v>277</v>
      </c>
      <c r="D399" s="1">
        <v>365</v>
      </c>
    </row>
    <row r="400" spans="1:4" ht="15" customHeight="1">
      <c r="A400" s="73">
        <v>368</v>
      </c>
      <c r="B400" s="81" t="s">
        <v>956</v>
      </c>
      <c r="C400" s="73" t="s">
        <v>277</v>
      </c>
      <c r="D400" s="1">
        <v>368</v>
      </c>
    </row>
    <row r="401" spans="1:4" ht="15" customHeight="1">
      <c r="A401" s="73" t="s">
        <v>957</v>
      </c>
      <c r="B401" s="81" t="s">
        <v>958</v>
      </c>
      <c r="C401" s="73" t="s">
        <v>277</v>
      </c>
      <c r="D401" s="1">
        <v>372</v>
      </c>
    </row>
    <row r="402" spans="1:4" ht="15" customHeight="1">
      <c r="A402" s="73" t="s">
        <v>959</v>
      </c>
      <c r="B402" s="81" t="s">
        <v>960</v>
      </c>
      <c r="C402" s="73" t="s">
        <v>277</v>
      </c>
      <c r="D402" s="1">
        <v>644</v>
      </c>
    </row>
    <row r="403" spans="1:4" ht="15" customHeight="1">
      <c r="A403" s="73" t="s">
        <v>961</v>
      </c>
      <c r="B403" s="81" t="s">
        <v>962</v>
      </c>
      <c r="C403" s="73" t="s">
        <v>277</v>
      </c>
      <c r="D403" s="1">
        <v>366</v>
      </c>
    </row>
    <row r="404" spans="1:4" ht="15" customHeight="1">
      <c r="A404" s="73" t="s">
        <v>963</v>
      </c>
      <c r="B404" s="81" t="s">
        <v>964</v>
      </c>
      <c r="C404" s="73" t="s">
        <v>277</v>
      </c>
      <c r="D404" s="1">
        <v>367</v>
      </c>
    </row>
    <row r="405" spans="1:4" ht="15" customHeight="1">
      <c r="A405" s="73" t="s">
        <v>965</v>
      </c>
      <c r="B405" s="81" t="s">
        <v>966</v>
      </c>
      <c r="C405" s="73" t="s">
        <v>277</v>
      </c>
      <c r="D405" s="1">
        <v>642</v>
      </c>
    </row>
    <row r="406" spans="1:4" ht="15" customHeight="1">
      <c r="A406" s="73" t="s">
        <v>967</v>
      </c>
      <c r="B406" s="81" t="s">
        <v>968</v>
      </c>
      <c r="C406" s="73" t="s">
        <v>277</v>
      </c>
      <c r="D406" s="1">
        <v>643</v>
      </c>
    </row>
    <row r="407" spans="1:4" ht="15" customHeight="1">
      <c r="A407" s="73" t="s">
        <v>969</v>
      </c>
      <c r="B407" s="81" t="s">
        <v>970</v>
      </c>
      <c r="C407" s="73" t="s">
        <v>277</v>
      </c>
      <c r="D407" s="1">
        <v>639</v>
      </c>
    </row>
    <row r="408" spans="1:4" ht="15" customHeight="1">
      <c r="A408" s="73" t="s">
        <v>971</v>
      </c>
      <c r="B408" s="81" t="s">
        <v>972</v>
      </c>
      <c r="C408" s="73" t="s">
        <v>277</v>
      </c>
      <c r="D408" s="1">
        <v>373</v>
      </c>
    </row>
    <row r="409" spans="1:4" ht="15" customHeight="1">
      <c r="A409" s="73" t="s">
        <v>973</v>
      </c>
      <c r="B409" s="74" t="s">
        <v>974</v>
      </c>
      <c r="C409" s="73" t="s">
        <v>272</v>
      </c>
      <c r="D409" s="1">
        <v>376</v>
      </c>
    </row>
    <row r="410" spans="1:4" ht="15" customHeight="1">
      <c r="A410" s="73" t="s">
        <v>242</v>
      </c>
      <c r="B410" s="81" t="s">
        <v>243</v>
      </c>
      <c r="C410" s="73" t="s">
        <v>272</v>
      </c>
      <c r="D410" s="1">
        <v>377</v>
      </c>
    </row>
    <row r="411" spans="1:4" ht="15" customHeight="1">
      <c r="A411" s="73" t="s">
        <v>975</v>
      </c>
      <c r="B411" s="81" t="s">
        <v>976</v>
      </c>
      <c r="C411" s="73" t="s">
        <v>272</v>
      </c>
      <c r="D411" s="1">
        <v>378</v>
      </c>
    </row>
    <row r="412" spans="1:4" ht="15" customHeight="1">
      <c r="A412" s="73" t="s">
        <v>977</v>
      </c>
      <c r="B412" s="74" t="s">
        <v>978</v>
      </c>
      <c r="C412" s="73" t="s">
        <v>272</v>
      </c>
      <c r="D412" s="1">
        <v>379</v>
      </c>
    </row>
    <row r="413" spans="1:4" ht="15" customHeight="1">
      <c r="A413" s="73" t="s">
        <v>979</v>
      </c>
      <c r="B413" s="81" t="s">
        <v>980</v>
      </c>
      <c r="C413" s="73" t="s">
        <v>277</v>
      </c>
      <c r="D413" s="1">
        <v>381</v>
      </c>
    </row>
    <row r="414" spans="1:4" ht="15" customHeight="1">
      <c r="A414" s="73" t="s">
        <v>981</v>
      </c>
      <c r="B414" s="74" t="s">
        <v>982</v>
      </c>
      <c r="C414" s="73" t="s">
        <v>272</v>
      </c>
      <c r="D414" s="1">
        <v>383</v>
      </c>
    </row>
    <row r="415" spans="1:4" ht="15" customHeight="1">
      <c r="A415" s="73" t="s">
        <v>983</v>
      </c>
      <c r="B415" s="74" t="s">
        <v>984</v>
      </c>
      <c r="C415" s="73"/>
      <c r="D415" s="1">
        <v>384</v>
      </c>
    </row>
    <row r="416" spans="1:4" ht="15" customHeight="1">
      <c r="A416" s="73" t="s">
        <v>985</v>
      </c>
      <c r="B416" s="81" t="s">
        <v>986</v>
      </c>
      <c r="C416" s="73" t="s">
        <v>272</v>
      </c>
      <c r="D416" s="1">
        <v>387</v>
      </c>
    </row>
    <row r="417" spans="1:4" ht="15" customHeight="1">
      <c r="A417" s="73" t="s">
        <v>987</v>
      </c>
      <c r="B417" s="74" t="s">
        <v>988</v>
      </c>
      <c r="C417" s="73" t="s">
        <v>272</v>
      </c>
      <c r="D417" s="1">
        <v>342</v>
      </c>
    </row>
    <row r="418" spans="1:4" ht="15" customHeight="1">
      <c r="A418" s="73" t="s">
        <v>989</v>
      </c>
      <c r="B418" s="81" t="s">
        <v>990</v>
      </c>
      <c r="C418" s="73" t="s">
        <v>272</v>
      </c>
      <c r="D418" s="1">
        <v>178</v>
      </c>
    </row>
    <row r="419" spans="1:4" ht="15" customHeight="1">
      <c r="A419" s="73" t="s">
        <v>991</v>
      </c>
      <c r="B419" s="81" t="s">
        <v>992</v>
      </c>
      <c r="C419" s="73" t="s">
        <v>272</v>
      </c>
      <c r="D419" s="1">
        <v>179</v>
      </c>
    </row>
    <row r="420" spans="1:4" ht="15" customHeight="1">
      <c r="A420" s="73" t="s">
        <v>993</v>
      </c>
      <c r="B420" s="81" t="s">
        <v>994</v>
      </c>
      <c r="C420" s="73" t="s">
        <v>277</v>
      </c>
      <c r="D420" s="1">
        <v>180</v>
      </c>
    </row>
    <row r="421" spans="1:4" ht="15" customHeight="1">
      <c r="A421" s="73" t="s">
        <v>995</v>
      </c>
      <c r="B421" s="81" t="s">
        <v>996</v>
      </c>
      <c r="C421" s="73" t="s">
        <v>272</v>
      </c>
      <c r="D421" s="1">
        <v>177</v>
      </c>
    </row>
    <row r="422" spans="1:4" ht="15" customHeight="1">
      <c r="A422" s="73" t="s">
        <v>997</v>
      </c>
      <c r="B422" s="81" t="s">
        <v>998</v>
      </c>
      <c r="C422" s="73"/>
      <c r="D422" s="1">
        <v>390</v>
      </c>
    </row>
    <row r="423" spans="1:4" ht="15" customHeight="1">
      <c r="A423" s="73" t="s">
        <v>999</v>
      </c>
      <c r="B423" s="81" t="s">
        <v>1000</v>
      </c>
      <c r="C423" s="73"/>
      <c r="D423" s="1">
        <v>181</v>
      </c>
    </row>
    <row r="424" spans="1:4" ht="15" customHeight="1">
      <c r="A424" s="73" t="s">
        <v>1001</v>
      </c>
      <c r="B424" s="81" t="s">
        <v>1002</v>
      </c>
      <c r="C424" s="73" t="s">
        <v>272</v>
      </c>
      <c r="D424" s="1">
        <v>182</v>
      </c>
    </row>
    <row r="425" spans="1:4" ht="15" customHeight="1">
      <c r="A425" s="73" t="s">
        <v>1003</v>
      </c>
      <c r="B425" s="81" t="s">
        <v>1004</v>
      </c>
      <c r="C425" s="73" t="s">
        <v>277</v>
      </c>
      <c r="D425" s="1">
        <v>395</v>
      </c>
    </row>
    <row r="426" spans="1:4" ht="15" customHeight="1">
      <c r="A426" s="73" t="s">
        <v>1005</v>
      </c>
      <c r="B426" s="74" t="s">
        <v>1006</v>
      </c>
      <c r="C426" s="73" t="s">
        <v>272</v>
      </c>
      <c r="D426" s="1">
        <v>392</v>
      </c>
    </row>
    <row r="427" spans="1:4" ht="15" customHeight="1">
      <c r="A427" s="73" t="s">
        <v>1007</v>
      </c>
      <c r="B427" s="81" t="s">
        <v>1008</v>
      </c>
      <c r="C427" s="73" t="s">
        <v>277</v>
      </c>
      <c r="D427" s="1">
        <v>394</v>
      </c>
    </row>
    <row r="428" spans="1:4" ht="15" customHeight="1">
      <c r="A428" s="73" t="s">
        <v>1009</v>
      </c>
      <c r="B428" s="74" t="s">
        <v>1010</v>
      </c>
      <c r="C428" s="73"/>
      <c r="D428" s="1">
        <v>393</v>
      </c>
    </row>
    <row r="429" spans="1:4" ht="15" customHeight="1">
      <c r="A429" s="73" t="s">
        <v>1011</v>
      </c>
      <c r="B429" s="74" t="s">
        <v>1012</v>
      </c>
      <c r="C429" s="73" t="s">
        <v>272</v>
      </c>
      <c r="D429" s="1">
        <v>396</v>
      </c>
    </row>
    <row r="430" spans="1:4" ht="15" customHeight="1">
      <c r="A430" s="73" t="s">
        <v>1013</v>
      </c>
      <c r="B430" s="81" t="s">
        <v>1014</v>
      </c>
      <c r="C430" s="73"/>
      <c r="D430" s="1">
        <v>397</v>
      </c>
    </row>
    <row r="431" spans="1:4" ht="15" customHeight="1">
      <c r="A431" s="73" t="s">
        <v>1015</v>
      </c>
      <c r="B431" s="81" t="s">
        <v>1016</v>
      </c>
      <c r="C431" s="73"/>
      <c r="D431" s="1">
        <v>398</v>
      </c>
    </row>
    <row r="432" spans="1:4" ht="15" customHeight="1">
      <c r="A432" s="73" t="s">
        <v>1017</v>
      </c>
      <c r="B432" s="81" t="s">
        <v>1018</v>
      </c>
      <c r="C432" s="73" t="s">
        <v>277</v>
      </c>
      <c r="D432" s="1">
        <v>31</v>
      </c>
    </row>
    <row r="433" spans="1:4" ht="15" customHeight="1">
      <c r="A433" s="73" t="s">
        <v>1019</v>
      </c>
      <c r="B433" s="74" t="s">
        <v>1020</v>
      </c>
      <c r="C433" s="73" t="s">
        <v>272</v>
      </c>
      <c r="D433" s="1">
        <v>32</v>
      </c>
    </row>
    <row r="434" spans="1:4" ht="15" customHeight="1">
      <c r="A434" s="73" t="s">
        <v>1021</v>
      </c>
      <c r="B434" s="81" t="s">
        <v>1022</v>
      </c>
      <c r="C434" s="73" t="s">
        <v>277</v>
      </c>
      <c r="D434" s="1">
        <v>154</v>
      </c>
    </row>
    <row r="435" spans="1:4" ht="15" customHeight="1">
      <c r="A435" s="73" t="s">
        <v>1023</v>
      </c>
      <c r="B435" s="81" t="s">
        <v>1024</v>
      </c>
      <c r="C435" s="73" t="s">
        <v>277</v>
      </c>
      <c r="D435" s="1">
        <v>548</v>
      </c>
    </row>
    <row r="436" spans="1:4" ht="15" customHeight="1">
      <c r="A436" s="73" t="s">
        <v>1025</v>
      </c>
      <c r="B436" s="81" t="s">
        <v>1026</v>
      </c>
      <c r="C436" s="73" t="s">
        <v>277</v>
      </c>
      <c r="D436" s="1">
        <v>533</v>
      </c>
    </row>
    <row r="437" spans="1:4" ht="15" customHeight="1">
      <c r="A437" s="73" t="s">
        <v>1027</v>
      </c>
      <c r="B437" s="81" t="s">
        <v>1028</v>
      </c>
      <c r="C437" s="73"/>
      <c r="D437" s="1">
        <v>589</v>
      </c>
    </row>
    <row r="438" spans="1:4" ht="15" customHeight="1">
      <c r="A438" s="73" t="s">
        <v>1029</v>
      </c>
      <c r="B438" s="74" t="s">
        <v>1030</v>
      </c>
      <c r="C438" s="73"/>
      <c r="D438" s="1">
        <v>501</v>
      </c>
    </row>
    <row r="439" spans="1:4" ht="15" customHeight="1">
      <c r="A439" s="73" t="s">
        <v>1031</v>
      </c>
      <c r="B439" s="74" t="s">
        <v>1032</v>
      </c>
      <c r="C439" s="73" t="s">
        <v>272</v>
      </c>
      <c r="D439" s="1">
        <v>16</v>
      </c>
    </row>
    <row r="440" spans="1:4" ht="15" customHeight="1">
      <c r="A440" s="73" t="s">
        <v>1033</v>
      </c>
      <c r="B440" s="81" t="s">
        <v>1034</v>
      </c>
      <c r="C440" s="73" t="s">
        <v>277</v>
      </c>
      <c r="D440" s="1">
        <v>604</v>
      </c>
    </row>
    <row r="441" spans="1:4" ht="15" customHeight="1">
      <c r="A441" s="73" t="s">
        <v>1035</v>
      </c>
      <c r="B441" s="74" t="s">
        <v>1036</v>
      </c>
      <c r="C441" s="73" t="s">
        <v>272</v>
      </c>
      <c r="D441" s="1">
        <v>605</v>
      </c>
    </row>
    <row r="442" spans="1:4" ht="15" customHeight="1">
      <c r="A442" s="73" t="s">
        <v>1037</v>
      </c>
      <c r="B442" s="81" t="s">
        <v>1038</v>
      </c>
      <c r="C442" s="73" t="s">
        <v>277</v>
      </c>
      <c r="D442" s="1">
        <v>630</v>
      </c>
    </row>
    <row r="443" spans="1:4" ht="15" customHeight="1">
      <c r="A443" s="73" t="s">
        <v>1039</v>
      </c>
      <c r="B443" s="81" t="s">
        <v>1040</v>
      </c>
      <c r="C443" s="73" t="s">
        <v>277</v>
      </c>
      <c r="D443" s="1">
        <v>446</v>
      </c>
    </row>
    <row r="444" spans="1:4" ht="15" customHeight="1">
      <c r="A444" s="73" t="s">
        <v>1041</v>
      </c>
      <c r="B444" s="76" t="s">
        <v>1042</v>
      </c>
      <c r="C444" s="73" t="s">
        <v>272</v>
      </c>
      <c r="D444" s="1">
        <v>450</v>
      </c>
    </row>
    <row r="445" spans="1:4" ht="15" customHeight="1">
      <c r="A445" s="73" t="s">
        <v>1043</v>
      </c>
      <c r="B445" s="76" t="s">
        <v>1044</v>
      </c>
      <c r="C445" s="73" t="s">
        <v>272</v>
      </c>
      <c r="D445" s="1">
        <v>451</v>
      </c>
    </row>
    <row r="446" spans="1:4" ht="15" customHeight="1">
      <c r="A446" s="73" t="s">
        <v>1045</v>
      </c>
      <c r="B446" s="76" t="s">
        <v>1046</v>
      </c>
      <c r="C446" s="73" t="s">
        <v>272</v>
      </c>
      <c r="D446" s="1">
        <v>452</v>
      </c>
    </row>
    <row r="447" spans="1:4" ht="15" customHeight="1">
      <c r="A447" s="73" t="s">
        <v>1047</v>
      </c>
      <c r="B447" s="76" t="s">
        <v>1048</v>
      </c>
      <c r="C447" s="73"/>
      <c r="D447" s="1">
        <v>453</v>
      </c>
    </row>
    <row r="448" spans="1:4" ht="15" customHeight="1">
      <c r="A448" s="73" t="s">
        <v>1049</v>
      </c>
      <c r="B448" s="76" t="s">
        <v>1050</v>
      </c>
      <c r="C448" s="73"/>
      <c r="D448" s="1">
        <v>454</v>
      </c>
    </row>
    <row r="449" spans="1:4" ht="15" customHeight="1">
      <c r="A449" s="73" t="s">
        <v>1051</v>
      </c>
      <c r="B449" s="76" t="s">
        <v>1052</v>
      </c>
      <c r="C449" s="73"/>
      <c r="D449" s="1">
        <v>455</v>
      </c>
    </row>
    <row r="450" spans="1:4" ht="15" customHeight="1">
      <c r="A450" s="73" t="s">
        <v>1053</v>
      </c>
      <c r="B450" s="76" t="s">
        <v>1054</v>
      </c>
      <c r="C450" s="73"/>
      <c r="D450" s="1">
        <v>448</v>
      </c>
    </row>
    <row r="451" spans="1:4" ht="15" customHeight="1">
      <c r="A451" s="73" t="s">
        <v>1055</v>
      </c>
      <c r="B451" s="76" t="s">
        <v>1056</v>
      </c>
      <c r="C451" s="73"/>
      <c r="D451" s="1">
        <v>449</v>
      </c>
    </row>
    <row r="452" spans="1:4" ht="15" customHeight="1">
      <c r="A452" s="73" t="s">
        <v>1057</v>
      </c>
      <c r="B452" s="81" t="s">
        <v>1058</v>
      </c>
      <c r="C452" s="73" t="s">
        <v>277</v>
      </c>
      <c r="D452" s="1">
        <v>466</v>
      </c>
    </row>
    <row r="453" spans="1:4" ht="15" customHeight="1">
      <c r="A453" s="73" t="s">
        <v>1059</v>
      </c>
      <c r="B453" s="81" t="s">
        <v>1060</v>
      </c>
      <c r="C453" s="73" t="s">
        <v>277</v>
      </c>
      <c r="D453" s="1">
        <v>467</v>
      </c>
    </row>
    <row r="454" spans="1:4" ht="15" customHeight="1">
      <c r="A454" s="73" t="s">
        <v>1061</v>
      </c>
      <c r="B454" s="81" t="s">
        <v>1062</v>
      </c>
      <c r="C454" s="73" t="s">
        <v>277</v>
      </c>
      <c r="D454" s="1">
        <v>468</v>
      </c>
    </row>
    <row r="455" spans="1:4" ht="15" customHeight="1">
      <c r="A455" s="73" t="s">
        <v>1063</v>
      </c>
      <c r="B455" s="81" t="s">
        <v>1064</v>
      </c>
      <c r="C455" s="73" t="s">
        <v>277</v>
      </c>
      <c r="D455" s="1">
        <v>469</v>
      </c>
    </row>
    <row r="456" spans="1:4" ht="15" customHeight="1">
      <c r="A456" s="73" t="s">
        <v>1065</v>
      </c>
      <c r="B456" s="81" t="s">
        <v>1066</v>
      </c>
      <c r="C456" s="73" t="s">
        <v>277</v>
      </c>
      <c r="D456" s="1">
        <v>470</v>
      </c>
    </row>
    <row r="457" spans="1:4" ht="15" customHeight="1">
      <c r="A457" s="73" t="s">
        <v>1067</v>
      </c>
      <c r="B457" s="81" t="s">
        <v>1068</v>
      </c>
      <c r="C457" s="73" t="s">
        <v>277</v>
      </c>
      <c r="D457" s="1">
        <v>474</v>
      </c>
    </row>
    <row r="458" spans="1:4" ht="15" customHeight="1">
      <c r="A458" s="73" t="s">
        <v>1069</v>
      </c>
      <c r="B458" s="81" t="s">
        <v>1070</v>
      </c>
      <c r="C458" s="73" t="s">
        <v>277</v>
      </c>
      <c r="D458" s="1">
        <v>475</v>
      </c>
    </row>
    <row r="459" spans="1:4" ht="15" customHeight="1">
      <c r="A459" s="73" t="s">
        <v>1071</v>
      </c>
      <c r="B459" s="81" t="s">
        <v>1072</v>
      </c>
      <c r="C459" s="73" t="s">
        <v>277</v>
      </c>
      <c r="D459" s="1">
        <v>476</v>
      </c>
    </row>
    <row r="460" spans="1:4" ht="15" customHeight="1">
      <c r="A460" s="73" t="s">
        <v>1073</v>
      </c>
      <c r="B460" s="81" t="s">
        <v>1074</v>
      </c>
      <c r="C460" s="73" t="s">
        <v>277</v>
      </c>
      <c r="D460" s="1">
        <v>477</v>
      </c>
    </row>
    <row r="461" spans="1:4" ht="15" customHeight="1">
      <c r="A461" s="73" t="s">
        <v>1075</v>
      </c>
      <c r="B461" s="76" t="s">
        <v>1076</v>
      </c>
      <c r="C461" s="73" t="s">
        <v>277</v>
      </c>
      <c r="D461" s="1">
        <v>458</v>
      </c>
    </row>
    <row r="462" spans="1:4" ht="15" customHeight="1">
      <c r="A462" s="73" t="s">
        <v>1077</v>
      </c>
      <c r="B462" s="81" t="s">
        <v>1078</v>
      </c>
      <c r="C462" s="73" t="s">
        <v>277</v>
      </c>
      <c r="D462" s="1">
        <v>481</v>
      </c>
    </row>
    <row r="463" spans="1:4" ht="15" customHeight="1">
      <c r="A463" s="73" t="s">
        <v>1079</v>
      </c>
      <c r="B463" s="81" t="s">
        <v>1080</v>
      </c>
      <c r="C463" s="73" t="s">
        <v>277</v>
      </c>
      <c r="D463" s="1">
        <v>463</v>
      </c>
    </row>
    <row r="464" spans="1:4" ht="15" customHeight="1">
      <c r="A464" s="73" t="s">
        <v>1081</v>
      </c>
      <c r="B464" s="81" t="s">
        <v>1082</v>
      </c>
      <c r="C464" s="73" t="s">
        <v>277</v>
      </c>
      <c r="D464" s="1">
        <v>464</v>
      </c>
    </row>
    <row r="465" spans="1:4" ht="15" customHeight="1">
      <c r="A465" s="73" t="s">
        <v>1083</v>
      </c>
      <c r="B465" s="76" t="s">
        <v>1084</v>
      </c>
      <c r="C465" s="73" t="s">
        <v>277</v>
      </c>
      <c r="D465" s="1">
        <v>465</v>
      </c>
    </row>
    <row r="466" spans="1:4" ht="15" customHeight="1">
      <c r="A466" s="73" t="s">
        <v>1085</v>
      </c>
      <c r="B466" s="76" t="s">
        <v>1086</v>
      </c>
      <c r="C466" s="73" t="s">
        <v>277</v>
      </c>
      <c r="D466" s="1">
        <v>471</v>
      </c>
    </row>
    <row r="467" spans="1:4" ht="15" customHeight="1">
      <c r="A467" s="73" t="s">
        <v>1087</v>
      </c>
      <c r="B467" s="76" t="s">
        <v>1088</v>
      </c>
      <c r="C467" s="73" t="s">
        <v>277</v>
      </c>
      <c r="D467" s="1">
        <v>472</v>
      </c>
    </row>
    <row r="468" spans="1:4" ht="15" customHeight="1">
      <c r="A468" s="73" t="s">
        <v>1089</v>
      </c>
      <c r="B468" s="76" t="s">
        <v>1090</v>
      </c>
      <c r="C468" s="73" t="s">
        <v>277</v>
      </c>
      <c r="D468" s="1">
        <v>473</v>
      </c>
    </row>
    <row r="469" spans="1:4" ht="15" customHeight="1">
      <c r="A469" s="73" t="s">
        <v>1091</v>
      </c>
      <c r="B469" s="76" t="s">
        <v>1092</v>
      </c>
      <c r="C469" s="73" t="s">
        <v>277</v>
      </c>
      <c r="D469" s="1">
        <v>478</v>
      </c>
    </row>
    <row r="470" spans="1:4" ht="15" customHeight="1">
      <c r="A470" s="73" t="s">
        <v>1093</v>
      </c>
      <c r="B470" s="76" t="s">
        <v>1094</v>
      </c>
      <c r="C470" s="73" t="s">
        <v>277</v>
      </c>
      <c r="D470" s="1">
        <v>479</v>
      </c>
    </row>
    <row r="471" spans="1:4" ht="15" customHeight="1">
      <c r="A471" s="73" t="s">
        <v>1095</v>
      </c>
      <c r="B471" s="76" t="s">
        <v>1096</v>
      </c>
      <c r="C471" s="73" t="s">
        <v>277</v>
      </c>
      <c r="D471" s="1">
        <v>480</v>
      </c>
    </row>
    <row r="472" spans="1:4" ht="15" customHeight="1">
      <c r="A472" s="73" t="s">
        <v>1097</v>
      </c>
      <c r="B472" s="76" t="s">
        <v>1098</v>
      </c>
      <c r="C472" s="73" t="s">
        <v>277</v>
      </c>
      <c r="D472" s="1">
        <v>482</v>
      </c>
    </row>
    <row r="473" spans="1:4" ht="15" customHeight="1">
      <c r="A473" s="73" t="s">
        <v>1099</v>
      </c>
      <c r="B473" s="76" t="s">
        <v>1100</v>
      </c>
      <c r="C473" s="73" t="s">
        <v>277</v>
      </c>
      <c r="D473" s="1">
        <v>483</v>
      </c>
    </row>
    <row r="474" spans="1:4" ht="15" customHeight="1">
      <c r="A474" s="73" t="s">
        <v>1101</v>
      </c>
      <c r="B474" s="76" t="s">
        <v>1102</v>
      </c>
      <c r="C474" s="73" t="s">
        <v>277</v>
      </c>
      <c r="D474" s="1">
        <v>484</v>
      </c>
    </row>
    <row r="475" spans="1:4" ht="15" customHeight="1">
      <c r="A475" s="73" t="s">
        <v>1103</v>
      </c>
      <c r="B475" s="76" t="s">
        <v>1104</v>
      </c>
      <c r="C475" s="73" t="s">
        <v>277</v>
      </c>
      <c r="D475" s="1">
        <v>459</v>
      </c>
    </row>
    <row r="476" spans="1:4" ht="15" customHeight="1">
      <c r="A476" s="73" t="s">
        <v>1105</v>
      </c>
      <c r="B476" s="76" t="s">
        <v>1106</v>
      </c>
      <c r="C476" s="73" t="s">
        <v>277</v>
      </c>
      <c r="D476" s="1">
        <v>460</v>
      </c>
    </row>
    <row r="477" spans="1:4" ht="15" customHeight="1">
      <c r="A477" s="73" t="s">
        <v>1107</v>
      </c>
      <c r="B477" s="76" t="s">
        <v>1108</v>
      </c>
      <c r="C477" s="73" t="s">
        <v>277</v>
      </c>
      <c r="D477" s="1">
        <v>461</v>
      </c>
    </row>
    <row r="478" spans="1:4" ht="15" customHeight="1">
      <c r="A478" s="73" t="s">
        <v>1109</v>
      </c>
      <c r="B478" s="76" t="s">
        <v>1110</v>
      </c>
      <c r="C478" s="73" t="s">
        <v>277</v>
      </c>
      <c r="D478" s="1">
        <v>462</v>
      </c>
    </row>
    <row r="479" spans="1:4" ht="15" customHeight="1">
      <c r="A479" s="73" t="s">
        <v>1111</v>
      </c>
      <c r="B479" s="76" t="s">
        <v>1112</v>
      </c>
      <c r="C479" s="73" t="s">
        <v>277</v>
      </c>
      <c r="D479" s="1">
        <v>457</v>
      </c>
    </row>
    <row r="480" spans="1:4" ht="15" customHeight="1">
      <c r="A480" s="73" t="s">
        <v>1113</v>
      </c>
      <c r="B480" s="81" t="s">
        <v>1114</v>
      </c>
      <c r="C480" s="73" t="s">
        <v>272</v>
      </c>
      <c r="D480" s="1">
        <v>106</v>
      </c>
    </row>
    <row r="481" spans="1:4" ht="15" customHeight="1">
      <c r="A481" s="73" t="s">
        <v>1115</v>
      </c>
      <c r="B481" s="81" t="s">
        <v>1116</v>
      </c>
      <c r="C481" s="73"/>
      <c r="D481" s="1">
        <v>133</v>
      </c>
    </row>
    <row r="482" spans="1:4" ht="15" customHeight="1">
      <c r="A482" s="73" t="s">
        <v>1117</v>
      </c>
      <c r="B482" s="81" t="s">
        <v>1118</v>
      </c>
      <c r="C482" s="73"/>
      <c r="D482" s="1">
        <v>151</v>
      </c>
    </row>
    <row r="483" spans="1:4" ht="15" customHeight="1">
      <c r="A483" s="73" t="s">
        <v>1119</v>
      </c>
      <c r="B483" s="81" t="s">
        <v>1120</v>
      </c>
      <c r="C483" s="73" t="s">
        <v>277</v>
      </c>
      <c r="D483" s="1">
        <v>155</v>
      </c>
    </row>
    <row r="484" spans="1:4" ht="15" customHeight="1">
      <c r="A484" s="73" t="s">
        <v>1121</v>
      </c>
      <c r="B484" s="81" t="s">
        <v>1122</v>
      </c>
      <c r="C484" s="73" t="s">
        <v>277</v>
      </c>
      <c r="D484" s="1">
        <v>112</v>
      </c>
    </row>
    <row r="485" spans="1:4" ht="15" customHeight="1">
      <c r="A485" s="73" t="s">
        <v>1123</v>
      </c>
      <c r="B485" s="74" t="s">
        <v>1124</v>
      </c>
      <c r="C485" s="73" t="s">
        <v>272</v>
      </c>
      <c r="D485" s="1">
        <v>485</v>
      </c>
    </row>
    <row r="486" spans="1:4" ht="15" customHeight="1">
      <c r="A486" s="73" t="s">
        <v>1125</v>
      </c>
      <c r="B486" s="81" t="s">
        <v>1126</v>
      </c>
      <c r="C486" s="73" t="s">
        <v>277</v>
      </c>
      <c r="D486" s="1">
        <v>486</v>
      </c>
    </row>
    <row r="487" spans="1:4" ht="15" customHeight="1">
      <c r="A487" s="73" t="s">
        <v>1127</v>
      </c>
      <c r="B487" s="81" t="s">
        <v>1128</v>
      </c>
      <c r="C487" s="73" t="s">
        <v>277</v>
      </c>
      <c r="D487" s="1">
        <v>124</v>
      </c>
    </row>
    <row r="488" spans="1:4" ht="15" customHeight="1">
      <c r="A488" s="73" t="s">
        <v>1129</v>
      </c>
      <c r="B488" s="81" t="s">
        <v>1130</v>
      </c>
      <c r="C488" s="73" t="s">
        <v>272</v>
      </c>
      <c r="D488" s="1">
        <v>487</v>
      </c>
    </row>
    <row r="489" spans="1:4" ht="15" customHeight="1">
      <c r="A489" s="73">
        <v>489</v>
      </c>
      <c r="B489" s="81" t="s">
        <v>1131</v>
      </c>
      <c r="C489" s="73"/>
      <c r="D489" s="1">
        <v>489</v>
      </c>
    </row>
    <row r="490" spans="1:4" ht="15" customHeight="1">
      <c r="A490" s="73" t="s">
        <v>1132</v>
      </c>
      <c r="B490" s="81" t="s">
        <v>1133</v>
      </c>
      <c r="C490" s="73" t="s">
        <v>272</v>
      </c>
      <c r="D490" s="1">
        <v>491</v>
      </c>
    </row>
    <row r="491" spans="1:4" ht="15" customHeight="1">
      <c r="A491" s="73" t="s">
        <v>1134</v>
      </c>
      <c r="B491" s="81" t="s">
        <v>1135</v>
      </c>
      <c r="C491" s="73" t="s">
        <v>272</v>
      </c>
      <c r="D491" s="1">
        <v>490</v>
      </c>
    </row>
    <row r="492" spans="1:4" ht="15" customHeight="1">
      <c r="A492" s="73" t="s">
        <v>219</v>
      </c>
      <c r="B492" s="81" t="s">
        <v>220</v>
      </c>
      <c r="C492" s="73" t="s">
        <v>277</v>
      </c>
      <c r="D492" s="1">
        <v>429</v>
      </c>
    </row>
    <row r="493" spans="1:4" ht="15" customHeight="1">
      <c r="A493" s="73" t="s">
        <v>1136</v>
      </c>
      <c r="B493" s="74" t="s">
        <v>1137</v>
      </c>
      <c r="C493" s="73" t="s">
        <v>272</v>
      </c>
      <c r="D493" s="1">
        <v>492</v>
      </c>
    </row>
    <row r="494" spans="1:4" ht="15" customHeight="1">
      <c r="A494" s="73" t="s">
        <v>221</v>
      </c>
      <c r="B494" s="81" t="s">
        <v>222</v>
      </c>
      <c r="C494" s="73" t="s">
        <v>277</v>
      </c>
      <c r="D494" s="1">
        <v>430</v>
      </c>
    </row>
    <row r="495" spans="1:4" ht="15" customHeight="1">
      <c r="A495" s="73" t="s">
        <v>1138</v>
      </c>
      <c r="B495" s="74" t="s">
        <v>1139</v>
      </c>
      <c r="C495" s="73" t="s">
        <v>272</v>
      </c>
      <c r="D495" s="1">
        <v>493</v>
      </c>
    </row>
    <row r="496" spans="1:4" ht="15" customHeight="1">
      <c r="A496" s="73" t="s">
        <v>1140</v>
      </c>
      <c r="B496" s="74" t="s">
        <v>1141</v>
      </c>
      <c r="C496" s="73" t="s">
        <v>272</v>
      </c>
      <c r="D496" s="1">
        <v>494</v>
      </c>
    </row>
    <row r="497" spans="1:4" ht="15" customHeight="1">
      <c r="A497" s="78" t="s">
        <v>1142</v>
      </c>
      <c r="B497" s="74" t="s">
        <v>1143</v>
      </c>
      <c r="C497" s="73"/>
      <c r="D497" s="1">
        <v>495</v>
      </c>
    </row>
    <row r="498" spans="1:4" ht="15" customHeight="1">
      <c r="A498" s="73" t="s">
        <v>1144</v>
      </c>
      <c r="B498" s="74" t="s">
        <v>1145</v>
      </c>
      <c r="C498" s="73"/>
      <c r="D498" s="1">
        <v>496</v>
      </c>
    </row>
    <row r="499" spans="1:4" ht="15" customHeight="1">
      <c r="A499" s="73" t="s">
        <v>1146</v>
      </c>
      <c r="B499" s="81" t="s">
        <v>1147</v>
      </c>
      <c r="C499" s="73" t="s">
        <v>277</v>
      </c>
      <c r="D499" s="1">
        <v>497</v>
      </c>
    </row>
    <row r="500" spans="1:4" ht="15" customHeight="1">
      <c r="A500" s="73" t="s">
        <v>1148</v>
      </c>
      <c r="B500" s="74" t="s">
        <v>1149</v>
      </c>
      <c r="C500" s="73"/>
      <c r="D500" s="1">
        <v>498</v>
      </c>
    </row>
    <row r="501" spans="1:4" ht="15" customHeight="1">
      <c r="A501" s="73" t="s">
        <v>1150</v>
      </c>
      <c r="B501" s="74" t="s">
        <v>1151</v>
      </c>
      <c r="C501" s="73"/>
      <c r="D501" s="1">
        <v>499</v>
      </c>
    </row>
    <row r="502" spans="1:4" ht="15" customHeight="1">
      <c r="A502" s="73" t="s">
        <v>1152</v>
      </c>
      <c r="B502" s="81" t="s">
        <v>1153</v>
      </c>
      <c r="C502" s="73" t="s">
        <v>277</v>
      </c>
      <c r="D502" s="1">
        <v>503</v>
      </c>
    </row>
    <row r="503" spans="1:4" ht="15" customHeight="1">
      <c r="A503" s="73" t="s">
        <v>1154</v>
      </c>
      <c r="B503" s="81" t="s">
        <v>1155</v>
      </c>
      <c r="C503" s="73" t="s">
        <v>277</v>
      </c>
      <c r="D503" s="1">
        <v>506</v>
      </c>
    </row>
    <row r="504" spans="1:4" ht="15" customHeight="1">
      <c r="A504" s="73" t="s">
        <v>1156</v>
      </c>
      <c r="B504" s="81" t="s">
        <v>1157</v>
      </c>
      <c r="C504" s="73"/>
      <c r="D504" s="1">
        <v>507</v>
      </c>
    </row>
    <row r="505" spans="1:4" ht="15" customHeight="1">
      <c r="A505" s="73">
        <v>504</v>
      </c>
      <c r="B505" s="81" t="s">
        <v>184</v>
      </c>
      <c r="C505" s="73" t="s">
        <v>277</v>
      </c>
      <c r="D505" s="1">
        <v>504</v>
      </c>
    </row>
    <row r="506" spans="1:4" ht="15" customHeight="1">
      <c r="A506" s="73" t="s">
        <v>1158</v>
      </c>
      <c r="B506" s="81" t="s">
        <v>1159</v>
      </c>
      <c r="C506" s="73"/>
      <c r="D506" s="1">
        <v>508</v>
      </c>
    </row>
    <row r="507" spans="1:4" ht="15" customHeight="1">
      <c r="A507" s="73" t="s">
        <v>1160</v>
      </c>
      <c r="B507" s="81" t="s">
        <v>1161</v>
      </c>
      <c r="C507" s="73"/>
      <c r="D507" s="1">
        <v>509</v>
      </c>
    </row>
    <row r="508" spans="1:4" ht="15" customHeight="1">
      <c r="A508" s="73" t="s">
        <v>1162</v>
      </c>
      <c r="B508" s="81" t="s">
        <v>1163</v>
      </c>
      <c r="C508" s="73" t="s">
        <v>272</v>
      </c>
      <c r="D508" s="1">
        <v>510</v>
      </c>
    </row>
    <row r="509" spans="1:4" ht="15" customHeight="1">
      <c r="A509" s="78" t="s">
        <v>1164</v>
      </c>
      <c r="B509" s="81" t="s">
        <v>1165</v>
      </c>
      <c r="C509" s="73" t="s">
        <v>272</v>
      </c>
      <c r="D509" s="1">
        <v>511</v>
      </c>
    </row>
    <row r="510" spans="1:4" ht="15" customHeight="1">
      <c r="A510" s="73" t="s">
        <v>1166</v>
      </c>
      <c r="B510" s="81" t="s">
        <v>1167</v>
      </c>
      <c r="C510" s="73"/>
      <c r="D510" s="1">
        <v>636</v>
      </c>
    </row>
    <row r="511" spans="1:4" ht="15" customHeight="1">
      <c r="A511" s="73">
        <v>518</v>
      </c>
      <c r="B511" s="81" t="s">
        <v>1168</v>
      </c>
      <c r="C511" s="73"/>
      <c r="D511" s="1">
        <v>518</v>
      </c>
    </row>
    <row r="512" spans="1:4" ht="15" customHeight="1">
      <c r="A512" s="73" t="s">
        <v>1169</v>
      </c>
      <c r="B512" s="81" t="s">
        <v>1170</v>
      </c>
      <c r="C512" s="73" t="s">
        <v>277</v>
      </c>
      <c r="D512" s="1">
        <v>525</v>
      </c>
    </row>
    <row r="513" spans="1:4" ht="15" customHeight="1">
      <c r="A513" s="73" t="s">
        <v>1171</v>
      </c>
      <c r="B513" s="81" t="s">
        <v>1172</v>
      </c>
      <c r="C513" s="73"/>
      <c r="D513" s="1">
        <v>391</v>
      </c>
    </row>
    <row r="514" spans="1:4" ht="15" customHeight="1">
      <c r="A514" s="73">
        <v>447</v>
      </c>
      <c r="B514" s="81" t="s">
        <v>1173</v>
      </c>
      <c r="C514" s="73"/>
      <c r="D514" s="1">
        <v>447</v>
      </c>
    </row>
    <row r="515" spans="1:4" ht="15" customHeight="1">
      <c r="A515" s="73" t="s">
        <v>1174</v>
      </c>
      <c r="B515" s="81" t="s">
        <v>1175</v>
      </c>
      <c r="C515" s="73" t="s">
        <v>277</v>
      </c>
      <c r="D515" s="1">
        <v>456</v>
      </c>
    </row>
    <row r="516" spans="1:4" ht="15" customHeight="1">
      <c r="A516" s="73">
        <v>645</v>
      </c>
      <c r="B516" s="81" t="s">
        <v>1176</v>
      </c>
      <c r="C516" s="73" t="s">
        <v>272</v>
      </c>
      <c r="D516" s="1">
        <v>645</v>
      </c>
    </row>
    <row r="517" spans="1:4" ht="15" customHeight="1">
      <c r="A517" s="73">
        <v>646</v>
      </c>
      <c r="B517" s="81" t="s">
        <v>1177</v>
      </c>
      <c r="C517" s="73" t="s">
        <v>277</v>
      </c>
      <c r="D517" s="1">
        <v>646</v>
      </c>
    </row>
    <row r="518" spans="1:4" ht="15" customHeight="1">
      <c r="A518" s="73">
        <v>432</v>
      </c>
      <c r="B518" s="81" t="s">
        <v>1178</v>
      </c>
      <c r="C518" s="73" t="s">
        <v>277</v>
      </c>
      <c r="D518" s="1">
        <v>432</v>
      </c>
    </row>
    <row r="519" spans="1:4" ht="15" customHeight="1">
      <c r="A519" s="73">
        <v>401</v>
      </c>
      <c r="B519" s="81" t="s">
        <v>145</v>
      </c>
      <c r="C519" s="73" t="s">
        <v>277</v>
      </c>
      <c r="D519" s="1">
        <v>401</v>
      </c>
    </row>
    <row r="520" spans="1:4" ht="15" customHeight="1">
      <c r="A520" s="78" t="s">
        <v>1179</v>
      </c>
      <c r="B520" s="74" t="s">
        <v>1180</v>
      </c>
      <c r="C520" s="73" t="s">
        <v>272</v>
      </c>
      <c r="D520" s="1">
        <v>553</v>
      </c>
    </row>
    <row r="521" spans="1:4" ht="15" customHeight="1">
      <c r="A521" s="73" t="s">
        <v>1181</v>
      </c>
      <c r="B521" s="74" t="s">
        <v>1182</v>
      </c>
      <c r="C521" s="73"/>
      <c r="D521" s="1">
        <v>554</v>
      </c>
    </row>
    <row r="522" spans="1:4" ht="15" customHeight="1">
      <c r="A522" s="78" t="s">
        <v>1183</v>
      </c>
      <c r="B522" s="81" t="s">
        <v>1184</v>
      </c>
      <c r="C522" s="73"/>
      <c r="D522" s="1">
        <v>70</v>
      </c>
    </row>
    <row r="523" spans="1:4" ht="15" customHeight="1">
      <c r="A523" s="73" t="s">
        <v>1185</v>
      </c>
      <c r="B523" s="81" t="s">
        <v>1186</v>
      </c>
      <c r="C523" s="73" t="s">
        <v>277</v>
      </c>
      <c r="D523" s="1">
        <v>500</v>
      </c>
    </row>
    <row r="524" spans="1:4" ht="15" customHeight="1">
      <c r="A524" s="73" t="s">
        <v>1187</v>
      </c>
      <c r="B524" s="74" t="s">
        <v>1188</v>
      </c>
      <c r="C524" s="73" t="s">
        <v>272</v>
      </c>
      <c r="D524" s="1">
        <v>555</v>
      </c>
    </row>
    <row r="525" spans="1:4" ht="15" customHeight="1">
      <c r="A525" s="73" t="s">
        <v>1189</v>
      </c>
      <c r="B525" s="74" t="s">
        <v>1190</v>
      </c>
      <c r="C525" s="73" t="s">
        <v>272</v>
      </c>
      <c r="D525" s="1">
        <v>556</v>
      </c>
    </row>
    <row r="526" spans="1:4" ht="15" customHeight="1">
      <c r="A526" s="73" t="s">
        <v>1191</v>
      </c>
      <c r="B526" s="81" t="s">
        <v>1192</v>
      </c>
      <c r="C526" s="73" t="s">
        <v>277</v>
      </c>
      <c r="D526" s="1">
        <v>559</v>
      </c>
    </row>
    <row r="527" spans="1:4" ht="15" customHeight="1">
      <c r="A527" s="73" t="s">
        <v>1193</v>
      </c>
      <c r="B527" s="81" t="s">
        <v>1194</v>
      </c>
      <c r="C527" s="73" t="s">
        <v>277</v>
      </c>
      <c r="D527" s="1">
        <v>560</v>
      </c>
    </row>
    <row r="528" spans="1:4" ht="15" customHeight="1">
      <c r="A528" s="73" t="s">
        <v>175</v>
      </c>
      <c r="B528" s="81" t="s">
        <v>185</v>
      </c>
      <c r="C528" s="73" t="s">
        <v>272</v>
      </c>
      <c r="D528" s="1">
        <v>561</v>
      </c>
    </row>
    <row r="529" spans="1:4" ht="15" customHeight="1">
      <c r="A529" s="73" t="s">
        <v>1195</v>
      </c>
      <c r="B529" s="74" t="s">
        <v>1196</v>
      </c>
      <c r="C529" s="73"/>
      <c r="D529" s="1">
        <v>562</v>
      </c>
    </row>
    <row r="530" spans="1:4" ht="15" customHeight="1">
      <c r="A530" s="73" t="s">
        <v>1197</v>
      </c>
      <c r="B530" s="81" t="s">
        <v>1198</v>
      </c>
      <c r="C530" s="73"/>
      <c r="D530" s="1">
        <v>273</v>
      </c>
    </row>
    <row r="531" spans="1:4" ht="15" customHeight="1">
      <c r="A531" s="73" t="s">
        <v>1199</v>
      </c>
      <c r="B531" s="81" t="s">
        <v>1200</v>
      </c>
      <c r="C531" s="73" t="s">
        <v>272</v>
      </c>
      <c r="D531" s="1">
        <v>274</v>
      </c>
    </row>
    <row r="532" spans="1:4" ht="15" customHeight="1">
      <c r="A532" s="73" t="s">
        <v>1201</v>
      </c>
      <c r="B532" s="81" t="s">
        <v>1202</v>
      </c>
      <c r="C532" s="73" t="s">
        <v>277</v>
      </c>
      <c r="D532" s="1">
        <v>563</v>
      </c>
    </row>
    <row r="533" spans="1:4" ht="15" customHeight="1">
      <c r="A533" s="73" t="s">
        <v>1203</v>
      </c>
      <c r="B533" s="74" t="s">
        <v>1204</v>
      </c>
      <c r="C533" s="73"/>
      <c r="D533" s="1">
        <v>565</v>
      </c>
    </row>
    <row r="534" spans="1:4" ht="15" customHeight="1">
      <c r="A534" s="73" t="s">
        <v>1205</v>
      </c>
      <c r="B534" s="81" t="s">
        <v>1206</v>
      </c>
      <c r="C534" s="73" t="s">
        <v>277</v>
      </c>
      <c r="D534" s="1">
        <v>631</v>
      </c>
    </row>
    <row r="535" spans="1:4" ht="15" customHeight="1">
      <c r="A535" s="73" t="s">
        <v>223</v>
      </c>
      <c r="B535" s="81" t="s">
        <v>224</v>
      </c>
      <c r="C535" s="73" t="s">
        <v>277</v>
      </c>
      <c r="D535" s="1">
        <v>431</v>
      </c>
    </row>
    <row r="536" spans="1:4" ht="15" customHeight="1">
      <c r="A536" s="73" t="s">
        <v>1207</v>
      </c>
      <c r="B536" s="81" t="s">
        <v>1208</v>
      </c>
      <c r="C536" s="73" t="s">
        <v>272</v>
      </c>
      <c r="D536" s="1">
        <v>566</v>
      </c>
    </row>
    <row r="537" spans="1:4" ht="15" customHeight="1">
      <c r="A537" s="73" t="s">
        <v>1209</v>
      </c>
      <c r="B537" s="81" t="s">
        <v>1210</v>
      </c>
      <c r="C537" s="73" t="s">
        <v>277</v>
      </c>
      <c r="D537" s="1">
        <v>567</v>
      </c>
    </row>
    <row r="538" spans="1:4" ht="15" customHeight="1">
      <c r="A538" s="73" t="s">
        <v>1211</v>
      </c>
      <c r="B538" s="81" t="s">
        <v>1212</v>
      </c>
      <c r="C538" s="73" t="s">
        <v>277</v>
      </c>
      <c r="D538" s="1">
        <v>568</v>
      </c>
    </row>
    <row r="539" spans="1:4" ht="15" customHeight="1">
      <c r="A539" s="73">
        <v>571</v>
      </c>
      <c r="B539" s="81" t="s">
        <v>1213</v>
      </c>
      <c r="C539" s="73" t="s">
        <v>277</v>
      </c>
      <c r="D539" s="1">
        <v>571</v>
      </c>
    </row>
    <row r="540" spans="1:4" ht="15" customHeight="1">
      <c r="A540" s="73">
        <v>572</v>
      </c>
      <c r="B540" s="81" t="s">
        <v>1214</v>
      </c>
      <c r="C540" s="73"/>
      <c r="D540" s="1">
        <v>572</v>
      </c>
    </row>
    <row r="541" spans="1:4" ht="15" customHeight="1">
      <c r="A541" s="73" t="s">
        <v>1215</v>
      </c>
      <c r="B541" s="81" t="s">
        <v>1216</v>
      </c>
      <c r="C541" s="73"/>
      <c r="D541" s="1">
        <v>573</v>
      </c>
    </row>
    <row r="542" spans="1:4" ht="15" customHeight="1">
      <c r="A542" s="73">
        <v>353</v>
      </c>
      <c r="B542" s="81" t="s">
        <v>1217</v>
      </c>
      <c r="C542" s="73" t="s">
        <v>277</v>
      </c>
      <c r="D542" s="1">
        <v>353</v>
      </c>
    </row>
    <row r="543" spans="1:4" ht="15" customHeight="1">
      <c r="A543" s="73" t="s">
        <v>1218</v>
      </c>
      <c r="B543" s="74" t="s">
        <v>1219</v>
      </c>
      <c r="C543" s="73" t="s">
        <v>272</v>
      </c>
      <c r="D543" s="1">
        <v>574</v>
      </c>
    </row>
    <row r="544" spans="1:4" ht="15" customHeight="1">
      <c r="A544" s="73" t="s">
        <v>1220</v>
      </c>
      <c r="B544" s="81" t="s">
        <v>1221</v>
      </c>
      <c r="C544" s="73" t="s">
        <v>272</v>
      </c>
      <c r="D544" s="1">
        <v>79</v>
      </c>
    </row>
    <row r="545" spans="1:4" ht="15" customHeight="1">
      <c r="A545" s="78" t="s">
        <v>1222</v>
      </c>
      <c r="B545" s="81" t="s">
        <v>1223</v>
      </c>
      <c r="C545" s="73" t="s">
        <v>272</v>
      </c>
      <c r="D545" s="1">
        <v>577</v>
      </c>
    </row>
    <row r="546" spans="1:4" ht="15" customHeight="1">
      <c r="A546" s="73" t="s">
        <v>119</v>
      </c>
      <c r="B546" s="81" t="s">
        <v>146</v>
      </c>
      <c r="C546" s="73" t="s">
        <v>277</v>
      </c>
      <c r="D546" s="1">
        <v>575</v>
      </c>
    </row>
    <row r="547" spans="1:4" ht="15" customHeight="1">
      <c r="A547" s="73" t="s">
        <v>1224</v>
      </c>
      <c r="B547" s="81" t="s">
        <v>1225</v>
      </c>
      <c r="C547" s="73" t="s">
        <v>272</v>
      </c>
      <c r="D547" s="1">
        <v>578</v>
      </c>
    </row>
    <row r="548" spans="1:4" ht="15" customHeight="1">
      <c r="A548" s="73" t="s">
        <v>1226</v>
      </c>
      <c r="B548" s="74" t="s">
        <v>1227</v>
      </c>
      <c r="C548" s="73" t="s">
        <v>272</v>
      </c>
      <c r="D548" s="1">
        <v>579</v>
      </c>
    </row>
    <row r="549" spans="1:4" ht="15" customHeight="1">
      <c r="A549" s="73" t="s">
        <v>176</v>
      </c>
      <c r="B549" s="81" t="s">
        <v>186</v>
      </c>
      <c r="C549" s="73"/>
      <c r="D549" s="1">
        <v>580</v>
      </c>
    </row>
    <row r="550" spans="1:4" ht="15" customHeight="1">
      <c r="A550" s="73">
        <v>354</v>
      </c>
      <c r="B550" s="81" t="s">
        <v>1228</v>
      </c>
      <c r="C550" s="73" t="s">
        <v>277</v>
      </c>
      <c r="D550" s="1">
        <v>354</v>
      </c>
    </row>
    <row r="551" spans="1:4" ht="15" customHeight="1">
      <c r="A551" s="73" t="s">
        <v>1229</v>
      </c>
      <c r="B551" s="81" t="s">
        <v>1230</v>
      </c>
      <c r="C551" s="73" t="s">
        <v>272</v>
      </c>
      <c r="D551" s="1">
        <v>582</v>
      </c>
    </row>
    <row r="552" spans="1:4" ht="15" customHeight="1">
      <c r="A552" s="73" t="s">
        <v>1231</v>
      </c>
      <c r="B552" s="74" t="s">
        <v>1232</v>
      </c>
      <c r="C552" s="73" t="s">
        <v>272</v>
      </c>
      <c r="D552" s="1">
        <v>583</v>
      </c>
    </row>
    <row r="553" spans="1:4" ht="15" customHeight="1">
      <c r="A553" s="73" t="s">
        <v>1233</v>
      </c>
      <c r="B553" s="74" t="s">
        <v>1234</v>
      </c>
      <c r="C553" s="73" t="s">
        <v>272</v>
      </c>
      <c r="D553" s="1">
        <v>584</v>
      </c>
    </row>
    <row r="554" spans="1:4" ht="15" customHeight="1">
      <c r="A554" s="73" t="s">
        <v>167</v>
      </c>
      <c r="B554" s="81" t="s">
        <v>1235</v>
      </c>
      <c r="C554" s="73" t="s">
        <v>277</v>
      </c>
      <c r="D554" s="1">
        <v>585</v>
      </c>
    </row>
    <row r="555" spans="1:4" ht="15" customHeight="1">
      <c r="A555" s="73" t="s">
        <v>1236</v>
      </c>
      <c r="B555" s="81" t="s">
        <v>1237</v>
      </c>
      <c r="C555" s="73" t="s">
        <v>277</v>
      </c>
      <c r="D555" s="1">
        <v>586</v>
      </c>
    </row>
    <row r="556" spans="1:4" ht="15" customHeight="1">
      <c r="A556" s="73" t="s">
        <v>1238</v>
      </c>
      <c r="B556" s="74" t="s">
        <v>1239</v>
      </c>
      <c r="C556" s="73" t="s">
        <v>272</v>
      </c>
      <c r="D556" s="1">
        <v>587</v>
      </c>
    </row>
    <row r="557" spans="1:4" ht="15" customHeight="1">
      <c r="A557" s="73" t="s">
        <v>1240</v>
      </c>
      <c r="B557" s="74" t="s">
        <v>1241</v>
      </c>
      <c r="C557" s="73"/>
      <c r="D557" s="1">
        <v>588</v>
      </c>
    </row>
    <row r="558" spans="1:4" ht="15" customHeight="1">
      <c r="A558" s="78" t="s">
        <v>1242</v>
      </c>
      <c r="B558" s="81" t="s">
        <v>1243</v>
      </c>
      <c r="C558" s="73" t="s">
        <v>272</v>
      </c>
      <c r="D558" s="1">
        <v>590</v>
      </c>
    </row>
    <row r="559" spans="1:4" ht="15" customHeight="1">
      <c r="A559" s="73" t="s">
        <v>1244</v>
      </c>
      <c r="B559" s="81" t="s">
        <v>1245</v>
      </c>
      <c r="C559" s="73" t="s">
        <v>272</v>
      </c>
      <c r="D559" s="1">
        <v>591</v>
      </c>
    </row>
    <row r="560" spans="1:4" ht="15" customHeight="1">
      <c r="A560" s="73">
        <v>358</v>
      </c>
      <c r="B560" s="81" t="s">
        <v>1246</v>
      </c>
      <c r="C560" s="73"/>
      <c r="D560" s="1">
        <v>358</v>
      </c>
    </row>
    <row r="561" spans="1:4" ht="15" customHeight="1">
      <c r="A561" s="73" t="s">
        <v>1247</v>
      </c>
      <c r="B561" s="81" t="s">
        <v>1248</v>
      </c>
      <c r="C561" s="73" t="s">
        <v>277</v>
      </c>
      <c r="D561" s="1">
        <v>76</v>
      </c>
    </row>
    <row r="562" spans="1:4" ht="15" customHeight="1">
      <c r="A562" s="73" t="s">
        <v>1249</v>
      </c>
      <c r="B562" s="81" t="s">
        <v>1250</v>
      </c>
      <c r="C562" s="73" t="s">
        <v>272</v>
      </c>
      <c r="D562" s="1">
        <v>592</v>
      </c>
    </row>
    <row r="563" spans="1:4" ht="15" customHeight="1">
      <c r="A563" s="73" t="s">
        <v>1251</v>
      </c>
      <c r="B563" s="81" t="s">
        <v>1252</v>
      </c>
      <c r="C563" s="73" t="s">
        <v>272</v>
      </c>
      <c r="D563" s="1">
        <v>80</v>
      </c>
    </row>
    <row r="564" spans="1:4" ht="15" customHeight="1">
      <c r="A564" s="73" t="s">
        <v>1253</v>
      </c>
      <c r="B564" s="74" t="s">
        <v>1254</v>
      </c>
      <c r="C564" s="73"/>
      <c r="D564" s="1">
        <v>593</v>
      </c>
    </row>
    <row r="565" spans="1:4" ht="15" customHeight="1">
      <c r="A565" s="73" t="s">
        <v>1255</v>
      </c>
      <c r="B565" s="81" t="s">
        <v>1256</v>
      </c>
      <c r="C565" s="73" t="s">
        <v>277</v>
      </c>
      <c r="D565" s="1">
        <v>488</v>
      </c>
    </row>
    <row r="566" spans="1:4" ht="15" customHeight="1">
      <c r="A566" s="73" t="s">
        <v>177</v>
      </c>
      <c r="B566" s="81" t="s">
        <v>187</v>
      </c>
      <c r="C566" s="73" t="s">
        <v>272</v>
      </c>
      <c r="D566" s="1">
        <v>595</v>
      </c>
    </row>
    <row r="567" spans="1:4" ht="15" customHeight="1">
      <c r="A567" s="73" t="s">
        <v>1257</v>
      </c>
      <c r="B567" s="81" t="s">
        <v>1258</v>
      </c>
      <c r="C567" s="73"/>
      <c r="D567" s="1">
        <v>596</v>
      </c>
    </row>
    <row r="568" spans="1:4" ht="15" customHeight="1">
      <c r="A568" s="73" t="s">
        <v>1259</v>
      </c>
      <c r="B568" s="81" t="s">
        <v>1260</v>
      </c>
      <c r="C568" s="73" t="s">
        <v>272</v>
      </c>
      <c r="D568" s="1">
        <v>598</v>
      </c>
    </row>
    <row r="569" spans="1:4" ht="15" customHeight="1">
      <c r="A569" s="73" t="s">
        <v>1261</v>
      </c>
      <c r="B569" s="81" t="s">
        <v>1262</v>
      </c>
      <c r="C569" s="73" t="s">
        <v>277</v>
      </c>
      <c r="D569" s="1">
        <v>599</v>
      </c>
    </row>
    <row r="570" spans="1:4" ht="15" customHeight="1">
      <c r="A570" s="73" t="s">
        <v>120</v>
      </c>
      <c r="B570" s="81" t="s">
        <v>147</v>
      </c>
      <c r="C570" s="73" t="s">
        <v>277</v>
      </c>
      <c r="D570" s="1">
        <v>600</v>
      </c>
    </row>
    <row r="571" spans="1:4" ht="15" customHeight="1">
      <c r="A571" s="73" t="s">
        <v>1263</v>
      </c>
      <c r="B571" s="81" t="s">
        <v>1264</v>
      </c>
      <c r="C571" s="73"/>
      <c r="D571" s="1">
        <v>601</v>
      </c>
    </row>
    <row r="572" spans="1:4" ht="15" customHeight="1">
      <c r="A572" s="73" t="s">
        <v>1265</v>
      </c>
      <c r="B572" s="81" t="s">
        <v>1266</v>
      </c>
      <c r="C572" s="73" t="s">
        <v>277</v>
      </c>
      <c r="D572" s="1">
        <v>602</v>
      </c>
    </row>
    <row r="573" spans="1:4" ht="15" customHeight="1">
      <c r="A573" s="73" t="s">
        <v>1267</v>
      </c>
      <c r="B573" s="81" t="s">
        <v>1268</v>
      </c>
      <c r="C573" s="73"/>
      <c r="D573" s="1">
        <v>603</v>
      </c>
    </row>
    <row r="574" spans="1:4" ht="15" customHeight="1">
      <c r="A574" s="73" t="s">
        <v>1269</v>
      </c>
      <c r="B574" s="81" t="s">
        <v>1270</v>
      </c>
      <c r="C574" s="73"/>
      <c r="D574" s="1">
        <v>552</v>
      </c>
    </row>
    <row r="575" spans="1:4" ht="15" customHeight="1">
      <c r="A575" s="73" t="s">
        <v>1271</v>
      </c>
      <c r="B575" s="81" t="s">
        <v>1272</v>
      </c>
      <c r="C575" s="73"/>
      <c r="D575" s="1">
        <v>537</v>
      </c>
    </row>
    <row r="576" spans="1:4" ht="15" customHeight="1">
      <c r="A576" s="73" t="s">
        <v>1273</v>
      </c>
      <c r="B576" s="81" t="s">
        <v>1274</v>
      </c>
      <c r="C576" s="73"/>
      <c r="D576" s="1">
        <v>551</v>
      </c>
    </row>
    <row r="577" spans="1:4" ht="15" customHeight="1">
      <c r="A577" s="73" t="s">
        <v>1275</v>
      </c>
      <c r="B577" s="81" t="s">
        <v>1276</v>
      </c>
      <c r="C577" s="73"/>
      <c r="D577" s="1">
        <v>536</v>
      </c>
    </row>
    <row r="578" spans="1:4" ht="15" customHeight="1">
      <c r="A578" s="73" t="s">
        <v>1277</v>
      </c>
      <c r="B578" s="81" t="s">
        <v>1278</v>
      </c>
      <c r="C578" s="73" t="s">
        <v>272</v>
      </c>
      <c r="D578" s="1">
        <v>550</v>
      </c>
    </row>
    <row r="579" spans="1:4" ht="15" customHeight="1">
      <c r="A579" s="73" t="s">
        <v>1279</v>
      </c>
      <c r="B579" s="81" t="s">
        <v>1280</v>
      </c>
      <c r="C579" s="73" t="s">
        <v>272</v>
      </c>
      <c r="D579" s="1">
        <v>535</v>
      </c>
    </row>
    <row r="580" spans="1:4" ht="15" customHeight="1">
      <c r="A580" s="73" t="s">
        <v>1281</v>
      </c>
      <c r="B580" s="81" t="s">
        <v>1282</v>
      </c>
      <c r="C580" s="73" t="s">
        <v>272</v>
      </c>
      <c r="D580" s="1">
        <v>549</v>
      </c>
    </row>
    <row r="581" spans="1:4" ht="15" customHeight="1">
      <c r="A581" s="73" t="s">
        <v>1283</v>
      </c>
      <c r="B581" s="81" t="s">
        <v>1284</v>
      </c>
      <c r="C581" s="73" t="s">
        <v>272</v>
      </c>
      <c r="D581" s="1">
        <v>534</v>
      </c>
    </row>
    <row r="582" spans="1:4" ht="15" customHeight="1">
      <c r="A582" s="73" t="s">
        <v>1285</v>
      </c>
      <c r="B582" s="81" t="s">
        <v>1286</v>
      </c>
      <c r="C582" s="73" t="s">
        <v>277</v>
      </c>
      <c r="D582" s="1">
        <v>606</v>
      </c>
    </row>
    <row r="583" spans="1:4" ht="15" customHeight="1">
      <c r="A583" s="73" t="s">
        <v>1287</v>
      </c>
      <c r="B583" s="74" t="s">
        <v>1288</v>
      </c>
      <c r="C583" s="73" t="s">
        <v>272</v>
      </c>
      <c r="D583" s="1">
        <v>116</v>
      </c>
    </row>
    <row r="584" spans="1:4" ht="15" customHeight="1">
      <c r="A584" s="73" t="s">
        <v>1289</v>
      </c>
      <c r="B584" s="74" t="s">
        <v>1290</v>
      </c>
      <c r="C584" s="73" t="s">
        <v>272</v>
      </c>
      <c r="D584" s="1">
        <v>323</v>
      </c>
    </row>
    <row r="585" spans="1:4" ht="15" customHeight="1">
      <c r="A585" s="73" t="s">
        <v>1291</v>
      </c>
      <c r="B585" s="76" t="s">
        <v>1292</v>
      </c>
      <c r="C585" s="73"/>
      <c r="D585" s="1">
        <v>399</v>
      </c>
    </row>
    <row r="586" spans="1:4" ht="15" customHeight="1">
      <c r="A586" s="73" t="s">
        <v>1293</v>
      </c>
      <c r="B586" s="81" t="s">
        <v>1294</v>
      </c>
      <c r="C586" s="73"/>
      <c r="D586" s="1">
        <v>512</v>
      </c>
    </row>
    <row r="587" spans="1:4" ht="15" customHeight="1">
      <c r="A587" s="73" t="s">
        <v>1295</v>
      </c>
      <c r="B587" s="81" t="s">
        <v>1296</v>
      </c>
      <c r="C587" s="73" t="s">
        <v>277</v>
      </c>
      <c r="D587" s="1">
        <v>608</v>
      </c>
    </row>
    <row r="588" spans="1:4" ht="15" customHeight="1">
      <c r="A588" s="73" t="s">
        <v>1297</v>
      </c>
      <c r="B588" s="81" t="s">
        <v>1298</v>
      </c>
      <c r="C588" s="73" t="s">
        <v>272</v>
      </c>
      <c r="D588" s="1">
        <v>249</v>
      </c>
    </row>
    <row r="589" spans="1:4" ht="15" customHeight="1">
      <c r="A589" s="73" t="s">
        <v>1299</v>
      </c>
      <c r="B589" s="81" t="s">
        <v>1300</v>
      </c>
      <c r="C589" s="73" t="s">
        <v>272</v>
      </c>
      <c r="D589" s="1">
        <v>513</v>
      </c>
    </row>
    <row r="590" spans="1:4" ht="15" customHeight="1">
      <c r="A590" s="73" t="s">
        <v>1301</v>
      </c>
      <c r="B590" s="81" t="s">
        <v>1302</v>
      </c>
      <c r="C590" s="73" t="s">
        <v>277</v>
      </c>
      <c r="D590" s="1">
        <v>610</v>
      </c>
    </row>
    <row r="591" spans="1:4" ht="15" customHeight="1">
      <c r="A591" s="73" t="s">
        <v>1303</v>
      </c>
      <c r="B591" s="81" t="s">
        <v>1304</v>
      </c>
      <c r="C591" s="73" t="s">
        <v>277</v>
      </c>
      <c r="D591" s="1">
        <v>275</v>
      </c>
    </row>
    <row r="592" spans="1:4" ht="15" customHeight="1">
      <c r="A592" s="73" t="s">
        <v>1305</v>
      </c>
      <c r="B592" s="81" t="s">
        <v>1306</v>
      </c>
      <c r="C592" s="73" t="s">
        <v>277</v>
      </c>
      <c r="D592" s="1">
        <v>611</v>
      </c>
    </row>
    <row r="593" spans="1:4" ht="15" customHeight="1">
      <c r="A593" s="73" t="s">
        <v>1307</v>
      </c>
      <c r="B593" s="81" t="s">
        <v>1308</v>
      </c>
      <c r="C593" s="73" t="s">
        <v>272</v>
      </c>
      <c r="D593" s="1">
        <v>514</v>
      </c>
    </row>
    <row r="594" spans="1:4" ht="15" customHeight="1">
      <c r="A594" s="73" t="s">
        <v>1309</v>
      </c>
      <c r="B594" s="81" t="s">
        <v>1310</v>
      </c>
      <c r="C594" s="73" t="s">
        <v>272</v>
      </c>
      <c r="D594" s="1">
        <v>515</v>
      </c>
    </row>
    <row r="595" spans="1:4" ht="15" customHeight="1">
      <c r="A595" s="73" t="s">
        <v>1311</v>
      </c>
      <c r="B595" s="81" t="s">
        <v>1312</v>
      </c>
      <c r="C595" s="73" t="s">
        <v>272</v>
      </c>
      <c r="D595" s="1">
        <v>516</v>
      </c>
    </row>
    <row r="596" spans="1:4" ht="15" customHeight="1">
      <c r="A596" s="73" t="s">
        <v>1313</v>
      </c>
      <c r="B596" s="81" t="s">
        <v>1314</v>
      </c>
      <c r="C596" s="73"/>
      <c r="D596" s="1">
        <v>517</v>
      </c>
    </row>
    <row r="597" spans="1:4" ht="15" customHeight="1">
      <c r="A597" s="73" t="s">
        <v>1315</v>
      </c>
      <c r="B597" s="74" t="s">
        <v>1316</v>
      </c>
      <c r="C597" s="73" t="s">
        <v>272</v>
      </c>
      <c r="D597" s="1">
        <v>43</v>
      </c>
    </row>
    <row r="598" spans="1:4" ht="15" customHeight="1">
      <c r="A598" s="73" t="s">
        <v>1317</v>
      </c>
      <c r="B598" s="74" t="s">
        <v>1318</v>
      </c>
      <c r="C598" s="73" t="s">
        <v>272</v>
      </c>
      <c r="D598" s="1">
        <v>74</v>
      </c>
    </row>
    <row r="599" spans="1:4" ht="15" customHeight="1">
      <c r="A599" s="73" t="s">
        <v>1319</v>
      </c>
      <c r="B599" s="74" t="s">
        <v>1320</v>
      </c>
      <c r="C599" s="73"/>
      <c r="D599" s="1">
        <v>617</v>
      </c>
    </row>
    <row r="600" spans="1:4" ht="15" customHeight="1">
      <c r="A600" s="73" t="s">
        <v>1321</v>
      </c>
      <c r="B600" s="74" t="s">
        <v>1322</v>
      </c>
      <c r="C600" s="73"/>
      <c r="D600" s="1">
        <v>618</v>
      </c>
    </row>
    <row r="601" spans="1:4" ht="15" customHeight="1">
      <c r="A601" s="73" t="s">
        <v>1323</v>
      </c>
      <c r="B601" s="81" t="s">
        <v>1324</v>
      </c>
      <c r="C601" s="73" t="s">
        <v>277</v>
      </c>
      <c r="D601" s="1">
        <v>619</v>
      </c>
    </row>
    <row r="602" spans="1:4" ht="15" customHeight="1">
      <c r="A602" s="73" t="s">
        <v>121</v>
      </c>
      <c r="B602" s="81" t="s">
        <v>148</v>
      </c>
      <c r="C602" s="73" t="s">
        <v>272</v>
      </c>
      <c r="D602" s="1">
        <v>620</v>
      </c>
    </row>
    <row r="603" spans="1:4" ht="15" customHeight="1">
      <c r="A603" s="73" t="s">
        <v>1325</v>
      </c>
      <c r="B603" s="81" t="s">
        <v>1326</v>
      </c>
      <c r="C603" s="73"/>
      <c r="D603" s="1">
        <v>621</v>
      </c>
    </row>
    <row r="604" spans="1:4" ht="15" customHeight="1">
      <c r="A604" s="73" t="s">
        <v>1327</v>
      </c>
      <c r="B604" s="81" t="s">
        <v>1328</v>
      </c>
      <c r="C604" s="73" t="s">
        <v>277</v>
      </c>
      <c r="D604" s="1">
        <v>622</v>
      </c>
    </row>
    <row r="605" spans="1:4" ht="15" customHeight="1">
      <c r="A605" s="73" t="s">
        <v>1329</v>
      </c>
      <c r="B605" s="81" t="s">
        <v>1330</v>
      </c>
      <c r="C605" s="73" t="s">
        <v>277</v>
      </c>
      <c r="D605" s="1">
        <v>623</v>
      </c>
    </row>
    <row r="606" spans="1:4" ht="15" customHeight="1">
      <c r="A606" s="73" t="s">
        <v>168</v>
      </c>
      <c r="B606" s="81" t="s">
        <v>1331</v>
      </c>
      <c r="C606" s="73" t="s">
        <v>277</v>
      </c>
      <c r="D606" s="1">
        <v>624</v>
      </c>
    </row>
    <row r="607" spans="1:4" ht="15" customHeight="1">
      <c r="A607" s="73" t="s">
        <v>1332</v>
      </c>
      <c r="B607" s="81" t="s">
        <v>1333</v>
      </c>
      <c r="C607" s="73" t="s">
        <v>272</v>
      </c>
      <c r="D607" s="1">
        <v>626</v>
      </c>
    </row>
    <row r="608" spans="1:4" ht="15" customHeight="1">
      <c r="A608" s="73" t="s">
        <v>1334</v>
      </c>
      <c r="B608" s="81" t="s">
        <v>1335</v>
      </c>
      <c r="C608" s="73" t="s">
        <v>277</v>
      </c>
      <c r="D608" s="1">
        <v>627</v>
      </c>
    </row>
    <row r="609" spans="1:4" ht="15" customHeight="1">
      <c r="A609" s="73" t="s">
        <v>122</v>
      </c>
      <c r="B609" s="81" t="s">
        <v>149</v>
      </c>
      <c r="C609" s="73" t="s">
        <v>277</v>
      </c>
      <c r="D609" s="1">
        <v>628</v>
      </c>
    </row>
    <row r="610" spans="1:4" ht="15" customHeight="1">
      <c r="A610" s="73" t="s">
        <v>123</v>
      </c>
      <c r="B610" s="81" t="s">
        <v>150</v>
      </c>
      <c r="C610" s="73"/>
      <c r="D610" s="1">
        <v>632</v>
      </c>
    </row>
    <row r="611" spans="1:4" ht="15" customHeight="1">
      <c r="A611" s="73" t="s">
        <v>1336</v>
      </c>
      <c r="B611" s="81" t="s">
        <v>1337</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F10A-28DB-4FB5-AD58-2740B6C2E7A8}">
  <dimension ref="A1:U122"/>
  <sheetViews>
    <sheetView topLeftCell="A9" workbookViewId="0">
      <selection activeCell="H14" sqref="H14"/>
    </sheetView>
    <sheetView topLeftCell="A20" workbookViewId="1">
      <selection activeCell="K36" sqref="K36"/>
    </sheetView>
  </sheetViews>
  <sheetFormatPr defaultColWidth="12.5703125" defaultRowHeight="15.75"/>
  <cols>
    <col min="1" max="1" width="36.140625" style="173" customWidth="1"/>
    <col min="2" max="2" width="12.7109375" style="173" bestFit="1" customWidth="1"/>
    <col min="3" max="3" width="21.5703125" style="173" customWidth="1"/>
    <col min="4" max="4" width="18.28515625" style="173" customWidth="1"/>
    <col min="5" max="5" width="16.5703125" style="173" customWidth="1"/>
    <col min="6" max="6" width="18.140625" style="173" customWidth="1"/>
    <col min="7" max="7" width="17.5703125" style="173" customWidth="1"/>
    <col min="8" max="8" width="12.5703125" style="173"/>
    <col min="9" max="10" width="16" style="173" customWidth="1"/>
    <col min="11" max="16384" width="12.5703125" style="173"/>
  </cols>
  <sheetData>
    <row r="1" spans="1:14" ht="21.95" customHeight="1">
      <c r="A1" s="172" t="s">
        <v>1338</v>
      </c>
    </row>
    <row r="2" spans="1:14" ht="21.95" customHeight="1">
      <c r="A2" s="172"/>
    </row>
    <row r="3" spans="1:14" ht="21.95" customHeight="1">
      <c r="A3" s="172"/>
    </row>
    <row r="4" spans="1:14" ht="21.95" customHeight="1">
      <c r="A4" s="172"/>
    </row>
    <row r="5" spans="1:14" ht="21.95" customHeight="1">
      <c r="A5" s="172"/>
    </row>
    <row r="6" spans="1:14" ht="21.95" customHeight="1">
      <c r="A6" s="172"/>
    </row>
    <row r="7" spans="1:14" ht="21.95" customHeight="1">
      <c r="A7" s="172"/>
    </row>
    <row r="8" spans="1:14" ht="81" customHeight="1">
      <c r="A8" s="172"/>
    </row>
    <row r="9" spans="1:14" ht="21.95" customHeight="1">
      <c r="A9" s="584" t="s">
        <v>1339</v>
      </c>
      <c r="B9" s="584"/>
      <c r="C9" s="584"/>
      <c r="D9" s="584"/>
      <c r="E9" s="584"/>
      <c r="F9" s="584"/>
      <c r="G9" s="555" t="s">
        <v>1340</v>
      </c>
    </row>
    <row r="10" spans="1:14" ht="21.95" customHeight="1">
      <c r="A10" s="584"/>
      <c r="B10" s="584"/>
      <c r="C10" s="584"/>
      <c r="D10" s="584"/>
      <c r="E10" s="584"/>
      <c r="F10" s="584"/>
    </row>
    <row r="11" spans="1:14" ht="21.95" customHeight="1">
      <c r="A11" s="173" t="s">
        <v>1341</v>
      </c>
      <c r="F11" s="442" t="s">
        <v>1342</v>
      </c>
    </row>
    <row r="12" spans="1:14" ht="21.95" customHeight="1">
      <c r="E12" s="442"/>
    </row>
    <row r="13" spans="1:14">
      <c r="A13" s="172" t="s">
        <v>1343</v>
      </c>
    </row>
    <row r="14" spans="1:14" s="200" customFormat="1" ht="39">
      <c r="A14" s="443" t="s">
        <v>1344</v>
      </c>
      <c r="B14" s="444" t="s">
        <v>1345</v>
      </c>
      <c r="C14" s="445" t="s">
        <v>1346</v>
      </c>
      <c r="D14" s="445" t="s">
        <v>1347</v>
      </c>
      <c r="E14" s="445" t="s">
        <v>1348</v>
      </c>
      <c r="F14" s="445" t="s">
        <v>1349</v>
      </c>
      <c r="G14" s="445" t="s">
        <v>1350</v>
      </c>
      <c r="H14" s="445" t="s">
        <v>1351</v>
      </c>
      <c r="I14" s="445" t="s">
        <v>1352</v>
      </c>
      <c r="J14" s="445" t="s">
        <v>1353</v>
      </c>
      <c r="K14" s="445" t="s">
        <v>1354</v>
      </c>
      <c r="L14" s="445" t="s">
        <v>1355</v>
      </c>
      <c r="M14" s="445" t="s">
        <v>1356</v>
      </c>
      <c r="N14" s="445" t="s">
        <v>1357</v>
      </c>
    </row>
    <row r="15" spans="1:14" s="200" customFormat="1">
      <c r="A15" s="446" t="s">
        <v>225</v>
      </c>
      <c r="B15" s="447" t="s">
        <v>69</v>
      </c>
      <c r="C15" s="427" t="s">
        <v>1358</v>
      </c>
      <c r="D15" s="427" t="s">
        <v>1359</v>
      </c>
      <c r="E15" s="427" t="s">
        <v>1360</v>
      </c>
      <c r="F15" s="427" t="s">
        <v>1361</v>
      </c>
      <c r="G15" s="427" t="s">
        <v>1362</v>
      </c>
      <c r="H15" s="448">
        <v>2E-3</v>
      </c>
      <c r="I15" s="449">
        <v>5000</v>
      </c>
      <c r="J15" s="449">
        <v>8760</v>
      </c>
      <c r="K15" s="449" t="s">
        <v>1363</v>
      </c>
      <c r="L15" s="450">
        <f t="shared" ref="L15:L22" si="0">(H15*I15*J15*60)/7000</f>
        <v>750.85714285714289</v>
      </c>
      <c r="M15" s="180">
        <f t="shared" ref="M15:M22" si="1">L15/J15</f>
        <v>8.5714285714285715E-2</v>
      </c>
      <c r="N15" s="180">
        <f t="shared" ref="N15:N22" si="2">M15*24</f>
        <v>2.0571428571428569</v>
      </c>
    </row>
    <row r="16" spans="1:14" s="200" customFormat="1">
      <c r="A16" s="446" t="s">
        <v>230</v>
      </c>
      <c r="B16" s="447" t="s">
        <v>69</v>
      </c>
      <c r="C16" s="427" t="s">
        <v>1358</v>
      </c>
      <c r="D16" s="427" t="s">
        <v>1364</v>
      </c>
      <c r="E16" s="427" t="s">
        <v>1365</v>
      </c>
      <c r="F16" s="427" t="s">
        <v>1361</v>
      </c>
      <c r="G16" s="427" t="s">
        <v>1366</v>
      </c>
      <c r="H16" s="448">
        <v>2E-3</v>
      </c>
      <c r="I16" s="449">
        <v>5000</v>
      </c>
      <c r="J16" s="449">
        <v>8760</v>
      </c>
      <c r="K16" s="449" t="s">
        <v>1363</v>
      </c>
      <c r="L16" s="450">
        <f t="shared" si="0"/>
        <v>750.85714285714289</v>
      </c>
      <c r="M16" s="180">
        <f t="shared" si="1"/>
        <v>8.5714285714285715E-2</v>
      </c>
      <c r="N16" s="180">
        <f t="shared" si="2"/>
        <v>2.0571428571428569</v>
      </c>
    </row>
    <row r="17" spans="1:14" s="200" customFormat="1">
      <c r="A17" s="446" t="s">
        <v>232</v>
      </c>
      <c r="B17" s="447" t="s">
        <v>69</v>
      </c>
      <c r="C17" s="427" t="s">
        <v>1367</v>
      </c>
      <c r="D17" s="427" t="s">
        <v>1368</v>
      </c>
      <c r="E17" s="427" t="s">
        <v>1369</v>
      </c>
      <c r="F17" s="427" t="s">
        <v>1361</v>
      </c>
      <c r="G17" s="427" t="s">
        <v>1370</v>
      </c>
      <c r="H17" s="448">
        <v>2E-3</v>
      </c>
      <c r="I17" s="449">
        <v>16000</v>
      </c>
      <c r="J17" s="449">
        <v>8760</v>
      </c>
      <c r="K17" s="449" t="s">
        <v>1363</v>
      </c>
      <c r="L17" s="450">
        <f t="shared" si="0"/>
        <v>2402.7428571428572</v>
      </c>
      <c r="M17" s="180">
        <f t="shared" si="1"/>
        <v>0.2742857142857143</v>
      </c>
      <c r="N17" s="180">
        <f t="shared" si="2"/>
        <v>6.5828571428571436</v>
      </c>
    </row>
    <row r="18" spans="1:14" s="200" customFormat="1" ht="26.25">
      <c r="A18" s="446" t="s">
        <v>234</v>
      </c>
      <c r="B18" s="447" t="s">
        <v>69</v>
      </c>
      <c r="C18" s="427" t="s">
        <v>1367</v>
      </c>
      <c r="D18" s="427" t="s">
        <v>1371</v>
      </c>
      <c r="E18" s="427" t="s">
        <v>1372</v>
      </c>
      <c r="F18" s="427" t="s">
        <v>1361</v>
      </c>
      <c r="G18" s="427" t="s">
        <v>1373</v>
      </c>
      <c r="H18" s="448">
        <v>2E-3</v>
      </c>
      <c r="I18" s="451">
        <v>8000</v>
      </c>
      <c r="J18" s="449">
        <v>8760</v>
      </c>
      <c r="K18" s="449" t="s">
        <v>1363</v>
      </c>
      <c r="L18" s="450">
        <f t="shared" si="0"/>
        <v>1201.3714285714286</v>
      </c>
      <c r="M18" s="180">
        <f t="shared" si="1"/>
        <v>0.13714285714285715</v>
      </c>
      <c r="N18" s="180">
        <f t="shared" si="2"/>
        <v>3.2914285714285718</v>
      </c>
    </row>
    <row r="19" spans="1:14" s="200" customFormat="1">
      <c r="A19" s="446" t="s">
        <v>231</v>
      </c>
      <c r="B19" s="447" t="s">
        <v>69</v>
      </c>
      <c r="C19" s="427" t="s">
        <v>1358</v>
      </c>
      <c r="D19" s="427" t="s">
        <v>1374</v>
      </c>
      <c r="E19" s="427" t="s">
        <v>1375</v>
      </c>
      <c r="F19" s="427" t="s">
        <v>1361</v>
      </c>
      <c r="G19" s="427" t="s">
        <v>1376</v>
      </c>
      <c r="H19" s="448">
        <v>2E-3</v>
      </c>
      <c r="I19" s="451">
        <v>16000</v>
      </c>
      <c r="J19" s="449">
        <v>8760</v>
      </c>
      <c r="K19" s="449" t="s">
        <v>1363</v>
      </c>
      <c r="L19" s="450">
        <f t="shared" si="0"/>
        <v>2402.7428571428572</v>
      </c>
      <c r="M19" s="180">
        <f t="shared" si="1"/>
        <v>0.2742857142857143</v>
      </c>
      <c r="N19" s="180">
        <f t="shared" si="2"/>
        <v>6.5828571428571436</v>
      </c>
    </row>
    <row r="20" spans="1:14" s="200" customFormat="1" ht="27" customHeight="1">
      <c r="A20" s="446" t="s">
        <v>235</v>
      </c>
      <c r="B20" s="447" t="s">
        <v>72</v>
      </c>
      <c r="C20" s="427" t="s">
        <v>1377</v>
      </c>
      <c r="D20" s="427" t="s">
        <v>1378</v>
      </c>
      <c r="E20" s="427" t="s">
        <v>1379</v>
      </c>
      <c r="F20" s="427" t="s">
        <v>1361</v>
      </c>
      <c r="G20" s="427" t="s">
        <v>1380</v>
      </c>
      <c r="H20" s="448">
        <v>2E-3</v>
      </c>
      <c r="I20" s="449">
        <v>5000</v>
      </c>
      <c r="J20" s="449">
        <v>8760</v>
      </c>
      <c r="K20" s="449" t="s">
        <v>1363</v>
      </c>
      <c r="L20" s="450">
        <f t="shared" si="0"/>
        <v>750.85714285714289</v>
      </c>
      <c r="M20" s="180">
        <f t="shared" si="1"/>
        <v>8.5714285714285715E-2</v>
      </c>
      <c r="N20" s="180">
        <f t="shared" si="2"/>
        <v>2.0571428571428569</v>
      </c>
    </row>
    <row r="21" spans="1:14" s="200" customFormat="1" ht="27" customHeight="1">
      <c r="A21" s="452" t="s">
        <v>236</v>
      </c>
      <c r="B21" s="447" t="s">
        <v>73</v>
      </c>
      <c r="C21" s="427" t="s">
        <v>1381</v>
      </c>
      <c r="D21" s="427" t="s">
        <v>1382</v>
      </c>
      <c r="E21" s="427" t="s">
        <v>1383</v>
      </c>
      <c r="F21" s="427" t="s">
        <v>1361</v>
      </c>
      <c r="G21" s="427" t="s">
        <v>1384</v>
      </c>
      <c r="H21" s="453">
        <v>2E-3</v>
      </c>
      <c r="I21" s="454">
        <v>6000</v>
      </c>
      <c r="J21" s="449">
        <v>8760</v>
      </c>
      <c r="K21" s="449" t="s">
        <v>1363</v>
      </c>
      <c r="L21" s="455">
        <f t="shared" si="0"/>
        <v>901.02857142857147</v>
      </c>
      <c r="M21" s="180">
        <f t="shared" si="1"/>
        <v>0.10285714285714286</v>
      </c>
      <c r="N21" s="180">
        <f t="shared" si="2"/>
        <v>2.4685714285714284</v>
      </c>
    </row>
    <row r="22" spans="1:14" s="200" customFormat="1" ht="26.25">
      <c r="A22" s="456" t="s">
        <v>237</v>
      </c>
      <c r="B22" s="427" t="s">
        <v>73</v>
      </c>
      <c r="C22" s="427" t="s">
        <v>1381</v>
      </c>
      <c r="D22" s="427" t="s">
        <v>1385</v>
      </c>
      <c r="E22" s="427" t="s">
        <v>1386</v>
      </c>
      <c r="F22" s="427" t="s">
        <v>1361</v>
      </c>
      <c r="G22" s="427" t="s">
        <v>1387</v>
      </c>
      <c r="H22" s="453">
        <v>2E-3</v>
      </c>
      <c r="I22" s="449">
        <v>4000</v>
      </c>
      <c r="J22" s="454">
        <v>8760</v>
      </c>
      <c r="K22" s="454" t="s">
        <v>1363</v>
      </c>
      <c r="L22" s="455">
        <f t="shared" si="0"/>
        <v>600.68571428571431</v>
      </c>
      <c r="M22" s="180">
        <f t="shared" si="1"/>
        <v>6.8571428571428575E-2</v>
      </c>
      <c r="N22" s="180">
        <f t="shared" si="2"/>
        <v>1.6457142857142859</v>
      </c>
    </row>
    <row r="23" spans="1:14" s="200" customFormat="1">
      <c r="A23" s="457" t="s">
        <v>1388</v>
      </c>
      <c r="B23" s="200" t="s">
        <v>1389</v>
      </c>
      <c r="C23" s="458"/>
      <c r="D23" s="458"/>
      <c r="E23" s="458"/>
      <c r="F23" s="458"/>
      <c r="G23" s="458"/>
      <c r="H23" s="459"/>
      <c r="J23" s="460"/>
      <c r="K23" s="460"/>
      <c r="L23" s="461"/>
      <c r="M23" s="173"/>
      <c r="N23" s="173"/>
    </row>
    <row r="24" spans="1:14" s="200" customFormat="1">
      <c r="A24" s="462" t="s">
        <v>1390</v>
      </c>
      <c r="B24" s="200" t="s">
        <v>1391</v>
      </c>
      <c r="C24" s="463"/>
      <c r="D24" s="464"/>
      <c r="E24" s="463"/>
      <c r="F24" s="463"/>
      <c r="G24" s="199"/>
      <c r="K24" s="465"/>
      <c r="L24" s="173"/>
      <c r="M24" s="173"/>
    </row>
    <row r="25" spans="1:14" ht="21.95" customHeight="1">
      <c r="A25" s="466" t="s">
        <v>1392</v>
      </c>
    </row>
    <row r="26" spans="1:14" ht="63" customHeight="1">
      <c r="A26" s="585" t="s">
        <v>1393</v>
      </c>
      <c r="B26" s="585"/>
      <c r="C26" s="468" t="s">
        <v>1394</v>
      </c>
      <c r="D26" s="468" t="s">
        <v>1394</v>
      </c>
      <c r="E26" s="468" t="s">
        <v>1395</v>
      </c>
      <c r="F26" s="468" t="s">
        <v>1395</v>
      </c>
      <c r="G26" s="468" t="s">
        <v>1396</v>
      </c>
      <c r="H26" s="468" t="s">
        <v>1396</v>
      </c>
      <c r="I26" s="468" t="s">
        <v>1397</v>
      </c>
      <c r="J26" s="468" t="s">
        <v>1397</v>
      </c>
      <c r="K26" s="468" t="s">
        <v>1398</v>
      </c>
      <c r="L26" s="468" t="s">
        <v>1398</v>
      </c>
    </row>
    <row r="27" spans="1:14" ht="63">
      <c r="A27" s="468" t="s">
        <v>1399</v>
      </c>
      <c r="B27" s="468" t="s">
        <v>1400</v>
      </c>
      <c r="C27" s="468" t="s">
        <v>1401</v>
      </c>
      <c r="D27" s="468" t="s">
        <v>1402</v>
      </c>
      <c r="E27" s="468" t="s">
        <v>1401</v>
      </c>
      <c r="F27" s="468" t="s">
        <v>1402</v>
      </c>
      <c r="G27" s="468" t="s">
        <v>1401</v>
      </c>
      <c r="H27" s="468" t="s">
        <v>1402</v>
      </c>
      <c r="I27" s="468" t="s">
        <v>1401</v>
      </c>
      <c r="J27" s="468" t="s">
        <v>1402</v>
      </c>
      <c r="K27" s="468" t="s">
        <v>1401</v>
      </c>
      <c r="L27" s="468" t="s">
        <v>1402</v>
      </c>
    </row>
    <row r="28" spans="1:14">
      <c r="A28" s="180" t="s">
        <v>1403</v>
      </c>
      <c r="B28" s="287">
        <f>62.74/1000000</f>
        <v>6.2739999999999999E-5</v>
      </c>
      <c r="C28" s="469">
        <f>$L$17*B28</f>
        <v>0.15074808685714286</v>
      </c>
      <c r="D28" s="287">
        <f>B28*$N$17</f>
        <v>4.1300845714285718E-4</v>
      </c>
      <c r="E28" s="470">
        <f>$L$18*B28</f>
        <v>7.537404342857143E-2</v>
      </c>
      <c r="F28" s="287">
        <f>B28*$N$18</f>
        <v>2.0650422857142859E-4</v>
      </c>
      <c r="G28" s="470">
        <f>$L$20*B28</f>
        <v>4.7108777142857147E-2</v>
      </c>
      <c r="H28" s="287">
        <f>B28*$N$20</f>
        <v>1.2906514285714285E-4</v>
      </c>
      <c r="I28" s="287">
        <f>B28*$L$21</f>
        <v>5.6530532571428573E-2</v>
      </c>
      <c r="J28" s="287">
        <f>B28*$N$21</f>
        <v>1.5487817142857143E-4</v>
      </c>
      <c r="K28" s="287">
        <f>$L$22*B28</f>
        <v>3.7687021714285715E-2</v>
      </c>
      <c r="L28" s="287">
        <f>$N$22*B28</f>
        <v>1.0325211428571429E-4</v>
      </c>
    </row>
    <row r="29" spans="1:14">
      <c r="A29" s="180" t="s">
        <v>1404</v>
      </c>
      <c r="B29" s="287">
        <f>68.59/1000000</f>
        <v>6.8590000000000006E-5</v>
      </c>
      <c r="C29" s="469">
        <f>$L$17*B29</f>
        <v>0.16480413257142859</v>
      </c>
      <c r="D29" s="287">
        <f>B29*$N$17</f>
        <v>4.5151817142857152E-4</v>
      </c>
      <c r="E29" s="470">
        <f>$L$18*B29</f>
        <v>8.2402066285714295E-2</v>
      </c>
      <c r="F29" s="287">
        <f>B29*$N$18</f>
        <v>2.2575908571428576E-4</v>
      </c>
      <c r="G29" s="470">
        <f>$L$20*B29</f>
        <v>5.1501291428571433E-2</v>
      </c>
      <c r="H29" s="287">
        <f>B29*$N$20</f>
        <v>1.4109942857142856E-4</v>
      </c>
      <c r="I29" s="287">
        <f t="shared" ref="I29:I32" si="3">B29*$L$21</f>
        <v>6.1801549714285725E-2</v>
      </c>
      <c r="J29" s="287">
        <f t="shared" ref="J29:J32" si="4">B29*$N$21</f>
        <v>1.6931931428571428E-4</v>
      </c>
      <c r="K29" s="287">
        <f t="shared" ref="K29:K32" si="5">$L$22*B29</f>
        <v>4.1201033142857148E-2</v>
      </c>
      <c r="L29" s="287">
        <f t="shared" ref="L29:L32" si="6">$N$22*B29</f>
        <v>1.1287954285714288E-4</v>
      </c>
    </row>
    <row r="30" spans="1:14">
      <c r="A30" s="180" t="s">
        <v>1405</v>
      </c>
      <c r="B30" s="287">
        <f>0.84/1000000</f>
        <v>8.4E-7</v>
      </c>
      <c r="C30" s="471">
        <f>$L$17*B30</f>
        <v>2.0183040000000003E-3</v>
      </c>
      <c r="D30" s="287">
        <f>B30*$N$17</f>
        <v>5.5296000000000004E-6</v>
      </c>
      <c r="E30" s="471">
        <f>$L$18*B30</f>
        <v>1.0091520000000001E-3</v>
      </c>
      <c r="F30" s="287">
        <f>B30*$N$18</f>
        <v>2.7648000000000002E-6</v>
      </c>
      <c r="G30" s="471">
        <f>$L$20*B30</f>
        <v>6.3071999999999998E-4</v>
      </c>
      <c r="H30" s="287">
        <f>B30*$N$20</f>
        <v>1.7279999999999998E-6</v>
      </c>
      <c r="I30" s="287">
        <f t="shared" si="3"/>
        <v>7.56864E-4</v>
      </c>
      <c r="J30" s="287">
        <f t="shared" si="4"/>
        <v>2.0735999999999999E-6</v>
      </c>
      <c r="K30" s="287">
        <f t="shared" si="5"/>
        <v>5.0457600000000007E-4</v>
      </c>
      <c r="L30" s="287">
        <f t="shared" si="6"/>
        <v>1.3824000000000001E-6</v>
      </c>
    </row>
    <row r="31" spans="1:14">
      <c r="A31" s="180" t="s">
        <v>1406</v>
      </c>
      <c r="B31" s="287">
        <f>595.98/1000000</f>
        <v>5.9597999999999997E-4</v>
      </c>
      <c r="C31" s="469">
        <f>$L$17*B31</f>
        <v>1.4319866880000001</v>
      </c>
      <c r="D31" s="287">
        <f>B31*$N$17</f>
        <v>3.9232512000000001E-3</v>
      </c>
      <c r="E31" s="469">
        <f>$L$18*B31</f>
        <v>0.71599334400000003</v>
      </c>
      <c r="F31" s="287">
        <f>B31*$N$18</f>
        <v>1.9616256E-3</v>
      </c>
      <c r="G31" s="470">
        <f>$L$20*B31</f>
        <v>0.44749583999999998</v>
      </c>
      <c r="H31" s="287">
        <f>B31*$N$20</f>
        <v>1.2260159999999999E-3</v>
      </c>
      <c r="I31" s="287">
        <f t="shared" si="3"/>
        <v>0.536995008</v>
      </c>
      <c r="J31" s="287">
        <f t="shared" si="4"/>
        <v>1.4712191999999998E-3</v>
      </c>
      <c r="K31" s="287">
        <f t="shared" si="5"/>
        <v>0.35799667200000002</v>
      </c>
      <c r="L31" s="287">
        <f t="shared" si="6"/>
        <v>9.8081280000000002E-4</v>
      </c>
    </row>
    <row r="32" spans="1:14">
      <c r="A32" s="180" t="s">
        <v>1407</v>
      </c>
      <c r="B32" s="287">
        <f>(163.01/1000000)*B33</f>
        <v>3.5862199999999998E-8</v>
      </c>
      <c r="C32" s="470">
        <f>$L$17*B32</f>
        <v>8.6167644891428565E-5</v>
      </c>
      <c r="D32" s="287">
        <f>B32*$N$17</f>
        <v>2.3607573942857144E-7</v>
      </c>
      <c r="E32" s="470">
        <f>$L$18*B32</f>
        <v>4.3083822445714282E-5</v>
      </c>
      <c r="F32" s="287">
        <f>B32*$N$18</f>
        <v>1.1803786971428572E-7</v>
      </c>
      <c r="G32" s="471">
        <f>$L$20*B32</f>
        <v>2.692738902857143E-5</v>
      </c>
      <c r="H32" s="287">
        <f>B32*$N$20</f>
        <v>7.3773668571428566E-8</v>
      </c>
      <c r="I32" s="287">
        <f t="shared" si="3"/>
        <v>3.2312866834285712E-5</v>
      </c>
      <c r="J32" s="287">
        <f t="shared" si="4"/>
        <v>8.8528402285714271E-8</v>
      </c>
      <c r="K32" s="287">
        <f t="shared" si="5"/>
        <v>2.1541911222857141E-5</v>
      </c>
      <c r="L32" s="287">
        <f t="shared" si="6"/>
        <v>5.9018934857142861E-8</v>
      </c>
    </row>
    <row r="33" spans="1:12">
      <c r="A33" s="513" t="s">
        <v>1408</v>
      </c>
      <c r="B33" s="472">
        <v>2.2000000000000001E-4</v>
      </c>
      <c r="C33" s="472" t="s">
        <v>1409</v>
      </c>
      <c r="D33" s="442" t="s">
        <v>1342</v>
      </c>
      <c r="L33" s="286"/>
    </row>
    <row r="34" spans="1:12" ht="21.95" customHeight="1">
      <c r="A34" s="172"/>
    </row>
    <row r="35" spans="1:12" ht="21.95" customHeight="1">
      <c r="A35" s="466" t="s">
        <v>1410</v>
      </c>
    </row>
    <row r="36" spans="1:12" ht="48.95" customHeight="1">
      <c r="A36" s="585" t="s">
        <v>1393</v>
      </c>
      <c r="B36" s="585"/>
      <c r="C36" s="468" t="s">
        <v>1411</v>
      </c>
      <c r="D36" s="468" t="s">
        <v>1411</v>
      </c>
      <c r="E36" s="468" t="s">
        <v>1412</v>
      </c>
      <c r="F36" s="468" t="s">
        <v>1412</v>
      </c>
      <c r="G36" s="468" t="s">
        <v>1413</v>
      </c>
      <c r="H36" s="468" t="s">
        <v>1413</v>
      </c>
    </row>
    <row r="37" spans="1:12" ht="63">
      <c r="A37" s="468" t="s">
        <v>1399</v>
      </c>
      <c r="B37" s="468" t="s">
        <v>1400</v>
      </c>
      <c r="C37" s="468" t="s">
        <v>1401</v>
      </c>
      <c r="D37" s="468" t="s">
        <v>1402</v>
      </c>
      <c r="E37" s="468" t="s">
        <v>1401</v>
      </c>
      <c r="F37" s="468" t="s">
        <v>1402</v>
      </c>
      <c r="G37" s="468" t="s">
        <v>1401</v>
      </c>
      <c r="H37" s="468" t="s">
        <v>1402</v>
      </c>
    </row>
    <row r="38" spans="1:12">
      <c r="A38" s="180" t="s">
        <v>1403</v>
      </c>
      <c r="B38" s="287">
        <f>7.64/1000000</f>
        <v>7.6399999999999997E-6</v>
      </c>
      <c r="C38" s="287">
        <f t="shared" ref="C38:C44" si="7">$L$19*B38</f>
        <v>1.835695542857143E-2</v>
      </c>
      <c r="D38" s="287">
        <f t="shared" ref="D38:D44" si="8">B38*$N$19</f>
        <v>5.0293028571428576E-5</v>
      </c>
      <c r="E38" s="287">
        <f>$L$15*B38</f>
        <v>5.7365485714285713E-3</v>
      </c>
      <c r="F38" s="287">
        <f>B38*$N$15</f>
        <v>1.5716571428571426E-5</v>
      </c>
      <c r="G38" s="287">
        <f>$L$16*B38</f>
        <v>5.7365485714285713E-3</v>
      </c>
      <c r="H38" s="287">
        <f>B38*$N$16</f>
        <v>1.5716571428571426E-5</v>
      </c>
    </row>
    <row r="39" spans="1:12">
      <c r="A39" s="180" t="s">
        <v>1414</v>
      </c>
      <c r="B39" s="287">
        <f>53.41/1000000</f>
        <v>5.3409999999999999E-5</v>
      </c>
      <c r="C39" s="287">
        <f t="shared" si="7"/>
        <v>0.12833049599999999</v>
      </c>
      <c r="D39" s="287">
        <f t="shared" si="8"/>
        <v>3.5159040000000001E-4</v>
      </c>
      <c r="E39" s="287">
        <f t="shared" ref="E39:E44" si="9">$L$15*B39</f>
        <v>4.0103279999999998E-2</v>
      </c>
      <c r="F39" s="287">
        <f t="shared" ref="F39:F44" si="10">B39*$N$15</f>
        <v>1.0987199999999998E-4</v>
      </c>
      <c r="G39" s="287">
        <f t="shared" ref="G39:G44" si="11">$L$16*B39</f>
        <v>4.0103279999999998E-2</v>
      </c>
      <c r="H39" s="287">
        <f t="shared" ref="H39:H44" si="12">B39*$N$16</f>
        <v>1.0987199999999998E-4</v>
      </c>
    </row>
    <row r="40" spans="1:12">
      <c r="A40" s="180" t="s">
        <v>1407</v>
      </c>
      <c r="B40" s="287">
        <f>(7.79/1000000)*B45</f>
        <v>1.7138E-9</v>
      </c>
      <c r="C40" s="287">
        <f t="shared" si="7"/>
        <v>4.1178207085714287E-6</v>
      </c>
      <c r="D40" s="287">
        <f t="shared" si="8"/>
        <v>1.1281700571428573E-8</v>
      </c>
      <c r="E40" s="287">
        <f t="shared" si="9"/>
        <v>1.2868189714285716E-6</v>
      </c>
      <c r="F40" s="287">
        <f t="shared" si="10"/>
        <v>3.5255314285714284E-9</v>
      </c>
      <c r="G40" s="287">
        <f t="shared" si="11"/>
        <v>1.2868189714285716E-6</v>
      </c>
      <c r="H40" s="287">
        <f t="shared" si="12"/>
        <v>3.5255314285714284E-9</v>
      </c>
    </row>
    <row r="41" spans="1:12">
      <c r="A41" s="180" t="s">
        <v>1415</v>
      </c>
      <c r="B41" s="287">
        <f>7.43/1000000</f>
        <v>7.43E-6</v>
      </c>
      <c r="C41" s="287">
        <f t="shared" si="7"/>
        <v>1.785237942857143E-2</v>
      </c>
      <c r="D41" s="287">
        <f t="shared" si="8"/>
        <v>4.8910628571428574E-5</v>
      </c>
      <c r="E41" s="287">
        <f>$L$15*B41</f>
        <v>5.5788685714285718E-3</v>
      </c>
      <c r="F41" s="287">
        <f t="shared" si="10"/>
        <v>1.5284571428571427E-5</v>
      </c>
      <c r="G41" s="287">
        <f t="shared" si="11"/>
        <v>5.5788685714285718E-3</v>
      </c>
      <c r="H41" s="287">
        <f t="shared" si="12"/>
        <v>1.5284571428571427E-5</v>
      </c>
    </row>
    <row r="42" spans="1:12">
      <c r="A42" s="180" t="s">
        <v>1405</v>
      </c>
      <c r="B42" s="287">
        <f>0.67/1000000</f>
        <v>6.7000000000000004E-7</v>
      </c>
      <c r="C42" s="287">
        <f t="shared" si="7"/>
        <v>1.6098377142857144E-3</v>
      </c>
      <c r="D42" s="287">
        <f t="shared" si="8"/>
        <v>4.4105142857142864E-6</v>
      </c>
      <c r="E42" s="287">
        <f>$L$15*B42</f>
        <v>5.0307428571428573E-4</v>
      </c>
      <c r="F42" s="287">
        <f t="shared" si="10"/>
        <v>1.3782857142857142E-6</v>
      </c>
      <c r="G42" s="287">
        <f t="shared" si="11"/>
        <v>5.0307428571428573E-4</v>
      </c>
      <c r="H42" s="287">
        <f t="shared" si="12"/>
        <v>1.3782857142857142E-6</v>
      </c>
    </row>
    <row r="43" spans="1:12">
      <c r="A43" s="180" t="s">
        <v>1416</v>
      </c>
      <c r="B43" s="287">
        <f>224.54/1000000</f>
        <v>2.2453999999999999E-4</v>
      </c>
      <c r="C43" s="287">
        <f t="shared" si="7"/>
        <v>0.53951188114285709</v>
      </c>
      <c r="D43" s="287">
        <f t="shared" si="8"/>
        <v>1.478114742857143E-3</v>
      </c>
      <c r="E43" s="287">
        <f>$L$15*B43</f>
        <v>0.16859746285714286</v>
      </c>
      <c r="F43" s="287">
        <f t="shared" si="10"/>
        <v>4.6191085714285707E-4</v>
      </c>
      <c r="G43" s="287">
        <f t="shared" si="11"/>
        <v>0.16859746285714286</v>
      </c>
      <c r="H43" s="287">
        <f t="shared" si="12"/>
        <v>4.6191085714285707E-4</v>
      </c>
    </row>
    <row r="44" spans="1:12">
      <c r="A44" s="180" t="s">
        <v>1417</v>
      </c>
      <c r="B44" s="287">
        <f>1.12/1000000</f>
        <v>1.1200000000000001E-6</v>
      </c>
      <c r="C44" s="287">
        <f t="shared" si="7"/>
        <v>2.6910720000000005E-3</v>
      </c>
      <c r="D44" s="287">
        <f t="shared" si="8"/>
        <v>7.3728000000000016E-6</v>
      </c>
      <c r="E44" s="287">
        <f t="shared" si="9"/>
        <v>8.4096000000000008E-4</v>
      </c>
      <c r="F44" s="287">
        <f t="shared" si="10"/>
        <v>2.3039999999999999E-6</v>
      </c>
      <c r="G44" s="287">
        <f t="shared" si="11"/>
        <v>8.4096000000000008E-4</v>
      </c>
      <c r="H44" s="287">
        <f t="shared" si="12"/>
        <v>2.3039999999999999E-6</v>
      </c>
    </row>
    <row r="45" spans="1:12" ht="21.95" customHeight="1">
      <c r="A45" s="513" t="s">
        <v>1408</v>
      </c>
      <c r="B45" s="472">
        <v>2.2000000000000001E-4</v>
      </c>
      <c r="C45" s="472" t="s">
        <v>1409</v>
      </c>
      <c r="D45" s="442" t="s">
        <v>1342</v>
      </c>
    </row>
    <row r="46" spans="1:12" ht="21.95" customHeight="1">
      <c r="A46" s="172"/>
    </row>
    <row r="47" spans="1:12" ht="21.95" hidden="1" customHeight="1">
      <c r="A47" s="172"/>
    </row>
    <row r="48" spans="1:12" ht="21.95" hidden="1" customHeight="1">
      <c r="A48" s="172"/>
    </row>
    <row r="49" spans="1:21" hidden="1">
      <c r="A49" s="172" t="s">
        <v>1418</v>
      </c>
    </row>
    <row r="50" spans="1:21" s="200" customFormat="1" ht="22.5" hidden="1">
      <c r="A50" s="473" t="s">
        <v>1345</v>
      </c>
      <c r="B50" s="474" t="s">
        <v>1346</v>
      </c>
      <c r="C50" s="474" t="s">
        <v>1347</v>
      </c>
      <c r="D50" s="474" t="s">
        <v>1348</v>
      </c>
      <c r="E50" s="474" t="s">
        <v>1349</v>
      </c>
      <c r="F50" s="474" t="s">
        <v>1350</v>
      </c>
      <c r="G50" s="475" t="s">
        <v>1419</v>
      </c>
      <c r="H50" s="475" t="s">
        <v>1420</v>
      </c>
      <c r="I50" s="474" t="s">
        <v>1354</v>
      </c>
      <c r="J50" s="474" t="s">
        <v>1421</v>
      </c>
      <c r="K50" s="474" t="s">
        <v>1422</v>
      </c>
      <c r="L50" s="474"/>
      <c r="M50" s="475" t="s">
        <v>1423</v>
      </c>
      <c r="N50" s="474" t="s">
        <v>1354</v>
      </c>
      <c r="O50" s="476" t="s">
        <v>1424</v>
      </c>
      <c r="P50" s="475" t="s">
        <v>1354</v>
      </c>
      <c r="Q50" s="477" t="s">
        <v>1353</v>
      </c>
      <c r="R50" s="474" t="s">
        <v>1354</v>
      </c>
      <c r="S50" s="475" t="s">
        <v>1425</v>
      </c>
      <c r="T50" s="474" t="s">
        <v>1426</v>
      </c>
      <c r="U50" s="478"/>
    </row>
    <row r="51" spans="1:21" s="200" customFormat="1" ht="25.5" hidden="1">
      <c r="A51" s="447" t="s">
        <v>69</v>
      </c>
      <c r="B51" s="427" t="s">
        <v>1427</v>
      </c>
      <c r="C51" s="427" t="s">
        <v>1359</v>
      </c>
      <c r="D51" s="427" t="s">
        <v>1360</v>
      </c>
      <c r="E51" s="427" t="s">
        <v>1361</v>
      </c>
      <c r="F51" s="427" t="s">
        <v>1362</v>
      </c>
      <c r="G51" s="448">
        <v>2E-3</v>
      </c>
      <c r="H51" s="448"/>
      <c r="I51" s="427" t="s">
        <v>1428</v>
      </c>
      <c r="J51" s="427" t="s">
        <v>1429</v>
      </c>
      <c r="K51" s="427"/>
      <c r="L51" s="449"/>
      <c r="M51" s="449">
        <v>5000</v>
      </c>
      <c r="N51" s="427" t="s">
        <v>1430</v>
      </c>
      <c r="O51" s="430">
        <f t="shared" ref="O51:O56" si="13">Q51/365</f>
        <v>24</v>
      </c>
      <c r="P51" s="448" t="s">
        <v>1431</v>
      </c>
      <c r="Q51" s="449">
        <v>8760</v>
      </c>
      <c r="R51" s="449" t="s">
        <v>1363</v>
      </c>
      <c r="S51" s="450">
        <f t="shared" ref="S51:S56" si="14">(G51*M51*Q51*60)/7000/2000</f>
        <v>0.37542857142857144</v>
      </c>
      <c r="T51" s="449" t="s">
        <v>1432</v>
      </c>
      <c r="U51" s="479"/>
    </row>
    <row r="52" spans="1:21" s="200" customFormat="1" ht="25.5" hidden="1">
      <c r="A52" s="447" t="s">
        <v>69</v>
      </c>
      <c r="B52" s="427" t="s">
        <v>1427</v>
      </c>
      <c r="C52" s="427" t="s">
        <v>1364</v>
      </c>
      <c r="D52" s="427" t="s">
        <v>1365</v>
      </c>
      <c r="E52" s="427" t="s">
        <v>1361</v>
      </c>
      <c r="F52" s="427" t="s">
        <v>1366</v>
      </c>
      <c r="G52" s="448">
        <v>2E-3</v>
      </c>
      <c r="H52" s="448"/>
      <c r="I52" s="427" t="s">
        <v>1428</v>
      </c>
      <c r="J52" s="427" t="s">
        <v>1429</v>
      </c>
      <c r="K52" s="427"/>
      <c r="L52" s="449"/>
      <c r="M52" s="449">
        <v>5000</v>
      </c>
      <c r="N52" s="427" t="s">
        <v>1430</v>
      </c>
      <c r="O52" s="430">
        <f t="shared" si="13"/>
        <v>24</v>
      </c>
      <c r="P52" s="448" t="s">
        <v>1431</v>
      </c>
      <c r="Q52" s="449">
        <v>8760</v>
      </c>
      <c r="R52" s="449" t="s">
        <v>1363</v>
      </c>
      <c r="S52" s="450">
        <f t="shared" si="14"/>
        <v>0.37542857142857144</v>
      </c>
      <c r="T52" s="449" t="s">
        <v>1432</v>
      </c>
      <c r="U52" s="479"/>
    </row>
    <row r="53" spans="1:21" s="200" customFormat="1" ht="25.5" hidden="1">
      <c r="A53" s="447" t="s">
        <v>69</v>
      </c>
      <c r="B53" s="427" t="s">
        <v>1427</v>
      </c>
      <c r="C53" s="427" t="s">
        <v>1368</v>
      </c>
      <c r="D53" s="427" t="s">
        <v>1369</v>
      </c>
      <c r="E53" s="427" t="s">
        <v>1361</v>
      </c>
      <c r="F53" s="427" t="s">
        <v>1370</v>
      </c>
      <c r="G53" s="448">
        <v>2E-3</v>
      </c>
      <c r="H53" s="448"/>
      <c r="I53" s="427" t="s">
        <v>1428</v>
      </c>
      <c r="J53" s="427" t="s">
        <v>1429</v>
      </c>
      <c r="K53" s="427"/>
      <c r="L53" s="449"/>
      <c r="M53" s="449">
        <v>16000</v>
      </c>
      <c r="N53" s="427" t="s">
        <v>1430</v>
      </c>
      <c r="O53" s="430">
        <f t="shared" si="13"/>
        <v>19.726027397260275</v>
      </c>
      <c r="P53" s="448" t="s">
        <v>1431</v>
      </c>
      <c r="Q53" s="449">
        <v>7200</v>
      </c>
      <c r="R53" s="449" t="s">
        <v>1363</v>
      </c>
      <c r="S53" s="465">
        <f t="shared" si="14"/>
        <v>0.98742857142857143</v>
      </c>
      <c r="T53" s="449" t="s">
        <v>1432</v>
      </c>
      <c r="U53" s="479"/>
    </row>
    <row r="54" spans="1:21" s="200" customFormat="1" ht="25.5" hidden="1">
      <c r="A54" s="447" t="s">
        <v>69</v>
      </c>
      <c r="B54" s="427" t="s">
        <v>1427</v>
      </c>
      <c r="C54" s="427" t="s">
        <v>1371</v>
      </c>
      <c r="D54" s="427" t="s">
        <v>1372</v>
      </c>
      <c r="E54" s="427" t="s">
        <v>1361</v>
      </c>
      <c r="F54" s="427" t="s">
        <v>1373</v>
      </c>
      <c r="G54" s="448">
        <v>2E-3</v>
      </c>
      <c r="H54" s="448"/>
      <c r="I54" s="427" t="s">
        <v>1428</v>
      </c>
      <c r="J54" s="427" t="s">
        <v>1429</v>
      </c>
      <c r="K54" s="427"/>
      <c r="L54" s="449"/>
      <c r="M54" s="451">
        <v>8000</v>
      </c>
      <c r="N54" s="427" t="s">
        <v>1430</v>
      </c>
      <c r="O54" s="430">
        <f t="shared" si="13"/>
        <v>24</v>
      </c>
      <c r="P54" s="448" t="s">
        <v>1431</v>
      </c>
      <c r="Q54" s="449">
        <v>8760</v>
      </c>
      <c r="R54" s="449" t="s">
        <v>1363</v>
      </c>
      <c r="S54" s="465">
        <f t="shared" si="14"/>
        <v>0.60068571428571427</v>
      </c>
      <c r="T54" s="449" t="s">
        <v>1432</v>
      </c>
      <c r="U54" s="479"/>
    </row>
    <row r="55" spans="1:21" s="200" customFormat="1" ht="25.5" hidden="1">
      <c r="A55" s="447" t="s">
        <v>69</v>
      </c>
      <c r="B55" s="427" t="s">
        <v>1427</v>
      </c>
      <c r="C55" s="427" t="s">
        <v>1374</v>
      </c>
      <c r="D55" s="427" t="s">
        <v>1375</v>
      </c>
      <c r="E55" s="427" t="s">
        <v>1361</v>
      </c>
      <c r="F55" s="427" t="s">
        <v>1376</v>
      </c>
      <c r="G55" s="448">
        <v>2E-3</v>
      </c>
      <c r="H55" s="448"/>
      <c r="I55" s="427" t="s">
        <v>1428</v>
      </c>
      <c r="J55" s="427" t="s">
        <v>1429</v>
      </c>
      <c r="K55" s="427"/>
      <c r="L55" s="449"/>
      <c r="M55" s="451">
        <v>16000</v>
      </c>
      <c r="N55" s="427" t="s">
        <v>1430</v>
      </c>
      <c r="O55" s="430">
        <f t="shared" si="13"/>
        <v>19.726027397260275</v>
      </c>
      <c r="P55" s="448" t="s">
        <v>1431</v>
      </c>
      <c r="Q55" s="449">
        <v>7200</v>
      </c>
      <c r="R55" s="449" t="s">
        <v>1363</v>
      </c>
      <c r="S55" s="450">
        <f t="shared" si="14"/>
        <v>0.98742857142857143</v>
      </c>
      <c r="T55" s="449" t="s">
        <v>1432</v>
      </c>
      <c r="U55" s="479"/>
    </row>
    <row r="56" spans="1:21" s="200" customFormat="1" ht="25.5" hidden="1">
      <c r="A56" s="447" t="s">
        <v>72</v>
      </c>
      <c r="B56" s="427" t="s">
        <v>1433</v>
      </c>
      <c r="C56" s="427" t="s">
        <v>1378</v>
      </c>
      <c r="D56" s="427" t="s">
        <v>1379</v>
      </c>
      <c r="E56" s="427" t="s">
        <v>1361</v>
      </c>
      <c r="F56" s="427" t="s">
        <v>1380</v>
      </c>
      <c r="G56" s="448">
        <v>2E-3</v>
      </c>
      <c r="H56" s="448"/>
      <c r="I56" s="427" t="s">
        <v>1434</v>
      </c>
      <c r="J56" s="427" t="s">
        <v>1429</v>
      </c>
      <c r="K56" s="427"/>
      <c r="L56" s="449"/>
      <c r="M56" s="449">
        <v>5000</v>
      </c>
      <c r="N56" s="427" t="s">
        <v>1435</v>
      </c>
      <c r="O56" s="430">
        <f t="shared" si="13"/>
        <v>24</v>
      </c>
      <c r="P56" s="448" t="s">
        <v>1431</v>
      </c>
      <c r="Q56" s="449">
        <v>8760</v>
      </c>
      <c r="R56" s="449" t="s">
        <v>1363</v>
      </c>
      <c r="S56" s="450">
        <f t="shared" si="14"/>
        <v>0.37542857142857144</v>
      </c>
      <c r="T56" s="449" t="s">
        <v>1432</v>
      </c>
      <c r="U56" s="479"/>
    </row>
    <row r="57" spans="1:21" s="200" customFormat="1" ht="12.75" hidden="1">
      <c r="A57" s="480"/>
      <c r="B57" s="458"/>
      <c r="C57" s="458"/>
      <c r="D57" s="458"/>
      <c r="E57" s="458"/>
      <c r="F57" s="458"/>
      <c r="G57" s="199"/>
      <c r="H57" s="199"/>
      <c r="I57" s="458"/>
      <c r="J57" s="458"/>
      <c r="K57" s="458"/>
      <c r="N57" s="458"/>
      <c r="O57" s="481"/>
      <c r="P57" s="199"/>
      <c r="S57" s="465"/>
      <c r="U57" s="479"/>
    </row>
    <row r="58" spans="1:21" s="200" customFormat="1" ht="12.75" hidden="1">
      <c r="A58" s="480"/>
      <c r="B58" s="458"/>
      <c r="C58" s="458"/>
      <c r="D58" s="458"/>
      <c r="E58" s="458"/>
      <c r="F58" s="458"/>
      <c r="G58" s="199"/>
      <c r="H58" s="199"/>
      <c r="I58" s="458"/>
      <c r="J58" s="458"/>
      <c r="K58" s="458"/>
      <c r="N58" s="458"/>
      <c r="O58" s="481"/>
      <c r="P58" s="199"/>
      <c r="S58" s="465"/>
      <c r="U58" s="479"/>
    </row>
    <row r="59" spans="1:21" hidden="1"/>
    <row r="60" spans="1:21" hidden="1">
      <c r="A60" s="482" t="s">
        <v>1436</v>
      </c>
    </row>
    <row r="61" spans="1:21" hidden="1">
      <c r="B61" s="173" t="s">
        <v>1437</v>
      </c>
      <c r="C61" s="173" t="s">
        <v>1438</v>
      </c>
      <c r="D61" s="173" t="s">
        <v>1439</v>
      </c>
      <c r="E61" s="483">
        <v>42465.553518518522</v>
      </c>
      <c r="F61" s="173" t="s">
        <v>1440</v>
      </c>
      <c r="I61" s="441" t="s">
        <v>1441</v>
      </c>
    </row>
    <row r="62" spans="1:21" hidden="1">
      <c r="A62" s="484" t="s">
        <v>1442</v>
      </c>
      <c r="B62" s="485" t="s">
        <v>1437</v>
      </c>
      <c r="C62" s="485">
        <v>8</v>
      </c>
      <c r="D62" s="485" t="s">
        <v>1443</v>
      </c>
      <c r="E62" s="486">
        <v>42502.616030092591</v>
      </c>
      <c r="F62" s="485" t="s">
        <v>5</v>
      </c>
      <c r="G62" s="485"/>
      <c r="H62" s="485"/>
      <c r="I62" s="487">
        <f>C62*2200</f>
        <v>17600</v>
      </c>
    </row>
    <row r="63" spans="1:21" ht="31.5" hidden="1">
      <c r="A63" s="488" t="s">
        <v>1444</v>
      </c>
      <c r="B63" s="173" t="s">
        <v>1437</v>
      </c>
      <c r="C63" s="173">
        <v>10</v>
      </c>
      <c r="D63" s="173" t="s">
        <v>1443</v>
      </c>
      <c r="E63" s="483">
        <v>42542.610925925925</v>
      </c>
      <c r="F63" s="173" t="s">
        <v>5</v>
      </c>
      <c r="I63" s="489">
        <f t="shared" ref="I63:I73" si="15">C63*2200</f>
        <v>22000</v>
      </c>
    </row>
    <row r="64" spans="1:21" ht="31.5" hidden="1">
      <c r="A64" s="488" t="s">
        <v>1444</v>
      </c>
      <c r="B64" s="173" t="s">
        <v>1437</v>
      </c>
      <c r="C64" s="173">
        <v>15</v>
      </c>
      <c r="D64" s="173" t="s">
        <v>1443</v>
      </c>
      <c r="E64" s="483">
        <v>42572.696736111109</v>
      </c>
      <c r="F64" s="173" t="s">
        <v>5</v>
      </c>
      <c r="I64" s="489">
        <f t="shared" si="15"/>
        <v>33000</v>
      </c>
    </row>
    <row r="65" spans="1:11" ht="31.5" hidden="1">
      <c r="A65" s="488" t="s">
        <v>1444</v>
      </c>
      <c r="B65" s="173" t="s">
        <v>1437</v>
      </c>
      <c r="C65" s="173">
        <v>8</v>
      </c>
      <c r="D65" s="173" t="s">
        <v>1443</v>
      </c>
      <c r="E65" s="483">
        <v>42594.668877314813</v>
      </c>
      <c r="F65" s="173" t="s">
        <v>5</v>
      </c>
      <c r="I65" s="489">
        <f t="shared" si="15"/>
        <v>17600</v>
      </c>
    </row>
    <row r="66" spans="1:11" ht="31.5" hidden="1">
      <c r="A66" s="488" t="s">
        <v>1444</v>
      </c>
      <c r="B66" s="173" t="s">
        <v>1437</v>
      </c>
      <c r="C66" s="173">
        <v>5</v>
      </c>
      <c r="D66" s="173" t="s">
        <v>1443</v>
      </c>
      <c r="E66" s="483">
        <v>42620.702349537038</v>
      </c>
      <c r="F66" s="173" t="s">
        <v>5</v>
      </c>
      <c r="I66" s="489">
        <f t="shared" si="15"/>
        <v>11000</v>
      </c>
    </row>
    <row r="67" spans="1:11" ht="31.5" hidden="1">
      <c r="A67" s="488" t="s">
        <v>1444</v>
      </c>
      <c r="B67" s="173" t="s">
        <v>1437</v>
      </c>
      <c r="C67" s="173">
        <v>8</v>
      </c>
      <c r="D67" s="173" t="s">
        <v>1443</v>
      </c>
      <c r="E67" s="483">
        <v>42635.7262962963</v>
      </c>
      <c r="F67" s="173" t="s">
        <v>5</v>
      </c>
      <c r="I67" s="489">
        <f t="shared" si="15"/>
        <v>17600</v>
      </c>
    </row>
    <row r="68" spans="1:11" ht="31.5" hidden="1">
      <c r="A68" s="488" t="s">
        <v>1444</v>
      </c>
      <c r="B68" s="173" t="s">
        <v>1437</v>
      </c>
      <c r="C68" s="173">
        <v>8</v>
      </c>
      <c r="D68" s="173" t="s">
        <v>1443</v>
      </c>
      <c r="E68" s="483">
        <v>42648.676203703704</v>
      </c>
      <c r="F68" s="173" t="s">
        <v>5</v>
      </c>
      <c r="I68" s="489">
        <f t="shared" si="15"/>
        <v>17600</v>
      </c>
    </row>
    <row r="69" spans="1:11" ht="31.5" hidden="1">
      <c r="A69" s="488" t="s">
        <v>1444</v>
      </c>
      <c r="B69" s="173" t="s">
        <v>1437</v>
      </c>
      <c r="C69" s="173">
        <v>8</v>
      </c>
      <c r="D69" s="173" t="s">
        <v>1443</v>
      </c>
      <c r="E69" s="483">
        <v>42668.634317129632</v>
      </c>
      <c r="F69" s="173" t="s">
        <v>5</v>
      </c>
      <c r="I69" s="489">
        <f t="shared" si="15"/>
        <v>17600</v>
      </c>
    </row>
    <row r="70" spans="1:11" ht="31.5" hidden="1">
      <c r="A70" s="488" t="s">
        <v>1444</v>
      </c>
      <c r="B70" s="173" t="s">
        <v>1437</v>
      </c>
      <c r="C70" s="173">
        <v>12</v>
      </c>
      <c r="D70" s="173" t="s">
        <v>1443</v>
      </c>
      <c r="E70" s="483">
        <v>42685.577835648146</v>
      </c>
      <c r="F70" s="173" t="s">
        <v>5</v>
      </c>
      <c r="I70" s="489">
        <f t="shared" si="15"/>
        <v>26400</v>
      </c>
    </row>
    <row r="71" spans="1:11" ht="31.5" hidden="1">
      <c r="A71" s="488" t="s">
        <v>1444</v>
      </c>
      <c r="B71" s="173" t="s">
        <v>1437</v>
      </c>
      <c r="C71" s="173">
        <v>10</v>
      </c>
      <c r="D71" s="173" t="s">
        <v>1443</v>
      </c>
      <c r="E71" s="483">
        <v>42703.658993055556</v>
      </c>
      <c r="F71" s="173" t="s">
        <v>5</v>
      </c>
      <c r="I71" s="489">
        <f t="shared" si="15"/>
        <v>22000</v>
      </c>
    </row>
    <row r="72" spans="1:11" ht="31.5" hidden="1">
      <c r="A72" s="488" t="s">
        <v>1444</v>
      </c>
      <c r="B72" s="173" t="s">
        <v>1437</v>
      </c>
      <c r="C72" s="173">
        <v>8</v>
      </c>
      <c r="D72" s="173" t="s">
        <v>1443</v>
      </c>
      <c r="E72" s="483">
        <v>42727.568726851852</v>
      </c>
      <c r="F72" s="173" t="s">
        <v>5</v>
      </c>
      <c r="I72" s="489">
        <f t="shared" si="15"/>
        <v>17600</v>
      </c>
    </row>
    <row r="73" spans="1:11" ht="31.5" hidden="1">
      <c r="A73" s="490" t="s">
        <v>1444</v>
      </c>
      <c r="B73" s="491" t="s">
        <v>1437</v>
      </c>
      <c r="C73" s="491">
        <v>8</v>
      </c>
      <c r="D73" s="491" t="s">
        <v>1443</v>
      </c>
      <c r="E73" s="492">
        <v>42460.611979166664</v>
      </c>
      <c r="F73" s="491" t="s">
        <v>5</v>
      </c>
      <c r="G73" s="491"/>
      <c r="H73" s="491"/>
      <c r="I73" s="493">
        <f t="shared" si="15"/>
        <v>17600</v>
      </c>
      <c r="J73" s="494">
        <f>SUM(I62:I73)</f>
        <v>237600</v>
      </c>
      <c r="K73" s="494" t="s">
        <v>1445</v>
      </c>
    </row>
    <row r="74" spans="1:11" ht="31.5" hidden="1">
      <c r="A74" s="484" t="s">
        <v>1446</v>
      </c>
      <c r="B74" s="485" t="s">
        <v>1437</v>
      </c>
      <c r="C74" s="485">
        <v>4</v>
      </c>
      <c r="D74" s="485" t="s">
        <v>1447</v>
      </c>
      <c r="E74" s="486">
        <v>42499.568761574075</v>
      </c>
      <c r="F74" s="485" t="s">
        <v>1440</v>
      </c>
      <c r="G74" s="485"/>
      <c r="H74" s="485"/>
      <c r="I74" s="487">
        <f>C74*2000</f>
        <v>8000</v>
      </c>
    </row>
    <row r="75" spans="1:11" ht="31.5" hidden="1">
      <c r="A75" s="488" t="s">
        <v>1448</v>
      </c>
      <c r="B75" s="173" t="s">
        <v>1437</v>
      </c>
      <c r="C75" s="173">
        <v>4</v>
      </c>
      <c r="D75" s="173" t="s">
        <v>1447</v>
      </c>
      <c r="E75" s="483">
        <v>42524.592800925922</v>
      </c>
      <c r="F75" s="173" t="s">
        <v>1440</v>
      </c>
      <c r="I75" s="489">
        <f t="shared" ref="I75:I76" si="16">C75*2000</f>
        <v>8000</v>
      </c>
    </row>
    <row r="76" spans="1:11" ht="31.5" hidden="1">
      <c r="A76" s="490" t="s">
        <v>1449</v>
      </c>
      <c r="B76" s="491" t="s">
        <v>1437</v>
      </c>
      <c r="C76" s="491">
        <v>4</v>
      </c>
      <c r="D76" s="491" t="s">
        <v>1447</v>
      </c>
      <c r="E76" s="492">
        <v>42338.657256944447</v>
      </c>
      <c r="F76" s="491" t="s">
        <v>1440</v>
      </c>
      <c r="G76" s="491"/>
      <c r="H76" s="491"/>
      <c r="I76" s="493">
        <f t="shared" si="16"/>
        <v>8000</v>
      </c>
      <c r="J76" s="494">
        <f>SUM(I74:I76)</f>
        <v>24000</v>
      </c>
      <c r="K76" s="494" t="s">
        <v>1450</v>
      </c>
    </row>
    <row r="77" spans="1:11" ht="31.5" hidden="1">
      <c r="A77" s="484" t="s">
        <v>1451</v>
      </c>
      <c r="B77" s="485" t="s">
        <v>1437</v>
      </c>
      <c r="C77" s="485">
        <v>18000</v>
      </c>
      <c r="D77" s="485" t="s">
        <v>1439</v>
      </c>
      <c r="E77" s="486">
        <v>42570.70275462963</v>
      </c>
      <c r="F77" s="485" t="s">
        <v>1452</v>
      </c>
      <c r="G77" s="485"/>
      <c r="H77" s="485"/>
      <c r="I77" s="487">
        <f>C77</f>
        <v>18000</v>
      </c>
    </row>
    <row r="78" spans="1:11" ht="31.5" hidden="1">
      <c r="A78" s="488" t="s">
        <v>1451</v>
      </c>
      <c r="B78" s="173" t="s">
        <v>1437</v>
      </c>
      <c r="C78" s="173">
        <v>18000</v>
      </c>
      <c r="D78" s="173" t="s">
        <v>1439</v>
      </c>
      <c r="E78" s="483">
        <v>42682.401932870373</v>
      </c>
      <c r="F78" s="173" t="s">
        <v>1452</v>
      </c>
      <c r="I78" s="489">
        <f t="shared" ref="I78:I81" si="17">C78</f>
        <v>18000</v>
      </c>
    </row>
    <row r="79" spans="1:11" ht="31.5" hidden="1">
      <c r="A79" s="488" t="s">
        <v>1451</v>
      </c>
      <c r="B79" s="173" t="s">
        <v>1437</v>
      </c>
      <c r="C79" s="173">
        <v>18000</v>
      </c>
      <c r="D79" s="173" t="s">
        <v>1439</v>
      </c>
      <c r="E79" s="483">
        <v>42706.492094907408</v>
      </c>
      <c r="F79" s="173" t="s">
        <v>1452</v>
      </c>
      <c r="I79" s="489">
        <f t="shared" si="17"/>
        <v>18000</v>
      </c>
    </row>
    <row r="80" spans="1:11" ht="31.5" hidden="1">
      <c r="A80" s="488" t="s">
        <v>1451</v>
      </c>
      <c r="B80" s="173" t="s">
        <v>1437</v>
      </c>
      <c r="C80" s="173">
        <v>18000</v>
      </c>
      <c r="D80" s="173" t="s">
        <v>1439</v>
      </c>
      <c r="E80" s="483">
        <v>42382.491956018515</v>
      </c>
      <c r="F80" s="173" t="s">
        <v>1452</v>
      </c>
      <c r="I80" s="489">
        <f t="shared" si="17"/>
        <v>18000</v>
      </c>
    </row>
    <row r="81" spans="1:19" ht="31.5" hidden="1">
      <c r="A81" s="490" t="s">
        <v>1451</v>
      </c>
      <c r="B81" s="491" t="s">
        <v>1437</v>
      </c>
      <c r="C81" s="491">
        <v>18000</v>
      </c>
      <c r="D81" s="491" t="s">
        <v>1439</v>
      </c>
      <c r="E81" s="492">
        <v>42464.434895833336</v>
      </c>
      <c r="F81" s="491" t="s">
        <v>1452</v>
      </c>
      <c r="G81" s="491"/>
      <c r="H81" s="491"/>
      <c r="I81" s="493">
        <f t="shared" si="17"/>
        <v>18000</v>
      </c>
      <c r="J81" s="494">
        <f>SUM(I77:I81)</f>
        <v>90000</v>
      </c>
      <c r="K81" s="494" t="s">
        <v>1453</v>
      </c>
    </row>
    <row r="82" spans="1:19" ht="63" hidden="1">
      <c r="A82" s="185" t="s">
        <v>1454</v>
      </c>
      <c r="B82" s="173" t="s">
        <v>1437</v>
      </c>
      <c r="C82" s="173" t="s">
        <v>1438</v>
      </c>
      <c r="D82" s="173" t="s">
        <v>1455</v>
      </c>
      <c r="E82" s="483">
        <v>42542.584317129629</v>
      </c>
      <c r="F82" s="173" t="s">
        <v>1440</v>
      </c>
      <c r="I82" s="441"/>
    </row>
    <row r="83" spans="1:19" hidden="1"/>
    <row r="84" spans="1:19" hidden="1"/>
    <row r="85" spans="1:19" hidden="1"/>
    <row r="86" spans="1:19" hidden="1"/>
    <row r="87" spans="1:19" hidden="1">
      <c r="A87" s="172" t="s">
        <v>1456</v>
      </c>
    </row>
    <row r="88" spans="1:19" ht="30" hidden="1" customHeight="1">
      <c r="A88" s="495" t="s">
        <v>1457</v>
      </c>
      <c r="B88" s="586" t="s">
        <v>1458</v>
      </c>
      <c r="C88" s="587"/>
      <c r="D88" s="587"/>
      <c r="E88" s="587"/>
      <c r="F88" s="587"/>
      <c r="G88" s="587"/>
      <c r="H88" s="587"/>
      <c r="I88" s="587"/>
      <c r="J88" s="588"/>
      <c r="K88" s="589" t="s">
        <v>1459</v>
      </c>
      <c r="L88" s="590"/>
      <c r="M88" s="590"/>
      <c r="N88" s="590"/>
      <c r="O88" s="590"/>
      <c r="P88" s="590"/>
      <c r="Q88" s="590"/>
      <c r="R88" s="590"/>
      <c r="S88" s="591"/>
    </row>
    <row r="89" spans="1:19" hidden="1">
      <c r="A89" s="180"/>
      <c r="B89" s="496" t="s">
        <v>1460</v>
      </c>
      <c r="C89" s="467" t="s">
        <v>1403</v>
      </c>
      <c r="D89" s="467" t="s">
        <v>1461</v>
      </c>
      <c r="E89" s="467" t="s">
        <v>1462</v>
      </c>
      <c r="F89" s="467" t="s">
        <v>1463</v>
      </c>
      <c r="G89" s="467" t="s">
        <v>1464</v>
      </c>
      <c r="H89" s="467" t="s">
        <v>1465</v>
      </c>
      <c r="I89" s="467" t="s">
        <v>1466</v>
      </c>
      <c r="J89" s="467" t="s">
        <v>1467</v>
      </c>
      <c r="K89" s="497" t="s">
        <v>1460</v>
      </c>
      <c r="L89" s="498" t="s">
        <v>1403</v>
      </c>
      <c r="M89" s="498" t="s">
        <v>1461</v>
      </c>
      <c r="N89" s="498" t="s">
        <v>1462</v>
      </c>
      <c r="O89" s="498" t="s">
        <v>1463</v>
      </c>
      <c r="P89" s="498" t="s">
        <v>1464</v>
      </c>
      <c r="Q89" s="498" t="s">
        <v>1465</v>
      </c>
      <c r="R89" s="498" t="s">
        <v>1466</v>
      </c>
      <c r="S89" s="498" t="s">
        <v>1467</v>
      </c>
    </row>
    <row r="90" spans="1:19" hidden="1">
      <c r="A90" s="180" t="s">
        <v>1468</v>
      </c>
      <c r="B90" s="499">
        <f>25.75/1000000</f>
        <v>2.5749999999999999E-5</v>
      </c>
      <c r="C90" s="500">
        <f>7.64/1000000</f>
        <v>7.6399999999999997E-6</v>
      </c>
      <c r="D90" s="500">
        <f>53.41/1000000</f>
        <v>5.3409999999999999E-5</v>
      </c>
      <c r="E90" s="500">
        <f>7.79/1000000</f>
        <v>7.79E-6</v>
      </c>
      <c r="F90" s="500">
        <f>7.43/1000000</f>
        <v>7.43E-6</v>
      </c>
      <c r="G90" s="500">
        <f>0.67/1000000</f>
        <v>6.7000000000000004E-7</v>
      </c>
      <c r="H90" s="500">
        <f>224.54/1000000</f>
        <v>2.2453999999999999E-4</v>
      </c>
      <c r="I90" s="500">
        <f>1.12/1000000</f>
        <v>1.1200000000000001E-6</v>
      </c>
      <c r="J90" s="500">
        <f>56.13/1000000</f>
        <v>5.613E-5</v>
      </c>
      <c r="K90" s="500">
        <f>B90*$D$97</f>
        <v>4.6349999999999997E-6</v>
      </c>
      <c r="L90" s="500">
        <f t="shared" ref="L90:S92" si="18">C90*$D$97</f>
        <v>1.3752E-6</v>
      </c>
      <c r="M90" s="500">
        <f t="shared" si="18"/>
        <v>9.6137999999999993E-6</v>
      </c>
      <c r="N90" s="500">
        <f t="shared" si="18"/>
        <v>1.4021999999999999E-6</v>
      </c>
      <c r="O90" s="500">
        <f t="shared" si="18"/>
        <v>1.3373999999999999E-6</v>
      </c>
      <c r="P90" s="500">
        <f t="shared" si="18"/>
        <v>1.2060000000000001E-7</v>
      </c>
      <c r="Q90" s="500">
        <f t="shared" si="18"/>
        <v>4.0417199999999996E-5</v>
      </c>
      <c r="R90" s="500">
        <f t="shared" si="18"/>
        <v>2.0160000000000001E-7</v>
      </c>
      <c r="S90" s="500">
        <f t="shared" si="18"/>
        <v>1.0103399999999999E-5</v>
      </c>
    </row>
    <row r="91" spans="1:19" hidden="1">
      <c r="A91" s="180" t="s">
        <v>1469</v>
      </c>
      <c r="B91" s="499"/>
      <c r="C91" s="500">
        <f>62.74/1000000</f>
        <v>6.2739999999999999E-5</v>
      </c>
      <c r="D91" s="500"/>
      <c r="E91" s="500">
        <f>163.01/1000000</f>
        <v>1.6301E-4</v>
      </c>
      <c r="F91" s="500">
        <f>68.59/1000000</f>
        <v>6.8590000000000006E-5</v>
      </c>
      <c r="G91" s="500">
        <f>0.84/1000000</f>
        <v>8.4E-7</v>
      </c>
      <c r="H91" s="500">
        <f>595.98/1000000</f>
        <v>5.9597999999999997E-4</v>
      </c>
      <c r="I91" s="500"/>
      <c r="J91" s="500">
        <f>105.04/1000000</f>
        <v>1.0504000000000001E-4</v>
      </c>
      <c r="K91" s="467"/>
      <c r="L91" s="500">
        <f t="shared" si="18"/>
        <v>1.1293199999999999E-5</v>
      </c>
      <c r="M91" s="467"/>
      <c r="N91" s="500">
        <f t="shared" si="18"/>
        <v>2.9341799999999997E-5</v>
      </c>
      <c r="O91" s="500">
        <f t="shared" si="18"/>
        <v>1.23462E-5</v>
      </c>
      <c r="P91" s="500">
        <f t="shared" si="18"/>
        <v>1.512E-7</v>
      </c>
      <c r="Q91" s="500">
        <f t="shared" si="18"/>
        <v>1.0727639999999999E-4</v>
      </c>
      <c r="R91" s="496"/>
      <c r="S91" s="500">
        <f t="shared" si="18"/>
        <v>1.8907200000000001E-5</v>
      </c>
    </row>
    <row r="92" spans="1:19" hidden="1">
      <c r="A92" s="180" t="s">
        <v>1470</v>
      </c>
      <c r="B92" s="499"/>
      <c r="C92" s="500">
        <f>5.74/1000000</f>
        <v>5.7400000000000001E-6</v>
      </c>
      <c r="D92" s="500"/>
      <c r="E92" s="500"/>
      <c r="F92" s="500">
        <f>2.46/1000000</f>
        <v>2.4600000000000002E-6</v>
      </c>
      <c r="G92" s="500">
        <f>0.04/1000000</f>
        <v>4.0000000000000001E-8</v>
      </c>
      <c r="H92" s="500">
        <f>7.28/1000000</f>
        <v>7.2800000000000006E-6</v>
      </c>
      <c r="I92" s="500">
        <f>0.05/1000000</f>
        <v>5.0000000000000004E-8</v>
      </c>
      <c r="J92" s="500">
        <f>13.35/1000000</f>
        <v>1.3349999999999999E-5</v>
      </c>
      <c r="K92" s="467"/>
      <c r="L92" s="500">
        <f t="shared" si="18"/>
        <v>1.0331999999999999E-6</v>
      </c>
      <c r="M92" s="467"/>
      <c r="N92" s="467"/>
      <c r="O92" s="500">
        <f t="shared" si="18"/>
        <v>4.4280000000000002E-7</v>
      </c>
      <c r="P92" s="500">
        <f t="shared" si="18"/>
        <v>7.2E-9</v>
      </c>
      <c r="Q92" s="500">
        <f t="shared" si="18"/>
        <v>1.3104E-6</v>
      </c>
      <c r="R92" s="500">
        <f t="shared" si="18"/>
        <v>9.0000000000000012E-9</v>
      </c>
      <c r="S92" s="500">
        <f t="shared" si="18"/>
        <v>2.4029999999999997E-6</v>
      </c>
    </row>
    <row r="93" spans="1:19" hidden="1">
      <c r="A93" s="485"/>
      <c r="B93" s="173" t="s">
        <v>1471</v>
      </c>
      <c r="J93" s="501"/>
      <c r="K93" s="502"/>
      <c r="L93" s="502"/>
      <c r="M93" s="502"/>
      <c r="N93" s="502"/>
      <c r="O93" s="502"/>
      <c r="P93" s="502"/>
    </row>
    <row r="94" spans="1:19" hidden="1">
      <c r="B94" s="173" t="s">
        <v>1472</v>
      </c>
      <c r="J94" s="501"/>
      <c r="K94" s="502"/>
      <c r="L94" s="502"/>
      <c r="M94" s="502"/>
      <c r="N94" s="502"/>
      <c r="O94" s="502"/>
      <c r="P94" s="502"/>
    </row>
    <row r="95" spans="1:19" hidden="1"/>
    <row r="96" spans="1:19" hidden="1">
      <c r="B96" s="600" t="s">
        <v>1473</v>
      </c>
      <c r="C96" s="601"/>
      <c r="D96" s="600" t="s">
        <v>1474</v>
      </c>
      <c r="E96" s="601"/>
    </row>
    <row r="97" spans="1:21" hidden="1">
      <c r="A97" s="180" t="s">
        <v>1475</v>
      </c>
      <c r="B97" s="503">
        <v>18</v>
      </c>
      <c r="C97" s="504" t="s">
        <v>1476</v>
      </c>
      <c r="D97" s="503">
        <f>B97*0.01</f>
        <v>0.18</v>
      </c>
      <c r="E97" s="504" t="s">
        <v>1476</v>
      </c>
    </row>
    <row r="98" spans="1:21" hidden="1"/>
    <row r="99" spans="1:21" hidden="1">
      <c r="A99" s="505" t="s">
        <v>1477</v>
      </c>
      <c r="B99" s="505">
        <v>1.1599999999999999</v>
      </c>
      <c r="C99" s="505" t="s">
        <v>1478</v>
      </c>
      <c r="D99" s="505"/>
    </row>
    <row r="100" spans="1:21" hidden="1"/>
    <row r="101" spans="1:21" hidden="1"/>
    <row r="102" spans="1:21" hidden="1"/>
    <row r="103" spans="1:21" hidden="1">
      <c r="A103" s="172" t="s">
        <v>1479</v>
      </c>
      <c r="B103" s="491"/>
      <c r="C103" s="504"/>
      <c r="D103" s="603" t="s">
        <v>1480</v>
      </c>
      <c r="E103" s="603"/>
      <c r="F103" s="603"/>
      <c r="G103" s="603"/>
      <c r="H103" s="603"/>
      <c r="I103" s="603"/>
      <c r="J103" s="603"/>
      <c r="K103" s="603"/>
      <c r="L103" s="603"/>
      <c r="M103" s="603"/>
      <c r="N103" s="603"/>
      <c r="O103" s="603"/>
      <c r="P103" s="603"/>
      <c r="Q103" s="603"/>
      <c r="R103" s="603"/>
      <c r="S103" s="603"/>
      <c r="T103" s="603"/>
      <c r="U103" s="604"/>
    </row>
    <row r="104" spans="1:21" hidden="1">
      <c r="A104" s="506"/>
      <c r="B104" s="592" t="s">
        <v>1481</v>
      </c>
      <c r="C104" s="593"/>
      <c r="D104" s="594" t="s">
        <v>1460</v>
      </c>
      <c r="E104" s="595"/>
      <c r="F104" s="596" t="s">
        <v>1403</v>
      </c>
      <c r="G104" s="597"/>
      <c r="H104" s="596" t="s">
        <v>1461</v>
      </c>
      <c r="I104" s="597"/>
      <c r="J104" s="598" t="s">
        <v>1462</v>
      </c>
      <c r="K104" s="599"/>
      <c r="L104" s="598" t="s">
        <v>1463</v>
      </c>
      <c r="M104" s="599"/>
      <c r="N104" s="596" t="s">
        <v>1464</v>
      </c>
      <c r="O104" s="597"/>
      <c r="P104" s="596" t="s">
        <v>1465</v>
      </c>
      <c r="Q104" s="597"/>
      <c r="R104" s="596" t="s">
        <v>1466</v>
      </c>
      <c r="S104" s="597"/>
      <c r="T104" s="586" t="s">
        <v>1467</v>
      </c>
      <c r="U104" s="588"/>
    </row>
    <row r="105" spans="1:21" hidden="1">
      <c r="A105" s="180"/>
      <c r="B105" s="507">
        <v>2016</v>
      </c>
      <c r="C105" s="507" t="s">
        <v>1482</v>
      </c>
      <c r="D105" s="508">
        <v>2016</v>
      </c>
      <c r="E105" s="509" t="s">
        <v>1482</v>
      </c>
      <c r="F105" s="508">
        <v>2016</v>
      </c>
      <c r="G105" s="509" t="s">
        <v>1482</v>
      </c>
      <c r="H105" s="508">
        <v>2016</v>
      </c>
      <c r="I105" s="509" t="s">
        <v>1482</v>
      </c>
      <c r="J105" s="508">
        <v>2016</v>
      </c>
      <c r="K105" s="509" t="s">
        <v>1482</v>
      </c>
      <c r="L105" s="508">
        <v>2016</v>
      </c>
      <c r="M105" s="509" t="s">
        <v>1482</v>
      </c>
      <c r="N105" s="508">
        <v>2016</v>
      </c>
      <c r="O105" s="509" t="s">
        <v>1482</v>
      </c>
      <c r="P105" s="508">
        <v>2016</v>
      </c>
      <c r="Q105" s="509" t="s">
        <v>1482</v>
      </c>
      <c r="R105" s="508">
        <v>2016</v>
      </c>
      <c r="S105" s="509" t="s">
        <v>1482</v>
      </c>
      <c r="T105" s="508">
        <v>2016</v>
      </c>
      <c r="U105" s="509" t="s">
        <v>1482</v>
      </c>
    </row>
    <row r="106" spans="1:21" hidden="1">
      <c r="A106" s="180" t="s">
        <v>1468</v>
      </c>
      <c r="B106" s="496">
        <f>J73/1000</f>
        <v>237.6</v>
      </c>
      <c r="C106" s="510">
        <f>B106*B99</f>
        <v>275.61599999999999</v>
      </c>
      <c r="D106" s="499">
        <f>K90*B106</f>
        <v>1.101276E-3</v>
      </c>
      <c r="E106" s="499">
        <f>C106*K90</f>
        <v>1.2774801599999999E-3</v>
      </c>
      <c r="F106" s="499">
        <f>B106*L90</f>
        <v>3.2674751999999999E-4</v>
      </c>
      <c r="G106" s="499">
        <f>C106*L90</f>
        <v>3.7902712319999999E-4</v>
      </c>
      <c r="H106" s="499">
        <f>B106*M90</f>
        <v>2.2842388799999996E-3</v>
      </c>
      <c r="I106" s="499">
        <f>C106*M90</f>
        <v>2.6497171007999996E-3</v>
      </c>
      <c r="J106" s="499">
        <f>B106*N90</f>
        <v>3.3316271999999996E-4</v>
      </c>
      <c r="K106" s="499">
        <f>C106*N90</f>
        <v>3.8646875519999998E-4</v>
      </c>
      <c r="L106" s="499">
        <f>B106*O90</f>
        <v>3.1776623999999994E-4</v>
      </c>
      <c r="M106" s="499">
        <f>C106*O90</f>
        <v>3.6860883839999996E-4</v>
      </c>
      <c r="N106" s="499">
        <f>B106*P90</f>
        <v>2.8654560000000002E-5</v>
      </c>
      <c r="O106" s="499">
        <f>C106*P90</f>
        <v>3.3239289599999998E-5</v>
      </c>
      <c r="P106" s="499">
        <f>B106*Q90</f>
        <v>9.6031267199999989E-3</v>
      </c>
      <c r="Q106" s="499">
        <f>C106*Q90</f>
        <v>1.1139626995199998E-2</v>
      </c>
      <c r="R106" s="499">
        <f>B106*R90</f>
        <v>4.7900160000000003E-5</v>
      </c>
      <c r="S106" s="499">
        <f>C106*R90</f>
        <v>5.5564185600000001E-5</v>
      </c>
      <c r="T106" s="499">
        <f>B106*S90</f>
        <v>2.4005678399999998E-3</v>
      </c>
      <c r="U106" s="499">
        <f>C106*S90</f>
        <v>2.7846586943999995E-3</v>
      </c>
    </row>
    <row r="107" spans="1:21" hidden="1">
      <c r="A107" s="180" t="s">
        <v>1469</v>
      </c>
      <c r="B107" s="496">
        <f>J76/1000</f>
        <v>24</v>
      </c>
      <c r="C107" s="510">
        <f>B107*B99</f>
        <v>27.839999999999996</v>
      </c>
      <c r="D107" s="499"/>
      <c r="E107" s="496"/>
      <c r="F107" s="499">
        <f>B107*L91</f>
        <v>2.7103679999999995E-4</v>
      </c>
      <c r="G107" s="499">
        <f>C107*L91</f>
        <v>3.1440268799999994E-4</v>
      </c>
      <c r="H107" s="496"/>
      <c r="I107" s="496"/>
      <c r="J107" s="499">
        <f>B107*N91</f>
        <v>7.0420319999999989E-4</v>
      </c>
      <c r="K107" s="499">
        <f>C107*N91</f>
        <v>8.1687571199999987E-4</v>
      </c>
      <c r="L107" s="499">
        <f>B107*O91</f>
        <v>2.9630880000000001E-4</v>
      </c>
      <c r="M107" s="499">
        <f>C107*O91</f>
        <v>3.4371820799999995E-4</v>
      </c>
      <c r="N107" s="499">
        <f>B107*P91</f>
        <v>3.6287999999999999E-6</v>
      </c>
      <c r="O107" s="499">
        <f>C107*P91</f>
        <v>4.2094079999999993E-6</v>
      </c>
      <c r="P107" s="499">
        <f>B107*Q91</f>
        <v>2.5746336E-3</v>
      </c>
      <c r="Q107" s="499">
        <f>C107*Q91</f>
        <v>2.9865749759999997E-3</v>
      </c>
      <c r="R107" s="499"/>
      <c r="S107" s="499"/>
      <c r="T107" s="499">
        <f>B107*S91</f>
        <v>4.5377280000000002E-4</v>
      </c>
      <c r="U107" s="499">
        <f>C107*S91</f>
        <v>5.26376448E-4</v>
      </c>
    </row>
    <row r="108" spans="1:21" hidden="1">
      <c r="A108" s="180" t="s">
        <v>1470</v>
      </c>
      <c r="B108" s="496">
        <f>J81/1000</f>
        <v>90</v>
      </c>
      <c r="C108" s="510">
        <f>B108*B99</f>
        <v>104.39999999999999</v>
      </c>
      <c r="D108" s="499"/>
      <c r="E108" s="496"/>
      <c r="F108" s="499">
        <f>B108*L92</f>
        <v>9.2987999999999998E-5</v>
      </c>
      <c r="G108" s="499">
        <f>C108*L92</f>
        <v>1.0786607999999998E-4</v>
      </c>
      <c r="H108" s="496"/>
      <c r="I108" s="496"/>
      <c r="J108" s="496"/>
      <c r="K108" s="496"/>
      <c r="L108" s="499">
        <f>B108*O92</f>
        <v>3.9852000000000004E-5</v>
      </c>
      <c r="M108" s="499">
        <f>C108*O92</f>
        <v>4.6228320000000001E-5</v>
      </c>
      <c r="N108" s="499">
        <f>B108*P92</f>
        <v>6.4799999999999998E-7</v>
      </c>
      <c r="O108" s="499">
        <f>C108*P92</f>
        <v>7.5167999999999991E-7</v>
      </c>
      <c r="P108" s="499">
        <f>B108*Q92</f>
        <v>1.17936E-4</v>
      </c>
      <c r="Q108" s="499">
        <f>C108*Q92</f>
        <v>1.3680575999999999E-4</v>
      </c>
      <c r="R108" s="499">
        <f>B108*R92</f>
        <v>8.1000000000000008E-7</v>
      </c>
      <c r="S108" s="499">
        <f>C108*R92</f>
        <v>9.3960000000000008E-7</v>
      </c>
      <c r="T108" s="499">
        <f>B108*S92</f>
        <v>2.1626999999999996E-4</v>
      </c>
      <c r="U108" s="499">
        <f>C108*S92</f>
        <v>2.5087319999999994E-4</v>
      </c>
    </row>
    <row r="109" spans="1:21" hidden="1">
      <c r="A109" s="501" t="s">
        <v>1483</v>
      </c>
      <c r="D109" s="511">
        <f t="shared" ref="D109:E109" si="19">SUM(D106:D108)</f>
        <v>1.101276E-3</v>
      </c>
      <c r="E109" s="511">
        <f t="shared" si="19"/>
        <v>1.2774801599999999E-3</v>
      </c>
      <c r="F109" s="511">
        <f>SUM(F106:F108)</f>
        <v>6.9077231999999989E-4</v>
      </c>
      <c r="G109" s="511">
        <f t="shared" ref="G109:U109" si="20">SUM(G106:G108)</f>
        <v>8.0129589119999991E-4</v>
      </c>
      <c r="H109" s="511">
        <f t="shared" si="20"/>
        <v>2.2842388799999996E-3</v>
      </c>
      <c r="I109" s="511">
        <f t="shared" si="20"/>
        <v>2.6497171007999996E-3</v>
      </c>
      <c r="J109" s="511">
        <f t="shared" si="20"/>
        <v>1.03736592E-3</v>
      </c>
      <c r="K109" s="511">
        <f t="shared" si="20"/>
        <v>1.2033444671999999E-3</v>
      </c>
      <c r="L109" s="511">
        <f t="shared" si="20"/>
        <v>6.5392704000000006E-4</v>
      </c>
      <c r="M109" s="511">
        <f t="shared" si="20"/>
        <v>7.5855536639999992E-4</v>
      </c>
      <c r="N109" s="511">
        <f t="shared" si="20"/>
        <v>3.2931359999999998E-5</v>
      </c>
      <c r="O109" s="511">
        <f t="shared" si="20"/>
        <v>3.8200377599999994E-5</v>
      </c>
      <c r="P109" s="511">
        <f t="shared" si="20"/>
        <v>1.2295696319999999E-2</v>
      </c>
      <c r="Q109" s="511">
        <f t="shared" si="20"/>
        <v>1.4263007731199999E-2</v>
      </c>
      <c r="R109" s="511">
        <f t="shared" si="20"/>
        <v>4.8710160000000004E-5</v>
      </c>
      <c r="S109" s="511">
        <f t="shared" si="20"/>
        <v>5.6503785600000001E-5</v>
      </c>
      <c r="T109" s="511">
        <f t="shared" si="20"/>
        <v>3.0706106399999997E-3</v>
      </c>
      <c r="U109" s="511">
        <f t="shared" si="20"/>
        <v>3.5619083423999993E-3</v>
      </c>
    </row>
    <row r="110" spans="1:21" hidden="1">
      <c r="D110" s="602" t="s">
        <v>1484</v>
      </c>
      <c r="E110" s="602"/>
      <c r="J110" s="173" t="s">
        <v>1485</v>
      </c>
      <c r="L110" s="602" t="s">
        <v>1484</v>
      </c>
      <c r="M110" s="602"/>
      <c r="T110" s="602" t="s">
        <v>1484</v>
      </c>
      <c r="U110" s="602"/>
    </row>
    <row r="111" spans="1:21" hidden="1"/>
    <row r="112" spans="1:21" hidden="1"/>
    <row r="113" spans="6:6" hidden="1">
      <c r="F113" s="512">
        <f>SUM(G109,I109,K109,M109,O109,Q109,S109)</f>
        <v>1.9770624719999998E-2</v>
      </c>
    </row>
    <row r="114" spans="6:6" hidden="1"/>
    <row r="115" spans="6:6" hidden="1"/>
    <row r="116" spans="6:6" hidden="1"/>
    <row r="117" spans="6:6" hidden="1"/>
    <row r="118" spans="6:6" hidden="1"/>
    <row r="119" spans="6:6" hidden="1"/>
    <row r="120" spans="6:6" hidden="1"/>
    <row r="121" spans="6:6" hidden="1"/>
    <row r="122" spans="6:6" hidden="1"/>
  </sheetData>
  <mergeCells count="21">
    <mergeCell ref="B96:C96"/>
    <mergeCell ref="D96:E96"/>
    <mergeCell ref="T104:U104"/>
    <mergeCell ref="D110:E110"/>
    <mergeCell ref="L110:M110"/>
    <mergeCell ref="T110:U110"/>
    <mergeCell ref="D103:U103"/>
    <mergeCell ref="L104:M104"/>
    <mergeCell ref="N104:O104"/>
    <mergeCell ref="P104:Q104"/>
    <mergeCell ref="R104:S104"/>
    <mergeCell ref="B104:C104"/>
    <mergeCell ref="D104:E104"/>
    <mergeCell ref="F104:G104"/>
    <mergeCell ref="H104:I104"/>
    <mergeCell ref="J104:K104"/>
    <mergeCell ref="A9:F10"/>
    <mergeCell ref="A26:B26"/>
    <mergeCell ref="A36:B36"/>
    <mergeCell ref="B88:J88"/>
    <mergeCell ref="K88:S88"/>
  </mergeCells>
  <hyperlinks>
    <hyperlink ref="D33" r:id="rId1" xr:uid="{8B85327E-5CC7-47EA-8C14-A965CD594894}"/>
    <hyperlink ref="D45" r:id="rId2" xr:uid="{6A3FF148-35A3-43E0-8AD4-07407D753B24}"/>
    <hyperlink ref="F11" r:id="rId3" xr:uid="{BCF3994E-24BE-40E3-AA29-27EAF9474B5F}"/>
    <hyperlink ref="G9" r:id="rId4" display="https://www.nsrp.org/wp-content/uploads/2015/09/Deliverable-2006-317-Residual_Risk_Abrasive_Blasting_Final_Report-Bhaskar_Kura.pdf" xr:uid="{68B9A769-3A38-4DE2-9DD5-98B8509972E1}"/>
  </hyperlinks>
  <pageMargins left="0.75" right="0.75" top="1" bottom="1" header="0.5" footer="0.5"/>
  <pageSetup orientation="portrait" horizontalDpi="4294967292" verticalDpi="4294967292" r:id="rId5"/>
  <drawing r:id="rId6"/>
  <legacy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BB48-7771-44EA-93DD-EC6872A84322}">
  <dimension ref="B1:AV82"/>
  <sheetViews>
    <sheetView topLeftCell="C5" workbookViewId="0">
      <selection activeCell="L10" sqref="L10"/>
    </sheetView>
    <sheetView workbookViewId="1"/>
  </sheetViews>
  <sheetFormatPr defaultColWidth="12.5703125" defaultRowHeight="15.75"/>
  <cols>
    <col min="1" max="1" width="12.5703125" style="173"/>
    <col min="2" max="2" width="37.140625" style="173" customWidth="1"/>
    <col min="3" max="3" width="31.28515625" style="173" customWidth="1"/>
    <col min="4" max="6" width="17.7109375" style="173" customWidth="1"/>
    <col min="7" max="7" width="17.7109375" style="174" customWidth="1"/>
    <col min="8" max="8" width="21.28515625" style="174" customWidth="1"/>
    <col min="9" max="9" width="18.42578125" style="174" customWidth="1"/>
    <col min="10" max="10" width="14.85546875" style="174" customWidth="1"/>
    <col min="11" max="11" width="16.5703125" style="174" customWidth="1"/>
    <col min="12" max="12" width="15.28515625" style="174" customWidth="1"/>
    <col min="13" max="13" width="13.5703125" style="174" customWidth="1"/>
    <col min="14" max="14" width="21.140625" style="174" customWidth="1"/>
    <col min="15" max="15" width="18.5703125" style="174" customWidth="1"/>
    <col min="16" max="16" width="12.42578125" style="174" customWidth="1"/>
    <col min="17" max="18" width="13" style="174" bestFit="1" customWidth="1"/>
    <col min="19" max="19" width="13.28515625" style="174" customWidth="1"/>
    <col min="20" max="20" width="13" style="174" bestFit="1" customWidth="1"/>
    <col min="21" max="22" width="12.5703125" style="174" customWidth="1"/>
    <col min="23" max="24" width="13.140625" style="174" bestFit="1" customWidth="1"/>
    <col min="25" max="25" width="13.28515625" style="174" customWidth="1"/>
    <col min="26" max="27" width="14.85546875" style="174" customWidth="1"/>
    <col min="28" max="28" width="13" style="174" bestFit="1" customWidth="1"/>
    <col min="29" max="33" width="12.5703125" style="174"/>
    <col min="34" max="34" width="14.28515625" style="174" customWidth="1"/>
    <col min="35" max="36" width="12.5703125" style="174"/>
    <col min="37" max="37" width="14.42578125" style="174" customWidth="1"/>
    <col min="38" max="42" width="12.5703125" style="174"/>
    <col min="43" max="43" width="15.85546875" style="174" customWidth="1"/>
    <col min="44" max="44" width="13.7109375" style="174" customWidth="1"/>
    <col min="45" max="45" width="15" style="174" customWidth="1"/>
    <col min="46" max="48" width="12.5703125" style="174"/>
    <col min="49" max="16384" width="12.5703125" style="173"/>
  </cols>
  <sheetData>
    <row r="1" spans="2:48">
      <c r="B1" s="172" t="s">
        <v>1486</v>
      </c>
    </row>
    <row r="2" spans="2:48">
      <c r="B2" s="172"/>
      <c r="AV2" s="173"/>
    </row>
    <row r="3" spans="2:48" ht="16.5" thickBot="1">
      <c r="B3" s="172" t="s">
        <v>1487</v>
      </c>
      <c r="G3" s="173"/>
      <c r="AV3" s="173"/>
    </row>
    <row r="4" spans="2:48" ht="33" customHeight="1">
      <c r="B4" s="175" t="s">
        <v>1488</v>
      </c>
      <c r="C4" s="176" t="s">
        <v>1489</v>
      </c>
      <c r="D4" s="177" t="s">
        <v>1348</v>
      </c>
      <c r="E4" s="178" t="s">
        <v>1490</v>
      </c>
      <c r="F4" s="432" t="s">
        <v>1491</v>
      </c>
      <c r="G4" s="434" t="s">
        <v>1492</v>
      </c>
      <c r="H4" s="435" t="s">
        <v>1493</v>
      </c>
      <c r="I4" s="436" t="s">
        <v>1494</v>
      </c>
    </row>
    <row r="5" spans="2:48">
      <c r="B5" s="179" t="s">
        <v>41</v>
      </c>
      <c r="C5" s="180" t="s">
        <v>1495</v>
      </c>
      <c r="D5" s="427" t="s">
        <v>1496</v>
      </c>
      <c r="E5" s="180">
        <v>48.502000000000002</v>
      </c>
      <c r="F5" s="433">
        <v>1</v>
      </c>
      <c r="G5" s="437">
        <f>E5*8760*F5/1020</f>
        <v>416.54658823529411</v>
      </c>
      <c r="H5" s="430">
        <f>E5*24*F5/1020</f>
        <v>1.1412235294117647</v>
      </c>
      <c r="I5" s="191">
        <v>0</v>
      </c>
      <c r="AU5" s="173"/>
      <c r="AV5" s="173"/>
    </row>
    <row r="6" spans="2:48">
      <c r="B6" s="179" t="s">
        <v>45</v>
      </c>
      <c r="C6" s="180" t="s">
        <v>1497</v>
      </c>
      <c r="D6" s="427" t="s">
        <v>1498</v>
      </c>
      <c r="E6" s="180">
        <v>29.29</v>
      </c>
      <c r="F6" s="433">
        <v>1</v>
      </c>
      <c r="G6" s="437">
        <f t="shared" ref="G6:G10" si="0">E6*8760*F6/1020</f>
        <v>251.54941176470587</v>
      </c>
      <c r="H6" s="430">
        <f>E6*24*F6/1020</f>
        <v>0.68917647058823528</v>
      </c>
      <c r="I6" s="191">
        <v>41.9</v>
      </c>
      <c r="AU6" s="173"/>
      <c r="AV6" s="173"/>
    </row>
    <row r="7" spans="2:48">
      <c r="B7" s="179" t="s">
        <v>46</v>
      </c>
      <c r="C7" s="180" t="s">
        <v>1499</v>
      </c>
      <c r="D7" s="427" t="s">
        <v>1500</v>
      </c>
      <c r="E7" s="180">
        <v>31.9</v>
      </c>
      <c r="F7" s="433">
        <v>1</v>
      </c>
      <c r="G7" s="437">
        <f t="shared" si="0"/>
        <v>273.96470588235292</v>
      </c>
      <c r="H7" s="430">
        <f t="shared" ref="H7:H10" si="1">E7*24*F7/1020</f>
        <v>0.75058823529411756</v>
      </c>
      <c r="I7" s="191">
        <v>44.6</v>
      </c>
      <c r="AU7" s="173"/>
      <c r="AV7" s="173"/>
    </row>
    <row r="8" spans="2:48">
      <c r="B8" s="179" t="s">
        <v>47</v>
      </c>
      <c r="C8" s="180" t="s">
        <v>1501</v>
      </c>
      <c r="D8" s="213" t="s">
        <v>1502</v>
      </c>
      <c r="E8" s="180">
        <v>6.7</v>
      </c>
      <c r="F8" s="433">
        <v>1</v>
      </c>
      <c r="G8" s="437">
        <f t="shared" si="0"/>
        <v>57.541176470588233</v>
      </c>
      <c r="H8" s="430">
        <f t="shared" si="1"/>
        <v>0.15764705882352942</v>
      </c>
      <c r="I8" s="191">
        <f>4786.7/1020</f>
        <v>4.6928431372549015</v>
      </c>
      <c r="AU8" s="173"/>
      <c r="AV8" s="173"/>
    </row>
    <row r="9" spans="2:48">
      <c r="B9" s="179" t="s">
        <v>49</v>
      </c>
      <c r="C9" s="180" t="s">
        <v>1503</v>
      </c>
      <c r="D9" s="427" t="s">
        <v>1504</v>
      </c>
      <c r="E9" s="180">
        <v>1.5</v>
      </c>
      <c r="F9" s="433">
        <v>1</v>
      </c>
      <c r="G9" s="437">
        <f>E9*8760*F9/1020</f>
        <v>12.882352941176471</v>
      </c>
      <c r="H9" s="431">
        <f>E9*24*F9/1020</f>
        <v>3.5294117647058823E-2</v>
      </c>
      <c r="I9" s="191">
        <f>E9*(298*24)*F9/1020</f>
        <v>10.517647058823529</v>
      </c>
      <c r="AU9" s="173"/>
      <c r="AV9" s="173"/>
    </row>
    <row r="10" spans="2:48" ht="16.5" thickBot="1">
      <c r="B10" s="181" t="s">
        <v>50</v>
      </c>
      <c r="C10" s="182" t="s">
        <v>1505</v>
      </c>
      <c r="D10" s="428" t="s">
        <v>1504</v>
      </c>
      <c r="E10" s="182">
        <v>11</v>
      </c>
      <c r="F10" s="433">
        <v>1</v>
      </c>
      <c r="G10" s="438">
        <f t="shared" si="0"/>
        <v>94.470588235294116</v>
      </c>
      <c r="H10" s="439">
        <f t="shared" si="1"/>
        <v>0.25882352941176473</v>
      </c>
      <c r="I10" s="440">
        <f>E10*(298*24)*F10/1020</f>
        <v>77.129411764705878</v>
      </c>
      <c r="AU10" s="173"/>
      <c r="AV10" s="173"/>
    </row>
    <row r="11" spans="2:48">
      <c r="B11" s="172"/>
      <c r="AU11" s="173"/>
      <c r="AV11" s="173"/>
    </row>
    <row r="12" spans="2:48" ht="16.5" thickBot="1">
      <c r="B12" s="172"/>
      <c r="D12" s="605"/>
      <c r="E12" s="605"/>
      <c r="F12" s="605"/>
      <c r="G12" s="605"/>
      <c r="H12" s="605"/>
      <c r="AU12" s="173"/>
      <c r="AV12" s="173"/>
    </row>
    <row r="13" spans="2:48" ht="16.5" thickBot="1">
      <c r="B13" s="183" t="s">
        <v>1506</v>
      </c>
      <c r="C13" s="174"/>
      <c r="D13" s="174"/>
      <c r="E13" s="174"/>
      <c r="F13" s="606" t="s">
        <v>92</v>
      </c>
      <c r="G13" s="607"/>
      <c r="H13" s="607"/>
      <c r="I13" s="607"/>
      <c r="J13" s="607"/>
      <c r="K13" s="608"/>
      <c r="L13" s="184"/>
      <c r="M13" s="606" t="s">
        <v>1507</v>
      </c>
      <c r="N13" s="607"/>
      <c r="O13" s="607"/>
      <c r="P13" s="607"/>
      <c r="Q13" s="607"/>
      <c r="R13" s="608"/>
      <c r="S13" s="185"/>
      <c r="AU13" s="173"/>
      <c r="AV13" s="173"/>
    </row>
    <row r="14" spans="2:48" ht="27" customHeight="1" thickBot="1">
      <c r="B14" s="609" t="s">
        <v>1426</v>
      </c>
      <c r="C14" s="611" t="s">
        <v>1508</v>
      </c>
      <c r="D14" s="613" t="s">
        <v>1509</v>
      </c>
      <c r="E14" s="614"/>
      <c r="F14" s="615" t="s">
        <v>1510</v>
      </c>
      <c r="G14" s="616"/>
      <c r="H14" s="616"/>
      <c r="I14" s="616"/>
      <c r="J14" s="616"/>
      <c r="K14" s="617"/>
      <c r="L14" s="172"/>
      <c r="M14" s="615" t="s">
        <v>1511</v>
      </c>
      <c r="N14" s="616"/>
      <c r="O14" s="616"/>
      <c r="P14" s="616"/>
      <c r="Q14" s="616"/>
      <c r="R14" s="617"/>
      <c r="AT14" s="173"/>
      <c r="AU14" s="173"/>
      <c r="AV14" s="173"/>
    </row>
    <row r="15" spans="2:48" ht="31.5">
      <c r="B15" s="610"/>
      <c r="C15" s="612"/>
      <c r="D15" s="186" t="s">
        <v>1512</v>
      </c>
      <c r="E15" s="187" t="s">
        <v>1513</v>
      </c>
      <c r="F15" s="188" t="s">
        <v>1514</v>
      </c>
      <c r="G15" s="188" t="s">
        <v>1515</v>
      </c>
      <c r="H15" s="188" t="s">
        <v>1516</v>
      </c>
      <c r="I15" s="189" t="s">
        <v>1517</v>
      </c>
      <c r="J15" s="189" t="s">
        <v>1518</v>
      </c>
      <c r="K15" s="189" t="s">
        <v>1519</v>
      </c>
      <c r="M15" s="188" t="s">
        <v>1520</v>
      </c>
      <c r="N15" s="188" t="s">
        <v>1521</v>
      </c>
      <c r="O15" s="188" t="s">
        <v>1522</v>
      </c>
      <c r="P15" s="189" t="s">
        <v>1523</v>
      </c>
      <c r="Q15" s="189" t="s">
        <v>1524</v>
      </c>
      <c r="R15" s="189" t="s">
        <v>1525</v>
      </c>
      <c r="AT15" s="173"/>
      <c r="AU15" s="173"/>
      <c r="AV15" s="173"/>
    </row>
    <row r="16" spans="2:48">
      <c r="B16" s="190" t="str">
        <f>'NG Ext Comb'!B40</f>
        <v>75-07-0</v>
      </c>
      <c r="C16" s="191" t="str">
        <f>'NG Ext Comb'!C40</f>
        <v>Acetaldehyde</v>
      </c>
      <c r="D16" s="192">
        <f>'NG Ext Comb'!F10</f>
        <v>4.3E-3</v>
      </c>
      <c r="E16" s="192">
        <f>'NG Ext Comb'!F40</f>
        <v>3.0999999999999999E-3</v>
      </c>
      <c r="F16" s="193">
        <f>$G$5*$E16</f>
        <v>1.2912944235294117</v>
      </c>
      <c r="G16" s="193">
        <f t="shared" ref="G16:G42" si="2">$G$6*$E16</f>
        <v>0.77980317647058817</v>
      </c>
      <c r="H16" s="193">
        <f t="shared" ref="H16:H42" si="3">$G$7*$E16</f>
        <v>0.84929058823529402</v>
      </c>
      <c r="I16" s="193">
        <f t="shared" ref="I16:I42" si="4">$G$8*$D16</f>
        <v>0.24742705882352942</v>
      </c>
      <c r="J16" s="193">
        <f t="shared" ref="J16:J42" si="5">$G$9*$D16</f>
        <v>5.5394117647058823E-2</v>
      </c>
      <c r="K16" s="193">
        <f t="shared" ref="K16:K42" si="6">$G$10*$E16</f>
        <v>0.29285882352941173</v>
      </c>
      <c r="M16" s="194">
        <f t="shared" ref="M16:M42" si="7">$H$5*$E16</f>
        <v>3.5377929411764706E-3</v>
      </c>
      <c r="N16" s="194">
        <f t="shared" ref="N16:N42" si="8">$H$6*$E16</f>
        <v>2.1364470588235295E-3</v>
      </c>
      <c r="O16" s="194">
        <f t="shared" ref="O16:O42" si="9">$H$7*$E16</f>
        <v>2.3268235294117644E-3</v>
      </c>
      <c r="P16" s="194">
        <f t="shared" ref="P16:P42" si="10">$H$8*$D16</f>
        <v>6.7788235294117649E-4</v>
      </c>
      <c r="Q16" s="193">
        <f t="shared" ref="Q16:Q42" si="11">$H$9*$D16</f>
        <v>1.5176470588235293E-4</v>
      </c>
      <c r="R16" s="194">
        <f t="shared" ref="R16:R42" si="12">$H$10*$E16</f>
        <v>8.0235294117647063E-4</v>
      </c>
      <c r="AT16" s="173"/>
      <c r="AU16" s="173"/>
      <c r="AV16" s="173"/>
    </row>
    <row r="17" spans="2:48">
      <c r="B17" s="190" t="str">
        <f>'NG Ext Comb'!B41</f>
        <v>107-02-8</v>
      </c>
      <c r="C17" s="191" t="str">
        <f>'NG Ext Comb'!C41</f>
        <v>Acrolein</v>
      </c>
      <c r="D17" s="192">
        <f>'NG Ext Comb'!F11</f>
        <v>2.7000000000000001E-3</v>
      </c>
      <c r="E17" s="192">
        <f>'NG Ext Comb'!F41</f>
        <v>2.7000000000000001E-3</v>
      </c>
      <c r="F17" s="193">
        <f t="shared" ref="F17:F42" si="13">G$5*$E17</f>
        <v>1.1246757882352942</v>
      </c>
      <c r="G17" s="193">
        <f t="shared" si="2"/>
        <v>0.67918341176470587</v>
      </c>
      <c r="H17" s="193">
        <f t="shared" si="3"/>
        <v>0.73970470588235293</v>
      </c>
      <c r="I17" s="193">
        <f t="shared" si="4"/>
        <v>0.15536117647058822</v>
      </c>
      <c r="J17" s="193">
        <f t="shared" si="5"/>
        <v>3.4782352941176473E-2</v>
      </c>
      <c r="K17" s="193">
        <f t="shared" si="6"/>
        <v>0.2550705882352941</v>
      </c>
      <c r="M17" s="194">
        <f t="shared" si="7"/>
        <v>3.0813035294117649E-3</v>
      </c>
      <c r="N17" s="194">
        <f t="shared" si="8"/>
        <v>1.8607764705882354E-3</v>
      </c>
      <c r="O17" s="194">
        <f t="shared" si="9"/>
        <v>2.0265882352941177E-3</v>
      </c>
      <c r="P17" s="194">
        <f t="shared" si="10"/>
        <v>4.2564705882352946E-4</v>
      </c>
      <c r="Q17" s="193">
        <f t="shared" si="11"/>
        <v>9.5294117647058829E-5</v>
      </c>
      <c r="R17" s="194">
        <f t="shared" si="12"/>
        <v>6.9882352941176486E-4</v>
      </c>
      <c r="AT17" s="173"/>
      <c r="AU17" s="173"/>
      <c r="AV17" s="173"/>
    </row>
    <row r="18" spans="2:48">
      <c r="B18" s="190" t="str">
        <f>'NG Ext Comb'!B42</f>
        <v>7664-41-7</v>
      </c>
      <c r="C18" s="191" t="str">
        <f>'NG Ext Comb'!C42</f>
        <v>Ammonia¹</v>
      </c>
      <c r="D18" s="192">
        <f>'NG Ext Comb'!F12</f>
        <v>3.2</v>
      </c>
      <c r="E18" s="192">
        <f>'NG Ext Comb'!F42</f>
        <v>3.2</v>
      </c>
      <c r="F18" s="193">
        <f t="shared" si="13"/>
        <v>1332.9490823529413</v>
      </c>
      <c r="G18" s="193">
        <f t="shared" si="2"/>
        <v>804.95811764705877</v>
      </c>
      <c r="H18" s="193">
        <f t="shared" si="3"/>
        <v>876.68705882352936</v>
      </c>
      <c r="I18" s="193">
        <f t="shared" si="4"/>
        <v>184.13176470588235</v>
      </c>
      <c r="J18" s="193">
        <f t="shared" si="5"/>
        <v>41.223529411764709</v>
      </c>
      <c r="K18" s="193">
        <f t="shared" si="6"/>
        <v>302.30588235294118</v>
      </c>
      <c r="M18" s="194">
        <f t="shared" si="7"/>
        <v>3.6519152941176474</v>
      </c>
      <c r="N18" s="194">
        <f t="shared" si="8"/>
        <v>2.2053647058823529</v>
      </c>
      <c r="O18" s="194">
        <f t="shared" si="9"/>
        <v>2.4018823529411764</v>
      </c>
      <c r="P18" s="194">
        <f t="shared" si="10"/>
        <v>0.50447058823529412</v>
      </c>
      <c r="Q18" s="193">
        <f t="shared" si="11"/>
        <v>0.11294117647058824</v>
      </c>
      <c r="R18" s="194">
        <f t="shared" si="12"/>
        <v>0.82823529411764718</v>
      </c>
      <c r="AT18" s="173"/>
      <c r="AU18" s="173"/>
      <c r="AV18" s="173"/>
    </row>
    <row r="19" spans="2:48">
      <c r="B19" s="190" t="str">
        <f>'NG Ext Comb'!B43</f>
        <v>7440-38-2</v>
      </c>
      <c r="C19" s="191" t="str">
        <f>'NG Ext Comb'!C43</f>
        <v>Arsenic and compounds</v>
      </c>
      <c r="D19" s="192">
        <f>'NG Ext Comb'!F13</f>
        <v>2.0000000000000001E-4</v>
      </c>
      <c r="E19" s="192">
        <f>'NG Ext Comb'!F43</f>
        <v>2.0000000000000001E-4</v>
      </c>
      <c r="F19" s="193">
        <f t="shared" si="13"/>
        <v>8.3309317647058831E-2</v>
      </c>
      <c r="G19" s="193">
        <f t="shared" si="2"/>
        <v>5.0309882352941176E-2</v>
      </c>
      <c r="H19" s="193">
        <f t="shared" si="3"/>
        <v>5.4792941176470586E-2</v>
      </c>
      <c r="I19" s="193">
        <f t="shared" si="4"/>
        <v>1.1508235294117647E-2</v>
      </c>
      <c r="J19" s="193">
        <f t="shared" si="5"/>
        <v>2.5764705882352942E-3</v>
      </c>
      <c r="K19" s="193">
        <f t="shared" si="6"/>
        <v>1.8894117647058825E-2</v>
      </c>
      <c r="M19" s="194">
        <f t="shared" si="7"/>
        <v>2.2824470588235295E-4</v>
      </c>
      <c r="N19" s="194">
        <f t="shared" si="8"/>
        <v>1.3783529411764706E-4</v>
      </c>
      <c r="O19" s="194">
        <f t="shared" si="9"/>
        <v>1.5011764705882353E-4</v>
      </c>
      <c r="P19" s="194">
        <f t="shared" si="10"/>
        <v>3.1529411764705885E-5</v>
      </c>
      <c r="Q19" s="193">
        <f t="shared" si="11"/>
        <v>7.0588235294117649E-6</v>
      </c>
      <c r="R19" s="194">
        <f t="shared" si="12"/>
        <v>5.176470588235295E-5</v>
      </c>
      <c r="AT19" s="173"/>
      <c r="AU19" s="173"/>
      <c r="AV19" s="173"/>
    </row>
    <row r="20" spans="2:48">
      <c r="B20" s="190" t="str">
        <f>'NG Ext Comb'!B44</f>
        <v>7440-39-3</v>
      </c>
      <c r="C20" s="191" t="str">
        <f>'NG Ext Comb'!C44</f>
        <v>Barium and compounds</v>
      </c>
      <c r="D20" s="192">
        <f>'NG Ext Comb'!F14</f>
        <v>4.4000000000000003E-3</v>
      </c>
      <c r="E20" s="192">
        <f>'NG Ext Comb'!F44</f>
        <v>4.4000000000000003E-3</v>
      </c>
      <c r="F20" s="193">
        <f t="shared" si="13"/>
        <v>1.8328049882352941</v>
      </c>
      <c r="G20" s="193">
        <f t="shared" si="2"/>
        <v>1.1068174117647058</v>
      </c>
      <c r="H20" s="193">
        <f t="shared" si="3"/>
        <v>1.205444705882353</v>
      </c>
      <c r="I20" s="193">
        <f t="shared" si="4"/>
        <v>0.25318117647058824</v>
      </c>
      <c r="J20" s="193">
        <f t="shared" si="5"/>
        <v>5.6682352941176475E-2</v>
      </c>
      <c r="K20" s="193">
        <f t="shared" si="6"/>
        <v>0.41567058823529413</v>
      </c>
      <c r="M20" s="194">
        <f t="shared" si="7"/>
        <v>5.0213835294117652E-3</v>
      </c>
      <c r="N20" s="194">
        <f t="shared" si="8"/>
        <v>3.0323764705882353E-3</v>
      </c>
      <c r="O20" s="194">
        <f t="shared" si="9"/>
        <v>3.3025882352941175E-3</v>
      </c>
      <c r="P20" s="194">
        <f t="shared" si="10"/>
        <v>6.9364705882352952E-4</v>
      </c>
      <c r="Q20" s="193">
        <f t="shared" si="11"/>
        <v>1.5529411764705884E-4</v>
      </c>
      <c r="R20" s="194">
        <f t="shared" si="12"/>
        <v>1.1388235294117648E-3</v>
      </c>
      <c r="AT20" s="173"/>
      <c r="AU20" s="173"/>
      <c r="AV20" s="173"/>
    </row>
    <row r="21" spans="2:48">
      <c r="B21" s="190" t="str">
        <f>'NG Ext Comb'!B45</f>
        <v>71-43-2</v>
      </c>
      <c r="C21" s="191" t="str">
        <f>'NG Ext Comb'!C45</f>
        <v>Benzene</v>
      </c>
      <c r="D21" s="192">
        <f>'NG Ext Comb'!F15</f>
        <v>8.0000000000000002E-3</v>
      </c>
      <c r="E21" s="192">
        <f>'NG Ext Comb'!F45</f>
        <v>5.7999999999999996E-3</v>
      </c>
      <c r="F21" s="193">
        <f t="shared" si="13"/>
        <v>2.4159702117647055</v>
      </c>
      <c r="G21" s="193">
        <f t="shared" si="2"/>
        <v>1.4589865882352939</v>
      </c>
      <c r="H21" s="193">
        <f t="shared" si="3"/>
        <v>1.5889952941176468</v>
      </c>
      <c r="I21" s="193">
        <f t="shared" si="4"/>
        <v>0.46032941176470588</v>
      </c>
      <c r="J21" s="193">
        <f t="shared" si="5"/>
        <v>0.10305882352941177</v>
      </c>
      <c r="K21" s="193">
        <f t="shared" si="6"/>
        <v>0.54792941176470589</v>
      </c>
      <c r="M21" s="194">
        <f t="shared" si="7"/>
        <v>6.6190964705882347E-3</v>
      </c>
      <c r="N21" s="194">
        <f t="shared" si="8"/>
        <v>3.9972235294117647E-3</v>
      </c>
      <c r="O21" s="194">
        <f t="shared" si="9"/>
        <v>4.3534117647058817E-3</v>
      </c>
      <c r="P21" s="194">
        <f t="shared" si="10"/>
        <v>1.2611764705882354E-3</v>
      </c>
      <c r="Q21" s="193">
        <f t="shared" si="11"/>
        <v>2.8235294117647056E-4</v>
      </c>
      <c r="R21" s="194">
        <f t="shared" si="12"/>
        <v>1.5011764705882354E-3</v>
      </c>
      <c r="AT21" s="173"/>
      <c r="AU21" s="173"/>
      <c r="AV21" s="173"/>
    </row>
    <row r="22" spans="2:48">
      <c r="B22" s="190" t="str">
        <f>'NG Ext Comb'!B46</f>
        <v>50-32-8</v>
      </c>
      <c r="C22" s="191" t="str">
        <f>'NG Ext Comb'!C46</f>
        <v>Benzo[a]pyrene</v>
      </c>
      <c r="D22" s="192">
        <f>'NG Ext Comb'!F46</f>
        <v>1.1999999999999999E-6</v>
      </c>
      <c r="E22" s="192">
        <f>'NG Ext Comb'!F46</f>
        <v>1.1999999999999999E-6</v>
      </c>
      <c r="F22" s="193">
        <f t="shared" si="13"/>
        <v>4.9985590588235286E-4</v>
      </c>
      <c r="G22" s="193">
        <f t="shared" si="2"/>
        <v>3.0185929411764704E-4</v>
      </c>
      <c r="H22" s="193">
        <f t="shared" si="3"/>
        <v>3.2875764705882351E-4</v>
      </c>
      <c r="I22" s="193">
        <f t="shared" si="4"/>
        <v>6.9049411764705878E-5</v>
      </c>
      <c r="J22" s="193">
        <f t="shared" si="5"/>
        <v>1.5458823529411765E-5</v>
      </c>
      <c r="K22" s="193">
        <f t="shared" si="6"/>
        <v>1.1336470588235293E-4</v>
      </c>
      <c r="M22" s="194">
        <f t="shared" si="7"/>
        <v>1.3694682352941176E-6</v>
      </c>
      <c r="N22" s="194">
        <f t="shared" si="8"/>
        <v>8.270117647058823E-7</v>
      </c>
      <c r="O22" s="194">
        <f t="shared" si="9"/>
        <v>9.0070588235294101E-7</v>
      </c>
      <c r="P22" s="194">
        <f t="shared" si="10"/>
        <v>1.891764705882353E-7</v>
      </c>
      <c r="Q22" s="193">
        <f t="shared" si="11"/>
        <v>4.2352941176470586E-8</v>
      </c>
      <c r="R22" s="194">
        <f t="shared" si="12"/>
        <v>3.1058823529411767E-7</v>
      </c>
      <c r="AT22" s="173"/>
      <c r="AU22" s="173"/>
      <c r="AV22" s="173"/>
    </row>
    <row r="23" spans="2:48">
      <c r="B23" s="190" t="str">
        <f>'NG Ext Comb'!B47</f>
        <v>7440-41-7</v>
      </c>
      <c r="C23" s="191" t="str">
        <f>'NG Ext Comb'!C47</f>
        <v>Beryllium and compounds</v>
      </c>
      <c r="D23" s="192">
        <f>'NG Ext Comb'!F16</f>
        <v>1.2E-5</v>
      </c>
      <c r="E23" s="192">
        <f>'NG Ext Comb'!F47</f>
        <v>1.2E-5</v>
      </c>
      <c r="F23" s="193">
        <f t="shared" si="13"/>
        <v>4.998559058823529E-3</v>
      </c>
      <c r="G23" s="193">
        <f t="shared" si="2"/>
        <v>3.0185929411764706E-3</v>
      </c>
      <c r="H23" s="193">
        <f t="shared" si="3"/>
        <v>3.287576470588235E-3</v>
      </c>
      <c r="I23" s="193">
        <f t="shared" si="4"/>
        <v>6.9049411764705881E-4</v>
      </c>
      <c r="J23" s="193">
        <f t="shared" si="5"/>
        <v>1.5458823529411765E-4</v>
      </c>
      <c r="K23" s="193">
        <f t="shared" si="6"/>
        <v>1.1336470588235294E-3</v>
      </c>
      <c r="M23" s="194">
        <f t="shared" si="7"/>
        <v>1.3694682352941177E-5</v>
      </c>
      <c r="N23" s="194">
        <f t="shared" si="8"/>
        <v>8.270117647058823E-6</v>
      </c>
      <c r="O23" s="194">
        <f t="shared" si="9"/>
        <v>9.0070588235294116E-6</v>
      </c>
      <c r="P23" s="194">
        <f t="shared" si="10"/>
        <v>1.891764705882353E-6</v>
      </c>
      <c r="Q23" s="193">
        <f t="shared" si="11"/>
        <v>4.2352941176470591E-7</v>
      </c>
      <c r="R23" s="194">
        <f t="shared" si="12"/>
        <v>3.105882352941177E-6</v>
      </c>
      <c r="AT23" s="173"/>
      <c r="AU23" s="173"/>
      <c r="AV23" s="173"/>
    </row>
    <row r="24" spans="2:48">
      <c r="B24" s="190" t="str">
        <f>'NG Ext Comb'!B48</f>
        <v>7440-43-9</v>
      </c>
      <c r="C24" s="191" t="str">
        <f>'NG Ext Comb'!C48</f>
        <v>Cadmium and compounds</v>
      </c>
      <c r="D24" s="192">
        <f>'NG Ext Comb'!F17</f>
        <v>1.1000000000000001E-3</v>
      </c>
      <c r="E24" s="192">
        <f>'NG Ext Comb'!F48</f>
        <v>1.1000000000000001E-3</v>
      </c>
      <c r="F24" s="193">
        <f t="shared" si="13"/>
        <v>0.45820124705882354</v>
      </c>
      <c r="G24" s="193">
        <f t="shared" si="2"/>
        <v>0.27670435294117646</v>
      </c>
      <c r="H24" s="193">
        <f t="shared" si="3"/>
        <v>0.30136117647058824</v>
      </c>
      <c r="I24" s="193">
        <f t="shared" si="4"/>
        <v>6.3295294117647061E-2</v>
      </c>
      <c r="J24" s="193">
        <f t="shared" si="5"/>
        <v>1.4170588235294119E-2</v>
      </c>
      <c r="K24" s="193">
        <f t="shared" si="6"/>
        <v>0.10391764705882353</v>
      </c>
      <c r="M24" s="194">
        <f t="shared" si="7"/>
        <v>1.2553458823529413E-3</v>
      </c>
      <c r="N24" s="194">
        <f t="shared" si="8"/>
        <v>7.5809411764705883E-4</v>
      </c>
      <c r="O24" s="194">
        <f t="shared" si="9"/>
        <v>8.2564705882352937E-4</v>
      </c>
      <c r="P24" s="194">
        <f t="shared" si="10"/>
        <v>1.7341176470588238E-4</v>
      </c>
      <c r="Q24" s="193">
        <f t="shared" si="11"/>
        <v>3.8823529411764709E-5</v>
      </c>
      <c r="R24" s="194">
        <f t="shared" si="12"/>
        <v>2.8470588235294121E-4</v>
      </c>
      <c r="AT24" s="173"/>
      <c r="AU24" s="173"/>
      <c r="AV24" s="173"/>
    </row>
    <row r="25" spans="2:48" ht="31.5">
      <c r="B25" s="190" t="str">
        <f>'NG Ext Comb'!B49</f>
        <v>18540-29-9</v>
      </c>
      <c r="C25" s="191" t="str">
        <f>'NG Ext Comb'!C49</f>
        <v>Chromium VI, chromate and dichromate particulate</v>
      </c>
      <c r="D25" s="192">
        <f>'NG Ext Comb'!F18</f>
        <v>1.4E-3</v>
      </c>
      <c r="E25" s="192">
        <f>'NG Ext Comb'!F49</f>
        <v>1.4E-3</v>
      </c>
      <c r="F25" s="193">
        <f t="shared" si="13"/>
        <v>0.5831652235294118</v>
      </c>
      <c r="G25" s="193">
        <f t="shared" si="2"/>
        <v>0.35216917647058821</v>
      </c>
      <c r="H25" s="193">
        <f t="shared" si="3"/>
        <v>0.38355058823529409</v>
      </c>
      <c r="I25" s="193">
        <f t="shared" si="4"/>
        <v>8.0557647058823525E-2</v>
      </c>
      <c r="J25" s="193">
        <f t="shared" si="5"/>
        <v>1.8035294117647059E-2</v>
      </c>
      <c r="K25" s="193">
        <f t="shared" si="6"/>
        <v>0.13225882352941176</v>
      </c>
      <c r="M25" s="194">
        <f t="shared" si="7"/>
        <v>1.5977129411764706E-3</v>
      </c>
      <c r="N25" s="194">
        <f t="shared" si="8"/>
        <v>9.6484705882352939E-4</v>
      </c>
      <c r="O25" s="194">
        <f t="shared" si="9"/>
        <v>1.0508235294117646E-3</v>
      </c>
      <c r="P25" s="194">
        <f t="shared" si="10"/>
        <v>2.207058823529412E-4</v>
      </c>
      <c r="Q25" s="193">
        <f t="shared" si="11"/>
        <v>4.9411764705882349E-5</v>
      </c>
      <c r="R25" s="194">
        <f t="shared" si="12"/>
        <v>3.6235294117647061E-4</v>
      </c>
      <c r="AT25" s="173"/>
      <c r="AU25" s="173"/>
      <c r="AV25" s="173"/>
    </row>
    <row r="26" spans="2:48">
      <c r="B26" s="190" t="str">
        <f>'NG Ext Comb'!B50</f>
        <v>7440-48-4</v>
      </c>
      <c r="C26" s="191" t="str">
        <f>'NG Ext Comb'!C50</f>
        <v>Cobalt and compounds</v>
      </c>
      <c r="D26" s="192">
        <f>'NG Ext Comb'!F19</f>
        <v>8.3999999999999995E-5</v>
      </c>
      <c r="E26" s="192">
        <f>'NG Ext Comb'!F50</f>
        <v>8.3999999999999995E-5</v>
      </c>
      <c r="F26" s="193">
        <f t="shared" si="13"/>
        <v>3.4989913411764703E-2</v>
      </c>
      <c r="G26" s="193">
        <f t="shared" si="2"/>
        <v>2.1130150588235291E-2</v>
      </c>
      <c r="H26" s="193">
        <f t="shared" si="3"/>
        <v>2.3013035294117645E-2</v>
      </c>
      <c r="I26" s="193">
        <f t="shared" si="4"/>
        <v>4.833458823529411E-3</v>
      </c>
      <c r="J26" s="193">
        <f t="shared" si="5"/>
        <v>1.0821176470588235E-3</v>
      </c>
      <c r="K26" s="193">
        <f t="shared" si="6"/>
        <v>7.9355294117647059E-3</v>
      </c>
      <c r="M26" s="194">
        <f t="shared" si="7"/>
        <v>9.5862776470588237E-5</v>
      </c>
      <c r="N26" s="194">
        <f t="shared" si="8"/>
        <v>5.7890823529411761E-5</v>
      </c>
      <c r="O26" s="194">
        <f t="shared" si="9"/>
        <v>6.3049411764705868E-5</v>
      </c>
      <c r="P26" s="194">
        <f t="shared" si="10"/>
        <v>1.3242352941176471E-5</v>
      </c>
      <c r="Q26" s="193">
        <f t="shared" si="11"/>
        <v>2.964705882352941E-6</v>
      </c>
      <c r="R26" s="194">
        <f t="shared" si="12"/>
        <v>2.1741176470588235E-5</v>
      </c>
      <c r="AT26" s="173"/>
      <c r="AU26" s="173"/>
      <c r="AV26" s="173"/>
    </row>
    <row r="27" spans="2:48">
      <c r="B27" s="190" t="str">
        <f>'NG Ext Comb'!B51</f>
        <v>7440-50-8</v>
      </c>
      <c r="C27" s="191" t="str">
        <f>'NG Ext Comb'!C51</f>
        <v>Copper and compounds</v>
      </c>
      <c r="D27" s="192">
        <f>'NG Ext Comb'!F20</f>
        <v>8.4999999999999995E-4</v>
      </c>
      <c r="E27" s="192">
        <f>'NG Ext Comb'!F51</f>
        <v>8.4999999999999995E-4</v>
      </c>
      <c r="F27" s="193">
        <f t="shared" si="13"/>
        <v>0.35406459999999995</v>
      </c>
      <c r="G27" s="193">
        <f t="shared" si="2"/>
        <v>0.21381699999999998</v>
      </c>
      <c r="H27" s="193">
        <f t="shared" si="3"/>
        <v>0.23286999999999997</v>
      </c>
      <c r="I27" s="193">
        <f t="shared" si="4"/>
        <v>4.8909999999999995E-2</v>
      </c>
      <c r="J27" s="193">
        <f t="shared" si="5"/>
        <v>1.095E-2</v>
      </c>
      <c r="K27" s="193">
        <f t="shared" si="6"/>
        <v>8.0299999999999996E-2</v>
      </c>
      <c r="M27" s="194">
        <f t="shared" si="7"/>
        <v>9.7004000000000003E-4</v>
      </c>
      <c r="N27" s="194">
        <f t="shared" si="8"/>
        <v>5.8579999999999993E-4</v>
      </c>
      <c r="O27" s="194">
        <f t="shared" si="9"/>
        <v>6.379999999999999E-4</v>
      </c>
      <c r="P27" s="194">
        <f t="shared" si="10"/>
        <v>1.34E-4</v>
      </c>
      <c r="Q27" s="193">
        <f t="shared" si="11"/>
        <v>2.9999999999999997E-5</v>
      </c>
      <c r="R27" s="194">
        <f t="shared" si="12"/>
        <v>2.2000000000000001E-4</v>
      </c>
      <c r="AT27" s="173"/>
      <c r="AU27" s="173"/>
      <c r="AV27" s="173"/>
    </row>
    <row r="28" spans="2:48">
      <c r="B28" s="190" t="str">
        <f>'NG Ext Comb'!B52</f>
        <v>100-41-4</v>
      </c>
      <c r="C28" s="191" t="str">
        <f>'NG Ext Comb'!C52</f>
        <v>Ethyl benzene</v>
      </c>
      <c r="D28" s="192">
        <f>'NG Ext Comb'!F21</f>
        <v>9.4999999999999998E-3</v>
      </c>
      <c r="E28" s="192">
        <f>'NG Ext Comb'!F52</f>
        <v>6.8999999999999999E-3</v>
      </c>
      <c r="F28" s="193">
        <f t="shared" si="13"/>
        <v>2.8741714588235294</v>
      </c>
      <c r="G28" s="193">
        <f t="shared" si="2"/>
        <v>1.7356909411764705</v>
      </c>
      <c r="H28" s="193">
        <f t="shared" si="3"/>
        <v>1.8903564705882352</v>
      </c>
      <c r="I28" s="193">
        <f t="shared" si="4"/>
        <v>0.54664117647058819</v>
      </c>
      <c r="J28" s="193">
        <f t="shared" si="5"/>
        <v>0.12238235294117647</v>
      </c>
      <c r="K28" s="193">
        <f t="shared" si="6"/>
        <v>0.65184705882352934</v>
      </c>
      <c r="M28" s="194">
        <f t="shared" si="7"/>
        <v>7.8744423529411769E-3</v>
      </c>
      <c r="N28" s="194">
        <f t="shared" si="8"/>
        <v>4.7553176470588234E-3</v>
      </c>
      <c r="O28" s="194">
        <f t="shared" si="9"/>
        <v>5.1790588235294107E-3</v>
      </c>
      <c r="P28" s="194">
        <f t="shared" si="10"/>
        <v>1.4976470588235293E-3</v>
      </c>
      <c r="Q28" s="193">
        <f t="shared" si="11"/>
        <v>3.3529411764705879E-4</v>
      </c>
      <c r="R28" s="194">
        <f t="shared" si="12"/>
        <v>1.7858823529411766E-3</v>
      </c>
      <c r="AT28" s="173"/>
      <c r="AU28" s="173"/>
      <c r="AV28" s="173"/>
    </row>
    <row r="29" spans="2:48">
      <c r="B29" s="190" t="str">
        <f>'NG Ext Comb'!B53</f>
        <v>50-00-0</v>
      </c>
      <c r="C29" s="191" t="str">
        <f>'NG Ext Comb'!C53</f>
        <v>Formaldehyde</v>
      </c>
      <c r="D29" s="192">
        <f>'NG Ext Comb'!F22</f>
        <v>1.7000000000000001E-2</v>
      </c>
      <c r="E29" s="192">
        <f>'NG Ext Comb'!F53</f>
        <v>1.23E-2</v>
      </c>
      <c r="F29" s="193">
        <f t="shared" si="13"/>
        <v>5.1235230352941175</v>
      </c>
      <c r="G29" s="193">
        <f t="shared" si="2"/>
        <v>3.094057764705882</v>
      </c>
      <c r="H29" s="193">
        <f t="shared" si="3"/>
        <v>3.3697658823529411</v>
      </c>
      <c r="I29" s="193">
        <f t="shared" si="4"/>
        <v>0.97820000000000007</v>
      </c>
      <c r="J29" s="193">
        <f t="shared" si="5"/>
        <v>0.21900000000000003</v>
      </c>
      <c r="K29" s="193">
        <f t="shared" si="6"/>
        <v>1.1619882352941175</v>
      </c>
      <c r="M29" s="194">
        <f t="shared" si="7"/>
        <v>1.4037049411764707E-2</v>
      </c>
      <c r="N29" s="194">
        <f t="shared" si="8"/>
        <v>8.4768705882352947E-3</v>
      </c>
      <c r="O29" s="194">
        <f t="shared" si="9"/>
        <v>9.2322352941176453E-3</v>
      </c>
      <c r="P29" s="194">
        <f t="shared" si="10"/>
        <v>2.6800000000000001E-3</v>
      </c>
      <c r="Q29" s="193">
        <f t="shared" si="11"/>
        <v>6.0000000000000006E-4</v>
      </c>
      <c r="R29" s="194">
        <f t="shared" si="12"/>
        <v>3.1835294117647061E-3</v>
      </c>
      <c r="AT29" s="173"/>
      <c r="AU29" s="173"/>
      <c r="AV29" s="173"/>
    </row>
    <row r="30" spans="2:48">
      <c r="B30" s="190" t="str">
        <f>'NG Ext Comb'!B54</f>
        <v>110-54-3</v>
      </c>
      <c r="C30" s="191" t="str">
        <f>'NG Ext Comb'!C54</f>
        <v>Hexane</v>
      </c>
      <c r="D30" s="192">
        <f>'NG Ext Comb'!F23</f>
        <v>6.3E-3</v>
      </c>
      <c r="E30" s="192">
        <f>'NG Ext Comb'!F54</f>
        <v>4.5999999999999999E-3</v>
      </c>
      <c r="F30" s="193">
        <f t="shared" si="13"/>
        <v>1.9161143058823529</v>
      </c>
      <c r="G30" s="193">
        <f t="shared" si="2"/>
        <v>1.1571272941176469</v>
      </c>
      <c r="H30" s="193">
        <f t="shared" si="3"/>
        <v>1.2602376470588235</v>
      </c>
      <c r="I30" s="193">
        <f t="shared" si="4"/>
        <v>0.36250941176470586</v>
      </c>
      <c r="J30" s="193">
        <f t="shared" si="5"/>
        <v>8.1158823529411769E-2</v>
      </c>
      <c r="K30" s="193">
        <f t="shared" si="6"/>
        <v>0.43456470588235291</v>
      </c>
      <c r="M30" s="194">
        <f t="shared" si="7"/>
        <v>5.2496282352941176E-3</v>
      </c>
      <c r="N30" s="194">
        <f t="shared" si="8"/>
        <v>3.1702117647058824E-3</v>
      </c>
      <c r="O30" s="194">
        <f t="shared" si="9"/>
        <v>3.4527058823529406E-3</v>
      </c>
      <c r="P30" s="194">
        <f t="shared" si="10"/>
        <v>9.9317647058823539E-4</v>
      </c>
      <c r="Q30" s="193">
        <f t="shared" si="11"/>
        <v>2.223529411764706E-4</v>
      </c>
      <c r="R30" s="194">
        <f t="shared" si="12"/>
        <v>1.1905882352941178E-3</v>
      </c>
      <c r="AT30" s="173"/>
      <c r="AU30" s="173"/>
      <c r="AV30" s="173"/>
    </row>
    <row r="31" spans="2:48">
      <c r="B31" s="190" t="str">
        <f>'NG Ext Comb'!B55</f>
        <v>7439-92-1</v>
      </c>
      <c r="C31" s="191" t="str">
        <f>'NG Ext Comb'!C55</f>
        <v>Lead and compounds</v>
      </c>
      <c r="D31" s="192">
        <f>'NG Ext Comb'!F24</f>
        <v>5.0000000000000001E-4</v>
      </c>
      <c r="E31" s="192">
        <f>'NG Ext Comb'!F55</f>
        <v>5.0000000000000001E-4</v>
      </c>
      <c r="F31" s="193">
        <f t="shared" si="13"/>
        <v>0.20827329411764706</v>
      </c>
      <c r="G31" s="193">
        <f t="shared" si="2"/>
        <v>0.12577470588235293</v>
      </c>
      <c r="H31" s="193">
        <f t="shared" si="3"/>
        <v>0.13698235294117647</v>
      </c>
      <c r="I31" s="193">
        <f t="shared" si="4"/>
        <v>2.8770588235294117E-2</v>
      </c>
      <c r="J31" s="193">
        <f t="shared" si="5"/>
        <v>6.4411764705882358E-3</v>
      </c>
      <c r="K31" s="193">
        <f t="shared" si="6"/>
        <v>4.7235294117647056E-2</v>
      </c>
      <c r="M31" s="194">
        <f t="shared" si="7"/>
        <v>5.7061176470588233E-4</v>
      </c>
      <c r="N31" s="194">
        <f t="shared" si="8"/>
        <v>3.4458823529411763E-4</v>
      </c>
      <c r="O31" s="194">
        <f t="shared" si="9"/>
        <v>3.7529411764705879E-4</v>
      </c>
      <c r="P31" s="194">
        <f t="shared" si="10"/>
        <v>7.8823529411764713E-5</v>
      </c>
      <c r="Q31" s="193">
        <f t="shared" si="11"/>
        <v>1.764705882352941E-5</v>
      </c>
      <c r="R31" s="194">
        <f t="shared" si="12"/>
        <v>1.2941176470588237E-4</v>
      </c>
      <c r="AT31" s="173"/>
      <c r="AU31" s="173"/>
      <c r="AV31" s="173"/>
    </row>
    <row r="32" spans="2:48">
      <c r="B32" s="190" t="str">
        <f>'NG Ext Comb'!B56</f>
        <v>7439-96-5</v>
      </c>
      <c r="C32" s="191" t="str">
        <f>'NG Ext Comb'!C56</f>
        <v>Manganese and compounds</v>
      </c>
      <c r="D32" s="192">
        <f>'NG Ext Comb'!F25</f>
        <v>3.8000000000000002E-4</v>
      </c>
      <c r="E32" s="192">
        <f>'NG Ext Comb'!F56</f>
        <v>3.8000000000000002E-4</v>
      </c>
      <c r="F32" s="193">
        <f t="shared" si="13"/>
        <v>0.15828770352941177</v>
      </c>
      <c r="G32" s="193">
        <f t="shared" si="2"/>
        <v>9.5588776470588235E-2</v>
      </c>
      <c r="H32" s="193">
        <f t="shared" si="3"/>
        <v>0.10410658823529412</v>
      </c>
      <c r="I32" s="193">
        <f t="shared" si="4"/>
        <v>2.1865647058823531E-2</v>
      </c>
      <c r="J32" s="193">
        <f t="shared" si="5"/>
        <v>4.8952941176470593E-3</v>
      </c>
      <c r="K32" s="193">
        <f t="shared" si="6"/>
        <v>3.5898823529411768E-2</v>
      </c>
      <c r="M32" s="194">
        <f t="shared" si="7"/>
        <v>4.3366494117647064E-4</v>
      </c>
      <c r="N32" s="194">
        <f t="shared" si="8"/>
        <v>2.6188705882352942E-4</v>
      </c>
      <c r="O32" s="194">
        <f t="shared" si="9"/>
        <v>2.8522352941176467E-4</v>
      </c>
      <c r="P32" s="194">
        <f t="shared" si="10"/>
        <v>5.9905882352941183E-5</v>
      </c>
      <c r="Q32" s="193">
        <f t="shared" si="11"/>
        <v>1.3411764705882353E-5</v>
      </c>
      <c r="R32" s="194">
        <f t="shared" si="12"/>
        <v>9.8352941176470604E-5</v>
      </c>
      <c r="AT32" s="173"/>
      <c r="AU32" s="173"/>
      <c r="AV32" s="173"/>
    </row>
    <row r="33" spans="2:48">
      <c r="B33" s="190" t="str">
        <f>'NG Ext Comb'!B57</f>
        <v>7439-97-6</v>
      </c>
      <c r="C33" s="191" t="str">
        <f>'NG Ext Comb'!C57</f>
        <v>Mercury and compounds</v>
      </c>
      <c r="D33" s="192">
        <f>'NG Ext Comb'!F26</f>
        <v>2.5999999999999998E-4</v>
      </c>
      <c r="E33" s="192">
        <f>'NG Ext Comb'!F57</f>
        <v>2.5999999999999998E-4</v>
      </c>
      <c r="F33" s="193">
        <f t="shared" si="13"/>
        <v>0.10830211294117646</v>
      </c>
      <c r="G33" s="193">
        <f t="shared" si="2"/>
        <v>6.5402847058823516E-2</v>
      </c>
      <c r="H33" s="193">
        <f t="shared" si="3"/>
        <v>7.1230823529411749E-2</v>
      </c>
      <c r="I33" s="193">
        <f t="shared" si="4"/>
        <v>1.496070588235294E-2</v>
      </c>
      <c r="J33" s="193">
        <f t="shared" si="5"/>
        <v>3.349411764705882E-3</v>
      </c>
      <c r="K33" s="193">
        <f t="shared" si="6"/>
        <v>2.4562352941176469E-2</v>
      </c>
      <c r="M33" s="194">
        <f t="shared" si="7"/>
        <v>2.9671811764705883E-4</v>
      </c>
      <c r="N33" s="194">
        <f t="shared" si="8"/>
        <v>1.7918588235294115E-4</v>
      </c>
      <c r="O33" s="194">
        <f t="shared" si="9"/>
        <v>1.9515294117647056E-4</v>
      </c>
      <c r="P33" s="194">
        <f t="shared" si="10"/>
        <v>4.0988235294117646E-5</v>
      </c>
      <c r="Q33" s="193">
        <f t="shared" si="11"/>
        <v>9.1764705882352937E-6</v>
      </c>
      <c r="R33" s="194">
        <f t="shared" si="12"/>
        <v>6.7294117647058826E-5</v>
      </c>
      <c r="AU33" s="173"/>
      <c r="AV33" s="173"/>
    </row>
    <row r="34" spans="2:48">
      <c r="B34" s="190" t="str">
        <f>'NG Ext Comb'!B58</f>
        <v>1313-27-5</v>
      </c>
      <c r="C34" s="191" t="str">
        <f>'NG Ext Comb'!C58</f>
        <v>Molybdenum trioxide</v>
      </c>
      <c r="D34" s="192">
        <f>'NG Ext Comb'!F27</f>
        <v>1.65E-3</v>
      </c>
      <c r="E34" s="192">
        <f>'NG Ext Comb'!F58</f>
        <v>1.65E-3</v>
      </c>
      <c r="F34" s="193">
        <f t="shared" si="13"/>
        <v>0.68730187058823533</v>
      </c>
      <c r="G34" s="193">
        <f t="shared" si="2"/>
        <v>0.41505652941176469</v>
      </c>
      <c r="H34" s="193">
        <f t="shared" si="3"/>
        <v>0.45204176470588231</v>
      </c>
      <c r="I34" s="193">
        <f t="shared" si="4"/>
        <v>9.4942941176470591E-2</v>
      </c>
      <c r="J34" s="193">
        <f t="shared" si="5"/>
        <v>2.1255882352941177E-2</v>
      </c>
      <c r="K34" s="193">
        <f t="shared" si="6"/>
        <v>0.15587647058823528</v>
      </c>
      <c r="M34" s="194">
        <f t="shared" si="7"/>
        <v>1.8830188235294117E-3</v>
      </c>
      <c r="N34" s="194">
        <f t="shared" si="8"/>
        <v>1.1371411764705883E-3</v>
      </c>
      <c r="O34" s="194">
        <f t="shared" si="9"/>
        <v>1.238470588235294E-3</v>
      </c>
      <c r="P34" s="194">
        <f t="shared" si="10"/>
        <v>2.6011764705882354E-4</v>
      </c>
      <c r="Q34" s="193">
        <f t="shared" si="11"/>
        <v>5.823529411764706E-5</v>
      </c>
      <c r="R34" s="194">
        <f t="shared" si="12"/>
        <v>4.2705882352941178E-4</v>
      </c>
      <c r="AU34" s="173"/>
      <c r="AV34" s="173"/>
    </row>
    <row r="35" spans="2:48">
      <c r="B35" s="190" t="str">
        <f>'NG Ext Comb'!B59</f>
        <v>91-20-3</v>
      </c>
      <c r="C35" s="191" t="str">
        <f>'NG Ext Comb'!C59</f>
        <v>Naphthalene</v>
      </c>
      <c r="D35" s="192">
        <f>'NG Ext Comb'!F28</f>
        <v>2.9999999999999997E-4</v>
      </c>
      <c r="E35" s="192">
        <f>'NG Ext Comb'!F59</f>
        <v>2.9999999999999997E-4</v>
      </c>
      <c r="F35" s="193">
        <f t="shared" si="13"/>
        <v>0.12496397647058823</v>
      </c>
      <c r="G35" s="193">
        <f t="shared" si="2"/>
        <v>7.5464823529411751E-2</v>
      </c>
      <c r="H35" s="193">
        <f t="shared" si="3"/>
        <v>8.2189411764705872E-2</v>
      </c>
      <c r="I35" s="193">
        <f t="shared" si="4"/>
        <v>1.7262352941176468E-2</v>
      </c>
      <c r="J35" s="193">
        <f t="shared" si="5"/>
        <v>3.8647058823529411E-3</v>
      </c>
      <c r="K35" s="193">
        <f t="shared" si="6"/>
        <v>2.8341176470588231E-2</v>
      </c>
      <c r="M35" s="194">
        <f t="shared" si="7"/>
        <v>3.4236705882352938E-4</v>
      </c>
      <c r="N35" s="194">
        <f t="shared" si="8"/>
        <v>2.0675294117647057E-4</v>
      </c>
      <c r="O35" s="194">
        <f t="shared" si="9"/>
        <v>2.2517647058823524E-4</v>
      </c>
      <c r="P35" s="194">
        <f t="shared" si="10"/>
        <v>4.7294117647058821E-5</v>
      </c>
      <c r="Q35" s="193">
        <f t="shared" si="11"/>
        <v>1.0588235294117646E-5</v>
      </c>
      <c r="R35" s="194">
        <f t="shared" si="12"/>
        <v>7.7647058823529419E-5</v>
      </c>
      <c r="AU35" s="173"/>
      <c r="AV35" s="173"/>
    </row>
    <row r="36" spans="2:48">
      <c r="B36" s="190">
        <f>'NG Ext Comb'!B60</f>
        <v>365</v>
      </c>
      <c r="C36" s="191" t="str">
        <f>'NG Ext Comb'!C60</f>
        <v>Nickel compounds, insoluble</v>
      </c>
      <c r="D36" s="192">
        <f>'NG Ext Comb'!F29</f>
        <v>2.0999999999999999E-3</v>
      </c>
      <c r="E36" s="192">
        <f>'NG Ext Comb'!F60</f>
        <v>2.0999999999999999E-3</v>
      </c>
      <c r="F36" s="193">
        <f t="shared" si="13"/>
        <v>0.87474783529411759</v>
      </c>
      <c r="G36" s="193">
        <f t="shared" si="2"/>
        <v>0.52825376470588226</v>
      </c>
      <c r="H36" s="193">
        <f t="shared" si="3"/>
        <v>0.57532588235294113</v>
      </c>
      <c r="I36" s="193">
        <f t="shared" si="4"/>
        <v>0.12083647058823528</v>
      </c>
      <c r="J36" s="193">
        <f t="shared" si="5"/>
        <v>2.7052941176470589E-2</v>
      </c>
      <c r="K36" s="193">
        <f t="shared" si="6"/>
        <v>0.19838823529411764</v>
      </c>
      <c r="M36" s="194">
        <f t="shared" si="7"/>
        <v>2.396569411764706E-3</v>
      </c>
      <c r="N36" s="194">
        <f t="shared" si="8"/>
        <v>1.4472705882352941E-3</v>
      </c>
      <c r="O36" s="194">
        <f t="shared" si="9"/>
        <v>1.5762352941176467E-3</v>
      </c>
      <c r="P36" s="194">
        <f t="shared" si="10"/>
        <v>3.3105882352941178E-4</v>
      </c>
      <c r="Q36" s="193">
        <f t="shared" si="11"/>
        <v>7.4117647058823523E-5</v>
      </c>
      <c r="R36" s="194">
        <f t="shared" si="12"/>
        <v>5.4352941176470594E-4</v>
      </c>
      <c r="AU36" s="173"/>
      <c r="AV36" s="173"/>
    </row>
    <row r="37" spans="2:48" ht="31.5">
      <c r="B37" s="190">
        <f>'NG Ext Comb'!B61</f>
        <v>401</v>
      </c>
      <c r="C37" s="191" t="str">
        <f>'NG Ext Comb'!C61</f>
        <v>Polycyclic aromatic hydrocarbons (PAHs)</v>
      </c>
      <c r="D37" s="192">
        <f>'NG Ext Comb'!F30</f>
        <v>1E-4</v>
      </c>
      <c r="E37" s="192">
        <f>'NG Ext Comb'!F61</f>
        <v>1E-4</v>
      </c>
      <c r="F37" s="193">
        <f t="shared" si="13"/>
        <v>4.1654658823529415E-2</v>
      </c>
      <c r="G37" s="193">
        <f t="shared" si="2"/>
        <v>2.5154941176470588E-2</v>
      </c>
      <c r="H37" s="193">
        <f t="shared" si="3"/>
        <v>2.7396470588235293E-2</v>
      </c>
      <c r="I37" s="193">
        <f t="shared" si="4"/>
        <v>5.7541176470588236E-3</v>
      </c>
      <c r="J37" s="193">
        <f t="shared" si="5"/>
        <v>1.2882352941176471E-3</v>
      </c>
      <c r="K37" s="193">
        <f t="shared" si="6"/>
        <v>9.4470588235294126E-3</v>
      </c>
      <c r="M37" s="194">
        <f t="shared" si="7"/>
        <v>1.1412235294117648E-4</v>
      </c>
      <c r="N37" s="194">
        <f t="shared" si="8"/>
        <v>6.8917647058823532E-5</v>
      </c>
      <c r="O37" s="194">
        <f t="shared" si="9"/>
        <v>7.5058823529411764E-5</v>
      </c>
      <c r="P37" s="194">
        <f t="shared" si="10"/>
        <v>1.5764705882352943E-5</v>
      </c>
      <c r="Q37" s="193">
        <f t="shared" si="11"/>
        <v>3.5294117647058825E-6</v>
      </c>
      <c r="R37" s="194">
        <f t="shared" si="12"/>
        <v>2.5882352941176475E-5</v>
      </c>
      <c r="AU37" s="173"/>
      <c r="AV37" s="173"/>
    </row>
    <row r="38" spans="2:48">
      <c r="B38" s="190" t="str">
        <f>'NG Ext Comb'!B62</f>
        <v>7782-49-2</v>
      </c>
      <c r="C38" s="191" t="str">
        <f>'NG Ext Comb'!C62</f>
        <v>Selenium and compounds</v>
      </c>
      <c r="D38" s="192">
        <f>'NG Ext Comb'!F31</f>
        <v>2.4000000000000001E-5</v>
      </c>
      <c r="E38" s="192">
        <f>'NG Ext Comb'!F62</f>
        <v>2.4000000000000001E-5</v>
      </c>
      <c r="F38" s="193">
        <f t="shared" si="13"/>
        <v>9.997118117647058E-3</v>
      </c>
      <c r="G38" s="193">
        <f t="shared" si="2"/>
        <v>6.0371858823529412E-3</v>
      </c>
      <c r="H38" s="193">
        <f t="shared" si="3"/>
        <v>6.57515294117647E-3</v>
      </c>
      <c r="I38" s="193">
        <f t="shared" si="4"/>
        <v>1.3809882352941176E-3</v>
      </c>
      <c r="J38" s="193">
        <f t="shared" si="5"/>
        <v>3.091764705882353E-4</v>
      </c>
      <c r="K38" s="193">
        <f t="shared" si="6"/>
        <v>2.2672941176470588E-3</v>
      </c>
      <c r="M38" s="194">
        <f t="shared" si="7"/>
        <v>2.7389364705882354E-5</v>
      </c>
      <c r="N38" s="194">
        <f t="shared" si="8"/>
        <v>1.6540235294117646E-5</v>
      </c>
      <c r="O38" s="194">
        <f t="shared" si="9"/>
        <v>1.8014117647058823E-5</v>
      </c>
      <c r="P38" s="194">
        <f t="shared" si="10"/>
        <v>3.7835294117647059E-6</v>
      </c>
      <c r="Q38" s="193">
        <f t="shared" si="11"/>
        <v>8.4705882352941183E-7</v>
      </c>
      <c r="R38" s="194">
        <f t="shared" si="12"/>
        <v>6.211764705882354E-6</v>
      </c>
      <c r="AU38" s="173"/>
      <c r="AV38" s="173"/>
    </row>
    <row r="39" spans="2:48">
      <c r="B39" s="190" t="str">
        <f>'NG Ext Comb'!B63</f>
        <v>108-88-3</v>
      </c>
      <c r="C39" s="191" t="str">
        <f>'NG Ext Comb'!C63</f>
        <v>Toluene</v>
      </c>
      <c r="D39" s="192">
        <f>'NG Ext Comb'!F32</f>
        <v>3.6600000000000001E-2</v>
      </c>
      <c r="E39" s="192">
        <f>'NG Ext Comb'!F63</f>
        <v>2.6499999999999999E-2</v>
      </c>
      <c r="F39" s="193">
        <f t="shared" si="13"/>
        <v>11.038484588235294</v>
      </c>
      <c r="G39" s="193">
        <f t="shared" si="2"/>
        <v>6.6660594117647056</v>
      </c>
      <c r="H39" s="193">
        <f t="shared" si="3"/>
        <v>7.2600647058823524</v>
      </c>
      <c r="I39" s="193">
        <f t="shared" si="4"/>
        <v>2.1060070588235296</v>
      </c>
      <c r="J39" s="193">
        <f t="shared" si="5"/>
        <v>0.47149411764705884</v>
      </c>
      <c r="K39" s="193">
        <f t="shared" si="6"/>
        <v>2.5034705882352939</v>
      </c>
      <c r="M39" s="194">
        <f t="shared" si="7"/>
        <v>3.0242423529411765E-2</v>
      </c>
      <c r="N39" s="194">
        <f t="shared" si="8"/>
        <v>1.8263176470588234E-2</v>
      </c>
      <c r="O39" s="194">
        <f t="shared" si="9"/>
        <v>1.9890588235294115E-2</v>
      </c>
      <c r="P39" s="194">
        <f t="shared" si="10"/>
        <v>5.7698823529411768E-3</v>
      </c>
      <c r="Q39" s="193">
        <f t="shared" si="11"/>
        <v>1.2917647058823529E-3</v>
      </c>
      <c r="R39" s="194">
        <f t="shared" si="12"/>
        <v>6.8588235294117653E-3</v>
      </c>
      <c r="AU39" s="173"/>
      <c r="AV39" s="173"/>
    </row>
    <row r="40" spans="2:48">
      <c r="B40" s="190" t="str">
        <f>'NG Ext Comb'!B64</f>
        <v>7440-62-2</v>
      </c>
      <c r="C40" s="191" t="str">
        <f>'NG Ext Comb'!C64</f>
        <v>Vanadium (fume or dust)</v>
      </c>
      <c r="D40" s="192">
        <f>'NG Ext Comb'!F33</f>
        <v>2.3E-3</v>
      </c>
      <c r="E40" s="192">
        <f>'NG Ext Comb'!F64</f>
        <v>2.3E-3</v>
      </c>
      <c r="F40" s="193">
        <f t="shared" si="13"/>
        <v>0.95805715294117644</v>
      </c>
      <c r="G40" s="193">
        <f t="shared" si="2"/>
        <v>0.57856364705882346</v>
      </c>
      <c r="H40" s="193">
        <f t="shared" si="3"/>
        <v>0.63011882352941173</v>
      </c>
      <c r="I40" s="193">
        <f t="shared" si="4"/>
        <v>0.13234470588235295</v>
      </c>
      <c r="J40" s="193">
        <f t="shared" si="5"/>
        <v>2.9629411764705883E-2</v>
      </c>
      <c r="K40" s="193">
        <f t="shared" si="6"/>
        <v>0.21728235294117645</v>
      </c>
      <c r="M40" s="194">
        <f t="shared" si="7"/>
        <v>2.6248141176470588E-3</v>
      </c>
      <c r="N40" s="194">
        <f t="shared" si="8"/>
        <v>1.5851058823529412E-3</v>
      </c>
      <c r="O40" s="194">
        <f t="shared" si="9"/>
        <v>1.7263529411764703E-3</v>
      </c>
      <c r="P40" s="194">
        <f t="shared" si="10"/>
        <v>3.6258823529411764E-4</v>
      </c>
      <c r="Q40" s="193">
        <f t="shared" si="11"/>
        <v>8.1176470588235287E-5</v>
      </c>
      <c r="R40" s="194">
        <f t="shared" si="12"/>
        <v>5.9529411764705888E-4</v>
      </c>
      <c r="AU40" s="173"/>
      <c r="AV40" s="173"/>
    </row>
    <row r="41" spans="2:48" ht="31.5">
      <c r="B41" s="190" t="str">
        <f>'NG Ext Comb'!B65</f>
        <v>1330-20-7</v>
      </c>
      <c r="C41" s="191" t="str">
        <f>'NG Ext Comb'!C65</f>
        <v>Xylene (mixture), including m-xylene, o-xylene, p-xylene</v>
      </c>
      <c r="D41" s="192">
        <f>'NG Ext Comb'!F34</f>
        <v>2.7199999999999998E-2</v>
      </c>
      <c r="E41" s="192">
        <f>'NG Ext Comb'!F65</f>
        <v>1.9699999999999999E-2</v>
      </c>
      <c r="F41" s="193">
        <f t="shared" si="13"/>
        <v>8.2059677882352933</v>
      </c>
      <c r="G41" s="193">
        <f t="shared" si="2"/>
        <v>4.9555234117647053</v>
      </c>
      <c r="H41" s="193">
        <f t="shared" si="3"/>
        <v>5.3971047058823522</v>
      </c>
      <c r="I41" s="193">
        <f t="shared" si="4"/>
        <v>1.5651199999999998</v>
      </c>
      <c r="J41" s="193">
        <f t="shared" si="5"/>
        <v>0.35039999999999999</v>
      </c>
      <c r="K41" s="193">
        <f t="shared" si="6"/>
        <v>1.861070588235294</v>
      </c>
      <c r="M41" s="194">
        <f t="shared" si="7"/>
        <v>2.2482103529411764E-2</v>
      </c>
      <c r="N41" s="194">
        <f t="shared" si="8"/>
        <v>1.3576776470588234E-2</v>
      </c>
      <c r="O41" s="194">
        <f t="shared" si="9"/>
        <v>1.4786588235294116E-2</v>
      </c>
      <c r="P41" s="194">
        <f t="shared" si="10"/>
        <v>4.2880000000000001E-3</v>
      </c>
      <c r="Q41" s="193">
        <f t="shared" si="11"/>
        <v>9.5999999999999992E-4</v>
      </c>
      <c r="R41" s="194">
        <f t="shared" si="12"/>
        <v>5.098823529411765E-3</v>
      </c>
      <c r="AU41" s="173"/>
      <c r="AV41" s="173"/>
    </row>
    <row r="42" spans="2:48" ht="16.5" thickBot="1">
      <c r="B42" s="195" t="str">
        <f>'NG Ext Comb'!B66</f>
        <v>7440-66-6</v>
      </c>
      <c r="C42" s="196" t="str">
        <f>'NG Ext Comb'!C66</f>
        <v>Zinc and compounds</v>
      </c>
      <c r="D42" s="197">
        <f>'NG Ext Comb'!F35</f>
        <v>2.9000000000000001E-2</v>
      </c>
      <c r="E42" s="197">
        <f>'NG Ext Comb'!F66</f>
        <v>2.9000000000000001E-2</v>
      </c>
      <c r="F42" s="193">
        <f t="shared" si="13"/>
        <v>12.079851058823531</v>
      </c>
      <c r="G42" s="193">
        <f t="shared" si="2"/>
        <v>7.2949329411764703</v>
      </c>
      <c r="H42" s="193">
        <f t="shared" si="3"/>
        <v>7.9449764705882346</v>
      </c>
      <c r="I42" s="193">
        <f t="shared" si="4"/>
        <v>1.6686941176470589</v>
      </c>
      <c r="J42" s="193">
        <f t="shared" si="5"/>
        <v>0.37358823529411767</v>
      </c>
      <c r="K42" s="193">
        <f t="shared" si="6"/>
        <v>2.7396470588235293</v>
      </c>
      <c r="M42" s="194">
        <f t="shared" si="7"/>
        <v>3.3095482352941179E-2</v>
      </c>
      <c r="N42" s="194">
        <f t="shared" si="8"/>
        <v>1.9986117647058824E-2</v>
      </c>
      <c r="O42" s="194">
        <f t="shared" si="9"/>
        <v>2.176705882352941E-2</v>
      </c>
      <c r="P42" s="194">
        <f t="shared" si="10"/>
        <v>4.5717647058823533E-3</v>
      </c>
      <c r="Q42" s="193">
        <f t="shared" si="11"/>
        <v>1.0235294117647059E-3</v>
      </c>
      <c r="R42" s="194">
        <f t="shared" si="12"/>
        <v>7.5058823529411773E-3</v>
      </c>
      <c r="AV42" s="173"/>
    </row>
    <row r="43" spans="2:48">
      <c r="B43" s="174"/>
      <c r="C43" s="174"/>
      <c r="D43" s="174"/>
      <c r="E43" s="174"/>
      <c r="F43" s="174"/>
    </row>
    <row r="44" spans="2:48">
      <c r="B44" s="198" t="s">
        <v>1526</v>
      </c>
      <c r="C44" s="174"/>
      <c r="D44" s="174"/>
      <c r="E44" s="174"/>
      <c r="F44" s="174"/>
    </row>
    <row r="45" spans="2:48">
      <c r="B45" s="198"/>
      <c r="C45" s="174"/>
      <c r="D45" s="174"/>
      <c r="E45" s="174"/>
      <c r="F45" s="174"/>
    </row>
    <row r="46" spans="2:48">
      <c r="B46" s="174"/>
      <c r="C46" s="174"/>
      <c r="D46" s="174"/>
      <c r="E46" s="174"/>
      <c r="F46" s="174"/>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row>
    <row r="47" spans="2:48">
      <c r="B47" s="174"/>
      <c r="C47" s="174"/>
      <c r="D47" s="174"/>
      <c r="E47" s="174"/>
      <c r="F47" s="174"/>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row>
    <row r="48" spans="2:48">
      <c r="B48" s="174"/>
      <c r="C48" s="174"/>
      <c r="D48" s="174"/>
      <c r="E48" s="174"/>
      <c r="F48" s="174"/>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row>
    <row r="49" spans="2:48">
      <c r="B49" s="174"/>
      <c r="C49" s="174"/>
      <c r="D49" s="174"/>
      <c r="E49" s="174"/>
      <c r="F49" s="174"/>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row>
    <row r="50" spans="2:48" s="200" customFormat="1" ht="12.75">
      <c r="B50" s="199"/>
      <c r="C50" s="199"/>
      <c r="D50" s="199"/>
      <c r="E50" s="199"/>
      <c r="F50" s="199"/>
      <c r="G50" s="199"/>
      <c r="H50" s="199"/>
      <c r="I50" s="199"/>
      <c r="J50" s="199"/>
      <c r="K50" s="199"/>
      <c r="L50" s="199"/>
      <c r="M50" s="199"/>
      <c r="N50" s="199"/>
      <c r="O50" s="199"/>
      <c r="P50" s="199"/>
      <c r="Q50" s="199"/>
      <c r="R50" s="199"/>
      <c r="S50" s="199"/>
      <c r="T50" s="199"/>
      <c r="U50" s="199"/>
      <c r="V50" s="199"/>
    </row>
    <row r="51" spans="2:48" s="200" customFormat="1" ht="36" customHeight="1">
      <c r="B51" s="199"/>
      <c r="C51" s="199"/>
      <c r="D51" s="199"/>
      <c r="E51" s="199"/>
      <c r="F51" s="199"/>
      <c r="G51" s="199"/>
      <c r="H51" s="199"/>
      <c r="I51" s="199"/>
      <c r="J51" s="199"/>
      <c r="K51" s="199"/>
      <c r="L51" s="199"/>
      <c r="M51" s="199"/>
      <c r="N51" s="199"/>
      <c r="O51" s="199"/>
      <c r="P51" s="199"/>
      <c r="Q51" s="199"/>
      <c r="R51" s="199"/>
      <c r="S51" s="199"/>
      <c r="T51" s="199"/>
      <c r="U51" s="199"/>
      <c r="V51" s="199"/>
    </row>
    <row r="52" spans="2:48" s="200" customFormat="1" ht="33.950000000000003" customHeight="1">
      <c r="B52" s="199"/>
      <c r="C52" s="199"/>
      <c r="D52" s="199"/>
      <c r="E52" s="199"/>
      <c r="F52" s="199"/>
      <c r="G52" s="199"/>
      <c r="H52" s="199"/>
      <c r="I52" s="199"/>
      <c r="J52" s="199"/>
      <c r="K52" s="199"/>
      <c r="L52" s="199"/>
      <c r="M52" s="199"/>
      <c r="N52" s="199"/>
      <c r="O52" s="199"/>
      <c r="P52" s="199"/>
      <c r="Q52" s="199"/>
      <c r="R52" s="199"/>
      <c r="S52" s="199"/>
      <c r="T52" s="199"/>
      <c r="U52" s="199"/>
      <c r="V52" s="199"/>
    </row>
    <row r="53" spans="2:48" s="200" customFormat="1" ht="12.75">
      <c r="B53" s="199"/>
      <c r="C53" s="199"/>
      <c r="D53" s="199"/>
      <c r="E53" s="199"/>
      <c r="F53" s="199"/>
      <c r="G53" s="199"/>
      <c r="H53" s="199"/>
      <c r="I53" s="199"/>
      <c r="J53" s="199"/>
      <c r="K53" s="199"/>
      <c r="L53" s="199"/>
      <c r="M53" s="199"/>
      <c r="N53" s="199"/>
      <c r="O53" s="199"/>
      <c r="P53" s="199"/>
      <c r="Q53" s="199"/>
      <c r="R53" s="199"/>
      <c r="S53" s="199"/>
      <c r="T53" s="199"/>
      <c r="U53" s="199"/>
      <c r="V53" s="199"/>
    </row>
    <row r="54" spans="2:48" s="200" customFormat="1" ht="12.75">
      <c r="B54" s="199"/>
      <c r="C54" s="199"/>
      <c r="D54" s="199"/>
      <c r="E54" s="199"/>
      <c r="F54" s="199"/>
      <c r="G54" s="199"/>
      <c r="H54" s="199"/>
      <c r="I54" s="199"/>
      <c r="J54" s="199"/>
      <c r="K54" s="199"/>
      <c r="L54" s="199"/>
      <c r="M54" s="199"/>
      <c r="N54" s="199"/>
      <c r="O54" s="199"/>
      <c r="P54" s="199"/>
      <c r="Q54" s="199"/>
      <c r="R54" s="199"/>
      <c r="S54" s="199"/>
      <c r="T54" s="199"/>
      <c r="U54" s="199"/>
      <c r="V54" s="199"/>
    </row>
    <row r="55" spans="2:48" s="200" customFormat="1" ht="12.75">
      <c r="B55" s="199"/>
      <c r="C55" s="199"/>
      <c r="D55" s="199"/>
      <c r="E55" s="199"/>
      <c r="F55" s="199"/>
      <c r="G55" s="199"/>
      <c r="H55" s="199"/>
      <c r="I55" s="199"/>
      <c r="J55" s="199"/>
      <c r="K55" s="199"/>
      <c r="L55" s="199"/>
      <c r="M55" s="199"/>
      <c r="N55" s="199"/>
      <c r="O55" s="199"/>
      <c r="P55" s="199"/>
      <c r="Q55" s="199"/>
      <c r="R55" s="199"/>
      <c r="S55" s="199"/>
      <c r="T55" s="199"/>
      <c r="U55" s="199"/>
      <c r="V55" s="199"/>
    </row>
    <row r="56" spans="2:48" s="200" customFormat="1" ht="12.75">
      <c r="B56" s="199"/>
      <c r="C56" s="199"/>
      <c r="D56" s="199"/>
      <c r="E56" s="199"/>
      <c r="F56" s="199"/>
      <c r="G56" s="199"/>
      <c r="H56" s="199"/>
      <c r="I56" s="199"/>
      <c r="J56" s="199"/>
      <c r="K56" s="199"/>
      <c r="L56" s="199"/>
      <c r="M56" s="199"/>
      <c r="N56" s="199"/>
      <c r="O56" s="199"/>
      <c r="P56" s="199"/>
      <c r="Q56" s="199"/>
      <c r="R56" s="199"/>
      <c r="S56" s="199"/>
      <c r="T56" s="199"/>
      <c r="U56" s="199"/>
      <c r="V56" s="199"/>
    </row>
    <row r="57" spans="2:48" s="200" customFormat="1" ht="12.75">
      <c r="B57" s="199"/>
      <c r="C57" s="199"/>
      <c r="D57" s="199"/>
      <c r="E57" s="199"/>
      <c r="F57" s="199"/>
      <c r="G57" s="199"/>
      <c r="H57" s="199"/>
      <c r="I57" s="199"/>
      <c r="J57" s="199"/>
      <c r="K57" s="199"/>
      <c r="L57" s="199"/>
      <c r="M57" s="199"/>
      <c r="N57" s="199"/>
      <c r="O57" s="199"/>
      <c r="P57" s="199"/>
      <c r="Q57" s="199"/>
      <c r="R57" s="199"/>
      <c r="S57" s="199"/>
      <c r="T57" s="199"/>
      <c r="U57" s="199"/>
      <c r="V57" s="199"/>
    </row>
    <row r="58" spans="2:48" s="200" customFormat="1" ht="27" customHeight="1">
      <c r="B58" s="199"/>
      <c r="C58" s="199"/>
      <c r="D58" s="199"/>
      <c r="E58" s="199"/>
      <c r="F58" s="199"/>
      <c r="G58" s="199"/>
      <c r="H58" s="199"/>
      <c r="I58" s="199"/>
      <c r="J58" s="199"/>
      <c r="K58" s="199"/>
      <c r="L58" s="199"/>
      <c r="M58" s="199"/>
      <c r="N58" s="199"/>
      <c r="O58" s="199"/>
      <c r="P58" s="199"/>
      <c r="Q58" s="199"/>
      <c r="R58" s="199"/>
      <c r="S58" s="199"/>
      <c r="T58" s="199"/>
      <c r="U58" s="199"/>
      <c r="V58" s="199"/>
    </row>
    <row r="59" spans="2:48" ht="24.95" customHeight="1">
      <c r="B59" s="174"/>
      <c r="C59" s="174"/>
      <c r="D59" s="174"/>
      <c r="E59" s="174"/>
      <c r="F59" s="174"/>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row>
    <row r="60" spans="2:48" ht="20.100000000000001" customHeight="1">
      <c r="B60" s="174"/>
      <c r="C60" s="174"/>
      <c r="D60" s="174"/>
      <c r="E60" s="174"/>
      <c r="F60" s="174"/>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row>
    <row r="61" spans="2:48">
      <c r="B61" s="174"/>
      <c r="C61" s="174"/>
      <c r="D61" s="174"/>
      <c r="E61" s="174"/>
      <c r="F61" s="174"/>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row>
    <row r="62" spans="2:48" ht="15.95" customHeight="1">
      <c r="B62" s="174"/>
      <c r="C62" s="174"/>
      <c r="D62" s="174"/>
      <c r="E62" s="174"/>
      <c r="F62" s="174"/>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row>
    <row r="63" spans="2:48" ht="45.95" customHeight="1">
      <c r="B63" s="174"/>
      <c r="C63" s="174"/>
      <c r="D63" s="174"/>
      <c r="E63" s="174"/>
      <c r="F63" s="174"/>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row>
    <row r="64" spans="2:48" s="202" customFormat="1" ht="12.75">
      <c r="B64" s="201"/>
      <c r="C64" s="201"/>
      <c r="D64" s="201"/>
      <c r="E64" s="201"/>
      <c r="F64" s="201"/>
      <c r="G64" s="201"/>
      <c r="H64" s="201"/>
      <c r="I64" s="201"/>
      <c r="J64" s="201"/>
      <c r="K64" s="201"/>
      <c r="L64" s="201"/>
      <c r="M64" s="201"/>
      <c r="N64" s="201"/>
      <c r="O64" s="201"/>
      <c r="P64" s="201"/>
      <c r="Q64" s="201"/>
      <c r="R64" s="201"/>
      <c r="S64" s="201"/>
      <c r="T64" s="201"/>
      <c r="U64" s="201"/>
      <c r="V64" s="201"/>
    </row>
    <row r="65" spans="2:48" s="202" customFormat="1" ht="12.75">
      <c r="B65" s="201"/>
      <c r="C65" s="201"/>
      <c r="D65" s="201"/>
      <c r="E65" s="201"/>
      <c r="F65" s="201"/>
      <c r="G65" s="201"/>
      <c r="H65" s="201"/>
      <c r="I65" s="201"/>
      <c r="J65" s="201"/>
      <c r="K65" s="201"/>
      <c r="L65" s="201"/>
      <c r="M65" s="201"/>
      <c r="N65" s="201"/>
      <c r="O65" s="201"/>
      <c r="P65" s="201"/>
      <c r="Q65" s="201"/>
      <c r="R65" s="201"/>
      <c r="S65" s="201"/>
      <c r="T65" s="201"/>
      <c r="U65" s="201"/>
      <c r="V65" s="201"/>
    </row>
    <row r="66" spans="2:48" s="202" customFormat="1" ht="29.1" customHeight="1">
      <c r="B66" s="201"/>
      <c r="C66" s="201"/>
      <c r="D66" s="201"/>
      <c r="E66" s="201"/>
      <c r="F66" s="201"/>
      <c r="G66" s="201"/>
      <c r="H66" s="201"/>
      <c r="I66" s="201"/>
      <c r="J66" s="201"/>
      <c r="K66" s="201"/>
      <c r="L66" s="201"/>
      <c r="M66" s="201"/>
      <c r="N66" s="201"/>
      <c r="O66" s="201"/>
      <c r="P66" s="201"/>
      <c r="Q66" s="201"/>
      <c r="R66" s="201"/>
      <c r="S66" s="201"/>
      <c r="T66" s="201"/>
      <c r="U66" s="201"/>
      <c r="V66" s="201"/>
    </row>
    <row r="67" spans="2:48" s="202" customFormat="1" ht="12.75">
      <c r="B67" s="201"/>
      <c r="C67" s="201"/>
      <c r="D67" s="201"/>
      <c r="E67" s="201"/>
      <c r="F67" s="201"/>
      <c r="G67" s="201"/>
      <c r="H67" s="201"/>
      <c r="I67" s="201"/>
      <c r="J67" s="201"/>
      <c r="K67" s="201"/>
      <c r="L67" s="201"/>
      <c r="M67" s="201"/>
      <c r="N67" s="201"/>
      <c r="O67" s="201"/>
      <c r="P67" s="201"/>
      <c r="Q67" s="201"/>
      <c r="R67" s="201"/>
      <c r="S67" s="201"/>
      <c r="T67" s="201"/>
      <c r="U67" s="201"/>
      <c r="V67" s="201"/>
    </row>
    <row r="68" spans="2:48" s="202" customFormat="1" ht="27.95" customHeight="1">
      <c r="B68" s="201"/>
      <c r="C68" s="201"/>
      <c r="D68" s="201"/>
      <c r="E68" s="201"/>
      <c r="F68" s="201"/>
      <c r="G68" s="201"/>
      <c r="H68" s="201"/>
      <c r="I68" s="201"/>
      <c r="J68" s="201"/>
      <c r="K68" s="201"/>
      <c r="L68" s="201"/>
      <c r="M68" s="201"/>
      <c r="N68" s="201"/>
      <c r="O68" s="201"/>
      <c r="P68" s="201"/>
      <c r="Q68" s="201"/>
      <c r="R68" s="201"/>
      <c r="S68" s="201"/>
      <c r="T68" s="201"/>
      <c r="U68" s="201"/>
      <c r="V68" s="201"/>
    </row>
    <row r="69" spans="2:48" s="202" customFormat="1" ht="24.95" customHeight="1">
      <c r="B69" s="201"/>
      <c r="C69" s="201"/>
      <c r="D69" s="201"/>
      <c r="E69" s="201"/>
      <c r="F69" s="201"/>
      <c r="G69" s="201"/>
      <c r="H69" s="201"/>
      <c r="I69" s="201"/>
      <c r="J69" s="201"/>
      <c r="K69" s="201"/>
      <c r="L69" s="201"/>
      <c r="M69" s="201"/>
      <c r="N69" s="201"/>
      <c r="O69" s="201"/>
      <c r="P69" s="201"/>
      <c r="Q69" s="201"/>
      <c r="R69" s="201"/>
      <c r="S69" s="201"/>
      <c r="T69" s="201"/>
      <c r="U69" s="201"/>
      <c r="V69" s="201"/>
    </row>
    <row r="70" spans="2:48" s="202" customFormat="1" ht="32.1" customHeight="1">
      <c r="B70" s="201"/>
      <c r="C70" s="201"/>
      <c r="D70" s="201"/>
      <c r="E70" s="201"/>
      <c r="F70" s="201"/>
      <c r="G70" s="201"/>
      <c r="H70" s="201"/>
      <c r="I70" s="201"/>
      <c r="J70" s="201"/>
      <c r="K70" s="201"/>
      <c r="L70" s="201"/>
      <c r="M70" s="201"/>
      <c r="N70" s="201"/>
      <c r="O70" s="201"/>
      <c r="P70" s="201"/>
      <c r="Q70" s="201"/>
      <c r="R70" s="201"/>
      <c r="S70" s="201"/>
      <c r="T70" s="201"/>
      <c r="U70" s="201"/>
      <c r="V70" s="201"/>
    </row>
    <row r="71" spans="2:48" s="202" customFormat="1" ht="24" customHeight="1">
      <c r="B71" s="201"/>
      <c r="C71" s="201"/>
      <c r="D71" s="201"/>
      <c r="E71" s="201"/>
      <c r="F71" s="201"/>
      <c r="G71" s="201"/>
      <c r="H71" s="201"/>
      <c r="I71" s="201"/>
      <c r="J71" s="201"/>
      <c r="K71" s="201"/>
      <c r="L71" s="201"/>
      <c r="M71" s="201"/>
      <c r="N71" s="201"/>
      <c r="O71" s="201"/>
      <c r="P71" s="201"/>
      <c r="Q71" s="201"/>
      <c r="R71" s="201"/>
      <c r="S71" s="201"/>
      <c r="T71" s="201"/>
      <c r="U71" s="201"/>
      <c r="V71" s="201"/>
    </row>
    <row r="72" spans="2:48" s="202" customFormat="1" ht="12.75">
      <c r="B72" s="201"/>
      <c r="C72" s="201"/>
      <c r="D72" s="201"/>
      <c r="E72" s="201"/>
      <c r="F72" s="201"/>
      <c r="G72" s="201"/>
      <c r="H72" s="201"/>
      <c r="I72" s="201"/>
      <c r="J72" s="201"/>
      <c r="K72" s="201"/>
      <c r="L72" s="201"/>
      <c r="M72" s="201"/>
      <c r="N72" s="201"/>
      <c r="O72" s="201"/>
      <c r="P72" s="201"/>
      <c r="Q72" s="201"/>
      <c r="R72" s="201"/>
      <c r="S72" s="201"/>
      <c r="T72" s="201"/>
      <c r="U72" s="201"/>
      <c r="V72" s="201"/>
    </row>
    <row r="73" spans="2:48" s="202" customFormat="1" ht="12.75">
      <c r="B73" s="201"/>
      <c r="C73" s="201"/>
      <c r="D73" s="201"/>
      <c r="E73" s="201"/>
      <c r="F73" s="201"/>
      <c r="G73" s="201"/>
      <c r="H73" s="201"/>
      <c r="I73" s="201"/>
      <c r="J73" s="201"/>
      <c r="K73" s="201"/>
      <c r="L73" s="201"/>
      <c r="M73" s="201"/>
      <c r="N73" s="201"/>
      <c r="O73" s="201"/>
      <c r="P73" s="201"/>
      <c r="Q73" s="201"/>
      <c r="R73" s="201"/>
      <c r="S73" s="201"/>
      <c r="T73" s="201"/>
      <c r="U73" s="201"/>
      <c r="V73" s="201"/>
    </row>
    <row r="74" spans="2:48" s="202" customFormat="1" ht="12.75">
      <c r="B74" s="201"/>
      <c r="C74" s="201"/>
      <c r="D74" s="201"/>
      <c r="E74" s="201"/>
      <c r="F74" s="201"/>
      <c r="G74" s="201"/>
      <c r="H74" s="201"/>
      <c r="I74" s="201"/>
      <c r="J74" s="201"/>
      <c r="K74" s="201"/>
      <c r="L74" s="201"/>
      <c r="M74" s="201"/>
      <c r="N74" s="201"/>
      <c r="O74" s="201"/>
      <c r="P74" s="201"/>
      <c r="Q74" s="201"/>
      <c r="R74" s="201"/>
      <c r="S74" s="201"/>
      <c r="T74" s="201"/>
      <c r="U74" s="201"/>
      <c r="V74" s="201"/>
    </row>
    <row r="75" spans="2:48" s="202" customFormat="1" ht="12.75">
      <c r="B75" s="201"/>
      <c r="C75" s="201"/>
      <c r="D75" s="201"/>
      <c r="E75" s="201"/>
      <c r="F75" s="201"/>
      <c r="G75" s="201"/>
      <c r="H75" s="201"/>
      <c r="I75" s="201"/>
      <c r="J75" s="201"/>
      <c r="K75" s="201"/>
      <c r="L75" s="201"/>
      <c r="M75" s="201"/>
      <c r="N75" s="201"/>
      <c r="O75" s="201"/>
      <c r="P75" s="201"/>
      <c r="Q75" s="201"/>
      <c r="R75" s="201"/>
      <c r="S75" s="201"/>
      <c r="T75" s="201"/>
      <c r="U75" s="201"/>
      <c r="V75" s="201"/>
    </row>
    <row r="76" spans="2:48" s="202" customFormat="1" ht="12.75">
      <c r="B76" s="201"/>
      <c r="C76" s="201"/>
      <c r="D76" s="201"/>
      <c r="E76" s="201"/>
      <c r="F76" s="201"/>
      <c r="G76" s="201"/>
      <c r="H76" s="201"/>
      <c r="I76" s="201"/>
      <c r="J76" s="201"/>
      <c r="K76" s="201"/>
      <c r="L76" s="201"/>
      <c r="M76" s="201"/>
      <c r="N76" s="201"/>
      <c r="O76" s="201"/>
      <c r="P76" s="201"/>
      <c r="Q76" s="201"/>
      <c r="R76" s="201"/>
      <c r="S76" s="201"/>
      <c r="T76" s="201"/>
      <c r="U76" s="201"/>
      <c r="V76" s="201"/>
    </row>
    <row r="77" spans="2:48" s="202" customFormat="1" ht="12.75">
      <c r="B77" s="201"/>
      <c r="C77" s="201"/>
      <c r="D77" s="201"/>
      <c r="E77" s="201"/>
      <c r="F77" s="201"/>
      <c r="G77" s="201"/>
      <c r="H77" s="201"/>
      <c r="I77" s="201"/>
      <c r="J77" s="201"/>
      <c r="K77" s="201"/>
      <c r="L77" s="201"/>
      <c r="M77" s="201"/>
      <c r="N77" s="201"/>
      <c r="O77" s="201"/>
      <c r="P77" s="201"/>
      <c r="Q77" s="201"/>
      <c r="R77" s="201"/>
      <c r="S77" s="201"/>
      <c r="T77" s="201"/>
      <c r="U77" s="201"/>
      <c r="V77" s="201"/>
    </row>
    <row r="78" spans="2:48" s="202" customFormat="1" ht="27" customHeight="1">
      <c r="B78" s="201"/>
      <c r="C78" s="201"/>
      <c r="D78" s="201"/>
      <c r="E78" s="201"/>
      <c r="F78" s="201"/>
      <c r="G78" s="201"/>
      <c r="H78" s="201"/>
      <c r="I78" s="201"/>
      <c r="J78" s="201"/>
      <c r="K78" s="201"/>
      <c r="L78" s="201"/>
      <c r="M78" s="201"/>
      <c r="N78" s="201"/>
      <c r="O78" s="201"/>
      <c r="P78" s="201"/>
      <c r="Q78" s="201"/>
      <c r="R78" s="201"/>
      <c r="S78" s="201"/>
      <c r="T78" s="201"/>
      <c r="U78" s="201"/>
      <c r="V78" s="201"/>
    </row>
    <row r="79" spans="2:48" ht="21.95" customHeight="1">
      <c r="B79" s="174"/>
      <c r="C79" s="174"/>
      <c r="D79" s="174"/>
      <c r="E79" s="174"/>
      <c r="F79" s="174"/>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row>
    <row r="82" ht="14.1" customHeight="1"/>
  </sheetData>
  <mergeCells count="8">
    <mergeCell ref="D12:H12"/>
    <mergeCell ref="F13:K13"/>
    <mergeCell ref="M13:R13"/>
    <mergeCell ref="B14:B15"/>
    <mergeCell ref="C14:C15"/>
    <mergeCell ref="D14:E14"/>
    <mergeCell ref="F14:K14"/>
    <mergeCell ref="M14:R14"/>
  </mergeCells>
  <pageMargins left="0.75" right="0.75" top="1" bottom="1" header="0.5" footer="0.5"/>
  <pageSetup orientation="portrait"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FB43-4881-4D16-9056-D9E5CC06A95B}">
  <dimension ref="A1:AG115"/>
  <sheetViews>
    <sheetView topLeftCell="A10" workbookViewId="0">
      <selection activeCell="B16" sqref="B16"/>
    </sheetView>
    <sheetView workbookViewId="1"/>
  </sheetViews>
  <sheetFormatPr defaultRowHeight="15.75"/>
  <cols>
    <col min="1" max="1" width="9.140625" style="173"/>
    <col min="2" max="2" width="20.42578125" style="173" customWidth="1"/>
    <col min="3" max="3" width="9.140625" style="173"/>
    <col min="4" max="4" width="11.140625" style="173" customWidth="1"/>
    <col min="5" max="5" width="13.28515625" style="173" customWidth="1"/>
    <col min="6" max="6" width="14.42578125" style="173" customWidth="1"/>
    <col min="7" max="7" width="12.85546875" style="173" customWidth="1"/>
    <col min="8" max="8" width="12.42578125" style="173" bestFit="1" customWidth="1"/>
    <col min="9" max="9" width="12.28515625" style="173" customWidth="1"/>
    <col min="10" max="10" width="10.28515625" style="173" customWidth="1"/>
    <col min="11" max="11" width="10.140625" style="173" customWidth="1"/>
    <col min="12" max="12" width="9.85546875" style="173" customWidth="1"/>
    <col min="13" max="13" width="9.7109375" style="173" customWidth="1"/>
    <col min="14" max="14" width="11.140625" style="173" customWidth="1"/>
    <col min="15" max="15" width="12.5703125" style="173" customWidth="1"/>
    <col min="16" max="16" width="10" style="173" customWidth="1"/>
    <col min="17" max="17" width="14.140625" style="173" customWidth="1"/>
    <col min="18" max="19" width="13.5703125" style="173" customWidth="1"/>
    <col min="20" max="20" width="13.7109375" style="173" customWidth="1"/>
    <col min="21" max="31" width="10.28515625" style="173" customWidth="1"/>
    <col min="32" max="16384" width="9.140625" style="173"/>
  </cols>
  <sheetData>
    <row r="1" spans="1:13">
      <c r="A1" s="172" t="s">
        <v>1527</v>
      </c>
    </row>
    <row r="3" spans="1:13">
      <c r="B3" s="203" t="s">
        <v>1528</v>
      </c>
      <c r="G3" s="622"/>
      <c r="H3" s="622"/>
      <c r="I3" s="204"/>
      <c r="J3" s="205"/>
      <c r="K3" s="205"/>
      <c r="L3" s="205"/>
    </row>
    <row r="4" spans="1:13" ht="66.75" customHeight="1">
      <c r="B4" s="206" t="s">
        <v>1488</v>
      </c>
      <c r="C4" s="207" t="s">
        <v>1529</v>
      </c>
      <c r="D4" s="207" t="s">
        <v>1530</v>
      </c>
      <c r="E4" s="207" t="s">
        <v>1531</v>
      </c>
      <c r="F4" s="207" t="s">
        <v>1532</v>
      </c>
      <c r="G4" s="207" t="s">
        <v>1533</v>
      </c>
      <c r="H4" s="207" t="s">
        <v>1534</v>
      </c>
      <c r="I4" s="207" t="s">
        <v>1535</v>
      </c>
      <c r="J4" s="207" t="s">
        <v>1536</v>
      </c>
      <c r="K4" s="207" t="s">
        <v>1537</v>
      </c>
      <c r="L4" s="207" t="s">
        <v>1538</v>
      </c>
      <c r="M4" s="207" t="s">
        <v>1539</v>
      </c>
    </row>
    <row r="5" spans="1:13" ht="63.75">
      <c r="B5" s="208" t="s">
        <v>52</v>
      </c>
      <c r="C5" s="209" t="s">
        <v>1540</v>
      </c>
      <c r="D5" s="210">
        <v>9</v>
      </c>
      <c r="E5" s="211">
        <v>117</v>
      </c>
      <c r="F5" s="212">
        <v>100</v>
      </c>
      <c r="G5" s="211">
        <f>E5*F5</f>
        <v>11700</v>
      </c>
      <c r="H5" s="211">
        <f>G5/1000000</f>
        <v>1.17E-2</v>
      </c>
      <c r="I5" s="213">
        <f>CONVERT(G5,"ft^3","gal")/1000</f>
        <v>87.522077922077926</v>
      </c>
      <c r="J5" s="213">
        <v>6</v>
      </c>
      <c r="K5" s="213">
        <v>1</v>
      </c>
      <c r="L5" s="214">
        <f>E5*K5</f>
        <v>117</v>
      </c>
      <c r="M5" s="214">
        <f>L5/1000000</f>
        <v>1.17E-4</v>
      </c>
    </row>
    <row r="6" spans="1:13" ht="51">
      <c r="B6" s="208" t="s">
        <v>54</v>
      </c>
      <c r="C6" s="209" t="s">
        <v>1541</v>
      </c>
      <c r="D6" s="211">
        <v>153</v>
      </c>
      <c r="E6" s="211">
        <v>1280</v>
      </c>
      <c r="F6" s="212">
        <v>100</v>
      </c>
      <c r="G6" s="211">
        <f>E6*F6</f>
        <v>128000</v>
      </c>
      <c r="H6" s="211">
        <f>G6/1000000</f>
        <v>0.128</v>
      </c>
      <c r="I6" s="213">
        <f t="shared" ref="I6:I7" si="0">CONVERT(G6,"ft^3","gal")/1000</f>
        <v>957.5064935064936</v>
      </c>
      <c r="J6" s="213">
        <v>18.100000000000001</v>
      </c>
      <c r="K6" s="213">
        <v>1</v>
      </c>
      <c r="L6" s="214">
        <f>E6*K6</f>
        <v>1280</v>
      </c>
      <c r="M6" s="214">
        <f t="shared" ref="M6:M7" si="1">L6/1000000</f>
        <v>1.2800000000000001E-3</v>
      </c>
    </row>
    <row r="7" spans="1:13" ht="102">
      <c r="B7" s="208" t="s">
        <v>55</v>
      </c>
      <c r="C7" s="209" t="s">
        <v>1542</v>
      </c>
      <c r="D7" s="211">
        <v>201</v>
      </c>
      <c r="E7" s="215">
        <v>1740</v>
      </c>
      <c r="F7" s="212">
        <v>100</v>
      </c>
      <c r="G7" s="211">
        <f>E7*F7</f>
        <v>174000</v>
      </c>
      <c r="H7" s="211">
        <f>G7/1000000</f>
        <v>0.17399999999999999</v>
      </c>
      <c r="I7" s="213">
        <f t="shared" si="0"/>
        <v>1301.6103896103898</v>
      </c>
      <c r="J7" s="213">
        <v>32.799999999999997</v>
      </c>
      <c r="K7" s="213">
        <v>1</v>
      </c>
      <c r="L7" s="214">
        <f>E7*K7</f>
        <v>1740</v>
      </c>
      <c r="M7" s="214">
        <f t="shared" si="1"/>
        <v>1.74E-3</v>
      </c>
    </row>
    <row r="8" spans="1:13">
      <c r="B8" s="202"/>
      <c r="C8" s="202"/>
      <c r="D8" s="202"/>
      <c r="E8" s="202"/>
      <c r="F8" s="202"/>
      <c r="G8" s="208" t="s">
        <v>1483</v>
      </c>
      <c r="H8" s="208">
        <f>SUM(H5:H7)</f>
        <v>0.31369999999999998</v>
      </c>
      <c r="J8" s="202"/>
      <c r="K8" s="202"/>
      <c r="L8" s="202"/>
    </row>
    <row r="9" spans="1:13">
      <c r="B9" s="202"/>
      <c r="C9" s="202"/>
      <c r="D9" s="202"/>
      <c r="E9" s="202"/>
      <c r="F9" s="202"/>
      <c r="G9" s="216"/>
      <c r="H9" s="216"/>
      <c r="J9" s="202"/>
      <c r="K9" s="202"/>
      <c r="L9" s="202"/>
    </row>
    <row r="10" spans="1:13" ht="16.5" thickBot="1">
      <c r="B10" s="172" t="s">
        <v>1543</v>
      </c>
      <c r="E10" s="605"/>
      <c r="F10" s="605"/>
      <c r="G10" s="605"/>
      <c r="I10" s="605"/>
      <c r="J10" s="605"/>
      <c r="K10" s="605"/>
      <c r="L10" s="202"/>
    </row>
    <row r="11" spans="1:13" ht="63.75" thickBot="1">
      <c r="B11" s="609" t="s">
        <v>1426</v>
      </c>
      <c r="C11" s="623" t="s">
        <v>1508</v>
      </c>
      <c r="D11" s="217" t="s">
        <v>1544</v>
      </c>
      <c r="E11" s="625" t="s">
        <v>1545</v>
      </c>
      <c r="F11" s="626"/>
      <c r="G11" s="627"/>
      <c r="H11" s="218"/>
      <c r="I11" s="628" t="s">
        <v>1546</v>
      </c>
      <c r="J11" s="629"/>
      <c r="K11" s="630"/>
      <c r="L11" s="202"/>
      <c r="M11" s="202"/>
    </row>
    <row r="12" spans="1:13" ht="48" thickBot="1">
      <c r="B12" s="610"/>
      <c r="C12" s="624"/>
      <c r="D12" s="219" t="s">
        <v>1547</v>
      </c>
      <c r="E12" s="220" t="str">
        <f>B5</f>
        <v>EG-12</v>
      </c>
      <c r="F12" s="221" t="str">
        <f>B6</f>
        <v>EG-06</v>
      </c>
      <c r="G12" s="222" t="str">
        <f>B7</f>
        <v>EG-10</v>
      </c>
      <c r="I12" s="220" t="str">
        <f>B5</f>
        <v>EG-12</v>
      </c>
      <c r="J12" s="221" t="str">
        <f>B6</f>
        <v>EG-06</v>
      </c>
      <c r="K12" s="222" t="str">
        <f>B7</f>
        <v>EG-10</v>
      </c>
      <c r="L12" s="202"/>
      <c r="M12" s="202"/>
    </row>
    <row r="13" spans="1:13" ht="44.65" customHeight="1">
      <c r="B13" s="223" t="s">
        <v>278</v>
      </c>
      <c r="C13" s="224" t="s">
        <v>154</v>
      </c>
      <c r="D13" s="225">
        <f>IFERROR(INDEX('NG Engine'!$F$94:$F$115,MATCH(C13,'NG Engine'!$B$94:$B$115,0)),"")</f>
        <v>2.58E-2</v>
      </c>
      <c r="E13" s="226">
        <f t="shared" ref="E13:E34" si="2">D13*$H$5</f>
        <v>3.0185999999999999E-4</v>
      </c>
      <c r="F13" s="227">
        <f t="shared" ref="F13:F34" si="3">$H$6*D13</f>
        <v>3.3024E-3</v>
      </c>
      <c r="G13" s="228">
        <f t="shared" ref="G13:G34" si="4">D13*$H$7</f>
        <v>4.4891999999999996E-3</v>
      </c>
      <c r="H13" s="229"/>
      <c r="I13" s="230">
        <f t="shared" ref="I13:I34" si="5">D13*$M$5</f>
        <v>3.0185999999999998E-6</v>
      </c>
      <c r="J13" s="231">
        <f t="shared" ref="J13:J34" si="6">D13*$M$6</f>
        <v>3.3024000000000001E-5</v>
      </c>
      <c r="K13" s="232">
        <f t="shared" ref="K13:K34" si="7">D13*$M$7</f>
        <v>4.4892000000000003E-5</v>
      </c>
      <c r="L13" s="202"/>
      <c r="M13" s="202"/>
    </row>
    <row r="14" spans="1:13" ht="48" customHeight="1">
      <c r="B14" s="233" t="s">
        <v>279</v>
      </c>
      <c r="C14" s="234" t="s">
        <v>156</v>
      </c>
      <c r="D14" s="235">
        <f>IFERROR(INDEX('NG Engine'!$F$94:$F$115,MATCH(C14,'NG Engine'!$B$94:$B$115,0)),"")</f>
        <v>1.5599999999999999E-2</v>
      </c>
      <c r="E14" s="236">
        <f t="shared" si="2"/>
        <v>1.8252000000000001E-4</v>
      </c>
      <c r="F14" s="237">
        <f t="shared" si="3"/>
        <v>1.9968E-3</v>
      </c>
      <c r="G14" s="238">
        <f t="shared" si="4"/>
        <v>2.7143999999999996E-3</v>
      </c>
      <c r="H14" s="229"/>
      <c r="I14" s="239">
        <f t="shared" si="5"/>
        <v>1.8251999999999999E-6</v>
      </c>
      <c r="J14" s="240">
        <f t="shared" si="6"/>
        <v>1.9967999999999999E-5</v>
      </c>
      <c r="K14" s="241">
        <f t="shared" si="7"/>
        <v>2.7144E-5</v>
      </c>
      <c r="L14" s="202"/>
      <c r="M14" s="202"/>
    </row>
    <row r="15" spans="1:13" ht="54.95" customHeight="1">
      <c r="B15" s="233" t="s">
        <v>320</v>
      </c>
      <c r="C15" s="234" t="s">
        <v>157</v>
      </c>
      <c r="D15" s="235">
        <f>IFERROR(INDEX('NG Engine'!$F$94:$F$115,MATCH(C15,'NG Engine'!$B$94:$B$115,0)),"")</f>
        <v>1.3299999999999999E-2</v>
      </c>
      <c r="E15" s="236">
        <f t="shared" si="2"/>
        <v>1.5561000000000001E-4</v>
      </c>
      <c r="F15" s="237">
        <f t="shared" si="3"/>
        <v>1.7024E-3</v>
      </c>
      <c r="G15" s="238">
        <f t="shared" si="4"/>
        <v>2.3141999999999998E-3</v>
      </c>
      <c r="H15" s="229"/>
      <c r="I15" s="239">
        <f t="shared" si="5"/>
        <v>1.5560999999999998E-6</v>
      </c>
      <c r="J15" s="240">
        <f t="shared" si="6"/>
        <v>1.7024000000000002E-5</v>
      </c>
      <c r="K15" s="241">
        <f t="shared" si="7"/>
        <v>2.3142E-5</v>
      </c>
      <c r="L15" s="202"/>
      <c r="M15" s="202"/>
    </row>
    <row r="16" spans="1:13">
      <c r="B16" s="242" t="s">
        <v>178</v>
      </c>
      <c r="C16" s="234" t="s">
        <v>158</v>
      </c>
      <c r="D16" s="235">
        <f>IFERROR(INDEX('NG Engine'!$F$94:$F$115,MATCH(C16,'NG Engine'!$B$94:$B$115,0)),"")</f>
        <v>0.67600000000000005</v>
      </c>
      <c r="E16" s="236">
        <f t="shared" si="2"/>
        <v>7.9091999999999999E-3</v>
      </c>
      <c r="F16" s="237">
        <f t="shared" si="3"/>
        <v>8.6528000000000008E-2</v>
      </c>
      <c r="G16" s="238">
        <f t="shared" si="4"/>
        <v>0.11762400000000001</v>
      </c>
      <c r="H16" s="229"/>
      <c r="I16" s="239">
        <f t="shared" si="5"/>
        <v>7.9092000000000008E-5</v>
      </c>
      <c r="J16" s="240">
        <f t="shared" si="6"/>
        <v>8.6528000000000017E-4</v>
      </c>
      <c r="K16" s="241">
        <f t="shared" si="7"/>
        <v>1.1762400000000001E-3</v>
      </c>
      <c r="L16" s="202"/>
      <c r="M16" s="202"/>
    </row>
    <row r="17" spans="2:24">
      <c r="B17" s="242" t="s">
        <v>333</v>
      </c>
      <c r="C17" s="234" t="s">
        <v>159</v>
      </c>
      <c r="D17" s="235">
        <f>IFERROR(INDEX('NG Engine'!$F$94:$F$115,MATCH(C17,'NG Engine'!$B$94:$B$115,0)),"")</f>
        <v>1.2999999999999999E-2</v>
      </c>
      <c r="E17" s="236">
        <f t="shared" si="2"/>
        <v>1.5210000000000001E-4</v>
      </c>
      <c r="F17" s="237">
        <f t="shared" si="3"/>
        <v>1.6639999999999999E-3</v>
      </c>
      <c r="G17" s="238">
        <f t="shared" si="4"/>
        <v>2.2619999999999997E-3</v>
      </c>
      <c r="H17" s="229"/>
      <c r="I17" s="239">
        <f t="shared" si="5"/>
        <v>1.5209999999999999E-6</v>
      </c>
      <c r="J17" s="240">
        <f t="shared" si="6"/>
        <v>1.664E-5</v>
      </c>
      <c r="K17" s="241">
        <f t="shared" si="7"/>
        <v>2.262E-5</v>
      </c>
      <c r="L17" s="202"/>
      <c r="M17" s="202"/>
    </row>
    <row r="18" spans="2:24">
      <c r="B18" s="242" t="s">
        <v>124</v>
      </c>
      <c r="C18" s="234" t="s">
        <v>96</v>
      </c>
      <c r="D18" s="235">
        <f>IFERROR(INDEX('NG Engine'!$F$94:$F$115,MATCH(C18,'NG Engine'!$B$94:$B$115,0)),"")</f>
        <v>2.85</v>
      </c>
      <c r="E18" s="236">
        <f t="shared" si="2"/>
        <v>3.3345E-2</v>
      </c>
      <c r="F18" s="237">
        <f t="shared" si="3"/>
        <v>0.36480000000000001</v>
      </c>
      <c r="G18" s="238">
        <f t="shared" si="4"/>
        <v>0.49590000000000001</v>
      </c>
      <c r="H18" s="229"/>
      <c r="I18" s="239">
        <f t="shared" si="5"/>
        <v>3.3345E-4</v>
      </c>
      <c r="J18" s="240">
        <f t="shared" si="6"/>
        <v>3.6480000000000002E-3</v>
      </c>
      <c r="K18" s="241">
        <f t="shared" si="7"/>
        <v>4.9589999999999999E-3</v>
      </c>
      <c r="L18" s="202"/>
      <c r="M18" s="202"/>
    </row>
    <row r="19" spans="2:24">
      <c r="B19" s="242" t="s">
        <v>125</v>
      </c>
      <c r="C19" s="234" t="s">
        <v>99</v>
      </c>
      <c r="D19" s="235">
        <f>IFERROR(INDEX('NG Engine'!$F$94:$F$115,MATCH(C19,'NG Engine'!$B$94:$B$115,0)),"")</f>
        <v>2.68</v>
      </c>
      <c r="E19" s="236">
        <f t="shared" si="2"/>
        <v>3.1356000000000002E-2</v>
      </c>
      <c r="F19" s="237">
        <f t="shared" si="3"/>
        <v>0.34304000000000001</v>
      </c>
      <c r="G19" s="238">
        <f t="shared" si="4"/>
        <v>0.46632000000000001</v>
      </c>
      <c r="H19" s="229"/>
      <c r="I19" s="239">
        <f t="shared" si="5"/>
        <v>3.1356E-4</v>
      </c>
      <c r="J19" s="240">
        <f t="shared" si="6"/>
        <v>3.4304000000000005E-3</v>
      </c>
      <c r="K19" s="241">
        <f t="shared" si="7"/>
        <v>4.6632000000000002E-3</v>
      </c>
      <c r="L19" s="202"/>
      <c r="M19" s="202"/>
    </row>
    <row r="20" spans="2:24">
      <c r="B20" s="242" t="s">
        <v>1548</v>
      </c>
      <c r="C20" s="234" t="s">
        <v>100</v>
      </c>
      <c r="D20" s="235">
        <f>IFERROR(INDEX('NG Engine'!$F$94:$F$115,MATCH(C20,'NG Engine'!$B$94:$B$115,0)),"")</f>
        <v>3.2</v>
      </c>
      <c r="E20" s="236">
        <f t="shared" si="2"/>
        <v>3.7440000000000001E-2</v>
      </c>
      <c r="F20" s="237">
        <f t="shared" si="3"/>
        <v>0.40960000000000002</v>
      </c>
      <c r="G20" s="238">
        <f t="shared" si="4"/>
        <v>0.55679999999999996</v>
      </c>
      <c r="H20" s="229"/>
      <c r="I20" s="239">
        <f t="shared" si="5"/>
        <v>3.7439999999999999E-4</v>
      </c>
      <c r="J20" s="240">
        <f t="shared" si="6"/>
        <v>4.0960000000000007E-3</v>
      </c>
      <c r="K20" s="241">
        <f t="shared" si="7"/>
        <v>5.568E-3</v>
      </c>
      <c r="L20" s="202"/>
      <c r="M20" s="202"/>
    </row>
    <row r="21" spans="2:24">
      <c r="B21" s="242" t="s">
        <v>129</v>
      </c>
      <c r="C21" s="234" t="s">
        <v>104</v>
      </c>
      <c r="D21" s="235">
        <f>IFERROR(INDEX('NG Engine'!$F$94:$F$115,MATCH(C21,'NG Engine'!$B$94:$B$115,0)),"")</f>
        <v>1.61</v>
      </c>
      <c r="E21" s="236">
        <f t="shared" si="2"/>
        <v>1.8837000000000003E-2</v>
      </c>
      <c r="F21" s="237">
        <f t="shared" si="3"/>
        <v>0.20608000000000001</v>
      </c>
      <c r="G21" s="238">
        <f t="shared" si="4"/>
        <v>0.28014</v>
      </c>
      <c r="H21" s="229"/>
      <c r="I21" s="239">
        <f t="shared" si="5"/>
        <v>1.8837000000000001E-4</v>
      </c>
      <c r="J21" s="240">
        <f t="shared" si="6"/>
        <v>2.0608000000000002E-3</v>
      </c>
      <c r="K21" s="241">
        <f t="shared" si="7"/>
        <v>2.8014000000000003E-3</v>
      </c>
      <c r="L21" s="202"/>
      <c r="M21" s="202"/>
    </row>
    <row r="22" spans="2:24">
      <c r="B22" s="242" t="s">
        <v>615</v>
      </c>
      <c r="C22" s="234" t="s">
        <v>161</v>
      </c>
      <c r="D22" s="235">
        <f>IFERROR(INDEX('NG Engine'!$F$94:$F$115,MATCH(C22,'NG Engine'!$B$94:$B$115,0)),"")</f>
        <v>1.8100000000000002E-2</v>
      </c>
      <c r="E22" s="236">
        <f t="shared" si="2"/>
        <v>2.1177000000000001E-4</v>
      </c>
      <c r="F22" s="237">
        <f t="shared" si="3"/>
        <v>2.3168000000000004E-3</v>
      </c>
      <c r="G22" s="238">
        <f t="shared" si="4"/>
        <v>3.1494000000000001E-3</v>
      </c>
      <c r="H22" s="229"/>
      <c r="I22" s="239">
        <f t="shared" si="5"/>
        <v>2.1177000000000001E-6</v>
      </c>
      <c r="J22" s="240">
        <f t="shared" si="6"/>
        <v>2.3168000000000002E-5</v>
      </c>
      <c r="K22" s="241">
        <f t="shared" si="7"/>
        <v>3.1494E-5</v>
      </c>
      <c r="L22" s="202"/>
      <c r="M22" s="202"/>
    </row>
    <row r="23" spans="2:24">
      <c r="B23" s="242" t="s">
        <v>651</v>
      </c>
      <c r="C23" s="234" t="s">
        <v>162</v>
      </c>
      <c r="D23" s="235">
        <f>IFERROR(INDEX('NG Engine'!$F$94:$F$115,MATCH(C23,'NG Engine'!$B$94:$B$115,0)),"")</f>
        <v>1.4E-2</v>
      </c>
      <c r="E23" s="236">
        <f t="shared" si="2"/>
        <v>1.638E-4</v>
      </c>
      <c r="F23" s="237">
        <f t="shared" si="3"/>
        <v>1.792E-3</v>
      </c>
      <c r="G23" s="238">
        <f t="shared" si="4"/>
        <v>2.4359999999999998E-3</v>
      </c>
      <c r="H23" s="229"/>
      <c r="I23" s="239">
        <f t="shared" si="5"/>
        <v>1.638E-6</v>
      </c>
      <c r="J23" s="240">
        <f t="shared" si="6"/>
        <v>1.7920000000000001E-5</v>
      </c>
      <c r="K23" s="241">
        <f t="shared" si="7"/>
        <v>2.4360000000000001E-5</v>
      </c>
      <c r="L23" s="202"/>
      <c r="M23" s="202"/>
    </row>
    <row r="24" spans="2:24">
      <c r="B24" s="242" t="s">
        <v>730</v>
      </c>
      <c r="C24" s="234" t="s">
        <v>163</v>
      </c>
      <c r="D24" s="235">
        <f>IFERROR(INDEX('NG Engine'!$F$94:$F$115,MATCH(C24,'NG Engine'!$B$94:$B$115,0)),"")</f>
        <v>4.2000000000000003E-2</v>
      </c>
      <c r="E24" s="236">
        <f t="shared" si="2"/>
        <v>4.9140000000000002E-4</v>
      </c>
      <c r="F24" s="237">
        <f t="shared" si="3"/>
        <v>5.3760000000000006E-3</v>
      </c>
      <c r="G24" s="238">
        <f t="shared" si="4"/>
        <v>7.3080000000000003E-3</v>
      </c>
      <c r="H24" s="229"/>
      <c r="I24" s="239">
        <f t="shared" si="5"/>
        <v>4.9139999999999999E-6</v>
      </c>
      <c r="J24" s="240">
        <f t="shared" si="6"/>
        <v>5.3760000000000007E-5</v>
      </c>
      <c r="K24" s="241">
        <f t="shared" si="7"/>
        <v>7.3079999999999998E-5</v>
      </c>
      <c r="L24" s="202"/>
      <c r="M24" s="202"/>
    </row>
    <row r="25" spans="2:24">
      <c r="B25" s="242" t="s">
        <v>136</v>
      </c>
      <c r="C25" s="234" t="s">
        <v>111</v>
      </c>
      <c r="D25" s="235">
        <f>IFERROR(INDEX('NG Engine'!$F$94:$F$115,MATCH(C25,'NG Engine'!$B$94:$B$115,0)),"")</f>
        <v>2.53E-2</v>
      </c>
      <c r="E25" s="236">
        <f t="shared" si="2"/>
        <v>2.9600999999999998E-4</v>
      </c>
      <c r="F25" s="237">
        <f t="shared" si="3"/>
        <v>3.2384000000000002E-3</v>
      </c>
      <c r="G25" s="238">
        <f t="shared" si="4"/>
        <v>4.4021999999999993E-3</v>
      </c>
      <c r="H25" s="229"/>
      <c r="I25" s="239">
        <f t="shared" si="5"/>
        <v>2.9600999999999998E-6</v>
      </c>
      <c r="J25" s="240">
        <f t="shared" si="6"/>
        <v>3.2384E-5</v>
      </c>
      <c r="K25" s="241">
        <f t="shared" si="7"/>
        <v>4.4022E-5</v>
      </c>
      <c r="L25" s="202"/>
      <c r="M25" s="202"/>
    </row>
    <row r="26" spans="2:24">
      <c r="B26" s="242" t="s">
        <v>800</v>
      </c>
      <c r="C26" s="234" t="s">
        <v>164</v>
      </c>
      <c r="D26" s="235">
        <f>IFERROR(INDEX('NG Engine'!$F$94:$F$115,MATCH(C26,'NG Engine'!$B$94:$B$115,0)),"")</f>
        <v>2.1700000000000001E-2</v>
      </c>
      <c r="E26" s="236">
        <f t="shared" si="2"/>
        <v>2.5389E-4</v>
      </c>
      <c r="F26" s="237">
        <f t="shared" si="3"/>
        <v>2.7776000000000003E-3</v>
      </c>
      <c r="G26" s="238">
        <f t="shared" si="4"/>
        <v>3.7757999999999997E-3</v>
      </c>
      <c r="H26" s="229"/>
      <c r="I26" s="239">
        <f t="shared" si="5"/>
        <v>2.5389E-6</v>
      </c>
      <c r="J26" s="240">
        <f t="shared" si="6"/>
        <v>2.7776000000000003E-5</v>
      </c>
      <c r="K26" s="241">
        <f t="shared" si="7"/>
        <v>3.7758E-5</v>
      </c>
      <c r="L26" s="202"/>
      <c r="M26" s="202"/>
    </row>
    <row r="27" spans="2:24">
      <c r="B27" s="242" t="s">
        <v>801</v>
      </c>
      <c r="C27" s="234" t="s">
        <v>165</v>
      </c>
      <c r="D27" s="235">
        <f>IFERROR(INDEX('NG Engine'!$F$94:$F$115,MATCH(C27,'NG Engine'!$B$94:$B$115,0)),"")</f>
        <v>1.15E-2</v>
      </c>
      <c r="E27" s="236">
        <f t="shared" si="2"/>
        <v>1.3454999999999999E-4</v>
      </c>
      <c r="F27" s="237">
        <f t="shared" si="3"/>
        <v>1.472E-3</v>
      </c>
      <c r="G27" s="238">
        <f t="shared" si="4"/>
        <v>2.0009999999999997E-3</v>
      </c>
      <c r="H27" s="229"/>
      <c r="I27" s="239">
        <f t="shared" si="5"/>
        <v>1.3454999999999999E-6</v>
      </c>
      <c r="J27" s="240">
        <f t="shared" si="6"/>
        <v>1.4720000000000001E-5</v>
      </c>
      <c r="K27" s="241">
        <f t="shared" si="7"/>
        <v>2.001E-5</v>
      </c>
      <c r="L27" s="202"/>
      <c r="M27" s="202"/>
    </row>
    <row r="28" spans="2:24">
      <c r="B28" s="242" t="s">
        <v>137</v>
      </c>
      <c r="C28" s="234" t="s">
        <v>112</v>
      </c>
      <c r="D28" s="235">
        <f>IFERROR(INDEX('NG Engine'!$F$94:$F$115,MATCH(C28,'NG Engine'!$B$94:$B$115,0)),"")</f>
        <v>20.9</v>
      </c>
      <c r="E28" s="236">
        <f t="shared" si="2"/>
        <v>0.24453</v>
      </c>
      <c r="F28" s="237">
        <f t="shared" si="3"/>
        <v>2.6751999999999998</v>
      </c>
      <c r="G28" s="238">
        <f t="shared" si="4"/>
        <v>3.6365999999999996</v>
      </c>
      <c r="H28" s="229"/>
      <c r="I28" s="239">
        <f t="shared" si="5"/>
        <v>2.4452999999999996E-3</v>
      </c>
      <c r="J28" s="240">
        <f t="shared" si="6"/>
        <v>2.6752000000000001E-2</v>
      </c>
      <c r="K28" s="241">
        <f t="shared" si="7"/>
        <v>3.6365999999999996E-2</v>
      </c>
      <c r="L28" s="202"/>
      <c r="M28" s="202"/>
    </row>
    <row r="29" spans="2:24">
      <c r="B29" s="242" t="s">
        <v>902</v>
      </c>
      <c r="C29" s="234" t="s">
        <v>166</v>
      </c>
      <c r="D29" s="235">
        <f>IFERROR(INDEX('NG Engine'!$F$94:$F$115,MATCH(C29,'NG Engine'!$B$94:$B$115,0)),"")</f>
        <v>3.12</v>
      </c>
      <c r="E29" s="236">
        <f t="shared" si="2"/>
        <v>3.6504000000000002E-2</v>
      </c>
      <c r="F29" s="237">
        <f t="shared" si="3"/>
        <v>0.39936000000000005</v>
      </c>
      <c r="G29" s="238">
        <f t="shared" si="4"/>
        <v>0.54288000000000003</v>
      </c>
      <c r="H29" s="229"/>
      <c r="I29" s="239">
        <f t="shared" si="5"/>
        <v>3.6504000000000002E-4</v>
      </c>
      <c r="J29" s="240">
        <f t="shared" si="6"/>
        <v>3.9936000000000008E-3</v>
      </c>
      <c r="K29" s="241">
        <f t="shared" si="7"/>
        <v>5.4288000000000001E-3</v>
      </c>
      <c r="L29" s="202"/>
      <c r="M29" s="202"/>
    </row>
    <row r="30" spans="2:24">
      <c r="B30" s="242" t="s">
        <v>143</v>
      </c>
      <c r="C30" s="234" t="s">
        <v>118</v>
      </c>
      <c r="D30" s="235">
        <f>IFERROR(INDEX('NG Engine'!$F$94:$F$115,MATCH(C30,'NG Engine'!$B$94:$B$115,0)),"")</f>
        <v>9.9000000000000005E-2</v>
      </c>
      <c r="E30" s="236">
        <f t="shared" si="2"/>
        <v>1.1583000000000001E-3</v>
      </c>
      <c r="F30" s="237">
        <f t="shared" si="3"/>
        <v>1.2672000000000001E-2</v>
      </c>
      <c r="G30" s="238">
        <f t="shared" si="4"/>
        <v>1.7225999999999998E-2</v>
      </c>
      <c r="H30" s="229"/>
      <c r="I30" s="239">
        <f t="shared" si="5"/>
        <v>1.1583000000000001E-5</v>
      </c>
      <c r="J30" s="240">
        <f t="shared" si="6"/>
        <v>1.2672000000000001E-4</v>
      </c>
      <c r="K30" s="241">
        <f t="shared" si="7"/>
        <v>1.7226000000000001E-4</v>
      </c>
      <c r="L30" s="202"/>
      <c r="M30" s="202"/>
      <c r="Q30" s="243"/>
      <c r="V30" s="244"/>
      <c r="W30" s="244"/>
      <c r="X30" s="244"/>
    </row>
    <row r="31" spans="2:24">
      <c r="B31" s="242" t="s">
        <v>1235</v>
      </c>
      <c r="C31" s="234" t="s">
        <v>167</v>
      </c>
      <c r="D31" s="235">
        <f>IFERROR(INDEX('NG Engine'!$F$94:$F$115,MATCH(C31,'NG Engine'!$B$94:$B$115,0)),"")</f>
        <v>1.21E-2</v>
      </c>
      <c r="E31" s="236">
        <f t="shared" si="2"/>
        <v>1.4156999999999999E-4</v>
      </c>
      <c r="F31" s="237">
        <f t="shared" si="3"/>
        <v>1.5487999999999999E-3</v>
      </c>
      <c r="G31" s="238">
        <f t="shared" si="4"/>
        <v>2.1053999999999999E-3</v>
      </c>
      <c r="H31" s="229"/>
      <c r="I31" s="239">
        <f t="shared" si="5"/>
        <v>1.4156999999999998E-6</v>
      </c>
      <c r="J31" s="240">
        <f t="shared" si="6"/>
        <v>1.5488000000000001E-5</v>
      </c>
      <c r="K31" s="241">
        <f t="shared" si="7"/>
        <v>2.1053999999999999E-5</v>
      </c>
      <c r="L31" s="202"/>
      <c r="M31" s="202"/>
      <c r="Q31" s="243"/>
      <c r="V31" s="244"/>
      <c r="W31" s="244"/>
      <c r="X31" s="244"/>
    </row>
    <row r="32" spans="2:24">
      <c r="B32" s="242" t="s">
        <v>147</v>
      </c>
      <c r="C32" s="234" t="s">
        <v>120</v>
      </c>
      <c r="D32" s="235">
        <f>IFERROR(INDEX('NG Engine'!$F$94:$F$115,MATCH(C32,'NG Engine'!$B$94:$B$115,0)),"")</f>
        <v>0.56899999999999995</v>
      </c>
      <c r="E32" s="236">
        <f t="shared" si="2"/>
        <v>6.6572999999999997E-3</v>
      </c>
      <c r="F32" s="237">
        <f t="shared" si="3"/>
        <v>7.2831999999999994E-2</v>
      </c>
      <c r="G32" s="238">
        <f t="shared" si="4"/>
        <v>9.9005999999999983E-2</v>
      </c>
      <c r="H32" s="229"/>
      <c r="I32" s="239">
        <f t="shared" si="5"/>
        <v>6.6572999999999988E-5</v>
      </c>
      <c r="J32" s="240">
        <f t="shared" si="6"/>
        <v>7.2831999999999997E-4</v>
      </c>
      <c r="K32" s="241">
        <f t="shared" si="7"/>
        <v>9.9005999999999986E-4</v>
      </c>
      <c r="L32" s="202"/>
      <c r="M32" s="202"/>
      <c r="Q32" s="243"/>
      <c r="V32" s="244"/>
      <c r="W32" s="244"/>
      <c r="X32" s="244"/>
    </row>
    <row r="33" spans="2:33">
      <c r="B33" s="242" t="s">
        <v>1331</v>
      </c>
      <c r="C33" s="234" t="s">
        <v>168</v>
      </c>
      <c r="D33" s="235">
        <f>IFERROR(INDEX('NG Engine'!$F$94:$F$115,MATCH(C33,'NG Engine'!$B$94:$B$115,0)),"")</f>
        <v>7.3200000000000001E-3</v>
      </c>
      <c r="E33" s="236">
        <f t="shared" si="2"/>
        <v>8.5644000000000009E-5</v>
      </c>
      <c r="F33" s="237">
        <f t="shared" si="3"/>
        <v>9.3696000000000003E-4</v>
      </c>
      <c r="G33" s="238">
        <f t="shared" si="4"/>
        <v>1.2736799999999999E-3</v>
      </c>
      <c r="H33" s="229"/>
      <c r="I33" s="239">
        <f t="shared" si="5"/>
        <v>8.5644000000000001E-7</v>
      </c>
      <c r="J33" s="240">
        <f t="shared" si="6"/>
        <v>9.3696000000000009E-6</v>
      </c>
      <c r="K33" s="241">
        <f t="shared" si="7"/>
        <v>1.27368E-5</v>
      </c>
      <c r="L33" s="202"/>
      <c r="M33" s="202"/>
      <c r="Q33" s="243"/>
      <c r="V33" s="244"/>
      <c r="W33" s="244"/>
      <c r="X33" s="244"/>
    </row>
    <row r="34" spans="2:33" ht="16.5" thickBot="1">
      <c r="B34" s="245" t="s">
        <v>149</v>
      </c>
      <c r="C34" s="246" t="s">
        <v>122</v>
      </c>
      <c r="D34" s="247">
        <f>IFERROR(INDEX('NG Engine'!$F$94:$F$115,MATCH(C34,'NG Engine'!$B$94:$B$115,0)),"")</f>
        <v>0.19900000000000001</v>
      </c>
      <c r="E34" s="248">
        <f t="shared" si="2"/>
        <v>2.3283000000000002E-3</v>
      </c>
      <c r="F34" s="249">
        <f t="shared" si="3"/>
        <v>2.5472000000000002E-2</v>
      </c>
      <c r="G34" s="250">
        <f t="shared" si="4"/>
        <v>3.4625999999999997E-2</v>
      </c>
      <c r="H34" s="229"/>
      <c r="I34" s="251">
        <f t="shared" si="5"/>
        <v>2.3283000000000001E-5</v>
      </c>
      <c r="J34" s="252">
        <f t="shared" si="6"/>
        <v>2.5472000000000005E-4</v>
      </c>
      <c r="K34" s="253">
        <f t="shared" si="7"/>
        <v>3.4626000000000004E-4</v>
      </c>
      <c r="L34" s="202"/>
      <c r="M34" s="202"/>
      <c r="Q34" s="243"/>
      <c r="V34" s="244"/>
      <c r="W34" s="244"/>
      <c r="X34" s="244"/>
    </row>
    <row r="35" spans="2:33">
      <c r="B35" s="173">
        <v>1</v>
      </c>
      <c r="C35" s="254" t="s">
        <v>1549</v>
      </c>
      <c r="H35" s="244"/>
      <c r="I35" s="244"/>
      <c r="J35" s="244"/>
      <c r="K35" s="202"/>
      <c r="L35" s="202"/>
      <c r="P35" s="243"/>
      <c r="U35" s="244"/>
      <c r="V35" s="244"/>
      <c r="W35" s="244"/>
    </row>
    <row r="36" spans="2:33">
      <c r="B36" s="173">
        <v>2</v>
      </c>
      <c r="C36" s="243" t="s">
        <v>1550</v>
      </c>
      <c r="H36" s="244"/>
      <c r="I36" s="244"/>
      <c r="J36" s="244"/>
      <c r="K36" s="202"/>
      <c r="L36" s="202"/>
      <c r="P36" s="243"/>
      <c r="U36" s="244"/>
      <c r="V36" s="244"/>
      <c r="W36" s="244"/>
    </row>
    <row r="37" spans="2:33">
      <c r="P37" s="243"/>
    </row>
    <row r="38" spans="2:33" ht="16.5" thickBot="1">
      <c r="B38" s="203" t="s">
        <v>1551</v>
      </c>
    </row>
    <row r="39" spans="2:33" ht="64.5">
      <c r="B39" s="255" t="s">
        <v>1488</v>
      </c>
      <c r="C39" s="256" t="s">
        <v>1552</v>
      </c>
      <c r="D39" s="257" t="s">
        <v>1553</v>
      </c>
      <c r="E39" s="257" t="s">
        <v>1554</v>
      </c>
      <c r="F39" s="257" t="s">
        <v>1529</v>
      </c>
      <c r="G39" s="257" t="s">
        <v>1530</v>
      </c>
      <c r="H39" s="257" t="s">
        <v>1555</v>
      </c>
      <c r="I39" s="258" t="s">
        <v>1556</v>
      </c>
      <c r="J39" s="207" t="s">
        <v>1536</v>
      </c>
      <c r="K39" s="258" t="s">
        <v>1557</v>
      </c>
      <c r="L39" s="258" t="s">
        <v>1558</v>
      </c>
      <c r="M39" s="258" t="s">
        <v>1559</v>
      </c>
      <c r="N39" s="259" t="s">
        <v>1560</v>
      </c>
      <c r="AG39" s="260"/>
    </row>
    <row r="40" spans="2:33" ht="38.25">
      <c r="B40" s="261" t="s">
        <v>56</v>
      </c>
      <c r="C40" s="211">
        <v>1999</v>
      </c>
      <c r="D40" s="209" t="s">
        <v>1561</v>
      </c>
      <c r="E40" s="209" t="s">
        <v>1562</v>
      </c>
      <c r="F40" s="209" t="s">
        <v>1563</v>
      </c>
      <c r="G40" s="211">
        <v>240</v>
      </c>
      <c r="H40" s="262">
        <f>CONVERT(G40,"HP","W")/1000</f>
        <v>178.96796917974487</v>
      </c>
      <c r="I40" s="211">
        <v>11.9</v>
      </c>
      <c r="J40" s="211">
        <v>73.900000000000006</v>
      </c>
      <c r="K40" s="212">
        <v>100</v>
      </c>
      <c r="L40" s="212">
        <v>1</v>
      </c>
      <c r="M40" s="211">
        <f t="shared" ref="M40:M50" si="8">I40*K40/1000</f>
        <v>1.19</v>
      </c>
      <c r="N40" s="263">
        <f t="shared" ref="N40:N50" si="9">I40*L40/1000</f>
        <v>1.1900000000000001E-2</v>
      </c>
    </row>
    <row r="41" spans="2:33" ht="38.25">
      <c r="B41" s="261" t="s">
        <v>59</v>
      </c>
      <c r="C41" s="211">
        <v>2024</v>
      </c>
      <c r="D41" s="209" t="s">
        <v>1564</v>
      </c>
      <c r="E41" s="209" t="s">
        <v>1562</v>
      </c>
      <c r="F41" s="209" t="s">
        <v>1565</v>
      </c>
      <c r="G41" s="211">
        <v>190</v>
      </c>
      <c r="H41" s="262">
        <f t="shared" ref="H41:H50" si="10">CONVERT(G41,"HP","W")/1000</f>
        <v>141.68297560063135</v>
      </c>
      <c r="I41" s="211">
        <v>10.3</v>
      </c>
      <c r="J41" s="211">
        <v>49</v>
      </c>
      <c r="K41" s="212">
        <v>100</v>
      </c>
      <c r="L41" s="212">
        <v>1</v>
      </c>
      <c r="M41" s="211">
        <f t="shared" si="8"/>
        <v>1.03</v>
      </c>
      <c r="N41" s="263">
        <f t="shared" si="9"/>
        <v>1.03E-2</v>
      </c>
    </row>
    <row r="42" spans="2:33" ht="25.5">
      <c r="B42" s="261" t="s">
        <v>60</v>
      </c>
      <c r="C42" s="211">
        <v>1988</v>
      </c>
      <c r="D42" s="209" t="s">
        <v>1566</v>
      </c>
      <c r="E42" s="209" t="s">
        <v>1562</v>
      </c>
      <c r="F42" s="209" t="s">
        <v>1567</v>
      </c>
      <c r="G42" s="211">
        <v>335</v>
      </c>
      <c r="H42" s="262">
        <f t="shared" si="10"/>
        <v>249.80945698006053</v>
      </c>
      <c r="I42" s="211">
        <v>19.100000000000001</v>
      </c>
      <c r="J42" s="211">
        <v>19</v>
      </c>
      <c r="K42" s="212">
        <v>100</v>
      </c>
      <c r="L42" s="212">
        <v>1</v>
      </c>
      <c r="M42" s="211">
        <f t="shared" si="8"/>
        <v>1.9100000000000001</v>
      </c>
      <c r="N42" s="263">
        <f t="shared" si="9"/>
        <v>1.9100000000000002E-2</v>
      </c>
    </row>
    <row r="43" spans="2:33" ht="51">
      <c r="B43" s="261" t="s">
        <v>61</v>
      </c>
      <c r="C43" s="211">
        <v>2007</v>
      </c>
      <c r="D43" s="209" t="s">
        <v>1568</v>
      </c>
      <c r="E43" s="209" t="s">
        <v>1562</v>
      </c>
      <c r="F43" s="209" t="s">
        <v>1569</v>
      </c>
      <c r="G43" s="211">
        <v>402</v>
      </c>
      <c r="H43" s="262">
        <f t="shared" si="10"/>
        <v>299.77134837607264</v>
      </c>
      <c r="I43" s="211">
        <v>75</v>
      </c>
      <c r="J43" s="211">
        <v>33.9</v>
      </c>
      <c r="K43" s="212">
        <v>100</v>
      </c>
      <c r="L43" s="212">
        <v>1</v>
      </c>
      <c r="M43" s="211">
        <f t="shared" si="8"/>
        <v>7.5</v>
      </c>
      <c r="N43" s="263">
        <f t="shared" si="9"/>
        <v>7.4999999999999997E-2</v>
      </c>
    </row>
    <row r="44" spans="2:33" ht="38.25">
      <c r="B44" s="261" t="s">
        <v>62</v>
      </c>
      <c r="C44" s="211">
        <v>2005</v>
      </c>
      <c r="D44" s="209" t="s">
        <v>1570</v>
      </c>
      <c r="E44" s="209" t="s">
        <v>1562</v>
      </c>
      <c r="F44" s="209" t="s">
        <v>1571</v>
      </c>
      <c r="G44" s="211">
        <v>670</v>
      </c>
      <c r="H44" s="262">
        <f t="shared" si="10"/>
        <v>499.61891396012106</v>
      </c>
      <c r="I44" s="211">
        <v>112</v>
      </c>
      <c r="J44" s="211">
        <v>28.9</v>
      </c>
      <c r="K44" s="212">
        <v>100</v>
      </c>
      <c r="L44" s="212">
        <v>1</v>
      </c>
      <c r="M44" s="211">
        <f t="shared" si="8"/>
        <v>11.2</v>
      </c>
      <c r="N44" s="263">
        <f t="shared" si="9"/>
        <v>0.112</v>
      </c>
    </row>
    <row r="45" spans="2:33" ht="51">
      <c r="B45" s="261" t="s">
        <v>63</v>
      </c>
      <c r="C45" s="211">
        <v>1994</v>
      </c>
      <c r="D45" s="209" t="s">
        <v>1572</v>
      </c>
      <c r="E45" s="209" t="s">
        <v>1562</v>
      </c>
      <c r="F45" s="209" t="s">
        <v>1573</v>
      </c>
      <c r="G45" s="211">
        <v>670</v>
      </c>
      <c r="H45" s="262">
        <f t="shared" si="10"/>
        <v>499.61891396012106</v>
      </c>
      <c r="I45" s="211">
        <v>33.9</v>
      </c>
      <c r="J45" s="211">
        <v>7.4</v>
      </c>
      <c r="K45" s="212">
        <v>100</v>
      </c>
      <c r="L45" s="212">
        <v>1</v>
      </c>
      <c r="M45" s="211">
        <f t="shared" si="8"/>
        <v>3.39</v>
      </c>
      <c r="N45" s="263">
        <f t="shared" si="9"/>
        <v>3.39E-2</v>
      </c>
    </row>
    <row r="46" spans="2:33" ht="25.5">
      <c r="B46" s="261" t="s">
        <v>64</v>
      </c>
      <c r="C46" s="211">
        <v>2008</v>
      </c>
      <c r="D46" s="209" t="s">
        <v>1574</v>
      </c>
      <c r="E46" s="209" t="s">
        <v>1562</v>
      </c>
      <c r="F46" s="209" t="s">
        <v>1575</v>
      </c>
      <c r="G46" s="211">
        <v>670</v>
      </c>
      <c r="H46" s="262">
        <f t="shared" si="10"/>
        <v>499.61891396012106</v>
      </c>
      <c r="I46" s="211">
        <v>112</v>
      </c>
      <c r="J46" s="211">
        <v>21.6</v>
      </c>
      <c r="K46" s="212">
        <v>100</v>
      </c>
      <c r="L46" s="212">
        <v>1</v>
      </c>
      <c r="M46" s="211">
        <f t="shared" si="8"/>
        <v>11.2</v>
      </c>
      <c r="N46" s="263">
        <f t="shared" si="9"/>
        <v>0.112</v>
      </c>
    </row>
    <row r="47" spans="2:33" ht="51">
      <c r="B47" s="261" t="s">
        <v>65</v>
      </c>
      <c r="C47" s="211">
        <v>1993</v>
      </c>
      <c r="D47" s="209" t="s">
        <v>1576</v>
      </c>
      <c r="E47" s="209" t="s">
        <v>1562</v>
      </c>
      <c r="F47" s="209" t="s">
        <v>1577</v>
      </c>
      <c r="G47" s="211">
        <v>469</v>
      </c>
      <c r="H47" s="262">
        <f t="shared" si="10"/>
        <v>349.73323977208474</v>
      </c>
      <c r="I47" s="211">
        <v>107</v>
      </c>
      <c r="J47" s="211">
        <v>0</v>
      </c>
      <c r="K47" s="212">
        <v>100</v>
      </c>
      <c r="L47" s="212">
        <v>1</v>
      </c>
      <c r="M47" s="211">
        <f t="shared" si="8"/>
        <v>10.7</v>
      </c>
      <c r="N47" s="263">
        <f t="shared" si="9"/>
        <v>0.107</v>
      </c>
    </row>
    <row r="48" spans="2:33" ht="38.25">
      <c r="B48" s="261" t="s">
        <v>66</v>
      </c>
      <c r="C48" s="211">
        <v>2007</v>
      </c>
      <c r="D48" s="209" t="s">
        <v>1578</v>
      </c>
      <c r="E48" s="209" t="s">
        <v>1562</v>
      </c>
      <c r="F48" s="209" t="s">
        <v>1579</v>
      </c>
      <c r="G48" s="211">
        <v>755</v>
      </c>
      <c r="H48" s="262">
        <f t="shared" si="10"/>
        <v>563.00340304461406</v>
      </c>
      <c r="I48" s="211">
        <v>112</v>
      </c>
      <c r="J48" s="211">
        <v>32.4</v>
      </c>
      <c r="K48" s="212">
        <v>100</v>
      </c>
      <c r="L48" s="212">
        <v>1</v>
      </c>
      <c r="M48" s="211">
        <f t="shared" si="8"/>
        <v>11.2</v>
      </c>
      <c r="N48" s="263">
        <f t="shared" si="9"/>
        <v>0.112</v>
      </c>
    </row>
    <row r="49" spans="2:29" ht="25.5">
      <c r="B49" s="261" t="s">
        <v>67</v>
      </c>
      <c r="C49" s="211">
        <v>2007</v>
      </c>
      <c r="D49" s="209" t="s">
        <v>1580</v>
      </c>
      <c r="E49" s="209" t="s">
        <v>1562</v>
      </c>
      <c r="F49" s="209" t="s">
        <v>1581</v>
      </c>
      <c r="G49" s="211">
        <v>1490</v>
      </c>
      <c r="H49" s="262">
        <f t="shared" si="10"/>
        <v>1111.0928086575825</v>
      </c>
      <c r="I49" s="264">
        <v>76.099999999999994</v>
      </c>
      <c r="J49" s="264">
        <v>51.9</v>
      </c>
      <c r="K49" s="212">
        <v>100</v>
      </c>
      <c r="L49" s="212">
        <v>1</v>
      </c>
      <c r="M49" s="264">
        <f t="shared" si="8"/>
        <v>7.6099999999999994</v>
      </c>
      <c r="N49" s="263">
        <f t="shared" si="9"/>
        <v>7.6100000000000001E-2</v>
      </c>
    </row>
    <row r="50" spans="2:29" ht="26.25" thickBot="1">
      <c r="B50" s="265" t="s">
        <v>68</v>
      </c>
      <c r="C50" s="266">
        <v>2005</v>
      </c>
      <c r="D50" s="267" t="s">
        <v>1582</v>
      </c>
      <c r="E50" s="267" t="s">
        <v>1562</v>
      </c>
      <c r="F50" s="267" t="s">
        <v>1583</v>
      </c>
      <c r="G50" s="266">
        <v>670</v>
      </c>
      <c r="H50" s="268">
        <f t="shared" si="10"/>
        <v>499.61891396012106</v>
      </c>
      <c r="I50" s="269">
        <v>34.200000000000003</v>
      </c>
      <c r="J50" s="269">
        <v>34.299999999999997</v>
      </c>
      <c r="K50" s="270">
        <v>100</v>
      </c>
      <c r="L50" s="270">
        <v>1</v>
      </c>
      <c r="M50" s="269">
        <f t="shared" si="8"/>
        <v>3.4200000000000004</v>
      </c>
      <c r="N50" s="271">
        <f t="shared" si="9"/>
        <v>3.4200000000000001E-2</v>
      </c>
    </row>
    <row r="51" spans="2:29">
      <c r="K51" s="272" t="s">
        <v>1483</v>
      </c>
      <c r="L51" s="273"/>
      <c r="M51" s="274">
        <f>SUM(M40:M50)</f>
        <v>70.350000000000009</v>
      </c>
      <c r="N51" s="275"/>
    </row>
    <row r="52" spans="2:29" ht="16.5" thickBot="1">
      <c r="B52" s="276" t="s">
        <v>1584</v>
      </c>
    </row>
    <row r="53" spans="2:29" ht="27.75" customHeight="1" thickBot="1">
      <c r="B53" s="609" t="s">
        <v>1426</v>
      </c>
      <c r="C53" s="611" t="s">
        <v>1508</v>
      </c>
      <c r="D53" s="631" t="s">
        <v>1585</v>
      </c>
      <c r="E53" s="632"/>
      <c r="F53" s="618" t="s">
        <v>1586</v>
      </c>
      <c r="G53" s="619"/>
      <c r="H53" s="619"/>
      <c r="I53" s="619"/>
      <c r="J53" s="619"/>
      <c r="K53" s="619"/>
      <c r="L53" s="619"/>
      <c r="M53" s="619"/>
      <c r="N53" s="619"/>
      <c r="O53" s="619"/>
      <c r="P53" s="619"/>
      <c r="Q53" s="620"/>
      <c r="R53" s="278"/>
      <c r="S53" s="618" t="s">
        <v>1587</v>
      </c>
      <c r="T53" s="619"/>
      <c r="U53" s="619"/>
      <c r="V53" s="619"/>
      <c r="W53" s="619"/>
      <c r="X53" s="619"/>
      <c r="Y53" s="619"/>
      <c r="Z53" s="619"/>
      <c r="AA53" s="619"/>
      <c r="AB53" s="619"/>
      <c r="AC53" s="620"/>
    </row>
    <row r="54" spans="2:29" ht="65.25" thickBot="1">
      <c r="B54" s="610"/>
      <c r="C54" s="612"/>
      <c r="D54" s="277" t="s">
        <v>1588</v>
      </c>
      <c r="E54" s="429" t="s">
        <v>1589</v>
      </c>
      <c r="F54" s="279" t="s">
        <v>1590</v>
      </c>
      <c r="G54" s="414" t="s">
        <v>56</v>
      </c>
      <c r="H54" s="415" t="s">
        <v>59</v>
      </c>
      <c r="I54" s="415" t="s">
        <v>60</v>
      </c>
      <c r="J54" s="415" t="s">
        <v>61</v>
      </c>
      <c r="K54" s="415" t="s">
        <v>62</v>
      </c>
      <c r="L54" s="415" t="s">
        <v>63</v>
      </c>
      <c r="M54" s="415" t="s">
        <v>64</v>
      </c>
      <c r="N54" s="415" t="s">
        <v>65</v>
      </c>
      <c r="O54" s="415" t="s">
        <v>66</v>
      </c>
      <c r="P54" s="415" t="s">
        <v>67</v>
      </c>
      <c r="Q54" s="416" t="s">
        <v>68</v>
      </c>
      <c r="R54" s="280"/>
      <c r="S54" s="417" t="s">
        <v>56</v>
      </c>
      <c r="T54" s="415" t="s">
        <v>59</v>
      </c>
      <c r="U54" s="415" t="s">
        <v>60</v>
      </c>
      <c r="V54" s="415" t="s">
        <v>61</v>
      </c>
      <c r="W54" s="415" t="s">
        <v>62</v>
      </c>
      <c r="X54" s="415" t="s">
        <v>63</v>
      </c>
      <c r="Y54" s="415" t="s">
        <v>64</v>
      </c>
      <c r="Z54" s="415" t="s">
        <v>65</v>
      </c>
      <c r="AA54" s="415" t="s">
        <v>66</v>
      </c>
      <c r="AB54" s="415" t="s">
        <v>67</v>
      </c>
      <c r="AC54" s="416" t="s">
        <v>68</v>
      </c>
    </row>
    <row r="55" spans="2:29">
      <c r="B55" s="281" t="s">
        <v>178</v>
      </c>
      <c r="C55" s="282" t="s">
        <v>158</v>
      </c>
      <c r="D55" s="283">
        <f>IFERROR(INDEX('Diesel Int Comb'!$F$48:$F$97,MATCH(C55,'Diesel Int Comb'!$B$48:$B$97,0)),"")</f>
        <v>0.21740000000000001</v>
      </c>
      <c r="E55" s="283">
        <f>IFERROR(INDEX('Diesel Int Comb'!$F$10:$F$43,MATCH(C55,'Diesel Int Comb'!$B$10:$B$43,0)),"")</f>
        <v>0.21740000000000001</v>
      </c>
      <c r="F55" s="284" t="s">
        <v>44</v>
      </c>
      <c r="G55" s="231">
        <f t="shared" ref="G55:G82" si="11">IFERROR($M$40*$E55,0)+IFERROR(IF($F55="yes",($I$40/1000)*$E55*$G$111*$C$113,0),0)</f>
        <v>0.27279110444444438</v>
      </c>
      <c r="H55" s="423">
        <f t="shared" ref="H55:H82" si="12">IFERROR($M$41*$E55,0)+IFERROR(IF($F55="yes",($I$41/1000)*$E55*$G$111*$C$113,0),0)</f>
        <v>0.23611330888888887</v>
      </c>
      <c r="I55" s="231">
        <f t="shared" ref="I55:I82" si="13">IFERROR($M$42*$E55,0)+IFERROR(IF($F55="yes",($I$42/1000)*$E55*$G$111*$C$113,0),0)</f>
        <v>0.43784118444444442</v>
      </c>
      <c r="J55" s="231">
        <f t="shared" ref="J55:J82" si="14">IFERROR($M$43*$E55,0)+IFERROR(IF($F55="yes",($I$43/1000)*$E55*$G$111*$C$113,0),0)</f>
        <v>1.7192716666666665</v>
      </c>
      <c r="K55" s="231">
        <f t="shared" ref="K55:K82" si="15">IFERROR($M$44*$E55,0)+IFERROR(IF($F55="yes",($I$44/1000)*$E55*$G$111*$C$113,0),0)</f>
        <v>2.5674456888888888</v>
      </c>
      <c r="L55" s="231">
        <f t="shared" ref="L55:L82" si="16">IFERROR($M$45*$E55,0)+IFERROR(IF($F55="yes",($I$45/1000)*$E55*$G$111*$C$113,0),0)</f>
        <v>0.77711079333333322</v>
      </c>
      <c r="M55" s="231">
        <f t="shared" ref="M55:M82" si="17">IFERROR($M$46*$E55,0)+IFERROR(IF($F55="yes",($I$46/1000)*$E55*$G$111*$C$113,0),0)</f>
        <v>2.5674456888888888</v>
      </c>
      <c r="N55" s="231">
        <f t="shared" ref="N55:N82" si="18">IFERROR($M$47*$E55,0)+IFERROR(IF($F55="yes",($I$47/1000)*$E55*$G$111*$C$113,0),0)</f>
        <v>2.4528275777777773</v>
      </c>
      <c r="O55" s="231">
        <f t="shared" ref="O55:O82" si="19">IFERROR($M$48*$D55,0)+IFERROR(IF($F55="yes",($I$48/1000)*$D55*$G$111*$C$113,0),0)</f>
        <v>2.5674456888888888</v>
      </c>
      <c r="P55" s="285">
        <f t="shared" ref="P55:P82" si="20">IFERROR($M$49*$D55,0)+IFERROR(IF($F55="yes",($I$49/1000)*$D55*$G$111*$C$113,0),0)</f>
        <v>1.7444876511111109</v>
      </c>
      <c r="Q55" s="285">
        <f t="shared" ref="Q55:Q82" si="21">IFERROR($M$50*$E55,0)+IFERROR(IF($F55="yes",($I$50/1000)*$E55*$G$111*$C$113,0),0)</f>
        <v>0.78398788000000008</v>
      </c>
      <c r="R55" s="286"/>
      <c r="S55" s="287">
        <f t="shared" ref="S55:S82" si="22">IFERROR($N$40*$E55,0)+IFERROR(IF($F55="yes",($I$40/1000)*$E55*$G$111*$E$113,0),0)</f>
        <v>2.7279110444444446E-3</v>
      </c>
      <c r="T55" s="285">
        <f t="shared" ref="T55:T82" si="23">IFERROR($N$41*$E55,0)+IFERROR(IF($F55="yes",($I$41/1000)*$E55*$G$111*$E$113,0),0)</f>
        <v>2.3611330888888885E-3</v>
      </c>
      <c r="U55" s="285">
        <f t="shared" ref="U55:U82" si="24">IFERROR($N$42*$E55,0)+IFERROR(IF($F55="yes",($I$42/1000)*$E55*$G$111*$E$113,0),0)</f>
        <v>4.3784118444444445E-3</v>
      </c>
      <c r="V55" s="285">
        <f t="shared" ref="V55:V82" si="25">IFERROR($N$43*$E55,0)+IFERROR(IF($F55="yes",($I$43/1000)*$E55*$G$111*$E$113,0),0)</f>
        <v>1.7192716666666663E-2</v>
      </c>
      <c r="W55" s="285">
        <f t="shared" ref="W55:W82" si="26">IFERROR($N$44*$E55,0)+IFERROR(IF($F55="yes",($I$44/1000)*$E55*$G$111*$E$113,0),0)</f>
        <v>2.5674456888888884E-2</v>
      </c>
      <c r="X55" s="285">
        <f t="shared" ref="X55:X82" si="27">IFERROR($N$45*$E55,0)+IFERROR(IF($F55="yes",($I$45/1000)*$E55*$G$111*$E$113,0),0)</f>
        <v>7.7711079333333327E-3</v>
      </c>
      <c r="Y55" s="285">
        <f t="shared" ref="Y55:Y82" si="28">IFERROR($N$46*$E55,0)+IFERROR(IF($F55="yes",($I$46/1000)*$E55*$G$111*$E$113,0),0)</f>
        <v>2.5674456888888884E-2</v>
      </c>
      <c r="Z55" s="285">
        <f t="shared" ref="Z55:Z82" si="29">IFERROR($N$47*$E55,0)+IFERROR(IF($F55="yes",($I$47/1000)*$E55*$G$111*$E$113,0),0)</f>
        <v>2.4528275777777775E-2</v>
      </c>
      <c r="AA55" s="285">
        <f>IFERROR($N$48*$D55,0)+IFERROR(IF($F55="yes",($I$48/1000)*$D55*$G$111*$E$113,0),0)</f>
        <v>2.5674456888888884E-2</v>
      </c>
      <c r="AB55" s="285">
        <f t="shared" ref="AB55:AB82" si="30">IFERROR($N$49*$D55,0)+IFERROR(IF($F55="yes",($I$49/1000)*$D55*$G$111*$E$113,0),0)</f>
        <v>1.744487651111111E-2</v>
      </c>
      <c r="AC55" s="285">
        <f t="shared" ref="AC55:AC82" si="31">IFERROR($N$50*$E55,0)+IFERROR(IF($F55="yes",($I$50/1000)*$E55*$G$111*$E$113,0),0)</f>
        <v>7.8398788000000001E-3</v>
      </c>
    </row>
    <row r="56" spans="2:29">
      <c r="B56" s="288" t="s">
        <v>1591</v>
      </c>
      <c r="C56" s="289" t="s">
        <v>191</v>
      </c>
      <c r="D56" s="290">
        <f>IFERROR(INDEX('Diesel Int Comb'!$F$48:$F$97,MATCH(C56,'Diesel Int Comb'!$B$48:$B$97,0)),"")</f>
        <v>7.3461430796324472E-4</v>
      </c>
      <c r="E56" s="290" t="str">
        <f>IFERROR(INDEX('Diesel Int Comb'!$F$10:$F$43,MATCH(C56,'Diesel Int Comb'!$B$10:$B$43,0)),"")</f>
        <v/>
      </c>
      <c r="F56" s="284" t="s">
        <v>44</v>
      </c>
      <c r="G56" s="231">
        <f t="shared" si="11"/>
        <v>0</v>
      </c>
      <c r="H56" s="231">
        <f t="shared" si="12"/>
        <v>0</v>
      </c>
      <c r="I56" s="231">
        <f t="shared" si="13"/>
        <v>0</v>
      </c>
      <c r="J56" s="231">
        <f t="shared" si="14"/>
        <v>0</v>
      </c>
      <c r="K56" s="231">
        <f t="shared" si="15"/>
        <v>0</v>
      </c>
      <c r="L56" s="231">
        <f t="shared" si="16"/>
        <v>0</v>
      </c>
      <c r="M56" s="231">
        <f t="shared" si="17"/>
        <v>0</v>
      </c>
      <c r="N56" s="231">
        <f t="shared" si="18"/>
        <v>0</v>
      </c>
      <c r="O56" s="231">
        <f t="shared" si="19"/>
        <v>8.6756317294219253E-3</v>
      </c>
      <c r="P56" s="285">
        <f t="shared" si="20"/>
        <v>5.8947819161518627E-3</v>
      </c>
      <c r="Q56" s="287">
        <f t="shared" si="21"/>
        <v>0</v>
      </c>
      <c r="R56" s="286"/>
      <c r="S56" s="287">
        <f t="shared" si="22"/>
        <v>0</v>
      </c>
      <c r="T56" s="285">
        <f t="shared" si="23"/>
        <v>0</v>
      </c>
      <c r="U56" s="285">
        <f t="shared" si="24"/>
        <v>0</v>
      </c>
      <c r="V56" s="285">
        <f t="shared" si="25"/>
        <v>0</v>
      </c>
      <c r="W56" s="285">
        <f t="shared" si="26"/>
        <v>0</v>
      </c>
      <c r="X56" s="285">
        <f t="shared" si="27"/>
        <v>0</v>
      </c>
      <c r="Y56" s="285">
        <f t="shared" si="28"/>
        <v>0</v>
      </c>
      <c r="Z56" s="285">
        <f t="shared" si="29"/>
        <v>0</v>
      </c>
      <c r="AA56" s="285">
        <f t="shared" ref="AA56:AA105" si="32">IFERROR($N$48*$D56,0)+IFERROR(IF($F56="yes",($I$48/1000)*$D56*$G$111*$E$113,0),0)</f>
        <v>8.6756317294219267E-5</v>
      </c>
      <c r="AB56" s="285">
        <f t="shared" si="30"/>
        <v>5.8947819161518629E-5</v>
      </c>
      <c r="AC56" s="285">
        <f t="shared" si="31"/>
        <v>0</v>
      </c>
    </row>
    <row r="57" spans="2:29">
      <c r="B57" s="291" t="s">
        <v>1592</v>
      </c>
      <c r="C57" s="289" t="s">
        <v>193</v>
      </c>
      <c r="D57" s="290">
        <f>IFERROR(INDEX('Diesel Int Comb'!$F$48:$F$97,MATCH(C57,'Diesel Int Comb'!$B$48:$B$97,0)),"")</f>
        <v>8.0981637303101373E-4</v>
      </c>
      <c r="E57" s="290" t="str">
        <f>IFERROR(INDEX('Diesel Int Comb'!$F$10:$F$43,MATCH(C57,'Diesel Int Comb'!$B$10:$B$43,0)),"")</f>
        <v/>
      </c>
      <c r="F57" s="284" t="s">
        <v>44</v>
      </c>
      <c r="G57" s="231">
        <f t="shared" si="11"/>
        <v>0</v>
      </c>
      <c r="H57" s="231">
        <f t="shared" si="12"/>
        <v>0</v>
      </c>
      <c r="I57" s="231">
        <f t="shared" si="13"/>
        <v>0</v>
      </c>
      <c r="J57" s="231">
        <f t="shared" si="14"/>
        <v>0</v>
      </c>
      <c r="K57" s="231">
        <f t="shared" si="15"/>
        <v>0</v>
      </c>
      <c r="L57" s="231">
        <f t="shared" si="16"/>
        <v>0</v>
      </c>
      <c r="M57" s="231">
        <f t="shared" si="17"/>
        <v>0</v>
      </c>
      <c r="N57" s="231">
        <f t="shared" si="18"/>
        <v>0</v>
      </c>
      <c r="O57" s="231">
        <f t="shared" si="19"/>
        <v>9.5637514063022632E-3</v>
      </c>
      <c r="P57" s="285">
        <f t="shared" si="20"/>
        <v>6.4982275180321628E-3</v>
      </c>
      <c r="Q57" s="287">
        <f t="shared" si="21"/>
        <v>0</v>
      </c>
      <c r="R57" s="286"/>
      <c r="S57" s="287">
        <f t="shared" si="22"/>
        <v>0</v>
      </c>
      <c r="T57" s="285">
        <f t="shared" si="23"/>
        <v>0</v>
      </c>
      <c r="U57" s="285">
        <f t="shared" si="24"/>
        <v>0</v>
      </c>
      <c r="V57" s="285">
        <f t="shared" si="25"/>
        <v>0</v>
      </c>
      <c r="W57" s="285">
        <f t="shared" si="26"/>
        <v>0</v>
      </c>
      <c r="X57" s="285">
        <f t="shared" si="27"/>
        <v>0</v>
      </c>
      <c r="Y57" s="285">
        <f t="shared" si="28"/>
        <v>0</v>
      </c>
      <c r="Z57" s="285">
        <f t="shared" si="29"/>
        <v>0</v>
      </c>
      <c r="AA57" s="285">
        <f t="shared" si="32"/>
        <v>9.5637514063022652E-5</v>
      </c>
      <c r="AB57" s="285">
        <f t="shared" si="30"/>
        <v>6.4982275180321627E-5</v>
      </c>
      <c r="AC57" s="285">
        <f t="shared" si="31"/>
        <v>0</v>
      </c>
    </row>
    <row r="58" spans="2:29">
      <c r="B58" s="291" t="s">
        <v>124</v>
      </c>
      <c r="C58" s="289" t="s">
        <v>96</v>
      </c>
      <c r="D58" s="290">
        <f>IFERROR(INDEX('Diesel Int Comb'!$F$48:$F$97,MATCH(C58,'Diesel Int Comb'!$B$48:$B$97,0)),"")</f>
        <v>0.7833</v>
      </c>
      <c r="E58" s="290">
        <f>IFERROR(INDEX('Diesel Int Comb'!$F$10:$F$43,MATCH(C58,'Diesel Int Comb'!$B$10:$B$43,0)),"")</f>
        <v>0.7833</v>
      </c>
      <c r="F58" s="292" t="s">
        <v>44</v>
      </c>
      <c r="G58" s="231">
        <f t="shared" si="11"/>
        <v>0.98287613666666651</v>
      </c>
      <c r="H58" s="231">
        <f t="shared" si="12"/>
        <v>0.85072472333333327</v>
      </c>
      <c r="I58" s="231">
        <f t="shared" si="13"/>
        <v>1.5775574966666666</v>
      </c>
      <c r="J58" s="231">
        <f t="shared" si="14"/>
        <v>6.1945974999999986</v>
      </c>
      <c r="K58" s="231">
        <f t="shared" si="15"/>
        <v>9.2505989333333307</v>
      </c>
      <c r="L58" s="231">
        <f t="shared" si="16"/>
        <v>2.7999580699999997</v>
      </c>
      <c r="M58" s="231">
        <f t="shared" si="17"/>
        <v>9.2505989333333307</v>
      </c>
      <c r="N58" s="231">
        <f t="shared" si="18"/>
        <v>8.8376257666666653</v>
      </c>
      <c r="O58" s="231">
        <f t="shared" si="19"/>
        <v>9.2505989333333307</v>
      </c>
      <c r="P58" s="285">
        <f t="shared" si="20"/>
        <v>6.2854515966666655</v>
      </c>
      <c r="Q58" s="287">
        <f t="shared" si="21"/>
        <v>2.82473646</v>
      </c>
      <c r="R58" s="286"/>
      <c r="S58" s="287">
        <f t="shared" si="22"/>
        <v>9.8287613666666659E-3</v>
      </c>
      <c r="T58" s="285">
        <f t="shared" si="23"/>
        <v>8.5072472333333326E-3</v>
      </c>
      <c r="U58" s="285">
        <f t="shared" si="24"/>
        <v>1.5775574966666667E-2</v>
      </c>
      <c r="V58" s="285">
        <f t="shared" si="25"/>
        <v>6.1945974999999986E-2</v>
      </c>
      <c r="W58" s="285">
        <f t="shared" si="26"/>
        <v>9.250598933333333E-2</v>
      </c>
      <c r="X58" s="285">
        <f t="shared" si="27"/>
        <v>2.7999580699999995E-2</v>
      </c>
      <c r="Y58" s="285">
        <f t="shared" si="28"/>
        <v>9.250598933333333E-2</v>
      </c>
      <c r="Z58" s="285">
        <f t="shared" si="29"/>
        <v>8.8376257666666652E-2</v>
      </c>
      <c r="AA58" s="285">
        <f t="shared" si="32"/>
        <v>9.250598933333333E-2</v>
      </c>
      <c r="AB58" s="285">
        <f t="shared" si="30"/>
        <v>6.2854515966666663E-2</v>
      </c>
      <c r="AC58" s="285">
        <f t="shared" si="31"/>
        <v>2.8247364599999998E-2</v>
      </c>
    </row>
    <row r="59" spans="2:29">
      <c r="B59" s="291" t="s">
        <v>125</v>
      </c>
      <c r="C59" s="289" t="s">
        <v>99</v>
      </c>
      <c r="D59" s="290">
        <f>IFERROR(INDEX('Diesel Int Comb'!$F$48:$F$97,MATCH(C59,'Diesel Int Comb'!$B$48:$B$97,0)),"")</f>
        <v>3.39E-2</v>
      </c>
      <c r="E59" s="290">
        <f>IFERROR(INDEX('Diesel Int Comb'!$F$10:$F$43,MATCH(C59,'Diesel Int Comb'!$B$10:$B$43,0)),"")</f>
        <v>3.39E-2</v>
      </c>
      <c r="F59" s="292" t="s">
        <v>44</v>
      </c>
      <c r="G59" s="231">
        <f t="shared" si="11"/>
        <v>4.2537343333333325E-2</v>
      </c>
      <c r="H59" s="231">
        <f t="shared" si="12"/>
        <v>3.6818036666666665E-2</v>
      </c>
      <c r="I59" s="231">
        <f t="shared" si="13"/>
        <v>6.8274223333333328E-2</v>
      </c>
      <c r="J59" s="231">
        <f t="shared" si="14"/>
        <v>0.26809249999999996</v>
      </c>
      <c r="K59" s="231">
        <f t="shared" si="15"/>
        <v>0.40035146666666654</v>
      </c>
      <c r="L59" s="231">
        <f t="shared" si="16"/>
        <v>0.12117781</v>
      </c>
      <c r="M59" s="231">
        <f t="shared" si="17"/>
        <v>0.40035146666666654</v>
      </c>
      <c r="N59" s="231">
        <f t="shared" si="18"/>
        <v>0.38247863333333326</v>
      </c>
      <c r="O59" s="231">
        <f t="shared" si="19"/>
        <v>0.40035146666666654</v>
      </c>
      <c r="P59" s="285">
        <f t="shared" si="20"/>
        <v>0.27202452333333327</v>
      </c>
      <c r="Q59" s="287">
        <f t="shared" si="21"/>
        <v>0.12225018</v>
      </c>
      <c r="R59" s="286"/>
      <c r="S59" s="287">
        <f t="shared" si="22"/>
        <v>4.253734333333333E-4</v>
      </c>
      <c r="T59" s="285">
        <f t="shared" si="23"/>
        <v>3.6818036666666661E-4</v>
      </c>
      <c r="U59" s="285">
        <f t="shared" si="24"/>
        <v>6.827422333333333E-4</v>
      </c>
      <c r="V59" s="285">
        <f t="shared" si="25"/>
        <v>2.6809249999999998E-3</v>
      </c>
      <c r="W59" s="285">
        <f t="shared" si="26"/>
        <v>4.003514666666666E-3</v>
      </c>
      <c r="X59" s="285">
        <f t="shared" si="27"/>
        <v>1.2117780999999998E-3</v>
      </c>
      <c r="Y59" s="285">
        <f t="shared" si="28"/>
        <v>4.003514666666666E-3</v>
      </c>
      <c r="Z59" s="285">
        <f t="shared" si="29"/>
        <v>3.8247863333333329E-3</v>
      </c>
      <c r="AA59" s="285">
        <f t="shared" si="32"/>
        <v>4.003514666666666E-3</v>
      </c>
      <c r="AB59" s="285">
        <f t="shared" si="30"/>
        <v>2.7202452333333332E-3</v>
      </c>
      <c r="AC59" s="285">
        <f t="shared" si="31"/>
        <v>1.2225017999999998E-3</v>
      </c>
    </row>
    <row r="60" spans="2:29">
      <c r="B60" s="291" t="s">
        <v>1593</v>
      </c>
      <c r="C60" s="289" t="s">
        <v>100</v>
      </c>
      <c r="D60" s="290">
        <f>IFERROR(INDEX('Diesel Int Comb'!$F$48:$F$97,MATCH(C60,'Diesel Int Comb'!$B$48:$B$97,0)),"")</f>
        <v>0.8</v>
      </c>
      <c r="E60" s="290">
        <f>IFERROR(INDEX('Diesel Int Comb'!$F$10:$F$43,MATCH(C60,'Diesel Int Comb'!$B$10:$B$43,0)),"")</f>
        <v>0.8</v>
      </c>
      <c r="F60" s="292" t="s">
        <v>53</v>
      </c>
      <c r="G60" s="231">
        <f t="shared" si="11"/>
        <v>0.95199999999999996</v>
      </c>
      <c r="H60" s="231">
        <f t="shared" si="12"/>
        <v>0.82400000000000007</v>
      </c>
      <c r="I60" s="231">
        <f t="shared" si="13"/>
        <v>1.5280000000000002</v>
      </c>
      <c r="J60" s="231">
        <f t="shared" si="14"/>
        <v>6</v>
      </c>
      <c r="K60" s="231">
        <f t="shared" si="15"/>
        <v>8.9599999999999991</v>
      </c>
      <c r="L60" s="231">
        <f t="shared" si="16"/>
        <v>2.7120000000000002</v>
      </c>
      <c r="M60" s="231">
        <f t="shared" si="17"/>
        <v>8.9599999999999991</v>
      </c>
      <c r="N60" s="231">
        <f t="shared" si="18"/>
        <v>8.56</v>
      </c>
      <c r="O60" s="231">
        <f t="shared" si="19"/>
        <v>8.9599999999999991</v>
      </c>
      <c r="P60" s="285">
        <f t="shared" si="20"/>
        <v>6.0880000000000001</v>
      </c>
      <c r="Q60" s="287">
        <f t="shared" si="21"/>
        <v>2.7360000000000007</v>
      </c>
      <c r="R60" s="286"/>
      <c r="S60" s="287">
        <f t="shared" si="22"/>
        <v>9.5200000000000007E-3</v>
      </c>
      <c r="T60" s="285">
        <f t="shared" si="23"/>
        <v>8.2400000000000008E-3</v>
      </c>
      <c r="U60" s="285">
        <f t="shared" si="24"/>
        <v>1.5280000000000002E-2</v>
      </c>
      <c r="V60" s="285">
        <f t="shared" si="25"/>
        <v>0.06</v>
      </c>
      <c r="W60" s="285">
        <f t="shared" si="26"/>
        <v>8.9600000000000013E-2</v>
      </c>
      <c r="X60" s="285">
        <f t="shared" si="27"/>
        <v>2.7120000000000002E-2</v>
      </c>
      <c r="Y60" s="285">
        <f t="shared" si="28"/>
        <v>8.9600000000000013E-2</v>
      </c>
      <c r="Z60" s="285">
        <f t="shared" si="29"/>
        <v>8.5600000000000009E-2</v>
      </c>
      <c r="AA60" s="285">
        <f t="shared" si="32"/>
        <v>8.9600000000000013E-2</v>
      </c>
      <c r="AB60" s="285">
        <f t="shared" si="30"/>
        <v>6.0880000000000004E-2</v>
      </c>
      <c r="AC60" s="285">
        <f t="shared" si="31"/>
        <v>2.7360000000000002E-2</v>
      </c>
    </row>
    <row r="61" spans="2:29">
      <c r="B61" s="291" t="s">
        <v>1594</v>
      </c>
      <c r="C61" s="289" t="s">
        <v>196</v>
      </c>
      <c r="D61" s="290">
        <f>IFERROR(INDEX('Diesel Int Comb'!$F$48:$F$97,MATCH(C61,'Diesel Int Comb'!$B$48:$B$97,0)),"")</f>
        <v>4.5209000937094504E-4</v>
      </c>
      <c r="E61" s="290" t="str">
        <f>IFERROR(INDEX('Diesel Int Comb'!$F$10:$F$43,MATCH(C61,'Diesel Int Comb'!$B$10:$B$43,0)),"")</f>
        <v/>
      </c>
      <c r="F61" s="292" t="s">
        <v>44</v>
      </c>
      <c r="G61" s="231">
        <f t="shared" si="11"/>
        <v>0</v>
      </c>
      <c r="H61" s="231">
        <f t="shared" si="12"/>
        <v>0</v>
      </c>
      <c r="I61" s="231">
        <f t="shared" si="13"/>
        <v>0</v>
      </c>
      <c r="J61" s="231">
        <f t="shared" si="14"/>
        <v>0</v>
      </c>
      <c r="K61" s="231">
        <f t="shared" si="15"/>
        <v>0</v>
      </c>
      <c r="L61" s="231">
        <f t="shared" si="16"/>
        <v>0</v>
      </c>
      <c r="M61" s="231">
        <f t="shared" si="17"/>
        <v>0</v>
      </c>
      <c r="N61" s="231">
        <f t="shared" si="18"/>
        <v>0</v>
      </c>
      <c r="O61" s="231">
        <f t="shared" si="19"/>
        <v>5.3390825462243333E-3</v>
      </c>
      <c r="P61" s="285">
        <f t="shared" si="20"/>
        <v>3.627715908639926E-3</v>
      </c>
      <c r="Q61" s="287">
        <f t="shared" si="21"/>
        <v>0</v>
      </c>
      <c r="R61" s="286"/>
      <c r="S61" s="287">
        <f t="shared" si="22"/>
        <v>0</v>
      </c>
      <c r="T61" s="285">
        <f t="shared" si="23"/>
        <v>0</v>
      </c>
      <c r="U61" s="285">
        <f t="shared" si="24"/>
        <v>0</v>
      </c>
      <c r="V61" s="285">
        <f t="shared" si="25"/>
        <v>0</v>
      </c>
      <c r="W61" s="285">
        <f t="shared" si="26"/>
        <v>0</v>
      </c>
      <c r="X61" s="285">
        <f t="shared" si="27"/>
        <v>0</v>
      </c>
      <c r="Y61" s="285">
        <f t="shared" si="28"/>
        <v>0</v>
      </c>
      <c r="Z61" s="285">
        <f t="shared" si="29"/>
        <v>0</v>
      </c>
      <c r="AA61" s="285">
        <f t="shared" si="32"/>
        <v>5.3390825462243334E-5</v>
      </c>
      <c r="AB61" s="285">
        <f t="shared" si="30"/>
        <v>3.6277159086399265E-5</v>
      </c>
      <c r="AC61" s="285">
        <f t="shared" si="31"/>
        <v>0</v>
      </c>
    </row>
    <row r="62" spans="2:29">
      <c r="B62" s="291" t="s">
        <v>180</v>
      </c>
      <c r="C62" s="289" t="s">
        <v>172</v>
      </c>
      <c r="D62" s="290">
        <f>IFERROR(INDEX('Diesel Int Comb'!$F$48:$F$97,MATCH(C62,'Diesel Int Comb'!$B$48:$B$97,0)),"")</f>
        <v>3.1818727304855452E-4</v>
      </c>
      <c r="E62" s="290">
        <f>IFERROR(INDEX('Diesel Int Comb'!$F$10:$F$43,MATCH(C62,'Diesel Int Comb'!$B$10:$B$43,0)),"")</f>
        <v>3.1818727304855452E-4</v>
      </c>
      <c r="F62" s="292" t="s">
        <v>53</v>
      </c>
      <c r="G62" s="231">
        <f t="shared" si="11"/>
        <v>3.7864285492777988E-4</v>
      </c>
      <c r="H62" s="231">
        <f t="shared" si="12"/>
        <v>3.2773289124001117E-4</v>
      </c>
      <c r="I62" s="231">
        <f t="shared" si="13"/>
        <v>6.0773769152273915E-4</v>
      </c>
      <c r="J62" s="231">
        <f t="shared" si="14"/>
        <v>2.3864045478641589E-3</v>
      </c>
      <c r="K62" s="231">
        <f t="shared" si="15"/>
        <v>3.5636974581438104E-3</v>
      </c>
      <c r="L62" s="231">
        <f t="shared" si="16"/>
        <v>1.0786548556345999E-3</v>
      </c>
      <c r="M62" s="231">
        <f t="shared" si="17"/>
        <v>3.5636974581438104E-3</v>
      </c>
      <c r="N62" s="231">
        <f t="shared" si="18"/>
        <v>3.4046038216195332E-3</v>
      </c>
      <c r="O62" s="231">
        <f t="shared" si="19"/>
        <v>3.5636974581438104E-3</v>
      </c>
      <c r="P62" s="285">
        <f t="shared" si="20"/>
        <v>2.4214051478994997E-3</v>
      </c>
      <c r="Q62" s="287">
        <f t="shared" si="21"/>
        <v>1.0882004738260566E-3</v>
      </c>
      <c r="R62" s="286"/>
      <c r="S62" s="287">
        <f t="shared" si="22"/>
        <v>3.7864285492777988E-6</v>
      </c>
      <c r="T62" s="285">
        <f t="shared" si="23"/>
        <v>3.2773289124001115E-6</v>
      </c>
      <c r="U62" s="285">
        <f t="shared" si="24"/>
        <v>6.0773769152273918E-6</v>
      </c>
      <c r="V62" s="285">
        <f t="shared" si="25"/>
        <v>2.3864045478641588E-5</v>
      </c>
      <c r="W62" s="285">
        <f t="shared" si="26"/>
        <v>3.5636974581438109E-5</v>
      </c>
      <c r="X62" s="285">
        <f t="shared" si="27"/>
        <v>1.0786548556345997E-5</v>
      </c>
      <c r="Y62" s="285">
        <f t="shared" si="28"/>
        <v>3.5636974581438109E-5</v>
      </c>
      <c r="Z62" s="285">
        <f t="shared" si="29"/>
        <v>3.404603821619533E-5</v>
      </c>
      <c r="AA62" s="285">
        <f t="shared" si="32"/>
        <v>3.5636974581438109E-5</v>
      </c>
      <c r="AB62" s="285">
        <f t="shared" si="30"/>
        <v>2.4214051478994999E-5</v>
      </c>
      <c r="AC62" s="285">
        <f t="shared" si="31"/>
        <v>1.0882004738260565E-5</v>
      </c>
    </row>
    <row r="63" spans="2:29">
      <c r="B63" s="291" t="s">
        <v>127</v>
      </c>
      <c r="C63" s="289" t="s">
        <v>102</v>
      </c>
      <c r="D63" s="290">
        <f>IFERROR(INDEX('Diesel Int Comb'!$F$48:$F$97,MATCH(C63,'Diesel Int Comb'!$B$48:$B$97,0)),"")</f>
        <v>2.7685267838269253E-4</v>
      </c>
      <c r="E63" s="290">
        <f>IFERROR(INDEX('Diesel Int Comb'!$F$10:$F$43,MATCH(C63,'Diesel Int Comb'!$B$10:$B$43,0)),"")</f>
        <v>1.6000000000000001E-3</v>
      </c>
      <c r="F63" s="292" t="s">
        <v>53</v>
      </c>
      <c r="G63" s="231">
        <f t="shared" si="11"/>
        <v>1.9040000000000001E-3</v>
      </c>
      <c r="H63" s="231">
        <f t="shared" si="12"/>
        <v>1.6480000000000002E-3</v>
      </c>
      <c r="I63" s="231">
        <f t="shared" si="13"/>
        <v>3.0560000000000006E-3</v>
      </c>
      <c r="J63" s="231">
        <f t="shared" si="14"/>
        <v>1.2E-2</v>
      </c>
      <c r="K63" s="231">
        <f t="shared" si="15"/>
        <v>1.7919999999999998E-2</v>
      </c>
      <c r="L63" s="231">
        <f t="shared" si="16"/>
        <v>5.4240000000000009E-3</v>
      </c>
      <c r="M63" s="231">
        <f t="shared" si="17"/>
        <v>1.7919999999999998E-2</v>
      </c>
      <c r="N63" s="231">
        <f t="shared" si="18"/>
        <v>1.712E-2</v>
      </c>
      <c r="O63" s="231">
        <f t="shared" si="19"/>
        <v>3.1007499978861564E-3</v>
      </c>
      <c r="P63" s="285">
        <f t="shared" si="20"/>
        <v>2.1068488824922899E-3</v>
      </c>
      <c r="Q63" s="287">
        <f t="shared" si="21"/>
        <v>5.4720000000000012E-3</v>
      </c>
      <c r="R63" s="286"/>
      <c r="S63" s="287">
        <f t="shared" si="22"/>
        <v>1.9040000000000001E-5</v>
      </c>
      <c r="T63" s="285">
        <f t="shared" si="23"/>
        <v>1.6480000000000001E-5</v>
      </c>
      <c r="U63" s="285">
        <f t="shared" si="24"/>
        <v>3.0560000000000006E-5</v>
      </c>
      <c r="V63" s="285">
        <f t="shared" si="25"/>
        <v>1.2E-4</v>
      </c>
      <c r="W63" s="285">
        <f t="shared" si="26"/>
        <v>1.7920000000000002E-4</v>
      </c>
      <c r="X63" s="285">
        <f t="shared" si="27"/>
        <v>5.4240000000000002E-5</v>
      </c>
      <c r="Y63" s="285">
        <f t="shared" si="28"/>
        <v>1.7920000000000002E-4</v>
      </c>
      <c r="Z63" s="285">
        <f t="shared" si="29"/>
        <v>1.7120000000000001E-4</v>
      </c>
      <c r="AA63" s="285">
        <f t="shared" si="32"/>
        <v>3.1007499978861565E-5</v>
      </c>
      <c r="AB63" s="285">
        <f t="shared" si="30"/>
        <v>2.1068488824922901E-5</v>
      </c>
      <c r="AC63" s="285">
        <f t="shared" si="31"/>
        <v>5.4720000000000005E-5</v>
      </c>
    </row>
    <row r="64" spans="2:29">
      <c r="B64" s="291" t="s">
        <v>1595</v>
      </c>
      <c r="C64" s="289" t="s">
        <v>103</v>
      </c>
      <c r="D64" s="290">
        <f>IFERROR(INDEX('Diesel Int Comb'!$F$48:$F$97,MATCH(C64,'Diesel Int Comb'!$B$48:$B$97,0)),"")</f>
        <v>3.7389334939055331E-4</v>
      </c>
      <c r="E64" s="290">
        <f>IFERROR(INDEX('Diesel Int Comb'!$F$10:$F$43,MATCH(C64,'Diesel Int Comb'!$B$10:$B$43,0)),"")</f>
        <v>3.7389334939055331E-4</v>
      </c>
      <c r="F64" s="292" t="s">
        <v>53</v>
      </c>
      <c r="G64" s="231">
        <f t="shared" si="11"/>
        <v>4.4493308577475839E-4</v>
      </c>
      <c r="H64" s="231">
        <f t="shared" si="12"/>
        <v>3.851101498722699E-4</v>
      </c>
      <c r="I64" s="231">
        <f t="shared" si="13"/>
        <v>7.1413629733595684E-4</v>
      </c>
      <c r="J64" s="231">
        <f t="shared" si="14"/>
        <v>2.8042001204291499E-3</v>
      </c>
      <c r="K64" s="231">
        <f t="shared" si="15"/>
        <v>4.1876055131741963E-3</v>
      </c>
      <c r="L64" s="231">
        <f t="shared" si="16"/>
        <v>1.2674984544339758E-3</v>
      </c>
      <c r="M64" s="231">
        <f t="shared" si="17"/>
        <v>4.1876055131741963E-3</v>
      </c>
      <c r="N64" s="231">
        <f t="shared" si="18"/>
        <v>4.0006588384789198E-3</v>
      </c>
      <c r="O64" s="231">
        <f t="shared" si="19"/>
        <v>4.1876055131741963E-3</v>
      </c>
      <c r="P64" s="285">
        <f t="shared" si="20"/>
        <v>2.8453283888621103E-3</v>
      </c>
      <c r="Q64" s="287">
        <f t="shared" si="21"/>
        <v>1.2787152549156924E-3</v>
      </c>
      <c r="R64" s="286"/>
      <c r="S64" s="287">
        <f t="shared" si="22"/>
        <v>4.4493308577475849E-6</v>
      </c>
      <c r="T64" s="285">
        <f t="shared" si="23"/>
        <v>3.8511014987226991E-6</v>
      </c>
      <c r="U64" s="285">
        <f t="shared" si="24"/>
        <v>7.1413629733595691E-6</v>
      </c>
      <c r="V64" s="285">
        <f t="shared" si="25"/>
        <v>2.8042001204291495E-5</v>
      </c>
      <c r="W64" s="285">
        <f t="shared" si="26"/>
        <v>4.1876055131741969E-5</v>
      </c>
      <c r="X64" s="285">
        <f t="shared" si="27"/>
        <v>1.2674984544339756E-5</v>
      </c>
      <c r="Y64" s="285">
        <f t="shared" si="28"/>
        <v>4.1876055131741969E-5</v>
      </c>
      <c r="Z64" s="285">
        <f t="shared" si="29"/>
        <v>4.0006588384789204E-5</v>
      </c>
      <c r="AA64" s="285">
        <f t="shared" si="32"/>
        <v>4.1876055131741969E-5</v>
      </c>
      <c r="AB64" s="285">
        <f t="shared" si="30"/>
        <v>2.8453283888621107E-5</v>
      </c>
      <c r="AC64" s="285">
        <f t="shared" si="31"/>
        <v>1.2787152549156924E-5</v>
      </c>
    </row>
    <row r="65" spans="2:29">
      <c r="B65" s="291" t="s">
        <v>1596</v>
      </c>
      <c r="C65" s="289" t="s">
        <v>198</v>
      </c>
      <c r="D65" s="290">
        <f>IFERROR(INDEX('Diesel Int Comb'!$F$48:$F$97,MATCH(C65,'Diesel Int Comb'!$B$48:$B$97,0)),"")</f>
        <v>4.8541323701614526E-5</v>
      </c>
      <c r="E65" s="290" t="str">
        <f>IFERROR(INDEX('Diesel Int Comb'!$F$10:$F$43,MATCH(C65,'Diesel Int Comb'!$B$10:$B$43,0)),"")</f>
        <v/>
      </c>
      <c r="F65" s="292" t="s">
        <v>44</v>
      </c>
      <c r="G65" s="231">
        <f t="shared" si="11"/>
        <v>0</v>
      </c>
      <c r="H65" s="231">
        <f t="shared" si="12"/>
        <v>0</v>
      </c>
      <c r="I65" s="231">
        <f t="shared" si="13"/>
        <v>0</v>
      </c>
      <c r="J65" s="231">
        <f t="shared" si="14"/>
        <v>0</v>
      </c>
      <c r="K65" s="231">
        <f t="shared" si="15"/>
        <v>0</v>
      </c>
      <c r="L65" s="231">
        <f t="shared" si="16"/>
        <v>0</v>
      </c>
      <c r="M65" s="231">
        <f t="shared" si="17"/>
        <v>0</v>
      </c>
      <c r="N65" s="231">
        <f t="shared" si="18"/>
        <v>0</v>
      </c>
      <c r="O65" s="231">
        <f t="shared" si="19"/>
        <v>5.7326224595524483E-4</v>
      </c>
      <c r="P65" s="285">
        <f t="shared" si="20"/>
        <v>3.8951122247494758E-4</v>
      </c>
      <c r="Q65" s="287">
        <f t="shared" si="21"/>
        <v>0</v>
      </c>
      <c r="R65" s="286"/>
      <c r="S65" s="287">
        <f t="shared" si="22"/>
        <v>0</v>
      </c>
      <c r="T65" s="285">
        <f t="shared" si="23"/>
        <v>0</v>
      </c>
      <c r="U65" s="285">
        <f t="shared" si="24"/>
        <v>0</v>
      </c>
      <c r="V65" s="285">
        <f t="shared" si="25"/>
        <v>0</v>
      </c>
      <c r="W65" s="285">
        <f t="shared" si="26"/>
        <v>0</v>
      </c>
      <c r="X65" s="285">
        <f t="shared" si="27"/>
        <v>0</v>
      </c>
      <c r="Y65" s="285">
        <f t="shared" si="28"/>
        <v>0</v>
      </c>
      <c r="Z65" s="285">
        <f t="shared" si="29"/>
        <v>0</v>
      </c>
      <c r="AA65" s="285">
        <f t="shared" si="32"/>
        <v>5.7326224595524495E-6</v>
      </c>
      <c r="AB65" s="285">
        <f t="shared" si="30"/>
        <v>3.8951122247494764E-6</v>
      </c>
      <c r="AC65" s="285">
        <f t="shared" si="31"/>
        <v>0</v>
      </c>
    </row>
    <row r="66" spans="2:29">
      <c r="B66" s="291" t="s">
        <v>129</v>
      </c>
      <c r="C66" s="289" t="s">
        <v>104</v>
      </c>
      <c r="D66" s="290">
        <f>IFERROR(INDEX('Diesel Int Comb'!$F$48:$F$97,MATCH(C66,'Diesel Int Comb'!$B$48:$B$97,0)),"")</f>
        <v>0.18629999999999999</v>
      </c>
      <c r="E66" s="290">
        <f>IFERROR(INDEX('Diesel Int Comb'!$F$10:$F$43,MATCH(C66,'Diesel Int Comb'!$B$10:$B$43,0)),"")</f>
        <v>0.18629999999999999</v>
      </c>
      <c r="F66" s="292" t="s">
        <v>44</v>
      </c>
      <c r="G66" s="231">
        <f t="shared" si="11"/>
        <v>0.23376716999999994</v>
      </c>
      <c r="H66" s="231">
        <f t="shared" si="12"/>
        <v>0.20233628999999997</v>
      </c>
      <c r="I66" s="231">
        <f t="shared" si="13"/>
        <v>0.37520612999999997</v>
      </c>
      <c r="J66" s="231">
        <f t="shared" si="14"/>
        <v>1.4733224999999996</v>
      </c>
      <c r="K66" s="231">
        <f t="shared" si="15"/>
        <v>2.2001615999999995</v>
      </c>
      <c r="L66" s="231">
        <f t="shared" si="16"/>
        <v>0.66594176999999999</v>
      </c>
      <c r="M66" s="231">
        <f t="shared" si="17"/>
        <v>2.2001615999999995</v>
      </c>
      <c r="N66" s="231">
        <f t="shared" si="18"/>
        <v>2.1019400999999998</v>
      </c>
      <c r="O66" s="231">
        <f t="shared" si="19"/>
        <v>2.2001615999999995</v>
      </c>
      <c r="P66" s="285">
        <f t="shared" si="20"/>
        <v>1.4949312299999995</v>
      </c>
      <c r="Q66" s="287">
        <f t="shared" si="21"/>
        <v>0.67183506000000004</v>
      </c>
      <c r="R66" s="286"/>
      <c r="S66" s="287">
        <f t="shared" si="22"/>
        <v>2.3376716999999997E-3</v>
      </c>
      <c r="T66" s="285">
        <f t="shared" si="23"/>
        <v>2.0233628999999998E-3</v>
      </c>
      <c r="U66" s="285">
        <f t="shared" si="24"/>
        <v>3.7520612999999998E-3</v>
      </c>
      <c r="V66" s="285">
        <f t="shared" si="25"/>
        <v>1.4733224999999997E-2</v>
      </c>
      <c r="W66" s="285">
        <f t="shared" si="26"/>
        <v>2.2001615999999995E-2</v>
      </c>
      <c r="X66" s="285">
        <f t="shared" si="27"/>
        <v>6.6594176999999989E-3</v>
      </c>
      <c r="Y66" s="285">
        <f t="shared" si="28"/>
        <v>2.2001615999999995E-2</v>
      </c>
      <c r="Z66" s="285">
        <f t="shared" si="29"/>
        <v>2.1019400999999997E-2</v>
      </c>
      <c r="AA66" s="285">
        <f t="shared" si="32"/>
        <v>2.2001615999999995E-2</v>
      </c>
      <c r="AB66" s="285">
        <f t="shared" si="30"/>
        <v>1.4949312299999998E-2</v>
      </c>
      <c r="AC66" s="285">
        <f t="shared" si="31"/>
        <v>6.718350599999999E-3</v>
      </c>
    </row>
    <row r="67" spans="2:29">
      <c r="B67" s="291" t="s">
        <v>1597</v>
      </c>
      <c r="C67" s="289" t="s">
        <v>105</v>
      </c>
      <c r="D67" s="290">
        <f>IFERROR(INDEX('Diesel Int Comb'!$F$48:$F$97,MATCH(C67,'Diesel Int Comb'!$B$48:$B$97,0)),"")</f>
        <v>1.4385237354722992E-5</v>
      </c>
      <c r="E67" s="290">
        <f>IFERROR(INDEX('Diesel Int Comb'!$F$10:$F$43,MATCH(C67,'Diesel Int Comb'!$B$10:$B$43,0)),"")</f>
        <v>3.5200000000000002E-5</v>
      </c>
      <c r="F67" s="292" t="s">
        <v>44</v>
      </c>
      <c r="G67" s="231">
        <f t="shared" si="11"/>
        <v>4.4168568888888886E-5</v>
      </c>
      <c r="H67" s="231">
        <f t="shared" si="12"/>
        <v>3.8229937777777771E-5</v>
      </c>
      <c r="I67" s="231">
        <f t="shared" si="13"/>
        <v>7.0892408888888892E-5</v>
      </c>
      <c r="J67" s="231">
        <f t="shared" si="14"/>
        <v>2.7837333333333332E-4</v>
      </c>
      <c r="K67" s="231">
        <f t="shared" si="15"/>
        <v>4.1570417777777772E-4</v>
      </c>
      <c r="L67" s="231">
        <f t="shared" si="16"/>
        <v>1.2582474666666667E-4</v>
      </c>
      <c r="M67" s="231">
        <f t="shared" si="17"/>
        <v>4.1570417777777772E-4</v>
      </c>
      <c r="N67" s="231">
        <f t="shared" si="18"/>
        <v>3.9714595555555548E-4</v>
      </c>
      <c r="O67" s="231">
        <f t="shared" si="19"/>
        <v>1.6988645643986635E-4</v>
      </c>
      <c r="P67" s="285">
        <f t="shared" si="20"/>
        <v>1.1543177977744489E-4</v>
      </c>
      <c r="Q67" s="287">
        <f t="shared" si="21"/>
        <v>1.2693824000000001E-4</v>
      </c>
      <c r="R67" s="286"/>
      <c r="S67" s="287">
        <f t="shared" si="22"/>
        <v>4.4168568888888888E-7</v>
      </c>
      <c r="T67" s="285">
        <f t="shared" si="23"/>
        <v>3.8229937777777778E-7</v>
      </c>
      <c r="U67" s="285">
        <f t="shared" si="24"/>
        <v>7.089240888888889E-7</v>
      </c>
      <c r="V67" s="285">
        <f t="shared" si="25"/>
        <v>2.7837333333333331E-6</v>
      </c>
      <c r="W67" s="285">
        <f t="shared" si="26"/>
        <v>4.1570417777777774E-6</v>
      </c>
      <c r="X67" s="285">
        <f t="shared" si="27"/>
        <v>1.2582474666666665E-6</v>
      </c>
      <c r="Y67" s="285">
        <f t="shared" si="28"/>
        <v>4.1570417777777774E-6</v>
      </c>
      <c r="Z67" s="285">
        <f t="shared" si="29"/>
        <v>3.9714595555555553E-6</v>
      </c>
      <c r="AA67" s="285">
        <f t="shared" si="32"/>
        <v>1.6988645643986636E-6</v>
      </c>
      <c r="AB67" s="285">
        <f t="shared" si="30"/>
        <v>1.154317797774449E-6</v>
      </c>
      <c r="AC67" s="285">
        <f t="shared" si="31"/>
        <v>1.2693824E-6</v>
      </c>
    </row>
    <row r="68" spans="2:29">
      <c r="B68" s="291" t="s">
        <v>1598</v>
      </c>
      <c r="C68" s="289" t="s">
        <v>200</v>
      </c>
      <c r="D68" s="290">
        <f>IFERROR(INDEX('Diesel Int Comb'!$F$48:$F$97,MATCH(C68,'Diesel Int Comb'!$B$48:$B$97,0)),"")</f>
        <v>4.4353578135943152E-5</v>
      </c>
      <c r="E68" s="290" t="str">
        <f>IFERROR(INDEX('Diesel Int Comb'!$F$10:$F$43,MATCH(C68,'Diesel Int Comb'!$B$10:$B$43,0)),"")</f>
        <v/>
      </c>
      <c r="F68" s="292" t="s">
        <v>44</v>
      </c>
      <c r="G68" s="231">
        <f t="shared" si="11"/>
        <v>0</v>
      </c>
      <c r="H68" s="231">
        <f t="shared" si="12"/>
        <v>0</v>
      </c>
      <c r="I68" s="231">
        <f t="shared" si="13"/>
        <v>0</v>
      </c>
      <c r="J68" s="231">
        <f t="shared" si="14"/>
        <v>0</v>
      </c>
      <c r="K68" s="231">
        <f t="shared" si="15"/>
        <v>0</v>
      </c>
      <c r="L68" s="231">
        <f t="shared" si="16"/>
        <v>0</v>
      </c>
      <c r="M68" s="231">
        <f t="shared" si="17"/>
        <v>0</v>
      </c>
      <c r="N68" s="231">
        <f t="shared" si="18"/>
        <v>0</v>
      </c>
      <c r="O68" s="231">
        <f t="shared" si="19"/>
        <v>5.2380590143479163E-4</v>
      </c>
      <c r="P68" s="285">
        <f t="shared" si="20"/>
        <v>3.5590740267131825E-4</v>
      </c>
      <c r="Q68" s="287">
        <f t="shared" si="21"/>
        <v>0</v>
      </c>
      <c r="R68" s="286"/>
      <c r="S68" s="287">
        <f t="shared" si="22"/>
        <v>0</v>
      </c>
      <c r="T68" s="285">
        <f t="shared" si="23"/>
        <v>0</v>
      </c>
      <c r="U68" s="285">
        <f t="shared" si="24"/>
        <v>0</v>
      </c>
      <c r="V68" s="285">
        <f t="shared" si="25"/>
        <v>0</v>
      </c>
      <c r="W68" s="285">
        <f t="shared" si="26"/>
        <v>0</v>
      </c>
      <c r="X68" s="285">
        <f t="shared" si="27"/>
        <v>0</v>
      </c>
      <c r="Y68" s="285">
        <f t="shared" si="28"/>
        <v>0</v>
      </c>
      <c r="Z68" s="285">
        <f t="shared" si="29"/>
        <v>0</v>
      </c>
      <c r="AA68" s="285">
        <f t="shared" si="32"/>
        <v>5.2380590143479167E-6</v>
      </c>
      <c r="AB68" s="285">
        <f t="shared" si="30"/>
        <v>3.5590740267131831E-6</v>
      </c>
      <c r="AC68" s="285">
        <f t="shared" si="31"/>
        <v>0</v>
      </c>
    </row>
    <row r="69" spans="2:29">
      <c r="B69" s="291" t="s">
        <v>1599</v>
      </c>
      <c r="C69" s="289" t="s">
        <v>202</v>
      </c>
      <c r="D69" s="290">
        <f>IFERROR(INDEX('Diesel Int Comb'!$F$48:$F$97,MATCH(C69,'Diesel Int Comb'!$B$48:$B$97,0)),"")</f>
        <v>3.2868294417433586E-5</v>
      </c>
      <c r="E69" s="290" t="str">
        <f>IFERROR(INDEX('Diesel Int Comb'!$F$10:$F$43,MATCH(C69,'Diesel Int Comb'!$B$10:$B$43,0)),"")</f>
        <v/>
      </c>
      <c r="F69" s="292" t="s">
        <v>44</v>
      </c>
      <c r="G69" s="231">
        <f t="shared" si="11"/>
        <v>0</v>
      </c>
      <c r="H69" s="231">
        <f t="shared" si="12"/>
        <v>0</v>
      </c>
      <c r="I69" s="231">
        <f t="shared" si="13"/>
        <v>0</v>
      </c>
      <c r="J69" s="231">
        <f t="shared" si="14"/>
        <v>0</v>
      </c>
      <c r="K69" s="231">
        <f t="shared" si="15"/>
        <v>0</v>
      </c>
      <c r="L69" s="231">
        <f t="shared" si="16"/>
        <v>0</v>
      </c>
      <c r="M69" s="231">
        <f t="shared" si="17"/>
        <v>0</v>
      </c>
      <c r="N69" s="231">
        <f t="shared" si="18"/>
        <v>0</v>
      </c>
      <c r="O69" s="231">
        <f t="shared" si="19"/>
        <v>3.8816725300446452E-4</v>
      </c>
      <c r="P69" s="285">
        <f t="shared" si="20"/>
        <v>2.6374578530035487E-4</v>
      </c>
      <c r="Q69" s="287">
        <f t="shared" si="21"/>
        <v>0</v>
      </c>
      <c r="R69" s="286"/>
      <c r="S69" s="287">
        <f t="shared" si="22"/>
        <v>0</v>
      </c>
      <c r="T69" s="285">
        <f t="shared" si="23"/>
        <v>0</v>
      </c>
      <c r="U69" s="285">
        <f t="shared" si="24"/>
        <v>0</v>
      </c>
      <c r="V69" s="285">
        <f t="shared" si="25"/>
        <v>0</v>
      </c>
      <c r="W69" s="285">
        <f t="shared" si="26"/>
        <v>0</v>
      </c>
      <c r="X69" s="285">
        <f t="shared" si="27"/>
        <v>0</v>
      </c>
      <c r="Y69" s="285">
        <f t="shared" si="28"/>
        <v>0</v>
      </c>
      <c r="Z69" s="285">
        <f t="shared" si="29"/>
        <v>0</v>
      </c>
      <c r="AA69" s="285">
        <f t="shared" si="32"/>
        <v>3.8816725300446451E-6</v>
      </c>
      <c r="AB69" s="285">
        <f t="shared" si="30"/>
        <v>2.6374578530035491E-6</v>
      </c>
      <c r="AC69" s="285">
        <f t="shared" si="31"/>
        <v>0</v>
      </c>
    </row>
    <row r="70" spans="2:29">
      <c r="B70" s="291" t="s">
        <v>1600</v>
      </c>
      <c r="C70" s="289" t="s">
        <v>204</v>
      </c>
      <c r="D70" s="290">
        <f>IFERROR(INDEX('Diesel Int Comb'!$F$48:$F$97,MATCH(C70,'Diesel Int Comb'!$B$48:$B$97,0)),"")</f>
        <v>2.187429870630113E-5</v>
      </c>
      <c r="E70" s="290" t="str">
        <f>IFERROR(INDEX('Diesel Int Comb'!$F$10:$F$43,MATCH(C70,'Diesel Int Comb'!$B$10:$B$43,0)),"")</f>
        <v/>
      </c>
      <c r="F70" s="292" t="s">
        <v>44</v>
      </c>
      <c r="G70" s="231">
        <f t="shared" si="11"/>
        <v>0</v>
      </c>
      <c r="H70" s="231">
        <f t="shared" si="12"/>
        <v>0</v>
      </c>
      <c r="I70" s="231">
        <f t="shared" si="13"/>
        <v>0</v>
      </c>
      <c r="J70" s="231">
        <f t="shared" si="14"/>
        <v>0</v>
      </c>
      <c r="K70" s="231">
        <f t="shared" si="15"/>
        <v>0</v>
      </c>
      <c r="L70" s="231">
        <f t="shared" si="16"/>
        <v>0</v>
      </c>
      <c r="M70" s="231">
        <f t="shared" si="17"/>
        <v>0</v>
      </c>
      <c r="N70" s="231">
        <f t="shared" si="18"/>
        <v>0</v>
      </c>
      <c r="O70" s="231">
        <f t="shared" si="19"/>
        <v>2.5833060676614821E-4</v>
      </c>
      <c r="P70" s="285">
        <f t="shared" si="20"/>
        <v>1.7552642120449892E-4</v>
      </c>
      <c r="Q70" s="287">
        <f t="shared" si="21"/>
        <v>0</v>
      </c>
      <c r="R70" s="286"/>
      <c r="S70" s="287">
        <f t="shared" si="22"/>
        <v>0</v>
      </c>
      <c r="T70" s="285">
        <f t="shared" si="23"/>
        <v>0</v>
      </c>
      <c r="U70" s="285">
        <f t="shared" si="24"/>
        <v>0</v>
      </c>
      <c r="V70" s="285">
        <f t="shared" si="25"/>
        <v>0</v>
      </c>
      <c r="W70" s="285">
        <f t="shared" si="26"/>
        <v>0</v>
      </c>
      <c r="X70" s="285">
        <f t="shared" si="27"/>
        <v>0</v>
      </c>
      <c r="Y70" s="285">
        <f t="shared" si="28"/>
        <v>0</v>
      </c>
      <c r="Z70" s="285">
        <f t="shared" si="29"/>
        <v>0</v>
      </c>
      <c r="AA70" s="285">
        <f t="shared" si="32"/>
        <v>2.5833060676614827E-6</v>
      </c>
      <c r="AB70" s="285">
        <f t="shared" si="30"/>
        <v>1.7552642120449895E-6</v>
      </c>
      <c r="AC70" s="285">
        <f t="shared" si="31"/>
        <v>0</v>
      </c>
    </row>
    <row r="71" spans="2:29">
      <c r="B71" s="291" t="s">
        <v>1601</v>
      </c>
      <c r="C71" s="289" t="s">
        <v>206</v>
      </c>
      <c r="D71" s="290">
        <f>IFERROR(INDEX('Diesel Int Comb'!$F$48:$F$97,MATCH(C71,'Diesel Int Comb'!$B$48:$B$97,0)),"")</f>
        <v>1.3054358967800315E-5</v>
      </c>
      <c r="E71" s="290" t="str">
        <f>IFERROR(INDEX('Diesel Int Comb'!$F$10:$F$43,MATCH(C71,'Diesel Int Comb'!$B$10:$B$43,0)),"")</f>
        <v/>
      </c>
      <c r="F71" s="292" t="s">
        <v>44</v>
      </c>
      <c r="G71" s="231">
        <f t="shared" si="11"/>
        <v>0</v>
      </c>
      <c r="H71" s="231">
        <f t="shared" si="12"/>
        <v>0</v>
      </c>
      <c r="I71" s="231">
        <f t="shared" si="13"/>
        <v>0</v>
      </c>
      <c r="J71" s="231">
        <f t="shared" si="14"/>
        <v>0</v>
      </c>
      <c r="K71" s="231">
        <f t="shared" si="15"/>
        <v>0</v>
      </c>
      <c r="L71" s="231">
        <f t="shared" si="16"/>
        <v>0</v>
      </c>
      <c r="M71" s="231">
        <f t="shared" si="17"/>
        <v>0</v>
      </c>
      <c r="N71" s="231">
        <f t="shared" si="18"/>
        <v>0</v>
      </c>
      <c r="O71" s="231">
        <f t="shared" si="19"/>
        <v>1.5416907844106219E-4</v>
      </c>
      <c r="P71" s="285">
        <f t="shared" si="20"/>
        <v>1.0475238276218599E-4</v>
      </c>
      <c r="Q71" s="287">
        <f t="shared" si="21"/>
        <v>0</v>
      </c>
      <c r="R71" s="286"/>
      <c r="S71" s="287">
        <f t="shared" si="22"/>
        <v>0</v>
      </c>
      <c r="T71" s="285">
        <f t="shared" si="23"/>
        <v>0</v>
      </c>
      <c r="U71" s="285">
        <f t="shared" si="24"/>
        <v>0</v>
      </c>
      <c r="V71" s="285">
        <f t="shared" si="25"/>
        <v>0</v>
      </c>
      <c r="W71" s="285">
        <f t="shared" si="26"/>
        <v>0</v>
      </c>
      <c r="X71" s="285">
        <f t="shared" si="27"/>
        <v>0</v>
      </c>
      <c r="Y71" s="285">
        <f t="shared" si="28"/>
        <v>0</v>
      </c>
      <c r="Z71" s="285">
        <f t="shared" si="29"/>
        <v>0</v>
      </c>
      <c r="AA71" s="285">
        <f t="shared" si="32"/>
        <v>1.5416907844106217E-6</v>
      </c>
      <c r="AB71" s="285">
        <f t="shared" si="30"/>
        <v>1.0475238276218601E-6</v>
      </c>
      <c r="AC71" s="285">
        <f t="shared" si="31"/>
        <v>0</v>
      </c>
    </row>
    <row r="72" spans="2:29">
      <c r="B72" s="291" t="s">
        <v>1602</v>
      </c>
      <c r="C72" s="289" t="s">
        <v>106</v>
      </c>
      <c r="D72" s="290">
        <f>IFERROR(INDEX('Diesel Int Comb'!$F$48:$F$97,MATCH(C72,'Diesel Int Comb'!$B$48:$B$97,0)),"")</f>
        <v>4.7708462766464961E-6</v>
      </c>
      <c r="E72" s="290">
        <f>IFERROR(INDEX('Diesel Int Comb'!$F$10:$F$43,MATCH(C72,'Diesel Int Comb'!$B$10:$B$43,0)),"")</f>
        <v>4.7708462766464961E-6</v>
      </c>
      <c r="F72" s="292" t="s">
        <v>53</v>
      </c>
      <c r="G72" s="231">
        <f t="shared" si="11"/>
        <v>5.6773070692093298E-6</v>
      </c>
      <c r="H72" s="231">
        <f t="shared" si="12"/>
        <v>4.9139716649458914E-6</v>
      </c>
      <c r="I72" s="231">
        <f t="shared" si="13"/>
        <v>9.1123163883948077E-6</v>
      </c>
      <c r="J72" s="231">
        <f t="shared" si="14"/>
        <v>3.5781347074848721E-5</v>
      </c>
      <c r="K72" s="231">
        <f t="shared" si="15"/>
        <v>5.3433478298440752E-5</v>
      </c>
      <c r="L72" s="231">
        <f t="shared" si="16"/>
        <v>1.6173168877831623E-5</v>
      </c>
      <c r="M72" s="231">
        <f t="shared" si="17"/>
        <v>5.3433478298440752E-5</v>
      </c>
      <c r="N72" s="231">
        <f t="shared" si="18"/>
        <v>5.1048055160117505E-5</v>
      </c>
      <c r="O72" s="231">
        <f t="shared" si="19"/>
        <v>5.3433478298440752E-5</v>
      </c>
      <c r="P72" s="285">
        <f t="shared" si="20"/>
        <v>3.6306140165279835E-5</v>
      </c>
      <c r="Q72" s="287">
        <f t="shared" si="21"/>
        <v>1.6316294266131018E-5</v>
      </c>
      <c r="R72" s="286"/>
      <c r="S72" s="287">
        <f t="shared" si="22"/>
        <v>5.6773070692093307E-8</v>
      </c>
      <c r="T72" s="285">
        <f t="shared" si="23"/>
        <v>4.913971664945891E-8</v>
      </c>
      <c r="U72" s="285">
        <f t="shared" si="24"/>
        <v>9.1123163883948083E-8</v>
      </c>
      <c r="V72" s="285">
        <f t="shared" si="25"/>
        <v>3.5781347074848722E-7</v>
      </c>
      <c r="W72" s="285">
        <f t="shared" si="26"/>
        <v>5.3433478298440759E-7</v>
      </c>
      <c r="X72" s="285">
        <f t="shared" si="27"/>
        <v>1.6173168877831622E-7</v>
      </c>
      <c r="Y72" s="285">
        <f t="shared" si="28"/>
        <v>5.3433478298440759E-7</v>
      </c>
      <c r="Z72" s="285">
        <f t="shared" si="29"/>
        <v>5.1048055160117506E-7</v>
      </c>
      <c r="AA72" s="285">
        <f t="shared" si="32"/>
        <v>5.3433478298440759E-7</v>
      </c>
      <c r="AB72" s="285">
        <f t="shared" si="30"/>
        <v>3.6306140165279836E-7</v>
      </c>
      <c r="AC72" s="285">
        <f t="shared" si="31"/>
        <v>1.6316294266131017E-7</v>
      </c>
    </row>
    <row r="73" spans="2:29">
      <c r="B73" s="291" t="s">
        <v>1603</v>
      </c>
      <c r="C73" s="289" t="s">
        <v>107</v>
      </c>
      <c r="D73" s="290">
        <f>IFERROR(INDEX('Diesel Int Comb'!$F$48:$F$97,MATCH(C73,'Diesel Int Comb'!$B$48:$B$97,0)),"")</f>
        <v>8.0778295781549296E-5</v>
      </c>
      <c r="E73" s="290">
        <f>IFERROR(INDEX('Diesel Int Comb'!$F$10:$F$43,MATCH(C73,'Diesel Int Comb'!$B$10:$B$43,0)),"")</f>
        <v>1.5E-3</v>
      </c>
      <c r="F73" s="292" t="s">
        <v>53</v>
      </c>
      <c r="G73" s="231">
        <f t="shared" si="11"/>
        <v>1.7849999999999999E-3</v>
      </c>
      <c r="H73" s="231">
        <f t="shared" si="12"/>
        <v>1.5450000000000001E-3</v>
      </c>
      <c r="I73" s="231">
        <f t="shared" si="13"/>
        <v>2.8650000000000004E-3</v>
      </c>
      <c r="J73" s="231">
        <f t="shared" si="14"/>
        <v>1.125E-2</v>
      </c>
      <c r="K73" s="231">
        <f t="shared" si="15"/>
        <v>1.6799999999999999E-2</v>
      </c>
      <c r="L73" s="231">
        <f t="shared" si="16"/>
        <v>5.0850000000000001E-3</v>
      </c>
      <c r="M73" s="231">
        <f t="shared" si="17"/>
        <v>1.6799999999999999E-2</v>
      </c>
      <c r="N73" s="231">
        <f t="shared" si="18"/>
        <v>1.6049999999999998E-2</v>
      </c>
      <c r="O73" s="231">
        <f t="shared" si="19"/>
        <v>9.0471691275335203E-4</v>
      </c>
      <c r="P73" s="285">
        <f t="shared" si="20"/>
        <v>6.1472283089759004E-4</v>
      </c>
      <c r="Q73" s="287">
        <f t="shared" si="21"/>
        <v>5.1300000000000009E-3</v>
      </c>
      <c r="R73" s="286"/>
      <c r="S73" s="287">
        <f t="shared" si="22"/>
        <v>1.785E-5</v>
      </c>
      <c r="T73" s="285">
        <f t="shared" si="23"/>
        <v>1.5449999999999999E-5</v>
      </c>
      <c r="U73" s="285">
        <f t="shared" si="24"/>
        <v>2.8650000000000005E-5</v>
      </c>
      <c r="V73" s="285">
        <f t="shared" si="25"/>
        <v>1.125E-4</v>
      </c>
      <c r="W73" s="285">
        <f t="shared" si="26"/>
        <v>1.6800000000000002E-4</v>
      </c>
      <c r="X73" s="285">
        <f t="shared" si="27"/>
        <v>5.0850000000000003E-5</v>
      </c>
      <c r="Y73" s="285">
        <f t="shared" si="28"/>
        <v>1.6800000000000002E-4</v>
      </c>
      <c r="Z73" s="285">
        <f t="shared" si="29"/>
        <v>1.605E-4</v>
      </c>
      <c r="AA73" s="285">
        <f t="shared" si="32"/>
        <v>9.0471691275335214E-6</v>
      </c>
      <c r="AB73" s="285">
        <f t="shared" si="30"/>
        <v>6.1472283089759014E-6</v>
      </c>
      <c r="AC73" s="285">
        <f t="shared" si="31"/>
        <v>5.13E-5</v>
      </c>
    </row>
    <row r="74" spans="2:29">
      <c r="B74" s="291" t="s">
        <v>181</v>
      </c>
      <c r="C74" s="289" t="s">
        <v>173</v>
      </c>
      <c r="D74" s="290">
        <f>IFERROR(INDEX('Diesel Int Comb'!$F$48:$F$97,MATCH(C74,'Diesel Int Comb'!$B$48:$B$97,0)),"")</f>
        <v>2.0000000000000001E-4</v>
      </c>
      <c r="E74" s="290">
        <f>IFERROR(INDEX('Diesel Int Comb'!$F$10:$F$43,MATCH(C74,'Diesel Int Comb'!$B$10:$B$43,0)),"")</f>
        <v>2.0000000000000001E-4</v>
      </c>
      <c r="F74" s="292" t="s">
        <v>44</v>
      </c>
      <c r="G74" s="231">
        <f t="shared" si="11"/>
        <v>2.5095777777777773E-4</v>
      </c>
      <c r="H74" s="231">
        <f t="shared" si="12"/>
        <v>2.1721555555555554E-4</v>
      </c>
      <c r="I74" s="231">
        <f t="shared" si="13"/>
        <v>4.0279777777777777E-4</v>
      </c>
      <c r="J74" s="231">
        <f t="shared" si="14"/>
        <v>1.5816666666666666E-3</v>
      </c>
      <c r="K74" s="231">
        <f t="shared" si="15"/>
        <v>2.3619555555555549E-3</v>
      </c>
      <c r="L74" s="231">
        <f t="shared" si="16"/>
        <v>7.1491333333333334E-4</v>
      </c>
      <c r="M74" s="231">
        <f t="shared" si="17"/>
        <v>2.3619555555555549E-3</v>
      </c>
      <c r="N74" s="231">
        <f t="shared" si="18"/>
        <v>2.2565111111111109E-3</v>
      </c>
      <c r="O74" s="231">
        <f t="shared" si="19"/>
        <v>2.3619555555555549E-3</v>
      </c>
      <c r="P74" s="285">
        <f t="shared" si="20"/>
        <v>1.604864444444444E-3</v>
      </c>
      <c r="Q74" s="287">
        <f t="shared" si="21"/>
        <v>7.2124000000000005E-4</v>
      </c>
      <c r="R74" s="286"/>
      <c r="S74" s="287">
        <f t="shared" si="22"/>
        <v>2.5095777777777777E-6</v>
      </c>
      <c r="T74" s="285">
        <f t="shared" si="23"/>
        <v>2.1721555555555553E-6</v>
      </c>
      <c r="U74" s="285">
        <f t="shared" si="24"/>
        <v>4.0279777777777782E-6</v>
      </c>
      <c r="V74" s="285">
        <f t="shared" si="25"/>
        <v>1.5816666666666664E-5</v>
      </c>
      <c r="W74" s="285">
        <f t="shared" si="26"/>
        <v>2.3619555555555554E-5</v>
      </c>
      <c r="X74" s="285">
        <f t="shared" si="27"/>
        <v>7.1491333333333324E-6</v>
      </c>
      <c r="Y74" s="285">
        <f t="shared" si="28"/>
        <v>2.3619555555555554E-5</v>
      </c>
      <c r="Z74" s="285">
        <f t="shared" si="29"/>
        <v>2.2565111111111111E-5</v>
      </c>
      <c r="AA74" s="285">
        <f t="shared" si="32"/>
        <v>2.3619555555555554E-5</v>
      </c>
      <c r="AB74" s="285">
        <f t="shared" si="30"/>
        <v>1.6048644444444443E-5</v>
      </c>
      <c r="AC74" s="285">
        <f t="shared" si="31"/>
        <v>7.2123999999999998E-6</v>
      </c>
    </row>
    <row r="75" spans="2:29">
      <c r="B75" s="291" t="s">
        <v>1604</v>
      </c>
      <c r="C75" s="289" t="s">
        <v>208</v>
      </c>
      <c r="D75" s="290">
        <f>IFERROR(INDEX('Diesel Int Comb'!$F$48:$F$97,MATCH(C75,'Diesel Int Comb'!$B$48:$B$97,0)),"")</f>
        <v>6.6999913157770699E-5</v>
      </c>
      <c r="E75" s="290" t="str">
        <f>IFERROR(INDEX('Diesel Int Comb'!$F$10:$F$43,MATCH(C75,'Diesel Int Comb'!$B$10:$B$43,0)),"")</f>
        <v/>
      </c>
      <c r="F75" s="292" t="s">
        <v>44</v>
      </c>
      <c r="G75" s="231">
        <f t="shared" si="11"/>
        <v>0</v>
      </c>
      <c r="H75" s="231">
        <f t="shared" si="12"/>
        <v>0</v>
      </c>
      <c r="I75" s="231">
        <f t="shared" si="13"/>
        <v>0</v>
      </c>
      <c r="J75" s="231">
        <f t="shared" si="14"/>
        <v>0</v>
      </c>
      <c r="K75" s="231">
        <f t="shared" si="15"/>
        <v>0</v>
      </c>
      <c r="L75" s="231">
        <f t="shared" si="16"/>
        <v>0</v>
      </c>
      <c r="M75" s="231">
        <f t="shared" si="17"/>
        <v>0</v>
      </c>
      <c r="N75" s="231">
        <f t="shared" si="18"/>
        <v>0</v>
      </c>
      <c r="O75" s="231">
        <f t="shared" si="19"/>
        <v>7.9125408552368126E-4</v>
      </c>
      <c r="P75" s="285">
        <f t="shared" si="20"/>
        <v>5.3762889203885832E-4</v>
      </c>
      <c r="Q75" s="287">
        <f t="shared" si="21"/>
        <v>0</v>
      </c>
      <c r="R75" s="286"/>
      <c r="S75" s="287">
        <f t="shared" si="22"/>
        <v>0</v>
      </c>
      <c r="T75" s="285">
        <f t="shared" si="23"/>
        <v>0</v>
      </c>
      <c r="U75" s="285">
        <f t="shared" si="24"/>
        <v>0</v>
      </c>
      <c r="V75" s="285">
        <f t="shared" si="25"/>
        <v>0</v>
      </c>
      <c r="W75" s="285">
        <f t="shared" si="26"/>
        <v>0</v>
      </c>
      <c r="X75" s="285">
        <f t="shared" si="27"/>
        <v>0</v>
      </c>
      <c r="Y75" s="285">
        <f t="shared" si="28"/>
        <v>0</v>
      </c>
      <c r="Z75" s="285">
        <f t="shared" si="29"/>
        <v>0</v>
      </c>
      <c r="AA75" s="285">
        <f t="shared" si="32"/>
        <v>7.9125408552368123E-6</v>
      </c>
      <c r="AB75" s="285">
        <f t="shared" si="30"/>
        <v>5.3762889203885841E-6</v>
      </c>
      <c r="AC75" s="285">
        <f t="shared" si="31"/>
        <v>0</v>
      </c>
    </row>
    <row r="76" spans="2:29">
      <c r="B76" s="291" t="s">
        <v>1414</v>
      </c>
      <c r="C76" s="289" t="s">
        <v>109</v>
      </c>
      <c r="D76" s="290">
        <f>IFERROR(INDEX('Diesel Int Comb'!$F$48:$F$97,MATCH(C76,'Diesel Int Comb'!$B$48:$B$97,0)),"")</f>
        <v>1.5751137782235815E-5</v>
      </c>
      <c r="E76" s="290">
        <f>IFERROR(INDEX('Diesel Int Comb'!$F$10:$F$43,MATCH(C76,'Diesel Int Comb'!$B$10:$B$43,0)),"")</f>
        <v>1.5751137782235815E-5</v>
      </c>
      <c r="F76" s="292" t="s">
        <v>53</v>
      </c>
      <c r="G76" s="231">
        <f t="shared" si="11"/>
        <v>1.8743853960860619E-5</v>
      </c>
      <c r="H76" s="231">
        <f t="shared" si="12"/>
        <v>1.622367191570289E-5</v>
      </c>
      <c r="I76" s="231">
        <f t="shared" si="13"/>
        <v>3.0084673164070407E-5</v>
      </c>
      <c r="J76" s="231">
        <f t="shared" si="14"/>
        <v>1.1813353336676861E-4</v>
      </c>
      <c r="K76" s="231">
        <f t="shared" si="15"/>
        <v>1.7641274316104112E-4</v>
      </c>
      <c r="L76" s="231">
        <f t="shared" si="16"/>
        <v>5.3396357081779417E-5</v>
      </c>
      <c r="M76" s="231">
        <f t="shared" si="17"/>
        <v>1.7641274316104112E-4</v>
      </c>
      <c r="N76" s="231">
        <f t="shared" si="18"/>
        <v>1.6853717426992322E-4</v>
      </c>
      <c r="O76" s="231">
        <f t="shared" si="19"/>
        <v>1.7641274316104112E-4</v>
      </c>
      <c r="P76" s="285">
        <f t="shared" si="20"/>
        <v>1.1986615852281454E-4</v>
      </c>
      <c r="Q76" s="287">
        <f t="shared" si="21"/>
        <v>5.3868891215246492E-5</v>
      </c>
      <c r="R76" s="286"/>
      <c r="S76" s="287">
        <f t="shared" si="22"/>
        <v>1.8743853960860621E-7</v>
      </c>
      <c r="T76" s="285">
        <f t="shared" si="23"/>
        <v>1.6223671915702888E-7</v>
      </c>
      <c r="U76" s="285">
        <f t="shared" si="24"/>
        <v>3.0084673164070408E-7</v>
      </c>
      <c r="V76" s="285">
        <f t="shared" si="25"/>
        <v>1.181335333667686E-6</v>
      </c>
      <c r="W76" s="285">
        <f t="shared" si="26"/>
        <v>1.7641274316104114E-6</v>
      </c>
      <c r="X76" s="285">
        <f t="shared" si="27"/>
        <v>5.3396357081779409E-7</v>
      </c>
      <c r="Y76" s="285">
        <f t="shared" si="28"/>
        <v>1.7641274316104114E-6</v>
      </c>
      <c r="Z76" s="285">
        <f t="shared" si="29"/>
        <v>1.6853717426992322E-6</v>
      </c>
      <c r="AA76" s="285">
        <f t="shared" si="32"/>
        <v>1.7641274316104114E-6</v>
      </c>
      <c r="AB76" s="285">
        <f t="shared" si="30"/>
        <v>1.1986615852281455E-6</v>
      </c>
      <c r="AC76" s="285">
        <f t="shared" si="31"/>
        <v>5.3868891215246491E-7</v>
      </c>
    </row>
    <row r="77" spans="2:29">
      <c r="B77" s="291" t="s">
        <v>1415</v>
      </c>
      <c r="C77" s="289" t="s">
        <v>110</v>
      </c>
      <c r="D77" s="290">
        <f>IFERROR(INDEX('Diesel Int Comb'!$F$48:$F$97,MATCH(C77,'Diesel Int Comb'!$B$48:$B$97,0)),"")</f>
        <v>5.0213520825554141E-4</v>
      </c>
      <c r="E77" s="290">
        <f>IFERROR(INDEX('Diesel Int Comb'!$F$10:$F$43,MATCH(C77,'Diesel Int Comb'!$B$10:$B$43,0)),"")</f>
        <v>4.1000000000000003E-3</v>
      </c>
      <c r="F77" s="292" t="s">
        <v>53</v>
      </c>
      <c r="G77" s="231">
        <f t="shared" si="11"/>
        <v>4.8790000000000005E-3</v>
      </c>
      <c r="H77" s="231">
        <f t="shared" si="12"/>
        <v>4.2230000000000002E-3</v>
      </c>
      <c r="I77" s="231">
        <f t="shared" si="13"/>
        <v>7.8310000000000012E-3</v>
      </c>
      <c r="J77" s="231">
        <f t="shared" si="14"/>
        <v>3.0750000000000003E-2</v>
      </c>
      <c r="K77" s="231">
        <f t="shared" si="15"/>
        <v>4.5920000000000002E-2</v>
      </c>
      <c r="L77" s="231">
        <f t="shared" si="16"/>
        <v>1.3899000000000002E-2</v>
      </c>
      <c r="M77" s="231">
        <f t="shared" si="17"/>
        <v>4.5920000000000002E-2</v>
      </c>
      <c r="N77" s="231">
        <f t="shared" si="18"/>
        <v>4.3869999999999999E-2</v>
      </c>
      <c r="O77" s="231">
        <f t="shared" si="19"/>
        <v>5.6239143324620638E-3</v>
      </c>
      <c r="P77" s="285">
        <f t="shared" si="20"/>
        <v>3.8212489348246697E-3</v>
      </c>
      <c r="Q77" s="287">
        <f t="shared" si="21"/>
        <v>1.4022000000000003E-2</v>
      </c>
      <c r="R77" s="286"/>
      <c r="S77" s="287">
        <f t="shared" si="22"/>
        <v>4.8790000000000006E-5</v>
      </c>
      <c r="T77" s="285">
        <f t="shared" si="23"/>
        <v>4.2230000000000007E-5</v>
      </c>
      <c r="U77" s="285">
        <f t="shared" si="24"/>
        <v>7.8310000000000014E-5</v>
      </c>
      <c r="V77" s="285">
        <f t="shared" si="25"/>
        <v>3.0749999999999999E-4</v>
      </c>
      <c r="W77" s="285">
        <f t="shared" si="26"/>
        <v>4.5920000000000005E-4</v>
      </c>
      <c r="X77" s="285">
        <f t="shared" si="27"/>
        <v>1.3899000000000002E-4</v>
      </c>
      <c r="Y77" s="285">
        <f t="shared" si="28"/>
        <v>4.5920000000000005E-4</v>
      </c>
      <c r="Z77" s="285">
        <f t="shared" si="29"/>
        <v>4.3870000000000004E-4</v>
      </c>
      <c r="AA77" s="285">
        <f t="shared" si="32"/>
        <v>5.623914332462064E-5</v>
      </c>
      <c r="AB77" s="285">
        <f t="shared" si="30"/>
        <v>3.8212489348246704E-5</v>
      </c>
      <c r="AC77" s="285">
        <f t="shared" si="31"/>
        <v>1.4022000000000001E-4</v>
      </c>
    </row>
    <row r="78" spans="2:29">
      <c r="B78" s="293" t="s">
        <v>182</v>
      </c>
      <c r="C78" s="289">
        <v>200</v>
      </c>
      <c r="D78" s="290">
        <f>IFERROR(INDEX('Diesel Int Comb'!$F$48:$F$97,MATCH(C78,'Diesel Int Comb'!$B$48:$B$97,0)),"")</f>
        <v>16.9752457004105</v>
      </c>
      <c r="E78" s="290">
        <f>IFERROR(INDEX('Diesel Int Comb'!$F$10:$F$43,MATCH(C78,'Diesel Int Comb'!$B$10:$B$43,0)),"")</f>
        <v>33.5</v>
      </c>
      <c r="F78" s="294" t="s">
        <v>44</v>
      </c>
      <c r="G78" s="231">
        <f t="shared" si="11"/>
        <v>42.03542777777777</v>
      </c>
      <c r="H78" s="231">
        <f t="shared" si="12"/>
        <v>36.383605555555555</v>
      </c>
      <c r="I78" s="231">
        <f t="shared" si="13"/>
        <v>67.468627777777769</v>
      </c>
      <c r="J78" s="231">
        <f t="shared" si="14"/>
        <v>264.92916666666662</v>
      </c>
      <c r="K78" s="231">
        <f t="shared" si="15"/>
        <v>395.62755555555549</v>
      </c>
      <c r="L78" s="231">
        <f t="shared" si="16"/>
        <v>119.74798333333331</v>
      </c>
      <c r="M78" s="231">
        <f t="shared" si="17"/>
        <v>395.62755555555549</v>
      </c>
      <c r="N78" s="231">
        <f t="shared" si="18"/>
        <v>377.96561111111106</v>
      </c>
      <c r="O78" s="231">
        <f t="shared" si="19"/>
        <v>200.47387944502566</v>
      </c>
      <c r="P78" s="285">
        <f t="shared" si="20"/>
        <v>136.21484130148619</v>
      </c>
      <c r="Q78" s="287">
        <f t="shared" si="21"/>
        <v>120.80769999999998</v>
      </c>
      <c r="R78" s="286"/>
      <c r="S78" s="287">
        <f t="shared" si="22"/>
        <v>0.42035427777777773</v>
      </c>
      <c r="T78" s="285">
        <f t="shared" si="23"/>
        <v>0.36383605555555554</v>
      </c>
      <c r="U78" s="285">
        <f t="shared" si="24"/>
        <v>0.67468627777777768</v>
      </c>
      <c r="V78" s="285">
        <f t="shared" si="25"/>
        <v>2.6492916666666662</v>
      </c>
      <c r="W78" s="285">
        <f t="shared" si="26"/>
        <v>3.9562755555555551</v>
      </c>
      <c r="X78" s="285">
        <f t="shared" si="27"/>
        <v>1.1974798333333332</v>
      </c>
      <c r="Y78" s="285">
        <f t="shared" si="28"/>
        <v>3.9562755555555551</v>
      </c>
      <c r="Z78" s="285">
        <f t="shared" si="29"/>
        <v>3.7796561111111102</v>
      </c>
      <c r="AA78" s="285">
        <f t="shared" si="32"/>
        <v>2.0047387944502568</v>
      </c>
      <c r="AB78" s="285">
        <f t="shared" si="30"/>
        <v>1.3621484130148618</v>
      </c>
      <c r="AC78" s="285">
        <f t="shared" si="31"/>
        <v>1.2080769999999998</v>
      </c>
    </row>
    <row r="79" spans="2:29">
      <c r="B79" s="293" t="s">
        <v>1605</v>
      </c>
      <c r="C79" s="289" t="s">
        <v>210</v>
      </c>
      <c r="D79" s="290">
        <f>IFERROR(INDEX('Diesel Int Comb'!$F$48:$F$97,MATCH(C79,'Diesel Int Comb'!$B$48:$B$97,0)),"")</f>
        <v>1.0369866679621714E-6</v>
      </c>
      <c r="E79" s="290" t="str">
        <f>IFERROR(INDEX('Diesel Int Comb'!$F$10:$F$43,MATCH(C79,'Diesel Int Comb'!$B$10:$B$43,0)),"")</f>
        <v/>
      </c>
      <c r="F79" s="295" t="s">
        <v>44</v>
      </c>
      <c r="G79" s="231">
        <f t="shared" si="11"/>
        <v>0</v>
      </c>
      <c r="H79" s="231">
        <f t="shared" si="12"/>
        <v>0</v>
      </c>
      <c r="I79" s="231">
        <f t="shared" si="13"/>
        <v>0</v>
      </c>
      <c r="J79" s="231">
        <f t="shared" si="14"/>
        <v>0</v>
      </c>
      <c r="K79" s="231">
        <f t="shared" si="15"/>
        <v>0</v>
      </c>
      <c r="L79" s="231">
        <f t="shared" si="16"/>
        <v>0</v>
      </c>
      <c r="M79" s="231">
        <f t="shared" si="17"/>
        <v>0</v>
      </c>
      <c r="N79" s="231">
        <f t="shared" si="18"/>
        <v>0</v>
      </c>
      <c r="O79" s="231">
        <f t="shared" si="19"/>
        <v>1.2246582107151472E-5</v>
      </c>
      <c r="P79" s="285">
        <f t="shared" si="20"/>
        <v>8.3211151638770263E-6</v>
      </c>
      <c r="Q79" s="287">
        <f t="shared" si="21"/>
        <v>0</v>
      </c>
      <c r="R79" s="286"/>
      <c r="S79" s="287">
        <f t="shared" si="22"/>
        <v>0</v>
      </c>
      <c r="T79" s="285">
        <f t="shared" si="23"/>
        <v>0</v>
      </c>
      <c r="U79" s="285">
        <f t="shared" si="24"/>
        <v>0</v>
      </c>
      <c r="V79" s="285">
        <f t="shared" si="25"/>
        <v>0</v>
      </c>
      <c r="W79" s="285">
        <f t="shared" si="26"/>
        <v>0</v>
      </c>
      <c r="X79" s="285">
        <f t="shared" si="27"/>
        <v>0</v>
      </c>
      <c r="Y79" s="285">
        <f t="shared" si="28"/>
        <v>0</v>
      </c>
      <c r="Z79" s="285">
        <f t="shared" si="29"/>
        <v>0</v>
      </c>
      <c r="AA79" s="285">
        <f t="shared" si="32"/>
        <v>1.2246582107151475E-7</v>
      </c>
      <c r="AB79" s="285">
        <f t="shared" si="30"/>
        <v>8.3211151638770278E-8</v>
      </c>
      <c r="AC79" s="285">
        <f t="shared" si="31"/>
        <v>0</v>
      </c>
    </row>
    <row r="80" spans="2:29">
      <c r="B80" s="291" t="s">
        <v>1606</v>
      </c>
      <c r="C80" s="289" t="s">
        <v>111</v>
      </c>
      <c r="D80" s="290">
        <f>IFERROR(INDEX('Diesel Int Comb'!$F$48:$F$97,MATCH(C80,'Diesel Int Comb'!$B$48:$B$97,0)),"")</f>
        <v>1.09E-2</v>
      </c>
      <c r="E80" s="290">
        <f>IFERROR(INDEX('Diesel Int Comb'!$F$10:$F$43,MATCH(C80,'Diesel Int Comb'!$B$10:$B$43,0)),"")</f>
        <v>1.09E-2</v>
      </c>
      <c r="F80" s="292" t="s">
        <v>44</v>
      </c>
      <c r="G80" s="231">
        <f t="shared" si="11"/>
        <v>1.3677198888888888E-2</v>
      </c>
      <c r="H80" s="231">
        <f t="shared" si="12"/>
        <v>1.1838247777777778E-2</v>
      </c>
      <c r="I80" s="231">
        <f t="shared" si="13"/>
        <v>2.1952478888888887E-2</v>
      </c>
      <c r="J80" s="231">
        <f t="shared" si="14"/>
        <v>8.6200833333333324E-2</v>
      </c>
      <c r="K80" s="231">
        <f t="shared" si="15"/>
        <v>0.12872657777777774</v>
      </c>
      <c r="L80" s="231">
        <f t="shared" si="16"/>
        <v>3.8962776666666664E-2</v>
      </c>
      <c r="M80" s="231">
        <f t="shared" si="17"/>
        <v>0.12872657777777774</v>
      </c>
      <c r="N80" s="231">
        <f t="shared" si="18"/>
        <v>0.12297985555555553</v>
      </c>
      <c r="O80" s="231">
        <f t="shared" si="19"/>
        <v>0.12872657777777774</v>
      </c>
      <c r="P80" s="285">
        <f t="shared" si="20"/>
        <v>8.746511222222221E-2</v>
      </c>
      <c r="Q80" s="287">
        <f t="shared" si="21"/>
        <v>3.9307580000000002E-2</v>
      </c>
      <c r="R80" s="286"/>
      <c r="S80" s="287">
        <f t="shared" si="22"/>
        <v>1.3677198888888888E-4</v>
      </c>
      <c r="T80" s="285">
        <f t="shared" si="23"/>
        <v>1.1838247777777777E-4</v>
      </c>
      <c r="U80" s="285">
        <f t="shared" si="24"/>
        <v>2.1952478888888889E-4</v>
      </c>
      <c r="V80" s="285">
        <f t="shared" si="25"/>
        <v>8.620083333333332E-4</v>
      </c>
      <c r="W80" s="285">
        <f t="shared" si="26"/>
        <v>1.2872657777777776E-3</v>
      </c>
      <c r="X80" s="285">
        <f t="shared" si="27"/>
        <v>3.896277666666666E-4</v>
      </c>
      <c r="Y80" s="285">
        <f t="shared" si="28"/>
        <v>1.2872657777777776E-3</v>
      </c>
      <c r="Z80" s="285">
        <f t="shared" si="29"/>
        <v>1.2297985555555552E-3</v>
      </c>
      <c r="AA80" s="285">
        <f t="shared" si="32"/>
        <v>1.2872657777777776E-3</v>
      </c>
      <c r="AB80" s="285">
        <f t="shared" si="30"/>
        <v>8.7465112222222209E-4</v>
      </c>
      <c r="AC80" s="285">
        <f t="shared" si="31"/>
        <v>3.9307579999999995E-4</v>
      </c>
    </row>
    <row r="81" spans="2:29" ht="13.5" customHeight="1">
      <c r="B81" s="296" t="s">
        <v>1607</v>
      </c>
      <c r="C81" s="297" t="s">
        <v>212</v>
      </c>
      <c r="D81" s="290">
        <f>IFERROR(INDEX('Diesel Int Comb'!$F$48:$F$97,MATCH(C81,'Diesel Int Comb'!$B$48:$B$97,0)),"")</f>
        <v>3.6995325890908364E-4</v>
      </c>
      <c r="E81" s="290" t="str">
        <f>IFERROR(INDEX('Diesel Int Comb'!$F$10:$F$43,MATCH(C81,'Diesel Int Comb'!$B$10:$B$43,0)),"")</f>
        <v/>
      </c>
      <c r="F81" s="292" t="s">
        <v>44</v>
      </c>
      <c r="G81" s="231">
        <f t="shared" si="11"/>
        <v>0</v>
      </c>
      <c r="H81" s="231">
        <f t="shared" si="12"/>
        <v>0</v>
      </c>
      <c r="I81" s="231">
        <f t="shared" si="13"/>
        <v>0</v>
      </c>
      <c r="J81" s="231">
        <f t="shared" si="14"/>
        <v>0</v>
      </c>
      <c r="K81" s="231">
        <f t="shared" si="15"/>
        <v>0</v>
      </c>
      <c r="L81" s="231">
        <f t="shared" si="16"/>
        <v>0</v>
      </c>
      <c r="M81" s="231">
        <f t="shared" si="17"/>
        <v>0</v>
      </c>
      <c r="N81" s="231">
        <f t="shared" si="18"/>
        <v>0</v>
      </c>
      <c r="O81" s="231">
        <f t="shared" si="19"/>
        <v>4.3690657758809637E-3</v>
      </c>
      <c r="P81" s="285">
        <f t="shared" si="20"/>
        <v>2.9686241566476905E-3</v>
      </c>
      <c r="Q81" s="287">
        <f t="shared" si="21"/>
        <v>0</v>
      </c>
      <c r="R81" s="286"/>
      <c r="S81" s="287">
        <f t="shared" si="22"/>
        <v>0</v>
      </c>
      <c r="T81" s="285">
        <f t="shared" si="23"/>
        <v>0</v>
      </c>
      <c r="U81" s="285">
        <f t="shared" si="24"/>
        <v>0</v>
      </c>
      <c r="V81" s="285">
        <f t="shared" si="25"/>
        <v>0</v>
      </c>
      <c r="W81" s="285">
        <f t="shared" si="26"/>
        <v>0</v>
      </c>
      <c r="X81" s="285">
        <f t="shared" si="27"/>
        <v>0</v>
      </c>
      <c r="Y81" s="285">
        <f t="shared" si="28"/>
        <v>0</v>
      </c>
      <c r="Z81" s="285">
        <f t="shared" si="29"/>
        <v>0</v>
      </c>
      <c r="AA81" s="285">
        <f t="shared" si="32"/>
        <v>4.3690657758809642E-5</v>
      </c>
      <c r="AB81" s="285">
        <f t="shared" si="30"/>
        <v>2.9686241566476908E-5</v>
      </c>
      <c r="AC81" s="285">
        <f t="shared" si="31"/>
        <v>0</v>
      </c>
    </row>
    <row r="82" spans="2:29">
      <c r="B82" s="296" t="s">
        <v>1608</v>
      </c>
      <c r="C82" s="297" t="s">
        <v>214</v>
      </c>
      <c r="D82" s="290">
        <f>IFERROR(INDEX('Diesel Int Comb'!$F$48:$F$97,MATCH(C82,'Diesel Int Comb'!$B$48:$B$97,0)),"")</f>
        <v>2.1843972782305239E-3</v>
      </c>
      <c r="E82" s="290" t="str">
        <f>IFERROR(INDEX('Diesel Int Comb'!$F$10:$F$43,MATCH(C82,'Diesel Int Comb'!$B$10:$B$43,0)),"")</f>
        <v/>
      </c>
      <c r="F82" s="292" t="s">
        <v>44</v>
      </c>
      <c r="G82" s="231">
        <f t="shared" si="11"/>
        <v>0</v>
      </c>
      <c r="H82" s="231">
        <f t="shared" si="12"/>
        <v>0</v>
      </c>
      <c r="I82" s="231">
        <f t="shared" si="13"/>
        <v>0</v>
      </c>
      <c r="J82" s="231">
        <f t="shared" si="14"/>
        <v>0</v>
      </c>
      <c r="K82" s="231">
        <f t="shared" si="15"/>
        <v>0</v>
      </c>
      <c r="L82" s="231">
        <f t="shared" si="16"/>
        <v>0</v>
      </c>
      <c r="M82" s="231">
        <f t="shared" si="17"/>
        <v>0</v>
      </c>
      <c r="N82" s="231">
        <f t="shared" si="18"/>
        <v>0</v>
      </c>
      <c r="O82" s="231">
        <f t="shared" si="19"/>
        <v>2.5797246434285097E-2</v>
      </c>
      <c r="P82" s="285">
        <f t="shared" si="20"/>
        <v>1.7528307621866929E-2</v>
      </c>
      <c r="Q82" s="287">
        <f t="shared" si="21"/>
        <v>0</v>
      </c>
      <c r="R82" s="286"/>
      <c r="S82" s="287">
        <f t="shared" si="22"/>
        <v>0</v>
      </c>
      <c r="T82" s="285">
        <f t="shared" si="23"/>
        <v>0</v>
      </c>
      <c r="U82" s="285">
        <f t="shared" si="24"/>
        <v>0</v>
      </c>
      <c r="V82" s="285">
        <f t="shared" si="25"/>
        <v>0</v>
      </c>
      <c r="W82" s="285">
        <f t="shared" si="26"/>
        <v>0</v>
      </c>
      <c r="X82" s="285">
        <f t="shared" si="27"/>
        <v>0</v>
      </c>
      <c r="Y82" s="285">
        <f t="shared" si="28"/>
        <v>0</v>
      </c>
      <c r="Z82" s="285">
        <f t="shared" si="29"/>
        <v>0</v>
      </c>
      <c r="AA82" s="285">
        <f t="shared" si="32"/>
        <v>2.5797246434285104E-4</v>
      </c>
      <c r="AB82" s="285">
        <f t="shared" si="30"/>
        <v>1.752830762186693E-4</v>
      </c>
      <c r="AC82" s="285">
        <f t="shared" si="31"/>
        <v>0</v>
      </c>
    </row>
    <row r="83" spans="2:29">
      <c r="B83" s="291" t="s">
        <v>137</v>
      </c>
      <c r="C83" s="289" t="s">
        <v>112</v>
      </c>
      <c r="D83" s="290">
        <f>IFERROR(INDEX('Diesel Int Comb'!$F$48:$F$97,MATCH(C83,'Diesel Int Comb'!$B$48:$B$97,0)),"")</f>
        <v>2.7130627655139485</v>
      </c>
      <c r="E83" s="290">
        <f>IFERROR(INDEX('Diesel Int Comb'!$F$10:$F$43,MATCH(C83,'Diesel Int Comb'!$B$10:$B$43,0)),"")</f>
        <v>1.7261</v>
      </c>
      <c r="F83" s="292" t="s">
        <v>44</v>
      </c>
      <c r="G83" s="231">
        <f>IFERROR($M$40*$E83,0)+IFERROR(IF($F83="yes",($I$40/1000)*$E83*$G$112*$C$113,0),0)</f>
        <v>2.1852905472222224</v>
      </c>
      <c r="H83" s="231">
        <f>IFERROR($M$41*$E83,0)+IFERROR(IF($F83="yes",($I$41/1000)*$E83*$G$112*$C$113,0),0)</f>
        <v>1.8914699694444446</v>
      </c>
      <c r="I83" s="231">
        <f>IFERROR($M$42*$E83,0)+IFERROR(IF($F83="yes",($I$42/1000)*$E83*$G$112*$C$113,0),0)</f>
        <v>3.5074831472222225</v>
      </c>
      <c r="J83" s="231">
        <f>IFERROR($M$43*$E83,0)+IFERROR(IF($F83="yes",($I$43/1000)*$E83*$G$112*$C$113,0),0)</f>
        <v>13.772839583333333</v>
      </c>
      <c r="K83" s="231">
        <f>IFERROR($M$44*$E83,0)+IFERROR(IF($F83="yes",($I$44/1000)*$E83*$G$112*$C$113,0),0)</f>
        <v>20.567440444444443</v>
      </c>
      <c r="L83" s="231">
        <f>IFERROR($M$45*$E83,0)+IFERROR(IF($F83="yes",($I$45/1000)*$E83*$G$112*$C$113,0),0)</f>
        <v>6.2253234916666669</v>
      </c>
      <c r="M83" s="231">
        <f>IFERROR($M$46*$E83,0)+IFERROR(IF($F83="yes",($I$46/1000)*$E83*$G$112*$C$113,0),0)</f>
        <v>20.567440444444443</v>
      </c>
      <c r="N83" s="231">
        <f>IFERROR($M$47*$E83,0)+IFERROR(IF($F83="yes",($I$47/1000)*$E83*$G$112*$C$113,0),0)</f>
        <v>19.649251138888886</v>
      </c>
      <c r="O83" s="231">
        <f>IFERROR($M$48*$D83,0)+IFERROR(IF($F83="yes",($I$48/1000)*$D83*$G$112*$C$113,0),0)</f>
        <v>32.327650108190646</v>
      </c>
      <c r="P83" s="285">
        <f>IFERROR($M$49*$D83,0)+IFERROR(IF($F83="yes",($I$49/1000)*$D83*$G$112*$C$113,0),0)</f>
        <v>21.96548368958311</v>
      </c>
      <c r="Q83" s="287">
        <f>IFERROR($M$50*$E83,0)+IFERROR(IF($F83="yes",($I$50/1000)*$E83*$G$112*$C$113,0),0)</f>
        <v>6.2804148500000005</v>
      </c>
      <c r="R83" s="286"/>
      <c r="S83" s="287">
        <f>IFERROR($N$40*$E83,0)+IFERROR(IF($F83="yes",($I$40/1000)*$E83*$G$112*$E$113,0),0)</f>
        <v>2.1852905472222222E-2</v>
      </c>
      <c r="T83" s="285">
        <f>IFERROR($N$41*$E83,0)+IFERROR(IF($F83="yes",($I$41/1000)*$E83*$G$112*$E$113,0),0)</f>
        <v>1.8914699694444443E-2</v>
      </c>
      <c r="U83" s="285">
        <f>IFERROR($N$42*$E83,0)+IFERROR(IF($F83="yes",($I$42/1000)*$E83*$G$112*$E$113,0),0)</f>
        <v>3.5074831472222227E-2</v>
      </c>
      <c r="V83" s="285">
        <f>IFERROR($N$43*$E83,0)+IFERROR(IF($F83="yes",($I$43/1000)*$E83*$G$112*$E$113,0),0)</f>
        <v>0.13772839583333335</v>
      </c>
      <c r="W83" s="285">
        <f>IFERROR($N$44*$E83,0)+IFERROR(IF($F83="yes",($I$44/1000)*$E83*$G$112*$E$113,0),0)</f>
        <v>0.20567440444444446</v>
      </c>
      <c r="X83" s="285">
        <f>IFERROR($N$45*$E83,0)+IFERROR(IF($F83="yes",($I$45/1000)*$E83*$G$112*$E$113,0),0)</f>
        <v>6.2253234916666664E-2</v>
      </c>
      <c r="Y83" s="285">
        <f>IFERROR($N$46*$E83,0)+IFERROR(IF($F83="yes",($I$46/1000)*$E83*$G$112*$E$113,0),0)</f>
        <v>0.20567440444444446</v>
      </c>
      <c r="Z83" s="285">
        <f>IFERROR($N$47*$E83,0)+IFERROR(IF($F83="yes",($I$47/1000)*$E83*$G$112*$E$113,0),0)</f>
        <v>0.19649251138888887</v>
      </c>
      <c r="AA83" s="285">
        <f>IFERROR($N$48*$D83,0)+IFERROR(IF($F83="yes",($I$48/1000)*$D83*$G$112*$E$113,0),0)</f>
        <v>0.32327650108190648</v>
      </c>
      <c r="AB83" s="285">
        <f>IFERROR($N$49*$D83,0)+IFERROR(IF($F83="yes",($I$49/1000)*$D83*$G$112*$E$113,0),0)</f>
        <v>0.21965483689583112</v>
      </c>
      <c r="AC83" s="285">
        <f>IFERROR($N$50*$E83,0)+IFERROR(IF($F83="yes",($I$50/1000)*$E83*$G$112*$E$113,0),0)</f>
        <v>6.2804148500000004E-2</v>
      </c>
    </row>
    <row r="84" spans="2:29">
      <c r="B84" s="291" t="s">
        <v>138</v>
      </c>
      <c r="C84" s="289" t="s">
        <v>113</v>
      </c>
      <c r="D84" s="290">
        <f>IFERROR(INDEX('Diesel Int Comb'!$F$48:$F$97,MATCH(C84,'Diesel Int Comb'!$B$48:$B$97,0)),"")</f>
        <v>2.69E-2</v>
      </c>
      <c r="E84" s="290">
        <f>IFERROR(INDEX('Diesel Int Comb'!$F$10:$F$43,MATCH(C84,'Diesel Int Comb'!$B$10:$B$43,0)),"")</f>
        <v>2.69E-2</v>
      </c>
      <c r="F84" s="292" t="s">
        <v>44</v>
      </c>
      <c r="G84" s="231">
        <f t="shared" ref="G84:G105" si="33">IFERROR($M$40*$E84,0)+IFERROR(IF($F84="yes",($I$40/1000)*$E84*$G$111*$C$113,0),0)</f>
        <v>3.3753821111111103E-2</v>
      </c>
      <c r="H84" s="231">
        <f t="shared" ref="H84:H105" si="34">IFERROR($M$41*$E84,0)+IFERROR(IF($F84="yes",($I$41/1000)*$E84*$G$111*$C$113,0),0)</f>
        <v>2.9215492222222222E-2</v>
      </c>
      <c r="I84" s="231">
        <f t="shared" ref="I84:I105" si="35">IFERROR($M$42*$E84,0)+IFERROR(IF($F84="yes",($I$42/1000)*$E84*$G$111*$C$113,0),0)</f>
        <v>5.4176301111111103E-2</v>
      </c>
      <c r="J84" s="231">
        <f t="shared" ref="J84:J105" si="36">IFERROR($M$43*$E84,0)+IFERROR(IF($F84="yes",($I$43/1000)*$E84*$G$111*$C$113,0),0)</f>
        <v>0.21273416666666664</v>
      </c>
      <c r="K84" s="231">
        <f t="shared" ref="K84:K105" si="37">IFERROR($M$44*$E84,0)+IFERROR(IF($F84="yes",($I$44/1000)*$E84*$G$111*$C$113,0),0)</f>
        <v>0.31768302222222217</v>
      </c>
      <c r="L84" s="231">
        <f t="shared" ref="L84:L105" si="38">IFERROR($M$45*$E84,0)+IFERROR(IF($F84="yes",($I$45/1000)*$E84*$G$111*$C$113,0),0)</f>
        <v>9.6155843333333324E-2</v>
      </c>
      <c r="M84" s="231">
        <f t="shared" ref="M84:M105" si="39">IFERROR($M$46*$E84,0)+IFERROR(IF($F84="yes",($I$46/1000)*$E84*$G$111*$C$113,0),0)</f>
        <v>0.31768302222222217</v>
      </c>
      <c r="N84" s="231">
        <f t="shared" ref="N84:N105" si="40">IFERROR($M$47*$E84,0)+IFERROR(IF($F84="yes",($I$47/1000)*$E84*$G$111*$C$113,0),0)</f>
        <v>0.30350074444444436</v>
      </c>
      <c r="O84" s="231">
        <f t="shared" ref="O84:O105" si="41">IFERROR($M$48*$D84,0)+IFERROR(IF($F84="yes",($I$48/1000)*$D84*$G$111*$C$113,0),0)</f>
        <v>0.31768302222222217</v>
      </c>
      <c r="P84" s="285">
        <f t="shared" ref="P84:P105" si="42">IFERROR($M$49*$D84,0)+IFERROR(IF($F84="yes",($I$49/1000)*$D84*$G$111*$C$113,0),0)</f>
        <v>0.21585426777777772</v>
      </c>
      <c r="Q84" s="287">
        <f t="shared" ref="Q84:Q105" si="43">IFERROR($M$50*$E84,0)+IFERROR(IF($F84="yes",($I$50/1000)*$E84*$G$111*$C$113,0),0)</f>
        <v>9.7006780000000001E-2</v>
      </c>
      <c r="R84" s="286"/>
      <c r="S84" s="287">
        <f t="shared" ref="S84:S105" si="44">IFERROR($N$40*$E84,0)+IFERROR(IF($F84="yes",($I$40/1000)*$E84*$G$111*$E$113,0),0)</f>
        <v>3.3753821111111109E-4</v>
      </c>
      <c r="T84" s="285">
        <f t="shared" ref="T84:T105" si="45">IFERROR($N$41*$E84,0)+IFERROR(IF($F84="yes",($I$41/1000)*$E84*$G$111*$E$113,0),0)</f>
        <v>2.9215492222222224E-4</v>
      </c>
      <c r="U84" s="285">
        <f t="shared" ref="U84:U105" si="46">IFERROR($N$42*$E84,0)+IFERROR(IF($F84="yes",($I$42/1000)*$E84*$G$111*$E$113,0),0)</f>
        <v>5.4176301111111117E-4</v>
      </c>
      <c r="V84" s="285">
        <f t="shared" ref="V84:V105" si="47">IFERROR($N$43*$E84,0)+IFERROR(IF($F84="yes",($I$43/1000)*$E84*$G$111*$E$113,0),0)</f>
        <v>2.1273416666666659E-3</v>
      </c>
      <c r="W84" s="285">
        <f t="shared" ref="W84:W105" si="48">IFERROR($N$44*$E84,0)+IFERROR(IF($F84="yes",($I$44/1000)*$E84*$G$111*$E$113,0),0)</f>
        <v>3.1768302222222218E-3</v>
      </c>
      <c r="X84" s="285">
        <f t="shared" ref="X84:X105" si="49">IFERROR($N$45*$E84,0)+IFERROR(IF($F84="yes",($I$45/1000)*$E84*$G$111*$E$113,0),0)</f>
        <v>9.6155843333333324E-4</v>
      </c>
      <c r="Y84" s="285">
        <f t="shared" ref="Y84:Y105" si="50">IFERROR($N$46*$E84,0)+IFERROR(IF($F84="yes",($I$46/1000)*$E84*$G$111*$E$113,0),0)</f>
        <v>3.1768302222222218E-3</v>
      </c>
      <c r="Z84" s="285">
        <f t="shared" ref="Z84:Z105" si="51">IFERROR($N$47*$E84,0)+IFERROR(IF($F84="yes",($I$47/1000)*$E84*$G$111*$E$113,0),0)</f>
        <v>3.0350074444444441E-3</v>
      </c>
      <c r="AA84" s="285">
        <f t="shared" si="32"/>
        <v>3.1768302222222218E-3</v>
      </c>
      <c r="AB84" s="285">
        <f t="shared" ref="AB84:AB105" si="52">IFERROR($N$49*$D84,0)+IFERROR(IF($F84="yes",($I$49/1000)*$D84*$G$111*$E$113,0),0)</f>
        <v>2.1585426777777778E-3</v>
      </c>
      <c r="AC84" s="285">
        <f t="shared" ref="AC84:AC105" si="53">IFERROR($N$50*$E84,0)+IFERROR(IF($F84="yes",($I$50/1000)*$E84*$G$111*$E$113,0),0)</f>
        <v>9.7006779999999986E-4</v>
      </c>
    </row>
    <row r="85" spans="2:29">
      <c r="B85" s="291" t="s">
        <v>1609</v>
      </c>
      <c r="C85" s="289" t="s">
        <v>108</v>
      </c>
      <c r="D85" s="290">
        <f>IFERROR(INDEX('Diesel Int Comb'!$F$48:$F$97,MATCH(C85,'Diesel Int Comb'!$B$48:$B$97,0)),"")</f>
        <v>6.3144459628541096E-5</v>
      </c>
      <c r="E85" s="290">
        <f>IFERROR(INDEX('Diesel Int Comb'!$F$10:$F$43,MATCH(C85,'Diesel Int Comb'!$B$10:$B$43,0)),"")</f>
        <v>1E-4</v>
      </c>
      <c r="F85" s="292" t="s">
        <v>53</v>
      </c>
      <c r="G85" s="231">
        <f t="shared" si="33"/>
        <v>1.1900000000000001E-4</v>
      </c>
      <c r="H85" s="231">
        <f t="shared" si="34"/>
        <v>1.0300000000000001E-4</v>
      </c>
      <c r="I85" s="231">
        <f t="shared" si="35"/>
        <v>1.9100000000000003E-4</v>
      </c>
      <c r="J85" s="231">
        <f t="shared" si="36"/>
        <v>7.5000000000000002E-4</v>
      </c>
      <c r="K85" s="231">
        <f t="shared" si="37"/>
        <v>1.1199999999999999E-3</v>
      </c>
      <c r="L85" s="231">
        <f t="shared" si="38"/>
        <v>3.3900000000000005E-4</v>
      </c>
      <c r="M85" s="231">
        <f t="shared" si="39"/>
        <v>1.1199999999999999E-3</v>
      </c>
      <c r="N85" s="231">
        <f t="shared" si="40"/>
        <v>1.07E-3</v>
      </c>
      <c r="O85" s="231">
        <f t="shared" si="41"/>
        <v>7.0721794783966028E-4</v>
      </c>
      <c r="P85" s="285">
        <f t="shared" si="42"/>
        <v>4.805293377731977E-4</v>
      </c>
      <c r="Q85" s="287">
        <f t="shared" si="43"/>
        <v>3.4200000000000007E-4</v>
      </c>
      <c r="R85" s="286"/>
      <c r="S85" s="287">
        <f t="shared" si="44"/>
        <v>1.19E-6</v>
      </c>
      <c r="T85" s="285">
        <f t="shared" si="45"/>
        <v>1.0300000000000001E-6</v>
      </c>
      <c r="U85" s="285">
        <f t="shared" si="46"/>
        <v>1.9100000000000003E-6</v>
      </c>
      <c r="V85" s="285">
        <f t="shared" si="47"/>
        <v>7.5000000000000002E-6</v>
      </c>
      <c r="W85" s="285">
        <f t="shared" si="48"/>
        <v>1.1200000000000001E-5</v>
      </c>
      <c r="X85" s="285">
        <f t="shared" si="49"/>
        <v>3.3900000000000002E-6</v>
      </c>
      <c r="Y85" s="285">
        <f t="shared" si="50"/>
        <v>1.1200000000000001E-5</v>
      </c>
      <c r="Z85" s="285">
        <f t="shared" si="51"/>
        <v>1.0700000000000001E-5</v>
      </c>
      <c r="AA85" s="285">
        <f t="shared" si="32"/>
        <v>7.072179478396603E-6</v>
      </c>
      <c r="AB85" s="285">
        <f t="shared" si="52"/>
        <v>4.8052933777319775E-6</v>
      </c>
      <c r="AC85" s="285">
        <f t="shared" si="53"/>
        <v>3.4200000000000003E-6</v>
      </c>
    </row>
    <row r="86" spans="2:29">
      <c r="B86" s="291" t="s">
        <v>1610</v>
      </c>
      <c r="C86" s="289" t="s">
        <v>174</v>
      </c>
      <c r="D86" s="290">
        <f>IFERROR(INDEX('Diesel Int Comb'!$F$48:$F$97,MATCH(C86,'Diesel Int Comb'!$B$48:$B$97,0)),"")</f>
        <v>0.18629999999999999</v>
      </c>
      <c r="E86" s="290">
        <f>IFERROR(INDEX('Diesel Int Comb'!$F$10:$F$43,MATCH(C86,'Diesel Int Comb'!$B$10:$B$43,0)),"")</f>
        <v>0.18629999999999999</v>
      </c>
      <c r="F86" s="292" t="s">
        <v>44</v>
      </c>
      <c r="G86" s="231">
        <f t="shared" si="33"/>
        <v>0.23376716999999994</v>
      </c>
      <c r="H86" s="231">
        <f t="shared" si="34"/>
        <v>0.20233628999999997</v>
      </c>
      <c r="I86" s="231">
        <f t="shared" si="35"/>
        <v>0.37520612999999997</v>
      </c>
      <c r="J86" s="231">
        <f t="shared" si="36"/>
        <v>1.4733224999999996</v>
      </c>
      <c r="K86" s="231">
        <f t="shared" si="37"/>
        <v>2.2001615999999995</v>
      </c>
      <c r="L86" s="231">
        <f t="shared" si="38"/>
        <v>0.66594176999999999</v>
      </c>
      <c r="M86" s="231">
        <f t="shared" si="39"/>
        <v>2.2001615999999995</v>
      </c>
      <c r="N86" s="231">
        <f t="shared" si="40"/>
        <v>2.1019400999999998</v>
      </c>
      <c r="O86" s="231">
        <f t="shared" si="41"/>
        <v>2.2001615999999995</v>
      </c>
      <c r="P86" s="285">
        <f t="shared" si="42"/>
        <v>1.4949312299999995</v>
      </c>
      <c r="Q86" s="287">
        <f t="shared" si="43"/>
        <v>0.67183506000000004</v>
      </c>
      <c r="R86" s="286"/>
      <c r="S86" s="287">
        <f t="shared" si="44"/>
        <v>2.3376716999999997E-3</v>
      </c>
      <c r="T86" s="285">
        <f t="shared" si="45"/>
        <v>2.0233628999999998E-3</v>
      </c>
      <c r="U86" s="285">
        <f t="shared" si="46"/>
        <v>3.7520612999999998E-3</v>
      </c>
      <c r="V86" s="285">
        <f t="shared" si="47"/>
        <v>1.4733224999999997E-2</v>
      </c>
      <c r="W86" s="285">
        <f t="shared" si="48"/>
        <v>2.2001615999999995E-2</v>
      </c>
      <c r="X86" s="285">
        <f t="shared" si="49"/>
        <v>6.6594176999999989E-3</v>
      </c>
      <c r="Y86" s="285">
        <f t="shared" si="50"/>
        <v>2.2001615999999995E-2</v>
      </c>
      <c r="Z86" s="285">
        <f t="shared" si="51"/>
        <v>2.1019400999999997E-2</v>
      </c>
      <c r="AA86" s="285">
        <f t="shared" si="32"/>
        <v>2.2001615999999995E-2</v>
      </c>
      <c r="AB86" s="285">
        <f t="shared" si="52"/>
        <v>1.4949312299999998E-2</v>
      </c>
      <c r="AC86" s="285">
        <f t="shared" si="53"/>
        <v>6.718350599999999E-3</v>
      </c>
    </row>
    <row r="87" spans="2:29">
      <c r="B87" s="296" t="s">
        <v>1611</v>
      </c>
      <c r="C87" s="297" t="s">
        <v>216</v>
      </c>
      <c r="D87" s="290">
        <f>IFERROR(INDEX('Diesel Int Comb'!$F$48:$F$97,MATCH(C87,'Diesel Int Comb'!$B$48:$B$97,0)),"")</f>
        <v>1.0710973550430282E-5</v>
      </c>
      <c r="E87" s="290" t="str">
        <f>IFERROR(INDEX('Diesel Int Comb'!$F$10:$F$43,MATCH(C87,'Diesel Int Comb'!$B$10:$B$43,0)),"")</f>
        <v/>
      </c>
      <c r="F87" s="292" t="s">
        <v>44</v>
      </c>
      <c r="G87" s="231">
        <f t="shared" si="33"/>
        <v>0</v>
      </c>
      <c r="H87" s="231">
        <f t="shared" si="34"/>
        <v>0</v>
      </c>
      <c r="I87" s="231">
        <f t="shared" si="35"/>
        <v>0</v>
      </c>
      <c r="J87" s="231">
        <f t="shared" si="36"/>
        <v>0</v>
      </c>
      <c r="K87" s="231">
        <f t="shared" si="37"/>
        <v>0</v>
      </c>
      <c r="L87" s="231">
        <f t="shared" si="38"/>
        <v>0</v>
      </c>
      <c r="M87" s="231">
        <f t="shared" si="39"/>
        <v>0</v>
      </c>
      <c r="N87" s="231">
        <f t="shared" si="40"/>
        <v>0</v>
      </c>
      <c r="O87" s="231">
        <f t="shared" si="41"/>
        <v>1.2649421741423706E-4</v>
      </c>
      <c r="P87" s="285">
        <f t="shared" si="42"/>
        <v>8.5948303082352155E-5</v>
      </c>
      <c r="Q87" s="287">
        <f t="shared" si="43"/>
        <v>0</v>
      </c>
      <c r="R87" s="286"/>
      <c r="S87" s="287">
        <f t="shared" si="44"/>
        <v>0</v>
      </c>
      <c r="T87" s="285">
        <f t="shared" si="45"/>
        <v>0</v>
      </c>
      <c r="U87" s="285">
        <f t="shared" si="46"/>
        <v>0</v>
      </c>
      <c r="V87" s="285">
        <f t="shared" si="47"/>
        <v>0</v>
      </c>
      <c r="W87" s="285">
        <f t="shared" si="48"/>
        <v>0</v>
      </c>
      <c r="X87" s="285">
        <f t="shared" si="49"/>
        <v>0</v>
      </c>
      <c r="Y87" s="285">
        <f t="shared" si="50"/>
        <v>0</v>
      </c>
      <c r="Z87" s="285">
        <f t="shared" si="51"/>
        <v>0</v>
      </c>
      <c r="AA87" s="285">
        <f t="shared" si="32"/>
        <v>1.2649421741423708E-6</v>
      </c>
      <c r="AB87" s="285">
        <f t="shared" si="52"/>
        <v>8.5948303082352159E-7</v>
      </c>
      <c r="AC87" s="285">
        <f t="shared" si="53"/>
        <v>0</v>
      </c>
    </row>
    <row r="88" spans="2:29">
      <c r="B88" s="291" t="s">
        <v>1403</v>
      </c>
      <c r="C88" s="289" t="s">
        <v>114</v>
      </c>
      <c r="D88" s="290">
        <f>IFERROR(INDEX('Diesel Int Comb'!$F$48:$F$97,MATCH(C88,'Diesel Int Comb'!$B$48:$B$97,0)),"")</f>
        <v>3.636715317945822E-4</v>
      </c>
      <c r="E88" s="290">
        <f>IFERROR(INDEX('Diesel Int Comb'!$F$10:$F$43,MATCH(C88,'Diesel Int Comb'!$B$10:$B$43,0)),"")</f>
        <v>8.3000000000000001E-3</v>
      </c>
      <c r="F88" s="292" t="s">
        <v>53</v>
      </c>
      <c r="G88" s="231">
        <f t="shared" si="33"/>
        <v>9.8770000000000004E-3</v>
      </c>
      <c r="H88" s="231">
        <f t="shared" si="34"/>
        <v>8.549000000000001E-3</v>
      </c>
      <c r="I88" s="231">
        <f t="shared" si="35"/>
        <v>1.5853000000000003E-2</v>
      </c>
      <c r="J88" s="231">
        <f t="shared" si="36"/>
        <v>6.225E-2</v>
      </c>
      <c r="K88" s="231">
        <f t="shared" si="37"/>
        <v>9.2960000000000001E-2</v>
      </c>
      <c r="L88" s="231">
        <f t="shared" si="38"/>
        <v>2.8137000000000002E-2</v>
      </c>
      <c r="M88" s="231">
        <f t="shared" si="39"/>
        <v>9.2960000000000001E-2</v>
      </c>
      <c r="N88" s="231">
        <f t="shared" si="40"/>
        <v>8.881E-2</v>
      </c>
      <c r="O88" s="231">
        <f t="shared" si="41"/>
        <v>4.0731211560993208E-3</v>
      </c>
      <c r="P88" s="285">
        <f t="shared" si="42"/>
        <v>2.7675403569567703E-3</v>
      </c>
      <c r="Q88" s="287">
        <f t="shared" si="43"/>
        <v>2.8386000000000005E-2</v>
      </c>
      <c r="R88" s="286"/>
      <c r="S88" s="287">
        <f t="shared" si="44"/>
        <v>9.8770000000000005E-5</v>
      </c>
      <c r="T88" s="285">
        <f t="shared" si="45"/>
        <v>8.5489999999999996E-5</v>
      </c>
      <c r="U88" s="285">
        <f t="shared" si="46"/>
        <v>1.5853000000000002E-4</v>
      </c>
      <c r="V88" s="285">
        <f t="shared" si="47"/>
        <v>6.2250000000000001E-4</v>
      </c>
      <c r="W88" s="285">
        <f t="shared" si="48"/>
        <v>9.2960000000000004E-4</v>
      </c>
      <c r="X88" s="285">
        <f t="shared" si="49"/>
        <v>2.8137000000000003E-4</v>
      </c>
      <c r="Y88" s="285">
        <f t="shared" si="50"/>
        <v>9.2960000000000004E-4</v>
      </c>
      <c r="Z88" s="285">
        <f t="shared" si="51"/>
        <v>8.8809999999999996E-4</v>
      </c>
      <c r="AA88" s="285">
        <f t="shared" si="32"/>
        <v>4.0731211560993205E-5</v>
      </c>
      <c r="AB88" s="285">
        <f t="shared" si="52"/>
        <v>2.7675403569567706E-5</v>
      </c>
      <c r="AC88" s="285">
        <f t="shared" si="53"/>
        <v>2.8386000000000004E-4</v>
      </c>
    </row>
    <row r="89" spans="2:29">
      <c r="B89" s="291" t="s">
        <v>1406</v>
      </c>
      <c r="C89" s="289" t="s">
        <v>115</v>
      </c>
      <c r="D89" s="290">
        <f>IFERROR(INDEX('Diesel Int Comb'!$F$48:$F$97,MATCH(C89,'Diesel Int Comb'!$B$48:$B$97,0)),"")</f>
        <v>4.1991264918956304E-4</v>
      </c>
      <c r="E89" s="290">
        <f>IFERROR(INDEX('Diesel Int Comb'!$F$10:$F$43,MATCH(C89,'Diesel Int Comb'!$B$10:$B$43,0)),"")</f>
        <v>3.0999999999999999E-3</v>
      </c>
      <c r="F89" s="292" t="s">
        <v>53</v>
      </c>
      <c r="G89" s="231">
        <f t="shared" si="33"/>
        <v>3.6889999999999996E-3</v>
      </c>
      <c r="H89" s="231">
        <f t="shared" si="34"/>
        <v>3.1930000000000001E-3</v>
      </c>
      <c r="I89" s="231">
        <f t="shared" si="35"/>
        <v>5.921E-3</v>
      </c>
      <c r="J89" s="231">
        <f t="shared" si="36"/>
        <v>2.325E-2</v>
      </c>
      <c r="K89" s="231">
        <f t="shared" si="37"/>
        <v>3.4719999999999994E-2</v>
      </c>
      <c r="L89" s="231">
        <f t="shared" si="38"/>
        <v>1.0508999999999999E-2</v>
      </c>
      <c r="M89" s="231">
        <f t="shared" si="39"/>
        <v>3.4719999999999994E-2</v>
      </c>
      <c r="N89" s="231">
        <f t="shared" si="40"/>
        <v>3.3169999999999998E-2</v>
      </c>
      <c r="O89" s="231">
        <f t="shared" si="41"/>
        <v>4.7030216709231061E-3</v>
      </c>
      <c r="P89" s="285">
        <f t="shared" si="42"/>
        <v>3.1955352603325747E-3</v>
      </c>
      <c r="Q89" s="287">
        <f t="shared" si="43"/>
        <v>1.0602E-2</v>
      </c>
      <c r="R89" s="286"/>
      <c r="S89" s="287">
        <f t="shared" si="44"/>
        <v>3.6890000000000001E-5</v>
      </c>
      <c r="T89" s="285">
        <f t="shared" si="45"/>
        <v>3.1930000000000001E-5</v>
      </c>
      <c r="U89" s="285">
        <f t="shared" si="46"/>
        <v>5.9210000000000004E-5</v>
      </c>
      <c r="V89" s="285">
        <f t="shared" si="47"/>
        <v>2.3249999999999999E-4</v>
      </c>
      <c r="W89" s="285">
        <f t="shared" si="48"/>
        <v>3.4719999999999998E-4</v>
      </c>
      <c r="X89" s="285">
        <f t="shared" si="49"/>
        <v>1.0509E-4</v>
      </c>
      <c r="Y89" s="285">
        <f t="shared" si="50"/>
        <v>3.4719999999999998E-4</v>
      </c>
      <c r="Z89" s="285">
        <f t="shared" si="51"/>
        <v>3.3169999999999999E-4</v>
      </c>
      <c r="AA89" s="285">
        <f t="shared" si="32"/>
        <v>4.7030216709231061E-5</v>
      </c>
      <c r="AB89" s="285">
        <f t="shared" si="52"/>
        <v>3.195535260332575E-5</v>
      </c>
      <c r="AC89" s="285">
        <f t="shared" si="53"/>
        <v>1.0602E-4</v>
      </c>
    </row>
    <row r="90" spans="2:29">
      <c r="B90" s="291" t="s">
        <v>1405</v>
      </c>
      <c r="C90" s="289" t="s">
        <v>116</v>
      </c>
      <c r="D90" s="290">
        <f>IFERROR(INDEX('Diesel Int Comb'!$F$48:$F$97,MATCH(C90,'Diesel Int Comb'!$B$48:$B$97,0)),"")</f>
        <v>1.5107336534301277E-5</v>
      </c>
      <c r="E90" s="290">
        <f>IFERROR(INDEX('Diesel Int Comb'!$F$10:$F$43,MATCH(C90,'Diesel Int Comb'!$B$10:$B$43,0)),"")</f>
        <v>2E-3</v>
      </c>
      <c r="F90" s="292" t="s">
        <v>53</v>
      </c>
      <c r="G90" s="231">
        <f t="shared" si="33"/>
        <v>2.3799999999999997E-3</v>
      </c>
      <c r="H90" s="231">
        <f t="shared" si="34"/>
        <v>2.0600000000000002E-3</v>
      </c>
      <c r="I90" s="231">
        <f t="shared" si="35"/>
        <v>3.8200000000000005E-3</v>
      </c>
      <c r="J90" s="231">
        <f t="shared" si="36"/>
        <v>1.4999999999999999E-2</v>
      </c>
      <c r="K90" s="231">
        <f t="shared" si="37"/>
        <v>2.24E-2</v>
      </c>
      <c r="L90" s="231">
        <f t="shared" si="38"/>
        <v>6.7800000000000004E-3</v>
      </c>
      <c r="M90" s="231">
        <f t="shared" si="39"/>
        <v>2.24E-2</v>
      </c>
      <c r="N90" s="231">
        <f t="shared" si="40"/>
        <v>2.1399999999999999E-2</v>
      </c>
      <c r="O90" s="231">
        <f t="shared" si="41"/>
        <v>1.6920216918417429E-4</v>
      </c>
      <c r="P90" s="285">
        <f t="shared" si="42"/>
        <v>1.1496683102603271E-4</v>
      </c>
      <c r="Q90" s="287">
        <f t="shared" si="43"/>
        <v>6.8400000000000006E-3</v>
      </c>
      <c r="R90" s="286"/>
      <c r="S90" s="287">
        <f t="shared" si="44"/>
        <v>2.3800000000000003E-5</v>
      </c>
      <c r="T90" s="285">
        <f t="shared" si="45"/>
        <v>2.0599999999999999E-5</v>
      </c>
      <c r="U90" s="285">
        <f t="shared" si="46"/>
        <v>3.8200000000000007E-5</v>
      </c>
      <c r="V90" s="285">
        <f t="shared" si="47"/>
        <v>1.4999999999999999E-4</v>
      </c>
      <c r="W90" s="285">
        <f t="shared" si="48"/>
        <v>2.24E-4</v>
      </c>
      <c r="X90" s="285">
        <f t="shared" si="49"/>
        <v>6.7799999999999995E-5</v>
      </c>
      <c r="Y90" s="285">
        <f t="shared" si="50"/>
        <v>2.24E-4</v>
      </c>
      <c r="Z90" s="285">
        <f t="shared" si="51"/>
        <v>2.14E-4</v>
      </c>
      <c r="AA90" s="285">
        <f t="shared" si="32"/>
        <v>1.6920216918417431E-6</v>
      </c>
      <c r="AB90" s="285">
        <f t="shared" si="52"/>
        <v>1.1496683102603271E-6</v>
      </c>
      <c r="AC90" s="285">
        <f t="shared" si="53"/>
        <v>6.8400000000000009E-5</v>
      </c>
    </row>
    <row r="91" spans="2:29">
      <c r="B91" s="291" t="s">
        <v>1612</v>
      </c>
      <c r="C91" s="289" t="s">
        <v>189</v>
      </c>
      <c r="D91" s="290">
        <f>IFERROR(INDEX('Diesel Int Comb'!$F$48:$F$97,MATCH(C91,'Diesel Int Comb'!$B$48:$B$97,0)),"")</f>
        <v>1.2297907414592798E-2</v>
      </c>
      <c r="E91" s="290" t="str">
        <f>IFERROR(INDEX('Diesel Int Comb'!$F$10:$F$43,MATCH(C91,'Diesel Int Comb'!$B$10:$B$43,0)),"")</f>
        <v/>
      </c>
      <c r="F91" s="292" t="s">
        <v>44</v>
      </c>
      <c r="G91" s="231">
        <f t="shared" si="33"/>
        <v>0</v>
      </c>
      <c r="H91" s="231">
        <f t="shared" si="34"/>
        <v>0</v>
      </c>
      <c r="I91" s="231">
        <f t="shared" si="35"/>
        <v>0</v>
      </c>
      <c r="J91" s="231">
        <f t="shared" si="36"/>
        <v>0</v>
      </c>
      <c r="K91" s="231">
        <f t="shared" si="37"/>
        <v>0</v>
      </c>
      <c r="L91" s="231">
        <f t="shared" si="38"/>
        <v>0</v>
      </c>
      <c r="M91" s="231">
        <f t="shared" si="39"/>
        <v>0</v>
      </c>
      <c r="N91" s="231">
        <f t="shared" si="40"/>
        <v>0</v>
      </c>
      <c r="O91" s="231">
        <f t="shared" si="41"/>
        <v>0.14523555369802654</v>
      </c>
      <c r="P91" s="285">
        <f t="shared" si="42"/>
        <v>9.8682371753748402E-2</v>
      </c>
      <c r="Q91" s="287">
        <f t="shared" si="43"/>
        <v>0</v>
      </c>
      <c r="R91" s="286"/>
      <c r="S91" s="287">
        <f t="shared" si="44"/>
        <v>0</v>
      </c>
      <c r="T91" s="285">
        <f t="shared" si="45"/>
        <v>0</v>
      </c>
      <c r="U91" s="285">
        <f t="shared" si="46"/>
        <v>0</v>
      </c>
      <c r="V91" s="285">
        <f t="shared" si="47"/>
        <v>0</v>
      </c>
      <c r="W91" s="285">
        <f t="shared" si="48"/>
        <v>0</v>
      </c>
      <c r="X91" s="285">
        <f t="shared" si="49"/>
        <v>0</v>
      </c>
      <c r="Y91" s="285">
        <f t="shared" si="50"/>
        <v>0</v>
      </c>
      <c r="Z91" s="285">
        <f t="shared" si="51"/>
        <v>0</v>
      </c>
      <c r="AA91" s="285">
        <f t="shared" si="32"/>
        <v>1.4523555369802658E-3</v>
      </c>
      <c r="AB91" s="285">
        <f t="shared" si="52"/>
        <v>9.8682371753748424E-4</v>
      </c>
      <c r="AC91" s="285">
        <f t="shared" si="53"/>
        <v>0</v>
      </c>
    </row>
    <row r="92" spans="2:29">
      <c r="B92" s="291" t="s">
        <v>1613</v>
      </c>
      <c r="C92" s="289" t="s">
        <v>118</v>
      </c>
      <c r="D92" s="290">
        <f>IFERROR(INDEX('Diesel Int Comb'!$F$48:$F$97,MATCH(C92,'Diesel Int Comb'!$B$48:$B$97,0)),"")</f>
        <v>2.6352391113998751E-2</v>
      </c>
      <c r="E92" s="290">
        <f>IFERROR(INDEX('Diesel Int Comb'!$F$10:$F$43,MATCH(C92,'Diesel Int Comb'!$B$10:$B$43,0)),"")</f>
        <v>1.9699999999999999E-2</v>
      </c>
      <c r="F92" s="292" t="s">
        <v>44</v>
      </c>
      <c r="G92" s="231">
        <f t="shared" si="33"/>
        <v>2.4719341111111105E-2</v>
      </c>
      <c r="H92" s="231">
        <f t="shared" si="34"/>
        <v>2.139573222222222E-2</v>
      </c>
      <c r="I92" s="231">
        <f t="shared" si="35"/>
        <v>3.9675581111111108E-2</v>
      </c>
      <c r="J92" s="231">
        <f t="shared" si="36"/>
        <v>0.15579416666666662</v>
      </c>
      <c r="K92" s="231">
        <f t="shared" si="37"/>
        <v>0.23265262222222216</v>
      </c>
      <c r="L92" s="231">
        <f t="shared" si="38"/>
        <v>7.041896333333332E-2</v>
      </c>
      <c r="M92" s="231">
        <f t="shared" si="39"/>
        <v>0.23265262222222216</v>
      </c>
      <c r="N92" s="231">
        <f t="shared" si="40"/>
        <v>0.2222663444444444</v>
      </c>
      <c r="O92" s="231">
        <f t="shared" si="41"/>
        <v>0.311215882969411</v>
      </c>
      <c r="P92" s="285">
        <f t="shared" si="42"/>
        <v>0.21146007762475155</v>
      </c>
      <c r="Q92" s="287">
        <f t="shared" si="43"/>
        <v>7.104213999999999E-2</v>
      </c>
      <c r="R92" s="286"/>
      <c r="S92" s="287">
        <f t="shared" si="44"/>
        <v>2.4719341111111107E-4</v>
      </c>
      <c r="T92" s="285">
        <f t="shared" si="45"/>
        <v>2.1395732222222218E-4</v>
      </c>
      <c r="U92" s="285">
        <f t="shared" si="46"/>
        <v>3.9675581111111105E-4</v>
      </c>
      <c r="V92" s="285">
        <f t="shared" si="47"/>
        <v>1.5579416666666663E-3</v>
      </c>
      <c r="W92" s="285">
        <f t="shared" si="48"/>
        <v>2.3265262222222217E-3</v>
      </c>
      <c r="X92" s="285">
        <f t="shared" si="49"/>
        <v>7.0418963333333307E-4</v>
      </c>
      <c r="Y92" s="285">
        <f t="shared" si="50"/>
        <v>2.3265262222222217E-3</v>
      </c>
      <c r="Z92" s="285">
        <f t="shared" si="51"/>
        <v>2.2226634444444441E-3</v>
      </c>
      <c r="AA92" s="285">
        <f t="shared" si="32"/>
        <v>3.1121588296941097E-3</v>
      </c>
      <c r="AB92" s="285">
        <f t="shared" si="52"/>
        <v>2.1146007762475158E-3</v>
      </c>
      <c r="AC92" s="285">
        <f t="shared" si="53"/>
        <v>7.1042139999999985E-4</v>
      </c>
    </row>
    <row r="93" spans="2:29">
      <c r="B93" s="291" t="s">
        <v>218</v>
      </c>
      <c r="C93" s="289">
        <v>365</v>
      </c>
      <c r="D93" s="290">
        <f>IFERROR(INDEX('Diesel Int Comb'!$F$48:$F$97,MATCH(C93,'Diesel Int Comb'!$B$48:$B$97,0)),"")</f>
        <v>1.8222934133210207E-4</v>
      </c>
      <c r="E93" s="290">
        <f>IFERROR(INDEX('Diesel Int Comb'!$F$10:$F$43,MATCH(C93,'Diesel Int Comb'!$B$10:$B$43,0)),"")</f>
        <v>3.8999999999999998E-3</v>
      </c>
      <c r="F93" s="292" t="s">
        <v>53</v>
      </c>
      <c r="G93" s="231">
        <f t="shared" si="33"/>
        <v>4.6409999999999993E-3</v>
      </c>
      <c r="H93" s="231">
        <f t="shared" si="34"/>
        <v>4.0169999999999997E-3</v>
      </c>
      <c r="I93" s="231">
        <f t="shared" si="35"/>
        <v>7.4489999999999999E-3</v>
      </c>
      <c r="J93" s="231">
        <f t="shared" si="36"/>
        <v>2.9249999999999998E-2</v>
      </c>
      <c r="K93" s="231">
        <f t="shared" si="37"/>
        <v>4.3679999999999997E-2</v>
      </c>
      <c r="L93" s="231">
        <f t="shared" si="38"/>
        <v>1.3221E-2</v>
      </c>
      <c r="M93" s="231">
        <f t="shared" si="39"/>
        <v>4.3679999999999997E-2</v>
      </c>
      <c r="N93" s="231">
        <f t="shared" si="40"/>
        <v>4.1729999999999996E-2</v>
      </c>
      <c r="O93" s="231">
        <f t="shared" si="41"/>
        <v>2.040968622919543E-3</v>
      </c>
      <c r="P93" s="285">
        <f t="shared" si="42"/>
        <v>1.3867652875372966E-3</v>
      </c>
      <c r="Q93" s="287">
        <f t="shared" si="43"/>
        <v>1.3338000000000001E-2</v>
      </c>
      <c r="R93" s="286"/>
      <c r="S93" s="287">
        <f t="shared" si="44"/>
        <v>4.6410000000000005E-5</v>
      </c>
      <c r="T93" s="285">
        <f t="shared" si="45"/>
        <v>4.0169999999999997E-5</v>
      </c>
      <c r="U93" s="285">
        <f t="shared" si="46"/>
        <v>7.449E-5</v>
      </c>
      <c r="V93" s="285">
        <f t="shared" si="47"/>
        <v>2.9249999999999995E-4</v>
      </c>
      <c r="W93" s="285">
        <f t="shared" si="48"/>
        <v>4.3679999999999999E-4</v>
      </c>
      <c r="X93" s="285">
        <f t="shared" si="49"/>
        <v>1.3220999999999998E-4</v>
      </c>
      <c r="Y93" s="285">
        <f t="shared" si="50"/>
        <v>4.3679999999999999E-4</v>
      </c>
      <c r="Z93" s="285">
        <f t="shared" si="51"/>
        <v>4.1729999999999995E-4</v>
      </c>
      <c r="AA93" s="285">
        <f t="shared" si="32"/>
        <v>2.0409686229195434E-5</v>
      </c>
      <c r="AB93" s="285">
        <f t="shared" si="52"/>
        <v>1.3867652875372969E-5</v>
      </c>
      <c r="AC93" s="285">
        <f t="shared" si="53"/>
        <v>1.3338E-4</v>
      </c>
    </row>
    <row r="94" spans="2:29">
      <c r="B94" s="291" t="s">
        <v>1614</v>
      </c>
      <c r="C94" s="289" t="s">
        <v>219</v>
      </c>
      <c r="D94" s="290">
        <f>IFERROR(INDEX('Diesel Int Comb'!$F$48:$F$97,MATCH(C94,'Diesel Int Comb'!$B$48:$B$97,0)),"")</f>
        <v>1.1782465534251089E-6</v>
      </c>
      <c r="E94" s="290" t="str">
        <f>IFERROR(INDEX('Diesel Int Comb'!$F$10:$F$43,MATCH(C94,'Diesel Int Comb'!$B$10:$B$43,0)),"")</f>
        <v/>
      </c>
      <c r="F94" s="292" t="s">
        <v>44</v>
      </c>
      <c r="G94" s="231">
        <f t="shared" si="33"/>
        <v>0</v>
      </c>
      <c r="H94" s="231">
        <f t="shared" si="34"/>
        <v>0</v>
      </c>
      <c r="I94" s="231">
        <f t="shared" si="35"/>
        <v>0</v>
      </c>
      <c r="J94" s="231">
        <f t="shared" si="36"/>
        <v>0</v>
      </c>
      <c r="K94" s="231">
        <f t="shared" si="37"/>
        <v>0</v>
      </c>
      <c r="L94" s="231">
        <f t="shared" si="38"/>
        <v>0</v>
      </c>
      <c r="M94" s="231">
        <f t="shared" si="39"/>
        <v>0</v>
      </c>
      <c r="N94" s="231">
        <f t="shared" si="40"/>
        <v>0</v>
      </c>
      <c r="O94" s="231">
        <f t="shared" si="41"/>
        <v>1.3914829963383106E-5</v>
      </c>
      <c r="P94" s="285">
        <f t="shared" si="42"/>
        <v>9.4546300019058424E-6</v>
      </c>
      <c r="Q94" s="287">
        <f t="shared" si="43"/>
        <v>0</v>
      </c>
      <c r="R94" s="286"/>
      <c r="S94" s="287">
        <f t="shared" si="44"/>
        <v>0</v>
      </c>
      <c r="T94" s="285">
        <f t="shared" si="45"/>
        <v>0</v>
      </c>
      <c r="U94" s="285">
        <f t="shared" si="46"/>
        <v>0</v>
      </c>
      <c r="V94" s="285">
        <f t="shared" si="47"/>
        <v>0</v>
      </c>
      <c r="W94" s="285">
        <f t="shared" si="48"/>
        <v>0</v>
      </c>
      <c r="X94" s="285">
        <f t="shared" si="49"/>
        <v>0</v>
      </c>
      <c r="Y94" s="285">
        <f t="shared" si="50"/>
        <v>0</v>
      </c>
      <c r="Z94" s="285">
        <f t="shared" si="51"/>
        <v>0</v>
      </c>
      <c r="AA94" s="285">
        <f t="shared" si="32"/>
        <v>1.3914829963383107E-7</v>
      </c>
      <c r="AB94" s="285">
        <f t="shared" si="52"/>
        <v>9.4546300019058435E-8</v>
      </c>
      <c r="AC94" s="285">
        <f t="shared" si="53"/>
        <v>0</v>
      </c>
    </row>
    <row r="95" spans="2:29">
      <c r="B95" s="291" t="s">
        <v>1615</v>
      </c>
      <c r="C95" s="289" t="s">
        <v>221</v>
      </c>
      <c r="D95" s="290">
        <f>IFERROR(INDEX('Diesel Int Comb'!$F$48:$F$97,MATCH(C95,'Diesel Int Comb'!$B$48:$B$97,0)),"")</f>
        <v>4.5419465326501894E-3</v>
      </c>
      <c r="E95" s="290" t="str">
        <f>IFERROR(INDEX('Diesel Int Comb'!$F$10:$F$43,MATCH(C95,'Diesel Int Comb'!$B$10:$B$43,0)),"")</f>
        <v/>
      </c>
      <c r="F95" s="292" t="s">
        <v>44</v>
      </c>
      <c r="G95" s="231">
        <f t="shared" si="33"/>
        <v>0</v>
      </c>
      <c r="H95" s="231">
        <f t="shared" si="34"/>
        <v>0</v>
      </c>
      <c r="I95" s="231">
        <f t="shared" si="35"/>
        <v>0</v>
      </c>
      <c r="J95" s="231">
        <f t="shared" si="36"/>
        <v>0</v>
      </c>
      <c r="K95" s="231">
        <f t="shared" si="37"/>
        <v>0</v>
      </c>
      <c r="L95" s="231">
        <f t="shared" si="38"/>
        <v>0</v>
      </c>
      <c r="M95" s="231">
        <f t="shared" si="39"/>
        <v>0</v>
      </c>
      <c r="N95" s="231">
        <f t="shared" si="40"/>
        <v>0</v>
      </c>
      <c r="O95" s="231">
        <f t="shared" si="41"/>
        <v>5.3639379229147029E-2</v>
      </c>
      <c r="P95" s="285">
        <f t="shared" si="42"/>
        <v>3.6446042494090079E-2</v>
      </c>
      <c r="Q95" s="287">
        <f t="shared" si="43"/>
        <v>0</v>
      </c>
      <c r="R95" s="286"/>
      <c r="S95" s="287">
        <f t="shared" si="44"/>
        <v>0</v>
      </c>
      <c r="T95" s="285">
        <f t="shared" si="45"/>
        <v>0</v>
      </c>
      <c r="U95" s="285">
        <f t="shared" si="46"/>
        <v>0</v>
      </c>
      <c r="V95" s="285">
        <f t="shared" si="47"/>
        <v>0</v>
      </c>
      <c r="W95" s="285">
        <f t="shared" si="48"/>
        <v>0</v>
      </c>
      <c r="X95" s="285">
        <f t="shared" si="49"/>
        <v>0</v>
      </c>
      <c r="Y95" s="285">
        <f t="shared" si="50"/>
        <v>0</v>
      </c>
      <c r="Z95" s="285">
        <f t="shared" si="51"/>
        <v>0</v>
      </c>
      <c r="AA95" s="285">
        <f t="shared" si="32"/>
        <v>5.363937922914703E-4</v>
      </c>
      <c r="AB95" s="285">
        <f t="shared" si="52"/>
        <v>3.6446042494090076E-4</v>
      </c>
      <c r="AC95" s="285">
        <f t="shared" si="53"/>
        <v>0</v>
      </c>
    </row>
    <row r="96" spans="2:29">
      <c r="B96" s="291" t="s">
        <v>1616</v>
      </c>
      <c r="C96" s="289">
        <v>504</v>
      </c>
      <c r="D96" s="290">
        <f>IFERROR(INDEX('Diesel Int Comb'!$F$48:$F$97,MATCH(C96,'Diesel Int Comb'!$B$48:$B$97,0)),"")</f>
        <v>8.4039857312420349E-3</v>
      </c>
      <c r="E96" s="290">
        <f>IFERROR(INDEX('Diesel Int Comb'!$F$10:$F$43,MATCH(C96,'Diesel Int Comb'!$B$10:$B$43,0)),"")</f>
        <v>8.4039857312420349E-3</v>
      </c>
      <c r="F96" s="292" t="s">
        <v>53</v>
      </c>
      <c r="G96" s="231">
        <f t="shared" si="33"/>
        <v>1.0000743020178022E-2</v>
      </c>
      <c r="H96" s="231">
        <f t="shared" si="34"/>
        <v>8.6561053031792966E-3</v>
      </c>
      <c r="I96" s="231">
        <f t="shared" si="35"/>
        <v>1.6051612746672286E-2</v>
      </c>
      <c r="J96" s="231">
        <f t="shared" si="36"/>
        <v>6.3029892984315258E-2</v>
      </c>
      <c r="K96" s="231">
        <f t="shared" si="37"/>
        <v>9.4124640189910791E-2</v>
      </c>
      <c r="L96" s="231">
        <f t="shared" si="38"/>
        <v>2.8489511628910499E-2</v>
      </c>
      <c r="M96" s="231">
        <f t="shared" si="39"/>
        <v>9.4124640189910791E-2</v>
      </c>
      <c r="N96" s="231">
        <f t="shared" si="40"/>
        <v>8.992264732428977E-2</v>
      </c>
      <c r="O96" s="231">
        <f t="shared" si="41"/>
        <v>9.4124640189910791E-2</v>
      </c>
      <c r="P96" s="285">
        <f t="shared" si="42"/>
        <v>6.3954331414751875E-2</v>
      </c>
      <c r="Q96" s="287">
        <f t="shared" si="43"/>
        <v>2.8741631200847762E-2</v>
      </c>
      <c r="R96" s="286"/>
      <c r="S96" s="287">
        <f t="shared" si="44"/>
        <v>1.0000743020178023E-4</v>
      </c>
      <c r="T96" s="285">
        <f t="shared" si="45"/>
        <v>8.656105303179296E-5</v>
      </c>
      <c r="U96" s="285">
        <f t="shared" si="46"/>
        <v>1.6051612746672289E-4</v>
      </c>
      <c r="V96" s="285">
        <f t="shared" si="47"/>
        <v>6.3029892984315262E-4</v>
      </c>
      <c r="W96" s="285">
        <f t="shared" si="48"/>
        <v>9.4124640189910793E-4</v>
      </c>
      <c r="X96" s="285">
        <f t="shared" si="49"/>
        <v>2.8489511628910499E-4</v>
      </c>
      <c r="Y96" s="285">
        <f t="shared" si="50"/>
        <v>9.4124640189910793E-4</v>
      </c>
      <c r="Z96" s="285">
        <f t="shared" si="51"/>
        <v>8.9922647324289771E-4</v>
      </c>
      <c r="AA96" s="285">
        <f t="shared" si="32"/>
        <v>9.4124640189910793E-4</v>
      </c>
      <c r="AB96" s="285">
        <f t="shared" si="52"/>
        <v>6.3954331414751888E-4</v>
      </c>
      <c r="AC96" s="285">
        <f t="shared" si="53"/>
        <v>2.8741631200847762E-4</v>
      </c>
    </row>
    <row r="97" spans="2:29">
      <c r="B97" s="291" t="s">
        <v>185</v>
      </c>
      <c r="C97" s="289" t="s">
        <v>175</v>
      </c>
      <c r="D97" s="290">
        <f>IFERROR(INDEX('Diesel Int Comb'!$F$48:$F$97,MATCH(C97,'Diesel Int Comb'!$B$48:$B$97,0)),"")</f>
        <v>0.47</v>
      </c>
      <c r="E97" s="290">
        <f>IFERROR(INDEX('Diesel Int Comb'!$F$10:$F$43,MATCH(C97,'Diesel Int Comb'!$B$10:$B$43,0)),"")</f>
        <v>0.47</v>
      </c>
      <c r="F97" s="292" t="s">
        <v>44</v>
      </c>
      <c r="G97" s="231">
        <f t="shared" si="33"/>
        <v>0.58975077777777762</v>
      </c>
      <c r="H97" s="231">
        <f t="shared" si="34"/>
        <v>0.51045655555555547</v>
      </c>
      <c r="I97" s="231">
        <f t="shared" si="35"/>
        <v>0.94657477777777776</v>
      </c>
      <c r="J97" s="231">
        <f t="shared" si="36"/>
        <v>3.7169166666666662</v>
      </c>
      <c r="K97" s="231">
        <f t="shared" si="37"/>
        <v>5.550595555555554</v>
      </c>
      <c r="L97" s="231">
        <f t="shared" si="38"/>
        <v>1.6800463333333331</v>
      </c>
      <c r="M97" s="231">
        <f t="shared" si="39"/>
        <v>5.550595555555554</v>
      </c>
      <c r="N97" s="231">
        <f t="shared" si="40"/>
        <v>5.3028011111111093</v>
      </c>
      <c r="O97" s="231">
        <f t="shared" si="41"/>
        <v>5.550595555555554</v>
      </c>
      <c r="P97" s="285">
        <f t="shared" si="42"/>
        <v>3.7714314444444432</v>
      </c>
      <c r="Q97" s="287">
        <f t="shared" si="43"/>
        <v>1.6949139999999998</v>
      </c>
      <c r="R97" s="286"/>
      <c r="S97" s="287">
        <f t="shared" si="44"/>
        <v>5.8975077777777768E-3</v>
      </c>
      <c r="T97" s="285">
        <f t="shared" si="45"/>
        <v>5.1045655555555548E-3</v>
      </c>
      <c r="U97" s="285">
        <f t="shared" si="46"/>
        <v>9.4657477777777763E-3</v>
      </c>
      <c r="V97" s="285">
        <f t="shared" si="47"/>
        <v>3.7169166666666656E-2</v>
      </c>
      <c r="W97" s="285">
        <f t="shared" si="48"/>
        <v>5.5505955555555549E-2</v>
      </c>
      <c r="X97" s="285">
        <f t="shared" si="49"/>
        <v>1.6800463333333331E-2</v>
      </c>
      <c r="Y97" s="285">
        <f t="shared" si="50"/>
        <v>5.5505955555555549E-2</v>
      </c>
      <c r="Z97" s="285">
        <f t="shared" si="51"/>
        <v>5.3028011111111099E-2</v>
      </c>
      <c r="AA97" s="285">
        <f t="shared" si="32"/>
        <v>5.5505955555555549E-2</v>
      </c>
      <c r="AB97" s="285">
        <f t="shared" si="52"/>
        <v>3.7714314444444438E-2</v>
      </c>
      <c r="AC97" s="285">
        <f t="shared" si="53"/>
        <v>1.6949139999999994E-2</v>
      </c>
    </row>
    <row r="98" spans="2:29">
      <c r="B98" s="291" t="s">
        <v>224</v>
      </c>
      <c r="C98" s="289" t="s">
        <v>223</v>
      </c>
      <c r="D98" s="290">
        <f>IFERROR(INDEX('Diesel Int Comb'!$F$48:$F$97,MATCH(C98,'Diesel Int Comb'!$B$48:$B$97,0)),"")</f>
        <v>1.25E-3</v>
      </c>
      <c r="E98" s="290" t="str">
        <f>IFERROR(INDEX('Diesel Int Comb'!$F$10:$F$43,MATCH(C98,'Diesel Int Comb'!$B$10:$B$43,0)),"")</f>
        <v/>
      </c>
      <c r="F98" s="292" t="s">
        <v>44</v>
      </c>
      <c r="G98" s="231">
        <f t="shared" si="33"/>
        <v>0</v>
      </c>
      <c r="H98" s="231">
        <f t="shared" si="34"/>
        <v>0</v>
      </c>
      <c r="I98" s="231">
        <f t="shared" si="35"/>
        <v>0</v>
      </c>
      <c r="J98" s="231">
        <f t="shared" si="36"/>
        <v>0</v>
      </c>
      <c r="K98" s="231">
        <f t="shared" si="37"/>
        <v>0</v>
      </c>
      <c r="L98" s="231">
        <f t="shared" si="38"/>
        <v>0</v>
      </c>
      <c r="M98" s="231">
        <f t="shared" si="39"/>
        <v>0</v>
      </c>
      <c r="N98" s="231">
        <f t="shared" si="40"/>
        <v>0</v>
      </c>
      <c r="O98" s="231">
        <f t="shared" si="41"/>
        <v>1.4762222222222218E-2</v>
      </c>
      <c r="P98" s="285">
        <f t="shared" si="42"/>
        <v>1.0030402777777777E-2</v>
      </c>
      <c r="Q98" s="287">
        <f t="shared" si="43"/>
        <v>0</v>
      </c>
      <c r="R98" s="286"/>
      <c r="S98" s="287">
        <f t="shared" si="44"/>
        <v>0</v>
      </c>
      <c r="T98" s="285">
        <f t="shared" si="45"/>
        <v>0</v>
      </c>
      <c r="U98" s="285">
        <f t="shared" si="46"/>
        <v>0</v>
      </c>
      <c r="V98" s="285">
        <f t="shared" si="47"/>
        <v>0</v>
      </c>
      <c r="W98" s="285">
        <f t="shared" si="48"/>
        <v>0</v>
      </c>
      <c r="X98" s="285">
        <f t="shared" si="49"/>
        <v>0</v>
      </c>
      <c r="Y98" s="285">
        <f t="shared" si="50"/>
        <v>0</v>
      </c>
      <c r="Z98" s="285">
        <f t="shared" si="51"/>
        <v>0</v>
      </c>
      <c r="AA98" s="285">
        <f t="shared" si="32"/>
        <v>1.4762222222222221E-4</v>
      </c>
      <c r="AB98" s="285">
        <f t="shared" si="52"/>
        <v>1.0030402777777778E-4</v>
      </c>
      <c r="AC98" s="285">
        <f t="shared" si="53"/>
        <v>0</v>
      </c>
    </row>
    <row r="99" spans="2:29">
      <c r="B99" s="291" t="s">
        <v>1617</v>
      </c>
      <c r="C99" s="289">
        <v>401</v>
      </c>
      <c r="D99" s="290" t="str">
        <f>IFERROR(INDEX('Diesel Int Comb'!$F$48:$F$97,MATCH(C99,'Diesel Int Comb'!$B$48:$B$97,0)),"")</f>
        <v/>
      </c>
      <c r="E99" s="290">
        <f>IFERROR(INDEX('Diesel Int Comb'!$F$10:$F$43,MATCH(C99,'Diesel Int Comb'!$B$10:$B$43,0)),"")</f>
        <v>3.6200000000000003E-2</v>
      </c>
      <c r="F99" s="292" t="s">
        <v>44</v>
      </c>
      <c r="G99" s="231">
        <f t="shared" si="33"/>
        <v>4.542335777777777E-2</v>
      </c>
      <c r="H99" s="231">
        <f t="shared" si="34"/>
        <v>3.9316015555555556E-2</v>
      </c>
      <c r="I99" s="231">
        <f t="shared" si="35"/>
        <v>7.2906397777777771E-2</v>
      </c>
      <c r="J99" s="231">
        <f t="shared" si="36"/>
        <v>0.28628166666666666</v>
      </c>
      <c r="K99" s="231">
        <f t="shared" si="37"/>
        <v>0.42751395555555549</v>
      </c>
      <c r="L99" s="231">
        <f t="shared" si="38"/>
        <v>0.12939931333333335</v>
      </c>
      <c r="M99" s="231">
        <f t="shared" si="39"/>
        <v>0.42751395555555549</v>
      </c>
      <c r="N99" s="231">
        <f t="shared" si="40"/>
        <v>0.40842851111111106</v>
      </c>
      <c r="O99" s="231">
        <f t="shared" si="41"/>
        <v>0</v>
      </c>
      <c r="P99" s="285">
        <f t="shared" si="42"/>
        <v>0</v>
      </c>
      <c r="Q99" s="287">
        <f t="shared" si="43"/>
        <v>0.13054444000000001</v>
      </c>
      <c r="R99" s="286"/>
      <c r="S99" s="287">
        <f t="shared" si="44"/>
        <v>4.5423357777777778E-4</v>
      </c>
      <c r="T99" s="285">
        <f t="shared" si="45"/>
        <v>3.9316015555555556E-4</v>
      </c>
      <c r="U99" s="285">
        <f t="shared" si="46"/>
        <v>7.2906397777777775E-4</v>
      </c>
      <c r="V99" s="285">
        <f t="shared" si="47"/>
        <v>2.8628166666666661E-3</v>
      </c>
      <c r="W99" s="285">
        <f t="shared" si="48"/>
        <v>4.2751395555555554E-3</v>
      </c>
      <c r="X99" s="285">
        <f t="shared" si="49"/>
        <v>1.2939931333333331E-3</v>
      </c>
      <c r="Y99" s="285">
        <f t="shared" si="50"/>
        <v>4.2751395555555554E-3</v>
      </c>
      <c r="Z99" s="285">
        <f t="shared" si="51"/>
        <v>4.0842851111111108E-3</v>
      </c>
      <c r="AA99" s="285">
        <f t="shared" si="32"/>
        <v>0</v>
      </c>
      <c r="AB99" s="285">
        <f t="shared" si="52"/>
        <v>0</v>
      </c>
      <c r="AC99" s="285">
        <f t="shared" si="53"/>
        <v>1.3054443999999999E-3</v>
      </c>
    </row>
    <row r="100" spans="2:29">
      <c r="B100" s="291" t="s">
        <v>1618</v>
      </c>
      <c r="C100" s="289" t="s">
        <v>119</v>
      </c>
      <c r="D100" s="290">
        <f>IFERROR(INDEX('Diesel Int Comb'!$F$48:$F$97,MATCH(C100,'Diesel Int Comb'!$B$48:$B$97,0)),"")</f>
        <v>3.7638267956703413E-4</v>
      </c>
      <c r="E100" s="290">
        <f>IFERROR(INDEX('Diesel Int Comb'!$F$10:$F$43,MATCH(C100,'Diesel Int Comb'!$B$10:$B$43,0)),"")</f>
        <v>2.2000000000000001E-3</v>
      </c>
      <c r="F100" s="292" t="s">
        <v>53</v>
      </c>
      <c r="G100" s="231">
        <f t="shared" si="33"/>
        <v>2.6180000000000001E-3</v>
      </c>
      <c r="H100" s="231">
        <f t="shared" si="34"/>
        <v>2.2660000000000002E-3</v>
      </c>
      <c r="I100" s="231">
        <f t="shared" si="35"/>
        <v>4.2020000000000009E-3</v>
      </c>
      <c r="J100" s="231">
        <f t="shared" si="36"/>
        <v>1.6500000000000001E-2</v>
      </c>
      <c r="K100" s="231">
        <f t="shared" si="37"/>
        <v>2.4639999999999999E-2</v>
      </c>
      <c r="L100" s="231">
        <f t="shared" si="38"/>
        <v>7.4580000000000011E-3</v>
      </c>
      <c r="M100" s="231">
        <f t="shared" si="39"/>
        <v>2.4639999999999999E-2</v>
      </c>
      <c r="N100" s="231">
        <f t="shared" si="40"/>
        <v>2.3539999999999998E-2</v>
      </c>
      <c r="O100" s="231">
        <f t="shared" si="41"/>
        <v>4.2154860111507817E-3</v>
      </c>
      <c r="P100" s="285">
        <f t="shared" si="42"/>
        <v>2.8642721915051296E-3</v>
      </c>
      <c r="Q100" s="287">
        <f t="shared" si="43"/>
        <v>7.5240000000000012E-3</v>
      </c>
      <c r="R100" s="286"/>
      <c r="S100" s="287">
        <f t="shared" si="44"/>
        <v>2.6180000000000003E-5</v>
      </c>
      <c r="T100" s="285">
        <f t="shared" si="45"/>
        <v>2.2660000000000003E-5</v>
      </c>
      <c r="U100" s="285">
        <f t="shared" si="46"/>
        <v>4.2020000000000008E-5</v>
      </c>
      <c r="V100" s="285">
        <f t="shared" si="47"/>
        <v>1.65E-4</v>
      </c>
      <c r="W100" s="285">
        <f t="shared" si="48"/>
        <v>2.4640000000000003E-4</v>
      </c>
      <c r="X100" s="285">
        <f t="shared" si="49"/>
        <v>7.4580000000000008E-5</v>
      </c>
      <c r="Y100" s="285">
        <f t="shared" si="50"/>
        <v>2.4640000000000003E-4</v>
      </c>
      <c r="Z100" s="285">
        <f t="shared" si="51"/>
        <v>2.354E-4</v>
      </c>
      <c r="AA100" s="285">
        <f t="shared" si="32"/>
        <v>4.2154860111507824E-5</v>
      </c>
      <c r="AB100" s="285">
        <f t="shared" si="52"/>
        <v>2.8642721915051299E-5</v>
      </c>
      <c r="AC100" s="285">
        <f t="shared" si="53"/>
        <v>7.5240000000000005E-5</v>
      </c>
    </row>
    <row r="101" spans="2:29" ht="18.75" customHeight="1">
      <c r="B101" s="293" t="s">
        <v>1619</v>
      </c>
      <c r="C101" s="289" t="s">
        <v>176</v>
      </c>
      <c r="D101" s="290">
        <f>IFERROR(INDEX('Diesel Int Comb'!$F$48:$F$97,MATCH(C101,'Diesel Int Comb'!$B$48:$B$97,0)),"")</f>
        <v>4.8013014217323475E-5</v>
      </c>
      <c r="E101" s="290">
        <f>IFERROR(INDEX('Diesel Int Comb'!$F$10:$F$43,MATCH(C101,'Diesel Int Comb'!$B$10:$B$43,0)),"")</f>
        <v>4.8013014217323475E-5</v>
      </c>
      <c r="F101" s="292" t="s">
        <v>53</v>
      </c>
      <c r="G101" s="231">
        <f t="shared" si="33"/>
        <v>5.7135486918614933E-5</v>
      </c>
      <c r="H101" s="231">
        <f t="shared" si="34"/>
        <v>4.9453404643843181E-5</v>
      </c>
      <c r="I101" s="231">
        <f t="shared" si="35"/>
        <v>9.1704857155087849E-5</v>
      </c>
      <c r="J101" s="231">
        <f t="shared" si="36"/>
        <v>3.6009760662992607E-4</v>
      </c>
      <c r="K101" s="231">
        <f t="shared" si="37"/>
        <v>5.3774575923402283E-4</v>
      </c>
      <c r="L101" s="231">
        <f t="shared" si="38"/>
        <v>1.6276411819672658E-4</v>
      </c>
      <c r="M101" s="231">
        <f t="shared" si="39"/>
        <v>5.3774575923402283E-4</v>
      </c>
      <c r="N101" s="231">
        <f t="shared" si="40"/>
        <v>5.137392521253611E-4</v>
      </c>
      <c r="O101" s="231">
        <f t="shared" si="41"/>
        <v>5.3774575923402283E-4</v>
      </c>
      <c r="P101" s="285">
        <f t="shared" si="42"/>
        <v>3.653790381938316E-4</v>
      </c>
      <c r="Q101" s="287">
        <f t="shared" si="43"/>
        <v>1.6420450862324629E-4</v>
      </c>
      <c r="R101" s="286"/>
      <c r="S101" s="287">
        <f t="shared" si="44"/>
        <v>5.7135486918614938E-7</v>
      </c>
      <c r="T101" s="285">
        <f t="shared" si="45"/>
        <v>4.9453404643843181E-7</v>
      </c>
      <c r="U101" s="285">
        <f t="shared" si="46"/>
        <v>9.1704857155087844E-7</v>
      </c>
      <c r="V101" s="285">
        <f t="shared" si="47"/>
        <v>3.6009760662992603E-6</v>
      </c>
      <c r="W101" s="285">
        <f t="shared" si="48"/>
        <v>5.3774575923402295E-6</v>
      </c>
      <c r="X101" s="285">
        <f t="shared" si="49"/>
        <v>1.6276411819672658E-6</v>
      </c>
      <c r="Y101" s="285">
        <f t="shared" si="50"/>
        <v>5.3774575923402295E-6</v>
      </c>
      <c r="Z101" s="285">
        <f t="shared" si="51"/>
        <v>5.1373925212536114E-6</v>
      </c>
      <c r="AA101" s="285">
        <f t="shared" si="32"/>
        <v>5.3774575923402295E-6</v>
      </c>
      <c r="AB101" s="285">
        <f t="shared" si="52"/>
        <v>3.6537903819383166E-6</v>
      </c>
      <c r="AC101" s="285">
        <f t="shared" si="53"/>
        <v>1.6420450862324629E-6</v>
      </c>
    </row>
    <row r="102" spans="2:29">
      <c r="B102" s="293" t="s">
        <v>1620</v>
      </c>
      <c r="C102" s="289" t="s">
        <v>177</v>
      </c>
      <c r="D102" s="290">
        <f>IFERROR(INDEX('Diesel Int Comb'!$F$48:$F$97,MATCH(C102,'Diesel Int Comb'!$B$48:$B$97,0)),"")</f>
        <v>2.4009368143584827E-4</v>
      </c>
      <c r="E102" s="290">
        <f>IFERROR(INDEX('Diesel Int Comb'!$F$10:$F$43,MATCH(C102,'Diesel Int Comb'!$B$10:$B$43,0)),"")</f>
        <v>2.4009368143584827E-4</v>
      </c>
      <c r="F102" s="292" t="s">
        <v>53</v>
      </c>
      <c r="G102" s="231">
        <f t="shared" si="33"/>
        <v>2.8571148090865943E-4</v>
      </c>
      <c r="H102" s="231">
        <f t="shared" si="34"/>
        <v>2.472964918789237E-4</v>
      </c>
      <c r="I102" s="231">
        <f t="shared" si="35"/>
        <v>4.5857893154247024E-4</v>
      </c>
      <c r="J102" s="231">
        <f t="shared" si="36"/>
        <v>1.8007026107688621E-3</v>
      </c>
      <c r="K102" s="231">
        <f t="shared" si="37"/>
        <v>2.6890492320815005E-3</v>
      </c>
      <c r="L102" s="231">
        <f t="shared" si="38"/>
        <v>8.1391758006752564E-4</v>
      </c>
      <c r="M102" s="231">
        <f t="shared" si="39"/>
        <v>2.6890492320815005E-3</v>
      </c>
      <c r="N102" s="231">
        <f t="shared" si="40"/>
        <v>2.5690023913635764E-3</v>
      </c>
      <c r="O102" s="231">
        <f t="shared" si="41"/>
        <v>2.6890492320815005E-3</v>
      </c>
      <c r="P102" s="285">
        <f t="shared" si="42"/>
        <v>1.8271129157268052E-3</v>
      </c>
      <c r="Q102" s="287">
        <f t="shared" si="43"/>
        <v>8.2112039051060112E-4</v>
      </c>
      <c r="R102" s="286"/>
      <c r="S102" s="287">
        <f t="shared" si="44"/>
        <v>2.8571148090865947E-6</v>
      </c>
      <c r="T102" s="285">
        <f t="shared" si="45"/>
        <v>2.4729649187892372E-6</v>
      </c>
      <c r="U102" s="285">
        <f t="shared" si="46"/>
        <v>4.5857893154247028E-6</v>
      </c>
      <c r="V102" s="285">
        <f t="shared" si="47"/>
        <v>1.8007026107688618E-5</v>
      </c>
      <c r="W102" s="285">
        <f t="shared" si="48"/>
        <v>2.6890492320815007E-5</v>
      </c>
      <c r="X102" s="285">
        <f t="shared" si="49"/>
        <v>8.1391758006752558E-6</v>
      </c>
      <c r="Y102" s="285">
        <f t="shared" si="50"/>
        <v>2.6890492320815007E-5</v>
      </c>
      <c r="Z102" s="285">
        <f t="shared" si="51"/>
        <v>2.5690023913635764E-5</v>
      </c>
      <c r="AA102" s="285">
        <f t="shared" si="32"/>
        <v>2.6890492320815007E-5</v>
      </c>
      <c r="AB102" s="285">
        <f t="shared" si="52"/>
        <v>1.8271129157268053E-5</v>
      </c>
      <c r="AC102" s="285">
        <f t="shared" si="53"/>
        <v>8.2112039051060108E-6</v>
      </c>
    </row>
    <row r="103" spans="2:29">
      <c r="B103" s="291" t="s">
        <v>147</v>
      </c>
      <c r="C103" s="289" t="s">
        <v>120</v>
      </c>
      <c r="D103" s="290">
        <f>IFERROR(INDEX('Diesel Int Comb'!$F$48:$F$97,MATCH(C103,'Diesel Int Comb'!$B$48:$B$97,0)),"")</f>
        <v>0.10539999999999999</v>
      </c>
      <c r="E103" s="290">
        <f>IFERROR(INDEX('Diesel Int Comb'!$F$10:$F$43,MATCH(C103,'Diesel Int Comb'!$B$10:$B$43,0)),"")</f>
        <v>0.10539999999999999</v>
      </c>
      <c r="F103" s="292" t="s">
        <v>44</v>
      </c>
      <c r="G103" s="231">
        <f t="shared" si="33"/>
        <v>0.13225474888888886</v>
      </c>
      <c r="H103" s="231">
        <f t="shared" si="34"/>
        <v>0.11447259777777775</v>
      </c>
      <c r="I103" s="231">
        <f t="shared" si="35"/>
        <v>0.21227442888888887</v>
      </c>
      <c r="J103" s="231">
        <f t="shared" si="36"/>
        <v>0.83353833333333316</v>
      </c>
      <c r="K103" s="231">
        <f t="shared" si="37"/>
        <v>1.2447505777777774</v>
      </c>
      <c r="L103" s="231">
        <f t="shared" si="38"/>
        <v>0.37675932666666662</v>
      </c>
      <c r="M103" s="231">
        <f t="shared" si="39"/>
        <v>1.2447505777777774</v>
      </c>
      <c r="N103" s="231">
        <f t="shared" si="40"/>
        <v>1.1891813555555553</v>
      </c>
      <c r="O103" s="231">
        <f t="shared" si="41"/>
        <v>1.2447505777777774</v>
      </c>
      <c r="P103" s="285">
        <f t="shared" si="42"/>
        <v>0.84576356222222193</v>
      </c>
      <c r="Q103" s="287">
        <f t="shared" si="43"/>
        <v>0.38009347999999998</v>
      </c>
      <c r="R103" s="286"/>
      <c r="S103" s="287">
        <f t="shared" si="44"/>
        <v>1.3225474888888889E-3</v>
      </c>
      <c r="T103" s="285">
        <f t="shared" si="45"/>
        <v>1.1447259777777777E-3</v>
      </c>
      <c r="U103" s="285">
        <f t="shared" si="46"/>
        <v>2.1227442888888887E-3</v>
      </c>
      <c r="V103" s="285">
        <f t="shared" si="47"/>
        <v>8.3353833333333315E-3</v>
      </c>
      <c r="W103" s="285">
        <f t="shared" si="48"/>
        <v>1.2447505777777776E-2</v>
      </c>
      <c r="X103" s="285">
        <f t="shared" si="49"/>
        <v>3.7675932666666658E-3</v>
      </c>
      <c r="Y103" s="285">
        <f t="shared" si="50"/>
        <v>1.2447505777777776E-2</v>
      </c>
      <c r="Z103" s="285">
        <f t="shared" si="51"/>
        <v>1.1891813555555554E-2</v>
      </c>
      <c r="AA103" s="285">
        <f t="shared" si="32"/>
        <v>1.2447505777777776E-2</v>
      </c>
      <c r="AB103" s="285">
        <f t="shared" si="52"/>
        <v>8.4576356222222197E-3</v>
      </c>
      <c r="AC103" s="285">
        <f t="shared" si="53"/>
        <v>3.8009347999999991E-3</v>
      </c>
    </row>
    <row r="104" spans="2:29">
      <c r="B104" s="291" t="s">
        <v>1621</v>
      </c>
      <c r="C104" s="289" t="s">
        <v>122</v>
      </c>
      <c r="D104" s="290">
        <f>IFERROR(INDEX('Diesel Int Comb'!$F$48:$F$97,MATCH(C104,'Diesel Int Comb'!$B$48:$B$97,0)),"")</f>
        <v>4.24E-2</v>
      </c>
      <c r="E104" s="290">
        <f>IFERROR(INDEX('Diesel Int Comb'!$F$10:$F$43,MATCH(C104,'Diesel Int Comb'!$B$10:$B$43,0)),"")</f>
        <v>4.24E-2</v>
      </c>
      <c r="F104" s="292" t="s">
        <v>44</v>
      </c>
      <c r="G104" s="231">
        <f t="shared" si="33"/>
        <v>5.3203048888888882E-2</v>
      </c>
      <c r="H104" s="231">
        <f t="shared" si="34"/>
        <v>4.6049697777777773E-2</v>
      </c>
      <c r="I104" s="231">
        <f t="shared" si="35"/>
        <v>8.5393128888888878E-2</v>
      </c>
      <c r="J104" s="231">
        <f t="shared" si="36"/>
        <v>0.3353133333333333</v>
      </c>
      <c r="K104" s="231">
        <f t="shared" si="37"/>
        <v>0.50073457777777763</v>
      </c>
      <c r="L104" s="231">
        <f t="shared" si="38"/>
        <v>0.15156162666666664</v>
      </c>
      <c r="M104" s="231">
        <f t="shared" si="39"/>
        <v>0.50073457777777763</v>
      </c>
      <c r="N104" s="231">
        <f t="shared" si="40"/>
        <v>0.47838035555555547</v>
      </c>
      <c r="O104" s="231">
        <f t="shared" si="41"/>
        <v>0.50073457777777763</v>
      </c>
      <c r="P104" s="285">
        <f t="shared" si="42"/>
        <v>0.34023126222222211</v>
      </c>
      <c r="Q104" s="287">
        <f t="shared" si="43"/>
        <v>0.15290288000000002</v>
      </c>
      <c r="R104" s="286"/>
      <c r="S104" s="287">
        <f t="shared" si="44"/>
        <v>5.3203048888888886E-4</v>
      </c>
      <c r="T104" s="285">
        <f t="shared" si="45"/>
        <v>4.6049697777777776E-4</v>
      </c>
      <c r="U104" s="285">
        <f t="shared" si="46"/>
        <v>8.5393128888888888E-4</v>
      </c>
      <c r="V104" s="285">
        <f t="shared" si="47"/>
        <v>3.3531333333333331E-3</v>
      </c>
      <c r="W104" s="285">
        <f t="shared" si="48"/>
        <v>5.0073457777777769E-3</v>
      </c>
      <c r="X104" s="285">
        <f t="shared" si="49"/>
        <v>1.5156162666666664E-3</v>
      </c>
      <c r="Y104" s="285">
        <f t="shared" si="50"/>
        <v>5.0073457777777769E-3</v>
      </c>
      <c r="Z104" s="285">
        <f t="shared" si="51"/>
        <v>4.7838035555555544E-3</v>
      </c>
      <c r="AA104" s="285">
        <f t="shared" si="32"/>
        <v>5.0073457777777769E-3</v>
      </c>
      <c r="AB104" s="285">
        <f t="shared" si="52"/>
        <v>3.4023126222222219E-3</v>
      </c>
      <c r="AC104" s="285">
        <f t="shared" si="53"/>
        <v>1.5290287999999998E-3</v>
      </c>
    </row>
    <row r="105" spans="2:29">
      <c r="B105" s="298" t="s">
        <v>150</v>
      </c>
      <c r="C105" s="299" t="s">
        <v>123</v>
      </c>
      <c r="D105" s="290">
        <f>IFERROR(INDEX('Diesel Int Comb'!$F$48:$F$97,MATCH(C105,'Diesel Int Comb'!$B$48:$B$97,0)),"")</f>
        <v>5.2261769021193245E-3</v>
      </c>
      <c r="E105" s="290">
        <f>IFERROR(INDEX('Diesel Int Comb'!$F$10:$F$43,MATCH(C105,'Diesel Int Comb'!$B$10:$B$43,0)),"")</f>
        <v>5.2261769021193245E-3</v>
      </c>
      <c r="F105" s="299" t="s">
        <v>53</v>
      </c>
      <c r="G105" s="231">
        <f t="shared" si="33"/>
        <v>6.2191505135219954E-3</v>
      </c>
      <c r="H105" s="231">
        <f t="shared" si="34"/>
        <v>5.3829622091829043E-3</v>
      </c>
      <c r="I105" s="231">
        <f t="shared" si="35"/>
        <v>9.9819978830479102E-3</v>
      </c>
      <c r="J105" s="231">
        <f t="shared" si="36"/>
        <v>3.9196326765894934E-2</v>
      </c>
      <c r="K105" s="231">
        <f t="shared" si="37"/>
        <v>5.8533181303736428E-2</v>
      </c>
      <c r="L105" s="231">
        <f t="shared" si="38"/>
        <v>1.7716739698184509E-2</v>
      </c>
      <c r="M105" s="231">
        <f t="shared" si="39"/>
        <v>5.8533181303736428E-2</v>
      </c>
      <c r="N105" s="231">
        <f t="shared" si="40"/>
        <v>5.5920092852676767E-2</v>
      </c>
      <c r="O105" s="231">
        <f t="shared" si="41"/>
        <v>5.8533181303736428E-2</v>
      </c>
      <c r="P105" s="285">
        <f t="shared" si="42"/>
        <v>3.9771206225128058E-2</v>
      </c>
      <c r="Q105" s="287">
        <f t="shared" si="43"/>
        <v>1.7873525005248091E-2</v>
      </c>
      <c r="R105" s="286"/>
      <c r="S105" s="287">
        <f t="shared" si="44"/>
        <v>6.2191505135219963E-5</v>
      </c>
      <c r="T105" s="285">
        <f t="shared" si="45"/>
        <v>5.3829622091829041E-5</v>
      </c>
      <c r="U105" s="285">
        <f t="shared" si="46"/>
        <v>9.9819978830479114E-5</v>
      </c>
      <c r="V105" s="285">
        <f t="shared" si="47"/>
        <v>3.9196326765894931E-4</v>
      </c>
      <c r="W105" s="285">
        <f t="shared" si="48"/>
        <v>5.8533181303736435E-4</v>
      </c>
      <c r="X105" s="285">
        <f t="shared" si="49"/>
        <v>1.7716739698184509E-4</v>
      </c>
      <c r="Y105" s="285">
        <f t="shared" si="50"/>
        <v>5.8533181303736435E-4</v>
      </c>
      <c r="Z105" s="285">
        <f t="shared" si="51"/>
        <v>5.5920092852676767E-4</v>
      </c>
      <c r="AA105" s="285">
        <f t="shared" si="32"/>
        <v>5.8533181303736435E-4</v>
      </c>
      <c r="AB105" s="285">
        <f t="shared" si="52"/>
        <v>3.9771206225128062E-4</v>
      </c>
      <c r="AC105" s="285">
        <f t="shared" si="53"/>
        <v>1.7873525005248091E-4</v>
      </c>
    </row>
    <row r="106" spans="2:29">
      <c r="B106" s="173">
        <v>1</v>
      </c>
      <c r="C106" s="254" t="s">
        <v>1549</v>
      </c>
    </row>
    <row r="107" spans="2:29">
      <c r="B107" s="173">
        <v>2</v>
      </c>
      <c r="C107" s="243" t="s">
        <v>1550</v>
      </c>
    </row>
    <row r="108" spans="2:29">
      <c r="C108" s="243"/>
    </row>
    <row r="109" spans="2:29" ht="16.5" thickBot="1">
      <c r="B109" s="172" t="s">
        <v>1622</v>
      </c>
    </row>
    <row r="110" spans="2:29" ht="48.75" thickBot="1">
      <c r="B110" s="300" t="s">
        <v>1426</v>
      </c>
      <c r="C110" s="301" t="s">
        <v>1623</v>
      </c>
      <c r="D110" s="301" t="s">
        <v>1624</v>
      </c>
      <c r="E110" s="302" t="s">
        <v>1625</v>
      </c>
      <c r="F110" s="303" t="s">
        <v>1626</v>
      </c>
      <c r="G110" s="302" t="s">
        <v>1627</v>
      </c>
    </row>
    <row r="111" spans="2:29">
      <c r="B111" s="304" t="s">
        <v>1628</v>
      </c>
      <c r="C111" s="305">
        <v>14</v>
      </c>
      <c r="D111" s="305">
        <v>900</v>
      </c>
      <c r="E111" s="306">
        <v>30</v>
      </c>
      <c r="F111" s="307">
        <f>((C111*D111/2)+(E111*(60-C111)))/(E111*60)</f>
        <v>4.2666666666666666</v>
      </c>
      <c r="G111" s="308">
        <f>((1/60*F111+59/60)-1)</f>
        <v>5.4444444444444295E-2</v>
      </c>
    </row>
    <row r="112" spans="2:29" ht="16.5" thickBot="1">
      <c r="B112" s="309" t="s">
        <v>1629</v>
      </c>
      <c r="C112" s="310">
        <v>20</v>
      </c>
      <c r="D112" s="310">
        <v>750</v>
      </c>
      <c r="E112" s="311">
        <v>30</v>
      </c>
      <c r="F112" s="312">
        <f>((C112*D112/2)+(E112*(60-C112)))/(E112*60)</f>
        <v>4.833333333333333</v>
      </c>
      <c r="G112" s="313">
        <f>((1/60*F112+59/60)-1)</f>
        <v>6.3888888888888884E-2</v>
      </c>
    </row>
    <row r="113" spans="2:12" ht="24.75" thickBot="1">
      <c r="B113" s="314" t="s">
        <v>1630</v>
      </c>
      <c r="C113" s="315">
        <v>100</v>
      </c>
      <c r="D113" s="316" t="s">
        <v>1631</v>
      </c>
      <c r="E113" s="317">
        <v>1</v>
      </c>
      <c r="F113" s="318" t="s">
        <v>1632</v>
      </c>
    </row>
    <row r="114" spans="2:12">
      <c r="B114" s="319" t="s">
        <v>1633</v>
      </c>
      <c r="C114" s="320"/>
      <c r="D114" s="320"/>
      <c r="E114" s="320"/>
      <c r="F114" s="320"/>
      <c r="G114" s="320"/>
      <c r="H114" s="320"/>
      <c r="I114" s="320"/>
      <c r="J114" s="320"/>
      <c r="K114" s="320"/>
      <c r="L114" s="320"/>
    </row>
    <row r="115" spans="2:12" ht="90.75" customHeight="1">
      <c r="B115" s="621" t="s">
        <v>1634</v>
      </c>
      <c r="C115" s="621"/>
      <c r="D115" s="621"/>
      <c r="E115" s="621"/>
      <c r="F115" s="621"/>
      <c r="G115" s="621"/>
      <c r="H115" s="621"/>
      <c r="I115" s="621"/>
      <c r="J115" s="621"/>
      <c r="K115" s="621"/>
      <c r="L115" s="621"/>
    </row>
  </sheetData>
  <mergeCells count="13">
    <mergeCell ref="S53:AC53"/>
    <mergeCell ref="B115:L115"/>
    <mergeCell ref="G3:H3"/>
    <mergeCell ref="E10:G10"/>
    <mergeCell ref="I10:K10"/>
    <mergeCell ref="B11:B12"/>
    <mergeCell ref="C11:C12"/>
    <mergeCell ref="E11:G11"/>
    <mergeCell ref="I11:K11"/>
    <mergeCell ref="B53:B54"/>
    <mergeCell ref="C53:C54"/>
    <mergeCell ref="D53:E53"/>
    <mergeCell ref="F53:Q53"/>
  </mergeCells>
  <conditionalFormatting sqref="G114:L114">
    <cfRule type="cellIs" dxfId="0" priority="1" operator="greaterThanOrEqual">
      <formula>1000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76d197-b432-4a89-8b9d-b97676e775aa">
      <Terms xmlns="http://schemas.microsoft.com/office/infopath/2007/PartnerControls"/>
    </lcf76f155ced4ddcb4097134ff3c332f>
    <TaxCatchAll xmlns="3f71e46e-dbdb-4936-a808-49fb891fc3e2" xsi:nil="true"/>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file>

<file path=customXml/itemProps2.xml><?xml version="1.0" encoding="utf-8"?>
<ds:datastoreItem xmlns:ds="http://schemas.openxmlformats.org/officeDocument/2006/customXml" ds:itemID="{B109E766-2BDA-4129-9A73-694C71718DF9}"/>
</file>

<file path=customXml/itemProps3.xml><?xml version="1.0" encoding="utf-8"?>
<ds:datastoreItem xmlns:ds="http://schemas.openxmlformats.org/officeDocument/2006/customXml" ds:itemID="{0DFD5FF5-DB7F-40B5-83C9-55823345FF91}"/>
</file>

<file path=docMetadata/LabelInfo.xml><?xml version="1.0" encoding="utf-8"?>
<clbl:labelList xmlns:clbl="http://schemas.microsoft.com/office/2020/mipLabelMetadata">
  <clbl:label id="{1d3bb158-3f8a-4b41-a50c-ecf9a5e4d145}" enabled="0" method="" siteId="{1d3bb158-3f8a-4b41-a50c-ecf9a5e4d145}" removed="1"/>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Kayla Carlson</cp:lastModifiedBy>
  <cp:revision/>
  <dcterms:created xsi:type="dcterms:W3CDTF">2018-11-29T22:27:46Z</dcterms:created>
  <dcterms:modified xsi:type="dcterms:W3CDTF">2026-02-18T16:24:30Z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