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27"/>
  <workbookPr codeName="ThisWorkbook"/>
  <mc:AlternateContent xmlns:mc="http://schemas.openxmlformats.org/markup-compatibility/2006">
    <mc:Choice Requires="x15">
      <x15ac:absPath xmlns:x15ac="http://schemas.microsoft.com/office/spreadsheetml/2010/11/ac" url="C:\Users\ib656e\Desktop\CAO_Resubmittal\"/>
    </mc:Choice>
  </mc:AlternateContent>
  <xr:revisionPtr revIDLastSave="0" documentId="13_ncr:1_{0493041C-DD35-40BE-B4C8-B8F6F28A085D}" xr6:coauthVersionLast="47" xr6:coauthVersionMax="47" xr10:uidLastSave="{00000000-0000-0000-0000-000000000000}"/>
  <bookViews>
    <workbookView xWindow="2265" yWindow="315" windowWidth="26025" windowHeight="14400" tabRatio="851" firstSheet="1" activeTab="1"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externalReferences>
    <externalReference r:id="rId9"/>
  </externalReference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88" i="9" l="1"/>
  <c r="O888" i="9" s="1"/>
  <c r="L888" i="9"/>
  <c r="K888" i="9"/>
  <c r="J888" i="9"/>
  <c r="G888" i="9"/>
  <c r="N880" i="9"/>
  <c r="C888" i="9"/>
  <c r="J877" i="9" l="1"/>
  <c r="G893" i="9" l="1"/>
  <c r="N211" i="11"/>
  <c r="M211" i="11"/>
  <c r="Q114" i="6"/>
  <c r="R114" i="6" s="1"/>
  <c r="Q115" i="6"/>
  <c r="R115" i="6" s="1"/>
  <c r="O114" i="6"/>
  <c r="O115" i="6"/>
  <c r="H39" i="2" l="1"/>
  <c r="H38" i="2"/>
  <c r="H37" i="2"/>
  <c r="H36" i="2"/>
  <c r="H35" i="2"/>
  <c r="H34" i="2"/>
  <c r="H33" i="2"/>
  <c r="J536" i="9" l="1"/>
  <c r="J544" i="9"/>
  <c r="J552" i="9"/>
  <c r="J560" i="9"/>
  <c r="J568" i="9"/>
  <c r="J576" i="9"/>
  <c r="J537" i="9"/>
  <c r="J553" i="9"/>
  <c r="J561" i="9"/>
  <c r="J569" i="9"/>
  <c r="J577" i="9"/>
  <c r="J554" i="9"/>
  <c r="J578" i="9"/>
  <c r="J563" i="9"/>
  <c r="J579" i="9"/>
  <c r="J550" i="9"/>
  <c r="J582" i="9"/>
  <c r="J575" i="9"/>
  <c r="J545" i="9"/>
  <c r="J570" i="9"/>
  <c r="J555" i="9"/>
  <c r="J574" i="9"/>
  <c r="J543" i="9"/>
  <c r="J538" i="9"/>
  <c r="J546" i="9"/>
  <c r="J562" i="9"/>
  <c r="J547" i="9"/>
  <c r="J571" i="9"/>
  <c r="J542" i="9"/>
  <c r="J539" i="9"/>
  <c r="J533" i="9"/>
  <c r="J540" i="9"/>
  <c r="J548" i="9"/>
  <c r="J556" i="9"/>
  <c r="J564" i="9"/>
  <c r="J572" i="9"/>
  <c r="J580" i="9"/>
  <c r="J541" i="9"/>
  <c r="J557" i="9"/>
  <c r="J573" i="9"/>
  <c r="J581" i="9"/>
  <c r="J534" i="9"/>
  <c r="J566" i="9"/>
  <c r="J535" i="9"/>
  <c r="J567" i="9"/>
  <c r="J549" i="9"/>
  <c r="J565" i="9"/>
  <c r="J551" i="9"/>
  <c r="J558" i="9"/>
  <c r="J559" i="9"/>
  <c r="J765" i="9"/>
  <c r="J773" i="9"/>
  <c r="J781" i="9"/>
  <c r="J789" i="9"/>
  <c r="J797" i="9"/>
  <c r="J805" i="9"/>
  <c r="J766" i="9"/>
  <c r="J774" i="9"/>
  <c r="J782" i="9"/>
  <c r="J790" i="9"/>
  <c r="J798" i="9"/>
  <c r="J806" i="9"/>
  <c r="J804" i="9"/>
  <c r="J759" i="9"/>
  <c r="J767" i="9"/>
  <c r="J775" i="9"/>
  <c r="J783" i="9"/>
  <c r="J791" i="9"/>
  <c r="J799" i="9"/>
  <c r="J807" i="9"/>
  <c r="J760" i="9"/>
  <c r="J768" i="9"/>
  <c r="J776" i="9"/>
  <c r="J784" i="9"/>
  <c r="J792" i="9"/>
  <c r="J800" i="9"/>
  <c r="J758" i="9"/>
  <c r="J796" i="9"/>
  <c r="J761" i="9"/>
  <c r="J769" i="9"/>
  <c r="J777" i="9"/>
  <c r="J785" i="9"/>
  <c r="J793" i="9"/>
  <c r="J801" i="9"/>
  <c r="J762" i="9"/>
  <c r="J770" i="9"/>
  <c r="J778" i="9"/>
  <c r="J786" i="9"/>
  <c r="J794" i="9"/>
  <c r="J802" i="9"/>
  <c r="J772" i="9"/>
  <c r="J780" i="9"/>
  <c r="J763" i="9"/>
  <c r="J771" i="9"/>
  <c r="J779" i="9"/>
  <c r="J787" i="9"/>
  <c r="J795" i="9"/>
  <c r="J803" i="9"/>
  <c r="J764" i="9"/>
  <c r="J788" i="9"/>
  <c r="J590" i="9"/>
  <c r="J598" i="9"/>
  <c r="J606" i="9"/>
  <c r="J614" i="9"/>
  <c r="J599" i="9"/>
  <c r="J615" i="9"/>
  <c r="J593" i="9"/>
  <c r="J617" i="9"/>
  <c r="J605" i="9"/>
  <c r="J591" i="9"/>
  <c r="J607" i="9"/>
  <c r="J585" i="9"/>
  <c r="J609" i="9"/>
  <c r="J612" i="9"/>
  <c r="J592" i="9"/>
  <c r="J600" i="9"/>
  <c r="J608" i="9"/>
  <c r="J616" i="9"/>
  <c r="J601" i="9"/>
  <c r="J613" i="9"/>
  <c r="J597" i="9"/>
  <c r="J586" i="9"/>
  <c r="J594" i="9"/>
  <c r="J602" i="9"/>
  <c r="J610" i="9"/>
  <c r="J618" i="9"/>
  <c r="J595" i="9"/>
  <c r="J611" i="9"/>
  <c r="J588" i="9"/>
  <c r="J596" i="9"/>
  <c r="J587" i="9"/>
  <c r="J603" i="9"/>
  <c r="J584" i="9"/>
  <c r="J589" i="9"/>
  <c r="J604" i="9"/>
  <c r="J621" i="9"/>
  <c r="J629" i="9"/>
  <c r="J637" i="9"/>
  <c r="J645" i="9"/>
  <c r="J653" i="9"/>
  <c r="J654" i="9"/>
  <c r="J640" i="9"/>
  <c r="J636" i="9"/>
  <c r="J622" i="9"/>
  <c r="J630" i="9"/>
  <c r="J638" i="9"/>
  <c r="J646" i="9"/>
  <c r="J652" i="9"/>
  <c r="J623" i="9"/>
  <c r="J631" i="9"/>
  <c r="J639" i="9"/>
  <c r="J647" i="9"/>
  <c r="J620" i="9"/>
  <c r="J624" i="9"/>
  <c r="J648" i="9"/>
  <c r="J632" i="9"/>
  <c r="J625" i="9"/>
  <c r="J633" i="9"/>
  <c r="J641" i="9"/>
  <c r="J649" i="9"/>
  <c r="J635" i="9"/>
  <c r="J643" i="9"/>
  <c r="J644" i="9"/>
  <c r="J626" i="9"/>
  <c r="J634" i="9"/>
  <c r="J642" i="9"/>
  <c r="J650" i="9"/>
  <c r="J627" i="9"/>
  <c r="J651" i="9"/>
  <c r="J628" i="9"/>
  <c r="J659" i="9"/>
  <c r="J667" i="9"/>
  <c r="J675" i="9"/>
  <c r="J683" i="9"/>
  <c r="J691" i="9"/>
  <c r="J699" i="9"/>
  <c r="J670" i="9"/>
  <c r="J694" i="9"/>
  <c r="J674" i="9"/>
  <c r="J660" i="9"/>
  <c r="J668" i="9"/>
  <c r="J676" i="9"/>
  <c r="J684" i="9"/>
  <c r="J692" i="9"/>
  <c r="J700" i="9"/>
  <c r="J662" i="9"/>
  <c r="J702" i="9"/>
  <c r="J690" i="9"/>
  <c r="J661" i="9"/>
  <c r="J669" i="9"/>
  <c r="J677" i="9"/>
  <c r="J685" i="9"/>
  <c r="J693" i="9"/>
  <c r="J701" i="9"/>
  <c r="J678" i="9"/>
  <c r="J656" i="9"/>
  <c r="J686" i="9"/>
  <c r="J666" i="9"/>
  <c r="J663" i="9"/>
  <c r="J671" i="9"/>
  <c r="J679" i="9"/>
  <c r="J687" i="9"/>
  <c r="J695" i="9"/>
  <c r="J703" i="9"/>
  <c r="J657" i="9"/>
  <c r="J681" i="9"/>
  <c r="J689" i="9"/>
  <c r="J705" i="9"/>
  <c r="J682" i="9"/>
  <c r="J664" i="9"/>
  <c r="J672" i="9"/>
  <c r="J680" i="9"/>
  <c r="J688" i="9"/>
  <c r="J696" i="9"/>
  <c r="J704" i="9"/>
  <c r="J658" i="9"/>
  <c r="J698" i="9"/>
  <c r="J665" i="9"/>
  <c r="J673" i="9"/>
  <c r="J697" i="9"/>
  <c r="J712" i="9"/>
  <c r="J720" i="9"/>
  <c r="J728" i="9"/>
  <c r="J736" i="9"/>
  <c r="J744" i="9"/>
  <c r="J752" i="9"/>
  <c r="J711" i="9"/>
  <c r="J713" i="9"/>
  <c r="J721" i="9"/>
  <c r="J729" i="9"/>
  <c r="J737" i="9"/>
  <c r="J745" i="9"/>
  <c r="J753" i="9"/>
  <c r="J751" i="9"/>
  <c r="J714" i="9"/>
  <c r="J722" i="9"/>
  <c r="J730" i="9"/>
  <c r="J738" i="9"/>
  <c r="J746" i="9"/>
  <c r="J754" i="9"/>
  <c r="J735" i="9"/>
  <c r="J715" i="9"/>
  <c r="J723" i="9"/>
  <c r="J731" i="9"/>
  <c r="J739" i="9"/>
  <c r="J747" i="9"/>
  <c r="J755" i="9"/>
  <c r="J708" i="9"/>
  <c r="J716" i="9"/>
  <c r="J724" i="9"/>
  <c r="J732" i="9"/>
  <c r="J740" i="9"/>
  <c r="J748" i="9"/>
  <c r="J756" i="9"/>
  <c r="J719" i="9"/>
  <c r="J709" i="9"/>
  <c r="J717" i="9"/>
  <c r="J725" i="9"/>
  <c r="J733" i="9"/>
  <c r="J741" i="9"/>
  <c r="J749" i="9"/>
  <c r="J707" i="9"/>
  <c r="J727" i="9"/>
  <c r="J710" i="9"/>
  <c r="J718" i="9"/>
  <c r="J726" i="9"/>
  <c r="J734" i="9"/>
  <c r="J742" i="9"/>
  <c r="J750" i="9"/>
  <c r="J743" i="9"/>
  <c r="J811" i="9"/>
  <c r="J819" i="9"/>
  <c r="J827" i="9"/>
  <c r="J835" i="9"/>
  <c r="J843" i="9"/>
  <c r="J834" i="9"/>
  <c r="J812" i="9"/>
  <c r="J820" i="9"/>
  <c r="J828" i="9"/>
  <c r="J836" i="9"/>
  <c r="J809" i="9"/>
  <c r="J842" i="9"/>
  <c r="J813" i="9"/>
  <c r="J821" i="9"/>
  <c r="J829" i="9"/>
  <c r="J837" i="9"/>
  <c r="J810" i="9"/>
  <c r="J814" i="9"/>
  <c r="J822" i="9"/>
  <c r="J830" i="9"/>
  <c r="J838" i="9"/>
  <c r="J818" i="9"/>
  <c r="J815" i="9"/>
  <c r="J823" i="9"/>
  <c r="J831" i="9"/>
  <c r="J839" i="9"/>
  <c r="J826" i="9"/>
  <c r="J816" i="9"/>
  <c r="J824" i="9"/>
  <c r="J832" i="9"/>
  <c r="J840" i="9"/>
  <c r="J817" i="9"/>
  <c r="J825" i="9"/>
  <c r="J833" i="9"/>
  <c r="J841" i="9"/>
  <c r="I57" i="11"/>
  <c r="I51" i="11"/>
  <c r="I44" i="11"/>
  <c r="I36" i="11"/>
  <c r="I35" i="11"/>
  <c r="I28" i="11"/>
  <c r="I26" i="11"/>
  <c r="I25" i="11"/>
  <c r="K114" i="6"/>
  <c r="L114" i="6" s="1"/>
  <c r="K115" i="6"/>
  <c r="L115" i="6" s="1"/>
  <c r="J85" i="11"/>
  <c r="J86" i="11"/>
  <c r="K86" i="11"/>
  <c r="J87" i="11"/>
  <c r="K87" i="11"/>
  <c r="J88" i="11"/>
  <c r="K88" i="11"/>
  <c r="O113" i="6"/>
  <c r="Q113" i="6"/>
  <c r="R113" i="6"/>
  <c r="K113" i="6"/>
  <c r="L113" i="6" s="1"/>
  <c r="O694" i="9" l="1"/>
  <c r="K677" i="9"/>
  <c r="K681" i="9"/>
  <c r="K685" i="9"/>
  <c r="N630" i="9"/>
  <c r="K628" i="9"/>
  <c r="O591" i="9"/>
  <c r="N587" i="9"/>
  <c r="N605" i="9"/>
  <c r="L594" i="9"/>
  <c r="L617" i="9"/>
  <c r="K601" i="9"/>
  <c r="N534" i="9"/>
  <c r="N539" i="9"/>
  <c r="N542" i="9"/>
  <c r="N543" i="9"/>
  <c r="N547" i="9"/>
  <c r="N549" i="9"/>
  <c r="N553" i="9"/>
  <c r="N554" i="9"/>
  <c r="N558" i="9"/>
  <c r="N559" i="9"/>
  <c r="N563" i="9"/>
  <c r="N565" i="9"/>
  <c r="N569" i="9"/>
  <c r="N570" i="9"/>
  <c r="N574" i="9"/>
  <c r="N575" i="9"/>
  <c r="N578" i="9"/>
  <c r="N579" i="9"/>
  <c r="N581" i="9"/>
  <c r="L537" i="9"/>
  <c r="L543" i="9"/>
  <c r="L548" i="9"/>
  <c r="L553" i="9"/>
  <c r="K558" i="9"/>
  <c r="L562" i="9"/>
  <c r="K567" i="9"/>
  <c r="K571" i="9"/>
  <c r="K575" i="9"/>
  <c r="K579" i="9"/>
  <c r="M39" i="2"/>
  <c r="L39" i="2"/>
  <c r="M38" i="2"/>
  <c r="L38" i="2"/>
  <c r="M37" i="2"/>
  <c r="L37" i="2"/>
  <c r="M36" i="2"/>
  <c r="O667" i="9" s="1"/>
  <c r="L36" i="2"/>
  <c r="M35" i="2"/>
  <c r="L35" i="2"/>
  <c r="N622" i="9" s="1"/>
  <c r="M34" i="2"/>
  <c r="O615" i="9" s="1"/>
  <c r="L34" i="2"/>
  <c r="M33" i="2"/>
  <c r="L33" i="2"/>
  <c r="N538" i="9" s="1"/>
  <c r="J39" i="2"/>
  <c r="I39" i="2"/>
  <c r="J38" i="2"/>
  <c r="I38" i="2"/>
  <c r="J37" i="2"/>
  <c r="I37" i="2"/>
  <c r="J36" i="2"/>
  <c r="I36" i="2"/>
  <c r="K693" i="9" s="1"/>
  <c r="J35" i="2"/>
  <c r="L620" i="9" s="1"/>
  <c r="I35" i="2"/>
  <c r="K644" i="9" s="1"/>
  <c r="J34" i="2"/>
  <c r="L586" i="9" s="1"/>
  <c r="I34" i="2"/>
  <c r="K599" i="9" s="1"/>
  <c r="J33" i="2"/>
  <c r="L557" i="9" s="1"/>
  <c r="I33" i="2"/>
  <c r="C657" i="9"/>
  <c r="C658" i="9"/>
  <c r="C659" i="9"/>
  <c r="C660" i="9"/>
  <c r="C661" i="9"/>
  <c r="C662" i="9"/>
  <c r="C663" i="9"/>
  <c r="C664" i="9"/>
  <c r="C665" i="9"/>
  <c r="C666" i="9"/>
  <c r="C667" i="9"/>
  <c r="C668" i="9"/>
  <c r="C669" i="9"/>
  <c r="C670" i="9"/>
  <c r="C671" i="9"/>
  <c r="C672" i="9"/>
  <c r="C673" i="9"/>
  <c r="C674" i="9"/>
  <c r="C675" i="9"/>
  <c r="C676" i="9"/>
  <c r="C677" i="9"/>
  <c r="C678" i="9"/>
  <c r="C679" i="9"/>
  <c r="C680" i="9"/>
  <c r="C681" i="9"/>
  <c r="C682" i="9"/>
  <c r="C683" i="9"/>
  <c r="C684" i="9"/>
  <c r="C685" i="9"/>
  <c r="C686" i="9"/>
  <c r="C687" i="9"/>
  <c r="C688" i="9"/>
  <c r="C689" i="9"/>
  <c r="C690" i="9"/>
  <c r="C656" i="9"/>
  <c r="C621" i="9"/>
  <c r="C622" i="9"/>
  <c r="C623" i="9"/>
  <c r="C624" i="9"/>
  <c r="C625" i="9"/>
  <c r="C626" i="9"/>
  <c r="C627" i="9"/>
  <c r="C628" i="9"/>
  <c r="C629" i="9"/>
  <c r="C630" i="9"/>
  <c r="C631" i="9"/>
  <c r="C632" i="9"/>
  <c r="C633" i="9"/>
  <c r="C634" i="9"/>
  <c r="C635" i="9"/>
  <c r="C636" i="9"/>
  <c r="C637" i="9"/>
  <c r="C638" i="9"/>
  <c r="C639" i="9"/>
  <c r="C640" i="9"/>
  <c r="C641" i="9"/>
  <c r="C642" i="9"/>
  <c r="C643" i="9"/>
  <c r="C644" i="9"/>
  <c r="C645" i="9"/>
  <c r="C646" i="9"/>
  <c r="C647" i="9"/>
  <c r="C648" i="9"/>
  <c r="C649" i="9"/>
  <c r="C650" i="9"/>
  <c r="C651" i="9"/>
  <c r="C652" i="9"/>
  <c r="C653" i="9"/>
  <c r="C654" i="9"/>
  <c r="C620"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584" i="9"/>
  <c r="C534" i="9"/>
  <c r="C535" i="9"/>
  <c r="C536" i="9"/>
  <c r="C537" i="9"/>
  <c r="C538" i="9"/>
  <c r="C539" i="9"/>
  <c r="C540" i="9"/>
  <c r="C541" i="9"/>
  <c r="C542" i="9"/>
  <c r="C543" i="9"/>
  <c r="C544" i="9"/>
  <c r="C545" i="9"/>
  <c r="C546" i="9"/>
  <c r="C547" i="9"/>
  <c r="C548" i="9"/>
  <c r="C549" i="9"/>
  <c r="C550" i="9"/>
  <c r="C551" i="9"/>
  <c r="C552" i="9"/>
  <c r="C553" i="9"/>
  <c r="C554" i="9"/>
  <c r="C555" i="9"/>
  <c r="C556" i="9"/>
  <c r="C557" i="9"/>
  <c r="C558" i="9"/>
  <c r="C559" i="9"/>
  <c r="C560" i="9"/>
  <c r="C561" i="9"/>
  <c r="C562" i="9"/>
  <c r="C563" i="9"/>
  <c r="C564" i="9"/>
  <c r="C565" i="9"/>
  <c r="C566" i="9"/>
  <c r="C567" i="9"/>
  <c r="C568" i="9"/>
  <c r="C569" i="9"/>
  <c r="C570" i="9"/>
  <c r="C571" i="9"/>
  <c r="C572" i="9"/>
  <c r="C573" i="9"/>
  <c r="C574" i="9"/>
  <c r="C575" i="9"/>
  <c r="C576" i="9"/>
  <c r="C577" i="9"/>
  <c r="C578" i="9"/>
  <c r="C579" i="9"/>
  <c r="C580" i="9"/>
  <c r="C581" i="9"/>
  <c r="C582" i="9"/>
  <c r="C533" i="9"/>
  <c r="C896" i="9"/>
  <c r="C897" i="9"/>
  <c r="C895" i="9"/>
  <c r="O17" i="6"/>
  <c r="Q17" i="6"/>
  <c r="R17" i="6"/>
  <c r="O18" i="6"/>
  <c r="K41" i="11" s="1"/>
  <c r="Q18" i="6"/>
  <c r="R18" i="6" s="1"/>
  <c r="O19" i="6"/>
  <c r="Q19" i="6"/>
  <c r="R19" i="6" s="1"/>
  <c r="O20" i="6"/>
  <c r="Q20" i="6"/>
  <c r="R20" i="6" s="1"/>
  <c r="O21" i="6"/>
  <c r="Q21" i="6"/>
  <c r="R21" i="6" s="1"/>
  <c r="K21" i="6"/>
  <c r="L21" i="6" s="1"/>
  <c r="K20" i="6"/>
  <c r="L20" i="6" s="1"/>
  <c r="K19" i="6"/>
  <c r="L19" i="6" s="1"/>
  <c r="K18" i="6"/>
  <c r="L18" i="6" s="1"/>
  <c r="K17" i="6"/>
  <c r="L17" i="6" s="1"/>
  <c r="K16" i="6"/>
  <c r="L16" i="6" s="1"/>
  <c r="Q30" i="6"/>
  <c r="R30" i="6" s="1"/>
  <c r="O30" i="6"/>
  <c r="K30" i="6"/>
  <c r="L30" i="6" s="1"/>
  <c r="D379" i="11"/>
  <c r="I175" i="11"/>
  <c r="J175" i="11"/>
  <c r="I176" i="11"/>
  <c r="J176" i="11"/>
  <c r="I177" i="11"/>
  <c r="J177" i="11"/>
  <c r="I178" i="11"/>
  <c r="J178" i="11"/>
  <c r="I179" i="11"/>
  <c r="J179" i="11"/>
  <c r="I180" i="11"/>
  <c r="J180" i="11"/>
  <c r="I181" i="11"/>
  <c r="J181" i="11"/>
  <c r="I182" i="11"/>
  <c r="J182" i="11"/>
  <c r="I183" i="11"/>
  <c r="J183" i="11"/>
  <c r="I184" i="11"/>
  <c r="J184" i="11"/>
  <c r="I185" i="11"/>
  <c r="J185" i="11"/>
  <c r="I186" i="11"/>
  <c r="J186" i="11"/>
  <c r="I187" i="11"/>
  <c r="J187" i="11"/>
  <c r="I188" i="11"/>
  <c r="J188" i="11"/>
  <c r="I189" i="11"/>
  <c r="J189" i="11"/>
  <c r="I190" i="11"/>
  <c r="J190" i="11"/>
  <c r="I191" i="11"/>
  <c r="J191" i="11"/>
  <c r="I192" i="11"/>
  <c r="J192" i="11"/>
  <c r="I193" i="11"/>
  <c r="J193" i="11"/>
  <c r="I194" i="11"/>
  <c r="J194" i="11"/>
  <c r="I195" i="11"/>
  <c r="J195" i="11"/>
  <c r="I196" i="11"/>
  <c r="J196" i="11"/>
  <c r="I197" i="11"/>
  <c r="J197" i="11"/>
  <c r="I198" i="11"/>
  <c r="J198" i="11"/>
  <c r="I199" i="11"/>
  <c r="J199" i="11"/>
  <c r="I200" i="11"/>
  <c r="J200" i="11"/>
  <c r="I201" i="11"/>
  <c r="J201" i="11"/>
  <c r="I202" i="11"/>
  <c r="J202" i="11"/>
  <c r="I203" i="11"/>
  <c r="J203" i="11"/>
  <c r="I204" i="11"/>
  <c r="J204" i="11"/>
  <c r="I205" i="11"/>
  <c r="J205" i="11"/>
  <c r="I206" i="11"/>
  <c r="J206" i="11"/>
  <c r="I207" i="11"/>
  <c r="J207" i="11"/>
  <c r="I208" i="11"/>
  <c r="J208" i="11"/>
  <c r="I209" i="11"/>
  <c r="J209" i="11"/>
  <c r="D123" i="11"/>
  <c r="D124" i="11"/>
  <c r="I20" i="11"/>
  <c r="J20" i="11"/>
  <c r="I21" i="11"/>
  <c r="J21" i="11"/>
  <c r="I22" i="11"/>
  <c r="J22" i="11"/>
  <c r="I23" i="11"/>
  <c r="J23" i="11"/>
  <c r="I24" i="11"/>
  <c r="J24" i="11"/>
  <c r="J25" i="11"/>
  <c r="J26" i="11"/>
  <c r="I27" i="11"/>
  <c r="J27" i="11"/>
  <c r="J28" i="11"/>
  <c r="I30" i="11"/>
  <c r="J30" i="11"/>
  <c r="K30" i="11"/>
  <c r="I31" i="11"/>
  <c r="J31" i="11"/>
  <c r="K31" i="11"/>
  <c r="I32" i="11"/>
  <c r="J32" i="11"/>
  <c r="K32" i="11"/>
  <c r="I33" i="11"/>
  <c r="J33" i="11"/>
  <c r="K33" i="11"/>
  <c r="I34" i="11"/>
  <c r="J34" i="11"/>
  <c r="K34" i="11"/>
  <c r="J35" i="11"/>
  <c r="K35" i="11"/>
  <c r="J36" i="11"/>
  <c r="K36" i="11"/>
  <c r="I38" i="11"/>
  <c r="J38" i="11"/>
  <c r="K38" i="11"/>
  <c r="I39" i="11"/>
  <c r="J39" i="11"/>
  <c r="K39" i="11"/>
  <c r="I40" i="11"/>
  <c r="J40" i="11"/>
  <c r="I41" i="11"/>
  <c r="J41" i="11"/>
  <c r="I42" i="11"/>
  <c r="J42" i="11"/>
  <c r="I43" i="11"/>
  <c r="J43" i="11"/>
  <c r="K43" i="11"/>
  <c r="J44" i="11"/>
  <c r="I45" i="11"/>
  <c r="J45" i="11"/>
  <c r="I47" i="11"/>
  <c r="J47" i="11"/>
  <c r="K47" i="11"/>
  <c r="I48" i="11"/>
  <c r="J48" i="11"/>
  <c r="K48" i="11"/>
  <c r="I49" i="11"/>
  <c r="J49" i="11"/>
  <c r="K49" i="11"/>
  <c r="I50" i="11"/>
  <c r="J50" i="11"/>
  <c r="K50" i="11"/>
  <c r="J51" i="11"/>
  <c r="K51" i="11"/>
  <c r="I53" i="11"/>
  <c r="J53" i="11"/>
  <c r="K53" i="11"/>
  <c r="I54" i="11"/>
  <c r="J54" i="11"/>
  <c r="K54" i="11"/>
  <c r="I55" i="11"/>
  <c r="J55" i="11"/>
  <c r="K55" i="11"/>
  <c r="I56" i="11"/>
  <c r="J56" i="11"/>
  <c r="K56" i="11"/>
  <c r="J57" i="11"/>
  <c r="K57" i="11"/>
  <c r="I58" i="11"/>
  <c r="J58" i="11"/>
  <c r="K58" i="11"/>
  <c r="I60" i="11"/>
  <c r="J60" i="11"/>
  <c r="K60" i="11"/>
  <c r="I61" i="11"/>
  <c r="J61" i="11"/>
  <c r="K61" i="11"/>
  <c r="I62" i="11"/>
  <c r="J62" i="11"/>
  <c r="K62" i="11"/>
  <c r="I63" i="11"/>
  <c r="J63" i="11"/>
  <c r="K63" i="11"/>
  <c r="I64" i="11"/>
  <c r="J64" i="11"/>
  <c r="K64" i="11"/>
  <c r="I65" i="11"/>
  <c r="J65" i="11"/>
  <c r="K65" i="11"/>
  <c r="I66" i="11"/>
  <c r="J66" i="11"/>
  <c r="K66" i="11"/>
  <c r="I67" i="11"/>
  <c r="J67" i="11"/>
  <c r="K67" i="11"/>
  <c r="I69" i="11"/>
  <c r="J69" i="11"/>
  <c r="I70" i="11"/>
  <c r="J70" i="11"/>
  <c r="I71" i="11"/>
  <c r="J71" i="11"/>
  <c r="I72" i="11"/>
  <c r="J72" i="11"/>
  <c r="I73" i="11"/>
  <c r="J73" i="11"/>
  <c r="I74" i="11"/>
  <c r="J74" i="11"/>
  <c r="I75" i="11"/>
  <c r="J75" i="11"/>
  <c r="I76" i="11"/>
  <c r="J76" i="11"/>
  <c r="I77" i="11"/>
  <c r="J77" i="11"/>
  <c r="I78" i="11"/>
  <c r="J78" i="11"/>
  <c r="I79" i="11"/>
  <c r="J79" i="11"/>
  <c r="I80" i="11"/>
  <c r="J80" i="11"/>
  <c r="I81" i="11"/>
  <c r="J81" i="11"/>
  <c r="I82" i="11"/>
  <c r="J82" i="11"/>
  <c r="I83" i="11"/>
  <c r="J83" i="11"/>
  <c r="I84" i="11"/>
  <c r="J84" i="11"/>
  <c r="I85" i="11"/>
  <c r="I86" i="11"/>
  <c r="I87" i="11"/>
  <c r="I88" i="11"/>
  <c r="I89" i="11"/>
  <c r="J89" i="11"/>
  <c r="I90" i="11"/>
  <c r="J90" i="11"/>
  <c r="I91" i="11"/>
  <c r="J91" i="11"/>
  <c r="I92" i="11"/>
  <c r="J92" i="11"/>
  <c r="I93" i="11"/>
  <c r="J93" i="11"/>
  <c r="I94" i="11"/>
  <c r="J94" i="11"/>
  <c r="I95" i="11"/>
  <c r="J95" i="11"/>
  <c r="I96" i="11"/>
  <c r="J96" i="11"/>
  <c r="I97" i="11"/>
  <c r="J97" i="11"/>
  <c r="I98" i="11"/>
  <c r="J98" i="11"/>
  <c r="I99" i="11"/>
  <c r="J99" i="11"/>
  <c r="I100" i="11"/>
  <c r="J100" i="11"/>
  <c r="I101" i="11"/>
  <c r="J101" i="11"/>
  <c r="I102" i="11"/>
  <c r="J102" i="11"/>
  <c r="I103" i="11"/>
  <c r="J103" i="11"/>
  <c r="I104" i="11"/>
  <c r="J104" i="11"/>
  <c r="I105" i="11"/>
  <c r="J105" i="11"/>
  <c r="I106" i="11"/>
  <c r="J106" i="11"/>
  <c r="I107" i="11"/>
  <c r="J107" i="11"/>
  <c r="I108" i="11"/>
  <c r="J108" i="11"/>
  <c r="I109" i="11"/>
  <c r="J109" i="11"/>
  <c r="I110" i="11"/>
  <c r="J110" i="11"/>
  <c r="I111" i="11"/>
  <c r="J111" i="11"/>
  <c r="I112" i="11"/>
  <c r="J112" i="11"/>
  <c r="I113" i="11"/>
  <c r="J113" i="11"/>
  <c r="I114" i="11"/>
  <c r="J114" i="11"/>
  <c r="I115" i="11"/>
  <c r="J115" i="11"/>
  <c r="I116" i="11"/>
  <c r="J116" i="11"/>
  <c r="I117" i="11"/>
  <c r="J117" i="11"/>
  <c r="I118" i="11"/>
  <c r="J118" i="11"/>
  <c r="I119" i="11"/>
  <c r="J119" i="11"/>
  <c r="I120" i="11"/>
  <c r="J120" i="11"/>
  <c r="I121" i="11"/>
  <c r="J121" i="11"/>
  <c r="I122" i="11"/>
  <c r="J122" i="11"/>
  <c r="I123" i="11"/>
  <c r="J123" i="11"/>
  <c r="I124" i="11"/>
  <c r="J124" i="11"/>
  <c r="I125" i="11"/>
  <c r="J125" i="11"/>
  <c r="I126" i="11"/>
  <c r="J126" i="11"/>
  <c r="I127" i="11"/>
  <c r="J127" i="11"/>
  <c r="I128" i="11"/>
  <c r="J128" i="11"/>
  <c r="I129" i="11"/>
  <c r="J129" i="11"/>
  <c r="I130" i="11"/>
  <c r="J130" i="11"/>
  <c r="I131" i="11"/>
  <c r="J131" i="11"/>
  <c r="I132" i="11"/>
  <c r="J132" i="11"/>
  <c r="I133" i="11"/>
  <c r="J133" i="11"/>
  <c r="I134" i="11"/>
  <c r="J134" i="11"/>
  <c r="I135" i="11"/>
  <c r="J135" i="11"/>
  <c r="I136" i="11"/>
  <c r="J136" i="11"/>
  <c r="I137" i="11"/>
  <c r="J137" i="11"/>
  <c r="I138" i="11"/>
  <c r="J138" i="11"/>
  <c r="I139" i="11"/>
  <c r="J139" i="11"/>
  <c r="I140" i="11"/>
  <c r="J140" i="11"/>
  <c r="I141" i="11"/>
  <c r="J141" i="11"/>
  <c r="I142" i="11"/>
  <c r="J142" i="11"/>
  <c r="I143" i="11"/>
  <c r="J143" i="11"/>
  <c r="I144" i="11"/>
  <c r="J144" i="11"/>
  <c r="I145" i="11"/>
  <c r="J145" i="11"/>
  <c r="I146" i="11"/>
  <c r="J146" i="11"/>
  <c r="I147" i="11"/>
  <c r="J147" i="11"/>
  <c r="I148" i="11"/>
  <c r="J148" i="11"/>
  <c r="I149" i="11"/>
  <c r="J149" i="11"/>
  <c r="I150" i="11"/>
  <c r="J150" i="11"/>
  <c r="I151" i="11"/>
  <c r="J151" i="11"/>
  <c r="I152" i="11"/>
  <c r="J152" i="11"/>
  <c r="I153" i="11"/>
  <c r="J153" i="11"/>
  <c r="I154" i="11"/>
  <c r="J154" i="11"/>
  <c r="I155" i="11"/>
  <c r="J155" i="11"/>
  <c r="I156" i="11"/>
  <c r="J156" i="11"/>
  <c r="I157" i="11"/>
  <c r="J157" i="11"/>
  <c r="I158" i="11"/>
  <c r="J158" i="11"/>
  <c r="I159" i="11"/>
  <c r="J159" i="11"/>
  <c r="I160" i="11"/>
  <c r="J160" i="11"/>
  <c r="I161" i="11"/>
  <c r="J161" i="11"/>
  <c r="I162" i="11"/>
  <c r="J162" i="11"/>
  <c r="I163" i="11"/>
  <c r="J163" i="11"/>
  <c r="I164" i="11"/>
  <c r="J164" i="11"/>
  <c r="I165" i="11"/>
  <c r="J165" i="11"/>
  <c r="I166" i="11"/>
  <c r="J166" i="11"/>
  <c r="I167" i="11"/>
  <c r="J167" i="11"/>
  <c r="I168" i="11"/>
  <c r="J168" i="11"/>
  <c r="I169" i="11"/>
  <c r="J169" i="11"/>
  <c r="I170" i="11"/>
  <c r="J170" i="11"/>
  <c r="I171" i="11"/>
  <c r="J171" i="11"/>
  <c r="I172" i="11"/>
  <c r="J172" i="11"/>
  <c r="I173" i="11"/>
  <c r="J173" i="11"/>
  <c r="I174" i="11"/>
  <c r="J174" i="11"/>
  <c r="J19" i="11"/>
  <c r="I19" i="11"/>
  <c r="L662" i="9" l="1"/>
  <c r="L677" i="9"/>
  <c r="L681" i="9"/>
  <c r="L685" i="9"/>
  <c r="L689" i="9"/>
  <c r="L693" i="9"/>
  <c r="L697" i="9"/>
  <c r="L701" i="9"/>
  <c r="L705" i="9"/>
  <c r="L657" i="9"/>
  <c r="L663" i="9"/>
  <c r="L668" i="9"/>
  <c r="L673" i="9"/>
  <c r="L656" i="9"/>
  <c r="L658" i="9"/>
  <c r="L678" i="9"/>
  <c r="L682" i="9"/>
  <c r="L686" i="9"/>
  <c r="L690" i="9"/>
  <c r="L694" i="9"/>
  <c r="L698" i="9"/>
  <c r="L702" i="9"/>
  <c r="L659" i="9"/>
  <c r="L664" i="9"/>
  <c r="L669" i="9"/>
  <c r="L674" i="9"/>
  <c r="L670" i="9"/>
  <c r="L675" i="9"/>
  <c r="L679" i="9"/>
  <c r="L683" i="9"/>
  <c r="L687" i="9"/>
  <c r="L691" i="9"/>
  <c r="L695" i="9"/>
  <c r="L699" i="9"/>
  <c r="L703" i="9"/>
  <c r="L660" i="9"/>
  <c r="L665" i="9"/>
  <c r="L671" i="9"/>
  <c r="L666" i="9"/>
  <c r="L676" i="9"/>
  <c r="L680" i="9"/>
  <c r="L684" i="9"/>
  <c r="L688" i="9"/>
  <c r="L692" i="9"/>
  <c r="L696" i="9"/>
  <c r="L700" i="9"/>
  <c r="L704" i="9"/>
  <c r="O535" i="9"/>
  <c r="O539" i="9"/>
  <c r="O543" i="9"/>
  <c r="O547" i="9"/>
  <c r="O551" i="9"/>
  <c r="O555" i="9"/>
  <c r="O559" i="9"/>
  <c r="O563" i="9"/>
  <c r="O567" i="9"/>
  <c r="O571" i="9"/>
  <c r="O575" i="9"/>
  <c r="O579" i="9"/>
  <c r="O536" i="9"/>
  <c r="O537" i="9"/>
  <c r="O541" i="9"/>
  <c r="O707" i="9"/>
  <c r="O709" i="9"/>
  <c r="O711" i="9"/>
  <c r="O713" i="9"/>
  <c r="O715" i="9"/>
  <c r="O717" i="9"/>
  <c r="O719" i="9"/>
  <c r="O721" i="9"/>
  <c r="O723" i="9"/>
  <c r="O725" i="9"/>
  <c r="O727" i="9"/>
  <c r="O729" i="9"/>
  <c r="O731" i="9"/>
  <c r="O733" i="9"/>
  <c r="O735" i="9"/>
  <c r="O737" i="9"/>
  <c r="O739" i="9"/>
  <c r="O741" i="9"/>
  <c r="O743" i="9"/>
  <c r="O745" i="9"/>
  <c r="O747" i="9"/>
  <c r="O749" i="9"/>
  <c r="O751" i="9"/>
  <c r="O753" i="9"/>
  <c r="O755" i="9"/>
  <c r="O720" i="9"/>
  <c r="O736" i="9"/>
  <c r="O754" i="9"/>
  <c r="O722" i="9"/>
  <c r="O738" i="9"/>
  <c r="O708" i="9"/>
  <c r="O724" i="9"/>
  <c r="O740" i="9"/>
  <c r="O750" i="9"/>
  <c r="O710" i="9"/>
  <c r="O726" i="9"/>
  <c r="O742" i="9"/>
  <c r="O756" i="9"/>
  <c r="O712" i="9"/>
  <c r="O728" i="9"/>
  <c r="O744" i="9"/>
  <c r="O714" i="9"/>
  <c r="O730" i="9"/>
  <c r="O746" i="9"/>
  <c r="O752" i="9"/>
  <c r="O716" i="9"/>
  <c r="O732" i="9"/>
  <c r="O533" i="9"/>
  <c r="O581" i="9"/>
  <c r="O576" i="9"/>
  <c r="O570" i="9"/>
  <c r="O565" i="9"/>
  <c r="O560" i="9"/>
  <c r="O554" i="9"/>
  <c r="O549" i="9"/>
  <c r="O534" i="9"/>
  <c r="O748" i="9"/>
  <c r="K40" i="11"/>
  <c r="K535" i="9"/>
  <c r="K539" i="9"/>
  <c r="K543" i="9"/>
  <c r="K547" i="9"/>
  <c r="K551" i="9"/>
  <c r="K555" i="9"/>
  <c r="K559" i="9"/>
  <c r="K563" i="9"/>
  <c r="K709" i="9"/>
  <c r="K711" i="9"/>
  <c r="K713" i="9"/>
  <c r="K715" i="9"/>
  <c r="K717" i="9"/>
  <c r="K719" i="9"/>
  <c r="K721" i="9"/>
  <c r="K723" i="9"/>
  <c r="K725" i="9"/>
  <c r="K727" i="9"/>
  <c r="K729" i="9"/>
  <c r="K731" i="9"/>
  <c r="K733" i="9"/>
  <c r="K735" i="9"/>
  <c r="K737" i="9"/>
  <c r="K739" i="9"/>
  <c r="K741" i="9"/>
  <c r="K743" i="9"/>
  <c r="K745" i="9"/>
  <c r="K747" i="9"/>
  <c r="K749" i="9"/>
  <c r="K751" i="9"/>
  <c r="K753" i="9"/>
  <c r="K755" i="9"/>
  <c r="K707" i="9"/>
  <c r="K708" i="9"/>
  <c r="K710" i="9"/>
  <c r="K712" i="9"/>
  <c r="K714" i="9"/>
  <c r="K716" i="9"/>
  <c r="K718" i="9"/>
  <c r="K720" i="9"/>
  <c r="K722" i="9"/>
  <c r="K724" i="9"/>
  <c r="K726" i="9"/>
  <c r="K728" i="9"/>
  <c r="K730" i="9"/>
  <c r="K732" i="9"/>
  <c r="K734" i="9"/>
  <c r="K736" i="9"/>
  <c r="K738" i="9"/>
  <c r="K740" i="9"/>
  <c r="K742" i="9"/>
  <c r="K744" i="9"/>
  <c r="K746" i="9"/>
  <c r="K748" i="9"/>
  <c r="K750" i="9"/>
  <c r="K752" i="9"/>
  <c r="K754" i="9"/>
  <c r="K756" i="9"/>
  <c r="N590" i="9"/>
  <c r="N598" i="9"/>
  <c r="N606" i="9"/>
  <c r="N614" i="9"/>
  <c r="N591" i="9"/>
  <c r="N599" i="9"/>
  <c r="N607" i="9"/>
  <c r="N615" i="9"/>
  <c r="N592" i="9"/>
  <c r="N600" i="9"/>
  <c r="N608" i="9"/>
  <c r="N616" i="9"/>
  <c r="N584" i="9"/>
  <c r="N585" i="9"/>
  <c r="N593" i="9"/>
  <c r="N601" i="9"/>
  <c r="N609" i="9"/>
  <c r="N617" i="9"/>
  <c r="N586" i="9"/>
  <c r="N594" i="9"/>
  <c r="N602" i="9"/>
  <c r="N610" i="9"/>
  <c r="N618" i="9"/>
  <c r="N758" i="9"/>
  <c r="N760" i="9"/>
  <c r="N762" i="9"/>
  <c r="N764" i="9"/>
  <c r="N766" i="9"/>
  <c r="N768" i="9"/>
  <c r="N770" i="9"/>
  <c r="N772" i="9"/>
  <c r="N774" i="9"/>
  <c r="N776" i="9"/>
  <c r="N778" i="9"/>
  <c r="N780" i="9"/>
  <c r="N782" i="9"/>
  <c r="N784" i="9"/>
  <c r="N786" i="9"/>
  <c r="N788" i="9"/>
  <c r="N790" i="9"/>
  <c r="N792" i="9"/>
  <c r="N794" i="9"/>
  <c r="N796" i="9"/>
  <c r="N798" i="9"/>
  <c r="N800" i="9"/>
  <c r="N802" i="9"/>
  <c r="N804" i="9"/>
  <c r="N806" i="9"/>
  <c r="N759" i="9"/>
  <c r="N761" i="9"/>
  <c r="N763" i="9"/>
  <c r="N765" i="9"/>
  <c r="N767" i="9"/>
  <c r="N769" i="9"/>
  <c r="N771" i="9"/>
  <c r="N773" i="9"/>
  <c r="N775" i="9"/>
  <c r="N777" i="9"/>
  <c r="N779" i="9"/>
  <c r="N781" i="9"/>
  <c r="N783" i="9"/>
  <c r="N785" i="9"/>
  <c r="N787" i="9"/>
  <c r="N789" i="9"/>
  <c r="N791" i="9"/>
  <c r="N793" i="9"/>
  <c r="N795" i="9"/>
  <c r="N797" i="9"/>
  <c r="N799" i="9"/>
  <c r="N801" i="9"/>
  <c r="N803" i="9"/>
  <c r="N805" i="9"/>
  <c r="N807" i="9"/>
  <c r="L582" i="9"/>
  <c r="L578" i="9"/>
  <c r="L574" i="9"/>
  <c r="L570" i="9"/>
  <c r="L566" i="9"/>
  <c r="K562" i="9"/>
  <c r="K553" i="9"/>
  <c r="K548" i="9"/>
  <c r="K542" i="9"/>
  <c r="K537" i="9"/>
  <c r="O542" i="9"/>
  <c r="K600" i="9"/>
  <c r="L611" i="9"/>
  <c r="L593" i="9"/>
  <c r="N604" i="9"/>
  <c r="K624" i="9"/>
  <c r="N626" i="9"/>
  <c r="O689" i="9"/>
  <c r="O734" i="9"/>
  <c r="L534" i="9"/>
  <c r="L538" i="9"/>
  <c r="L542" i="9"/>
  <c r="L546" i="9"/>
  <c r="L550" i="9"/>
  <c r="L709" i="9"/>
  <c r="L711" i="9"/>
  <c r="L713" i="9"/>
  <c r="L715" i="9"/>
  <c r="L717" i="9"/>
  <c r="L719" i="9"/>
  <c r="L721" i="9"/>
  <c r="L723" i="9"/>
  <c r="L725" i="9"/>
  <c r="L727" i="9"/>
  <c r="L729" i="9"/>
  <c r="L731" i="9"/>
  <c r="L733" i="9"/>
  <c r="L735" i="9"/>
  <c r="L737" i="9"/>
  <c r="L739" i="9"/>
  <c r="L741" i="9"/>
  <c r="L743" i="9"/>
  <c r="L745" i="9"/>
  <c r="L747" i="9"/>
  <c r="L749" i="9"/>
  <c r="L751" i="9"/>
  <c r="L753" i="9"/>
  <c r="L755" i="9"/>
  <c r="L707" i="9"/>
  <c r="L708" i="9"/>
  <c r="L710" i="9"/>
  <c r="L712" i="9"/>
  <c r="L714" i="9"/>
  <c r="L716" i="9"/>
  <c r="L718" i="9"/>
  <c r="L720" i="9"/>
  <c r="L722" i="9"/>
  <c r="L724" i="9"/>
  <c r="L726" i="9"/>
  <c r="L728" i="9"/>
  <c r="L730" i="9"/>
  <c r="L732" i="9"/>
  <c r="L734" i="9"/>
  <c r="L736" i="9"/>
  <c r="L738" i="9"/>
  <c r="L740" i="9"/>
  <c r="L742" i="9"/>
  <c r="L744" i="9"/>
  <c r="L746" i="9"/>
  <c r="L750" i="9"/>
  <c r="L756" i="9"/>
  <c r="L752" i="9"/>
  <c r="L748" i="9"/>
  <c r="L754" i="9"/>
  <c r="O592" i="9"/>
  <c r="O600" i="9"/>
  <c r="O608" i="9"/>
  <c r="O616" i="9"/>
  <c r="O585" i="9"/>
  <c r="O593" i="9"/>
  <c r="O601" i="9"/>
  <c r="O609" i="9"/>
  <c r="O617" i="9"/>
  <c r="O584" i="9"/>
  <c r="O586" i="9"/>
  <c r="O594" i="9"/>
  <c r="O602" i="9"/>
  <c r="O610" i="9"/>
  <c r="O618" i="9"/>
  <c r="O587" i="9"/>
  <c r="O595" i="9"/>
  <c r="O603" i="9"/>
  <c r="O611" i="9"/>
  <c r="O588" i="9"/>
  <c r="O596" i="9"/>
  <c r="O604" i="9"/>
  <c r="O612" i="9"/>
  <c r="O589" i="9"/>
  <c r="O597" i="9"/>
  <c r="O605" i="9"/>
  <c r="O590" i="9"/>
  <c r="O758" i="9"/>
  <c r="O760" i="9"/>
  <c r="O762" i="9"/>
  <c r="O764" i="9"/>
  <c r="O766" i="9"/>
  <c r="O768" i="9"/>
  <c r="O770" i="9"/>
  <c r="O772" i="9"/>
  <c r="O774" i="9"/>
  <c r="O776" i="9"/>
  <c r="O778" i="9"/>
  <c r="O780" i="9"/>
  <c r="O782" i="9"/>
  <c r="O784" i="9"/>
  <c r="O786" i="9"/>
  <c r="O788" i="9"/>
  <c r="O790" i="9"/>
  <c r="O792" i="9"/>
  <c r="O794" i="9"/>
  <c r="O796" i="9"/>
  <c r="O798" i="9"/>
  <c r="O800" i="9"/>
  <c r="O802" i="9"/>
  <c r="O804" i="9"/>
  <c r="O806" i="9"/>
  <c r="O773" i="9"/>
  <c r="O789" i="9"/>
  <c r="O805" i="9"/>
  <c r="O759" i="9"/>
  <c r="O775" i="9"/>
  <c r="O791" i="9"/>
  <c r="O807" i="9"/>
  <c r="O761" i="9"/>
  <c r="O777" i="9"/>
  <c r="O793" i="9"/>
  <c r="O763" i="9"/>
  <c r="O779" i="9"/>
  <c r="O795" i="9"/>
  <c r="O765" i="9"/>
  <c r="O781" i="9"/>
  <c r="O797" i="9"/>
  <c r="O767" i="9"/>
  <c r="O783" i="9"/>
  <c r="O799" i="9"/>
  <c r="O769" i="9"/>
  <c r="O785" i="9"/>
  <c r="O801" i="9"/>
  <c r="K582" i="9"/>
  <c r="K578" i="9"/>
  <c r="K574" i="9"/>
  <c r="K570" i="9"/>
  <c r="K566" i="9"/>
  <c r="L561" i="9"/>
  <c r="K557" i="9"/>
  <c r="L552" i="9"/>
  <c r="L547" i="9"/>
  <c r="L541" i="9"/>
  <c r="L536" i="9"/>
  <c r="O580" i="9"/>
  <c r="O574" i="9"/>
  <c r="O569" i="9"/>
  <c r="O564" i="9"/>
  <c r="O558" i="9"/>
  <c r="O553" i="9"/>
  <c r="O548" i="9"/>
  <c r="K617" i="9"/>
  <c r="L610" i="9"/>
  <c r="L587" i="9"/>
  <c r="N603" i="9"/>
  <c r="O614" i="9"/>
  <c r="K652" i="9"/>
  <c r="N654" i="9"/>
  <c r="O684" i="9"/>
  <c r="O718" i="9"/>
  <c r="K45" i="11"/>
  <c r="K42" i="11"/>
  <c r="K586" i="9"/>
  <c r="K594" i="9"/>
  <c r="K602" i="9"/>
  <c r="K610" i="9"/>
  <c r="K618" i="9"/>
  <c r="K587" i="9"/>
  <c r="K595" i="9"/>
  <c r="K603" i="9"/>
  <c r="K611" i="9"/>
  <c r="K588" i="9"/>
  <c r="K596" i="9"/>
  <c r="K604" i="9"/>
  <c r="K612" i="9"/>
  <c r="K589" i="9"/>
  <c r="K597" i="9"/>
  <c r="K605" i="9"/>
  <c r="K613" i="9"/>
  <c r="K590" i="9"/>
  <c r="K598" i="9"/>
  <c r="K606" i="9"/>
  <c r="K614" i="9"/>
  <c r="K584" i="9"/>
  <c r="K760" i="9"/>
  <c r="K762" i="9"/>
  <c r="K764" i="9"/>
  <c r="K766" i="9"/>
  <c r="K768" i="9"/>
  <c r="K770" i="9"/>
  <c r="K772" i="9"/>
  <c r="K774" i="9"/>
  <c r="K776" i="9"/>
  <c r="K778" i="9"/>
  <c r="K780" i="9"/>
  <c r="K782" i="9"/>
  <c r="K784" i="9"/>
  <c r="K786" i="9"/>
  <c r="K788" i="9"/>
  <c r="K790" i="9"/>
  <c r="K792" i="9"/>
  <c r="K794" i="9"/>
  <c r="K796" i="9"/>
  <c r="K798" i="9"/>
  <c r="K800" i="9"/>
  <c r="K802" i="9"/>
  <c r="K804" i="9"/>
  <c r="K806" i="9"/>
  <c r="K758" i="9"/>
  <c r="K759" i="9"/>
  <c r="K761" i="9"/>
  <c r="K763" i="9"/>
  <c r="K765" i="9"/>
  <c r="K767" i="9"/>
  <c r="K769" i="9"/>
  <c r="K771" i="9"/>
  <c r="K773" i="9"/>
  <c r="K775" i="9"/>
  <c r="K777" i="9"/>
  <c r="K779" i="9"/>
  <c r="K781" i="9"/>
  <c r="K783" i="9"/>
  <c r="K785" i="9"/>
  <c r="K787" i="9"/>
  <c r="K789" i="9"/>
  <c r="K791" i="9"/>
  <c r="K793" i="9"/>
  <c r="K795" i="9"/>
  <c r="K797" i="9"/>
  <c r="K799" i="9"/>
  <c r="K801" i="9"/>
  <c r="K803" i="9"/>
  <c r="K805" i="9"/>
  <c r="K807" i="9"/>
  <c r="N623" i="9"/>
  <c r="N627" i="9"/>
  <c r="N631" i="9"/>
  <c r="N635" i="9"/>
  <c r="N639" i="9"/>
  <c r="N643" i="9"/>
  <c r="N647" i="9"/>
  <c r="N651" i="9"/>
  <c r="N624" i="9"/>
  <c r="N628" i="9"/>
  <c r="N632" i="9"/>
  <c r="N636" i="9"/>
  <c r="N640" i="9"/>
  <c r="N644" i="9"/>
  <c r="N648" i="9"/>
  <c r="N652" i="9"/>
  <c r="N621" i="9"/>
  <c r="N625" i="9"/>
  <c r="N629" i="9"/>
  <c r="N633" i="9"/>
  <c r="N637" i="9"/>
  <c r="N641" i="9"/>
  <c r="N645" i="9"/>
  <c r="N649" i="9"/>
  <c r="N653" i="9"/>
  <c r="N620" i="9"/>
  <c r="N809" i="9"/>
  <c r="N810" i="9"/>
  <c r="N812" i="9"/>
  <c r="N814" i="9"/>
  <c r="N816" i="9"/>
  <c r="N818" i="9"/>
  <c r="N820" i="9"/>
  <c r="N822" i="9"/>
  <c r="N824" i="9"/>
  <c r="N826" i="9"/>
  <c r="N828" i="9"/>
  <c r="N830" i="9"/>
  <c r="N832" i="9"/>
  <c r="N834" i="9"/>
  <c r="N836" i="9"/>
  <c r="N838" i="9"/>
  <c r="N840" i="9"/>
  <c r="N842" i="9"/>
  <c r="N811" i="9"/>
  <c r="N813" i="9"/>
  <c r="N815" i="9"/>
  <c r="N817" i="9"/>
  <c r="N819" i="9"/>
  <c r="N821" i="9"/>
  <c r="N823" i="9"/>
  <c r="N825" i="9"/>
  <c r="N827" i="9"/>
  <c r="N829" i="9"/>
  <c r="N831" i="9"/>
  <c r="N833" i="9"/>
  <c r="N835" i="9"/>
  <c r="N837" i="9"/>
  <c r="N839" i="9"/>
  <c r="N841" i="9"/>
  <c r="N843" i="9"/>
  <c r="L581" i="9"/>
  <c r="L577" i="9"/>
  <c r="L573" i="9"/>
  <c r="L569" i="9"/>
  <c r="L565" i="9"/>
  <c r="K561" i="9"/>
  <c r="L556" i="9"/>
  <c r="K552" i="9"/>
  <c r="K546" i="9"/>
  <c r="K541" i="9"/>
  <c r="K536" i="9"/>
  <c r="O540" i="9"/>
  <c r="K616" i="9"/>
  <c r="K593" i="9"/>
  <c r="L609" i="9"/>
  <c r="N597" i="9"/>
  <c r="O613" i="9"/>
  <c r="K648" i="9"/>
  <c r="N650" i="9"/>
  <c r="K705" i="9"/>
  <c r="L672" i="9"/>
  <c r="O678" i="9"/>
  <c r="O803" i="9"/>
  <c r="L588" i="9"/>
  <c r="L596" i="9"/>
  <c r="L604" i="9"/>
  <c r="L612" i="9"/>
  <c r="L589" i="9"/>
  <c r="L597" i="9"/>
  <c r="L605" i="9"/>
  <c r="L613" i="9"/>
  <c r="L590" i="9"/>
  <c r="L598" i="9"/>
  <c r="L606" i="9"/>
  <c r="L614" i="9"/>
  <c r="L591" i="9"/>
  <c r="L599" i="9"/>
  <c r="L607" i="9"/>
  <c r="L615" i="9"/>
  <c r="L584" i="9"/>
  <c r="L592" i="9"/>
  <c r="L600" i="9"/>
  <c r="L608" i="9"/>
  <c r="L616" i="9"/>
  <c r="L760" i="9"/>
  <c r="L762" i="9"/>
  <c r="L764" i="9"/>
  <c r="L766" i="9"/>
  <c r="L768" i="9"/>
  <c r="L770" i="9"/>
  <c r="L772" i="9"/>
  <c r="L774" i="9"/>
  <c r="L776" i="9"/>
  <c r="L778" i="9"/>
  <c r="L780" i="9"/>
  <c r="L782" i="9"/>
  <c r="L784" i="9"/>
  <c r="L786" i="9"/>
  <c r="L788" i="9"/>
  <c r="L790" i="9"/>
  <c r="L792" i="9"/>
  <c r="L794" i="9"/>
  <c r="L796" i="9"/>
  <c r="L798" i="9"/>
  <c r="L800" i="9"/>
  <c r="L802" i="9"/>
  <c r="L804" i="9"/>
  <c r="L806" i="9"/>
  <c r="L758" i="9"/>
  <c r="L759" i="9"/>
  <c r="L761" i="9"/>
  <c r="L763" i="9"/>
  <c r="L765" i="9"/>
  <c r="L767" i="9"/>
  <c r="L769" i="9"/>
  <c r="L771" i="9"/>
  <c r="L773" i="9"/>
  <c r="L775" i="9"/>
  <c r="L777" i="9"/>
  <c r="L779" i="9"/>
  <c r="L781" i="9"/>
  <c r="L783" i="9"/>
  <c r="L785" i="9"/>
  <c r="L787" i="9"/>
  <c r="L789" i="9"/>
  <c r="L791" i="9"/>
  <c r="L793" i="9"/>
  <c r="L795" i="9"/>
  <c r="L797" i="9"/>
  <c r="L799" i="9"/>
  <c r="L801" i="9"/>
  <c r="L803" i="9"/>
  <c r="L805" i="9"/>
  <c r="L807" i="9"/>
  <c r="O622" i="9"/>
  <c r="O626" i="9"/>
  <c r="O630" i="9"/>
  <c r="O634" i="9"/>
  <c r="O638" i="9"/>
  <c r="O642" i="9"/>
  <c r="O646" i="9"/>
  <c r="O650" i="9"/>
  <c r="O654" i="9"/>
  <c r="O623" i="9"/>
  <c r="O627" i="9"/>
  <c r="O631" i="9"/>
  <c r="O635" i="9"/>
  <c r="O639" i="9"/>
  <c r="O643" i="9"/>
  <c r="O647" i="9"/>
  <c r="O651" i="9"/>
  <c r="O624" i="9"/>
  <c r="O628" i="9"/>
  <c r="O632" i="9"/>
  <c r="O636" i="9"/>
  <c r="O640" i="9"/>
  <c r="O644" i="9"/>
  <c r="O648" i="9"/>
  <c r="O652" i="9"/>
  <c r="O620" i="9"/>
  <c r="O621" i="9"/>
  <c r="O625" i="9"/>
  <c r="O629" i="9"/>
  <c r="O633" i="9"/>
  <c r="O637" i="9"/>
  <c r="O641" i="9"/>
  <c r="O645" i="9"/>
  <c r="O649" i="9"/>
  <c r="O653" i="9"/>
  <c r="O809" i="9"/>
  <c r="O810" i="9"/>
  <c r="O812" i="9"/>
  <c r="O814" i="9"/>
  <c r="O816" i="9"/>
  <c r="O818" i="9"/>
  <c r="O820" i="9"/>
  <c r="O822" i="9"/>
  <c r="O824" i="9"/>
  <c r="O826" i="9"/>
  <c r="O828" i="9"/>
  <c r="O830" i="9"/>
  <c r="O832" i="9"/>
  <c r="O834" i="9"/>
  <c r="O836" i="9"/>
  <c r="O838" i="9"/>
  <c r="O840" i="9"/>
  <c r="O842" i="9"/>
  <c r="O811" i="9"/>
  <c r="O827" i="9"/>
  <c r="O843" i="9"/>
  <c r="O813" i="9"/>
  <c r="O829" i="9"/>
  <c r="O815" i="9"/>
  <c r="O831" i="9"/>
  <c r="O817" i="9"/>
  <c r="O833" i="9"/>
  <c r="O819" i="9"/>
  <c r="O835" i="9"/>
  <c r="O821" i="9"/>
  <c r="O837" i="9"/>
  <c r="O823" i="9"/>
  <c r="O839" i="9"/>
  <c r="K581" i="9"/>
  <c r="K577" i="9"/>
  <c r="K573" i="9"/>
  <c r="K569" i="9"/>
  <c r="K565" i="9"/>
  <c r="L560" i="9"/>
  <c r="K556" i="9"/>
  <c r="L551" i="9"/>
  <c r="L545" i="9"/>
  <c r="L540" i="9"/>
  <c r="L535" i="9"/>
  <c r="O578" i="9"/>
  <c r="O573" i="9"/>
  <c r="O568" i="9"/>
  <c r="O562" i="9"/>
  <c r="O557" i="9"/>
  <c r="O552" i="9"/>
  <c r="O546" i="9"/>
  <c r="K615" i="9"/>
  <c r="K592" i="9"/>
  <c r="L603" i="9"/>
  <c r="L585" i="9"/>
  <c r="N596" i="9"/>
  <c r="O607" i="9"/>
  <c r="N646" i="9"/>
  <c r="K701" i="9"/>
  <c r="L667" i="9"/>
  <c r="O673" i="9"/>
  <c r="O787" i="9"/>
  <c r="K620" i="9"/>
  <c r="K621" i="9"/>
  <c r="K625" i="9"/>
  <c r="K629" i="9"/>
  <c r="K633" i="9"/>
  <c r="K637" i="9"/>
  <c r="K641" i="9"/>
  <c r="K645" i="9"/>
  <c r="K649" i="9"/>
  <c r="K653" i="9"/>
  <c r="K622" i="9"/>
  <c r="K626" i="9"/>
  <c r="K630" i="9"/>
  <c r="K634" i="9"/>
  <c r="K638" i="9"/>
  <c r="K642" i="9"/>
  <c r="K646" i="9"/>
  <c r="K650" i="9"/>
  <c r="K654" i="9"/>
  <c r="K623" i="9"/>
  <c r="K627" i="9"/>
  <c r="K631" i="9"/>
  <c r="K635" i="9"/>
  <c r="K639" i="9"/>
  <c r="K643" i="9"/>
  <c r="K647" i="9"/>
  <c r="K651" i="9"/>
  <c r="K810" i="9"/>
  <c r="K812" i="9"/>
  <c r="K814" i="9"/>
  <c r="K816" i="9"/>
  <c r="K818" i="9"/>
  <c r="K820" i="9"/>
  <c r="K822" i="9"/>
  <c r="K824" i="9"/>
  <c r="K826" i="9"/>
  <c r="K828" i="9"/>
  <c r="K830" i="9"/>
  <c r="K832" i="9"/>
  <c r="K834" i="9"/>
  <c r="K836" i="9"/>
  <c r="K838" i="9"/>
  <c r="K840" i="9"/>
  <c r="K842" i="9"/>
  <c r="K809" i="9"/>
  <c r="K811" i="9"/>
  <c r="K813" i="9"/>
  <c r="K815" i="9"/>
  <c r="K817" i="9"/>
  <c r="K819" i="9"/>
  <c r="K821" i="9"/>
  <c r="K823" i="9"/>
  <c r="K825" i="9"/>
  <c r="K827" i="9"/>
  <c r="K829" i="9"/>
  <c r="K831" i="9"/>
  <c r="K833" i="9"/>
  <c r="K835" i="9"/>
  <c r="K837" i="9"/>
  <c r="K839" i="9"/>
  <c r="K841" i="9"/>
  <c r="K843" i="9"/>
  <c r="N659" i="9"/>
  <c r="N663" i="9"/>
  <c r="N667" i="9"/>
  <c r="N671" i="9"/>
  <c r="N675" i="9"/>
  <c r="N679" i="9"/>
  <c r="N683" i="9"/>
  <c r="N687" i="9"/>
  <c r="N691" i="9"/>
  <c r="N695" i="9"/>
  <c r="N699" i="9"/>
  <c r="N703" i="9"/>
  <c r="N660" i="9"/>
  <c r="N664" i="9"/>
  <c r="N668" i="9"/>
  <c r="N672" i="9"/>
  <c r="N676" i="9"/>
  <c r="N680" i="9"/>
  <c r="N684" i="9"/>
  <c r="N688" i="9"/>
  <c r="N692" i="9"/>
  <c r="N696" i="9"/>
  <c r="N700" i="9"/>
  <c r="N704" i="9"/>
  <c r="N657" i="9"/>
  <c r="N661" i="9"/>
  <c r="N665" i="9"/>
  <c r="N669" i="9"/>
  <c r="N674" i="9"/>
  <c r="N685" i="9"/>
  <c r="N690" i="9"/>
  <c r="N701" i="9"/>
  <c r="N662" i="9"/>
  <c r="N670" i="9"/>
  <c r="N681" i="9"/>
  <c r="N686" i="9"/>
  <c r="N697" i="9"/>
  <c r="N702" i="9"/>
  <c r="N656" i="9"/>
  <c r="N677" i="9"/>
  <c r="N682" i="9"/>
  <c r="N693" i="9"/>
  <c r="N698" i="9"/>
  <c r="N658" i="9"/>
  <c r="N666" i="9"/>
  <c r="N673" i="9"/>
  <c r="N678" i="9"/>
  <c r="N689" i="9"/>
  <c r="N694" i="9"/>
  <c r="N705" i="9"/>
  <c r="K533" i="9"/>
  <c r="L580" i="9"/>
  <c r="L576" i="9"/>
  <c r="L572" i="9"/>
  <c r="L568" i="9"/>
  <c r="L564" i="9"/>
  <c r="K560" i="9"/>
  <c r="L555" i="9"/>
  <c r="K550" i="9"/>
  <c r="K545" i="9"/>
  <c r="K540" i="9"/>
  <c r="K534" i="9"/>
  <c r="N573" i="9"/>
  <c r="N567" i="9"/>
  <c r="N562" i="9"/>
  <c r="N557" i="9"/>
  <c r="N551" i="9"/>
  <c r="N546" i="9"/>
  <c r="O538" i="9"/>
  <c r="K609" i="9"/>
  <c r="K591" i="9"/>
  <c r="L602" i="9"/>
  <c r="N613" i="9"/>
  <c r="N595" i="9"/>
  <c r="O606" i="9"/>
  <c r="K640" i="9"/>
  <c r="N642" i="9"/>
  <c r="K697" i="9"/>
  <c r="L661" i="9"/>
  <c r="O771" i="9"/>
  <c r="K44" i="11"/>
  <c r="L624" i="9"/>
  <c r="L628" i="9"/>
  <c r="L632" i="9"/>
  <c r="L636" i="9"/>
  <c r="L640" i="9"/>
  <c r="L644" i="9"/>
  <c r="L648" i="9"/>
  <c r="L652" i="9"/>
  <c r="L621" i="9"/>
  <c r="L625" i="9"/>
  <c r="L629" i="9"/>
  <c r="L633" i="9"/>
  <c r="L637" i="9"/>
  <c r="L641" i="9"/>
  <c r="L645" i="9"/>
  <c r="L649" i="9"/>
  <c r="L653" i="9"/>
  <c r="L622" i="9"/>
  <c r="L626" i="9"/>
  <c r="L630" i="9"/>
  <c r="L634" i="9"/>
  <c r="L638" i="9"/>
  <c r="L642" i="9"/>
  <c r="L646" i="9"/>
  <c r="L650" i="9"/>
  <c r="L654" i="9"/>
  <c r="L623" i="9"/>
  <c r="L627" i="9"/>
  <c r="L631" i="9"/>
  <c r="L635" i="9"/>
  <c r="L639" i="9"/>
  <c r="L643" i="9"/>
  <c r="L647" i="9"/>
  <c r="L651" i="9"/>
  <c r="L810" i="9"/>
  <c r="L812" i="9"/>
  <c r="L814" i="9"/>
  <c r="L816" i="9"/>
  <c r="L818" i="9"/>
  <c r="L820" i="9"/>
  <c r="L822" i="9"/>
  <c r="L824" i="9"/>
  <c r="L826" i="9"/>
  <c r="L828" i="9"/>
  <c r="L830" i="9"/>
  <c r="L832" i="9"/>
  <c r="L834" i="9"/>
  <c r="L836" i="9"/>
  <c r="L838" i="9"/>
  <c r="L840" i="9"/>
  <c r="L842" i="9"/>
  <c r="L809" i="9"/>
  <c r="L811" i="9"/>
  <c r="L813" i="9"/>
  <c r="L815" i="9"/>
  <c r="L817" i="9"/>
  <c r="L819" i="9"/>
  <c r="L821" i="9"/>
  <c r="L823" i="9"/>
  <c r="L825" i="9"/>
  <c r="L827" i="9"/>
  <c r="L829" i="9"/>
  <c r="L831" i="9"/>
  <c r="L833" i="9"/>
  <c r="L835" i="9"/>
  <c r="L837" i="9"/>
  <c r="L839" i="9"/>
  <c r="L841" i="9"/>
  <c r="L843" i="9"/>
  <c r="O659" i="9"/>
  <c r="O663" i="9"/>
  <c r="O661" i="9"/>
  <c r="O668" i="9"/>
  <c r="O679" i="9"/>
  <c r="O695" i="9"/>
  <c r="O669" i="9"/>
  <c r="O674" i="9"/>
  <c r="O680" i="9"/>
  <c r="O685" i="9"/>
  <c r="O690" i="9"/>
  <c r="O696" i="9"/>
  <c r="O701" i="9"/>
  <c r="O662" i="9"/>
  <c r="O675" i="9"/>
  <c r="O691" i="9"/>
  <c r="O656" i="9"/>
  <c r="O664" i="9"/>
  <c r="O670" i="9"/>
  <c r="O676" i="9"/>
  <c r="O681" i="9"/>
  <c r="O686" i="9"/>
  <c r="O692" i="9"/>
  <c r="O697" i="9"/>
  <c r="O702" i="9"/>
  <c r="O657" i="9"/>
  <c r="O665" i="9"/>
  <c r="O671" i="9"/>
  <c r="O687" i="9"/>
  <c r="O703" i="9"/>
  <c r="O672" i="9"/>
  <c r="O677" i="9"/>
  <c r="O682" i="9"/>
  <c r="O688" i="9"/>
  <c r="O693" i="9"/>
  <c r="O698" i="9"/>
  <c r="O704" i="9"/>
  <c r="O658" i="9"/>
  <c r="O666" i="9"/>
  <c r="O683" i="9"/>
  <c r="O699" i="9"/>
  <c r="L533" i="9"/>
  <c r="K580" i="9"/>
  <c r="K576" i="9"/>
  <c r="K572" i="9"/>
  <c r="K568" i="9"/>
  <c r="K564" i="9"/>
  <c r="L559" i="9"/>
  <c r="L554" i="9"/>
  <c r="L549" i="9"/>
  <c r="L544" i="9"/>
  <c r="L539" i="9"/>
  <c r="O582" i="9"/>
  <c r="O577" i="9"/>
  <c r="O572" i="9"/>
  <c r="O566" i="9"/>
  <c r="O561" i="9"/>
  <c r="O556" i="9"/>
  <c r="O550" i="9"/>
  <c r="O545" i="9"/>
  <c r="K608" i="9"/>
  <c r="K585" i="9"/>
  <c r="L601" i="9"/>
  <c r="N612" i="9"/>
  <c r="N589" i="9"/>
  <c r="O599" i="9"/>
  <c r="K636" i="9"/>
  <c r="N638" i="9"/>
  <c r="O705" i="9"/>
  <c r="O660" i="9"/>
  <c r="O841" i="9"/>
  <c r="K658" i="9"/>
  <c r="K662" i="9"/>
  <c r="K666" i="9"/>
  <c r="K670" i="9"/>
  <c r="K659" i="9"/>
  <c r="K663" i="9"/>
  <c r="K667" i="9"/>
  <c r="K671" i="9"/>
  <c r="K675" i="9"/>
  <c r="K657" i="9"/>
  <c r="K668" i="9"/>
  <c r="K673" i="9"/>
  <c r="K678" i="9"/>
  <c r="K682" i="9"/>
  <c r="K686" i="9"/>
  <c r="K690" i="9"/>
  <c r="K694" i="9"/>
  <c r="K698" i="9"/>
  <c r="K702" i="9"/>
  <c r="K664" i="9"/>
  <c r="K669" i="9"/>
  <c r="K674" i="9"/>
  <c r="K679" i="9"/>
  <c r="K683" i="9"/>
  <c r="K687" i="9"/>
  <c r="K691" i="9"/>
  <c r="K695" i="9"/>
  <c r="K699" i="9"/>
  <c r="K703" i="9"/>
  <c r="K660" i="9"/>
  <c r="K665" i="9"/>
  <c r="K656" i="9"/>
  <c r="K676" i="9"/>
  <c r="K680" i="9"/>
  <c r="K684" i="9"/>
  <c r="K688" i="9"/>
  <c r="K692" i="9"/>
  <c r="K696" i="9"/>
  <c r="K700" i="9"/>
  <c r="K704" i="9"/>
  <c r="K661" i="9"/>
  <c r="K672" i="9"/>
  <c r="N536" i="9"/>
  <c r="N540" i="9"/>
  <c r="N544" i="9"/>
  <c r="N548" i="9"/>
  <c r="N552" i="9"/>
  <c r="N556" i="9"/>
  <c r="N560" i="9"/>
  <c r="N564" i="9"/>
  <c r="N568" i="9"/>
  <c r="N572" i="9"/>
  <c r="N576" i="9"/>
  <c r="N580" i="9"/>
  <c r="N537" i="9"/>
  <c r="N541" i="9"/>
  <c r="N545" i="9"/>
  <c r="N707" i="9"/>
  <c r="N709" i="9"/>
  <c r="N711" i="9"/>
  <c r="N713" i="9"/>
  <c r="N715" i="9"/>
  <c r="N717" i="9"/>
  <c r="N719" i="9"/>
  <c r="N721" i="9"/>
  <c r="N723" i="9"/>
  <c r="N725" i="9"/>
  <c r="N727" i="9"/>
  <c r="N729" i="9"/>
  <c r="N731" i="9"/>
  <c r="N733" i="9"/>
  <c r="N735" i="9"/>
  <c r="N737" i="9"/>
  <c r="N739" i="9"/>
  <c r="N741" i="9"/>
  <c r="N743" i="9"/>
  <c r="N745" i="9"/>
  <c r="N747" i="9"/>
  <c r="N749" i="9"/>
  <c r="N751" i="9"/>
  <c r="N753" i="9"/>
  <c r="N755" i="9"/>
  <c r="N708" i="9"/>
  <c r="N710" i="9"/>
  <c r="N712" i="9"/>
  <c r="N714" i="9"/>
  <c r="N716" i="9"/>
  <c r="N718" i="9"/>
  <c r="N720" i="9"/>
  <c r="N722" i="9"/>
  <c r="N724" i="9"/>
  <c r="N726" i="9"/>
  <c r="N728" i="9"/>
  <c r="N730" i="9"/>
  <c r="N732" i="9"/>
  <c r="N734" i="9"/>
  <c r="N736" i="9"/>
  <c r="N738" i="9"/>
  <c r="N740" i="9"/>
  <c r="N742" i="9"/>
  <c r="N744" i="9"/>
  <c r="N746" i="9"/>
  <c r="N748" i="9"/>
  <c r="N750" i="9"/>
  <c r="N756" i="9"/>
  <c r="N752" i="9"/>
  <c r="N533" i="9"/>
  <c r="L579" i="9"/>
  <c r="L575" i="9"/>
  <c r="L571" i="9"/>
  <c r="L567" i="9"/>
  <c r="L563" i="9"/>
  <c r="L558" i="9"/>
  <c r="K554" i="9"/>
  <c r="K549" i="9"/>
  <c r="K544" i="9"/>
  <c r="K538" i="9"/>
  <c r="N582" i="9"/>
  <c r="N577" i="9"/>
  <c r="N571" i="9"/>
  <c r="N566" i="9"/>
  <c r="N561" i="9"/>
  <c r="N555" i="9"/>
  <c r="N550" i="9"/>
  <c r="O544" i="9"/>
  <c r="N535" i="9"/>
  <c r="K607" i="9"/>
  <c r="L618" i="9"/>
  <c r="L595" i="9"/>
  <c r="N611" i="9"/>
  <c r="N588" i="9"/>
  <c r="O598" i="9"/>
  <c r="K632" i="9"/>
  <c r="N634" i="9"/>
  <c r="K689" i="9"/>
  <c r="O700" i="9"/>
  <c r="N754" i="9"/>
  <c r="O825" i="9"/>
  <c r="Q112" i="6"/>
  <c r="R112" i="6" s="1"/>
  <c r="O112" i="6"/>
  <c r="K195" i="11" s="1"/>
  <c r="K112" i="6"/>
  <c r="Q111" i="6"/>
  <c r="R111" i="6" s="1"/>
  <c r="O111" i="6"/>
  <c r="K129" i="11" s="1"/>
  <c r="K111" i="6"/>
  <c r="Q110" i="6"/>
  <c r="R110" i="6" s="1"/>
  <c r="O110" i="6"/>
  <c r="K85" i="11" s="1"/>
  <c r="K110" i="6"/>
  <c r="Q109" i="6"/>
  <c r="R109" i="6" s="1"/>
  <c r="O109" i="6"/>
  <c r="K109" i="6"/>
  <c r="Q108" i="6"/>
  <c r="R108" i="6" s="1"/>
  <c r="O108" i="6"/>
  <c r="K108" i="6"/>
  <c r="Q107" i="6"/>
  <c r="R107" i="6" s="1"/>
  <c r="O107" i="6"/>
  <c r="K107" i="6"/>
  <c r="Q106" i="6"/>
  <c r="R106" i="6" s="1"/>
  <c r="O106" i="6"/>
  <c r="K106" i="6"/>
  <c r="Q105" i="6"/>
  <c r="R105" i="6" s="1"/>
  <c r="O105" i="6"/>
  <c r="K175" i="11" s="1"/>
  <c r="K105" i="6"/>
  <c r="Q104" i="6"/>
  <c r="R104" i="6" s="1"/>
  <c r="O104" i="6"/>
  <c r="K202" i="11" s="1"/>
  <c r="K104" i="6"/>
  <c r="Q103" i="6"/>
  <c r="R103" i="6" s="1"/>
  <c r="O103" i="6"/>
  <c r="K103" i="6"/>
  <c r="Q102" i="6"/>
  <c r="R102" i="6" s="1"/>
  <c r="O102" i="6"/>
  <c r="K200" i="11" s="1"/>
  <c r="K102" i="6"/>
  <c r="L102" i="6" s="1"/>
  <c r="Q101" i="6"/>
  <c r="R101" i="6" s="1"/>
  <c r="O101" i="6"/>
  <c r="K199" i="11" s="1"/>
  <c r="K101" i="6"/>
  <c r="Q100" i="6"/>
  <c r="R100" i="6" s="1"/>
  <c r="O100" i="6"/>
  <c r="K100" i="6"/>
  <c r="Q99" i="6"/>
  <c r="R99" i="6" s="1"/>
  <c r="O99" i="6"/>
  <c r="K99" i="6"/>
  <c r="Q98" i="6"/>
  <c r="R98" i="6" s="1"/>
  <c r="O98" i="6"/>
  <c r="K98" i="6"/>
  <c r="Q97" i="6"/>
  <c r="R97" i="6" s="1"/>
  <c r="O97" i="6"/>
  <c r="K97" i="6"/>
  <c r="Q96" i="6"/>
  <c r="R96" i="6" s="1"/>
  <c r="O96" i="6"/>
  <c r="K97" i="11" s="1"/>
  <c r="K96" i="6"/>
  <c r="Q95" i="6"/>
  <c r="R95" i="6" s="1"/>
  <c r="O95" i="6"/>
  <c r="K95" i="6"/>
  <c r="Q94" i="6"/>
  <c r="R94" i="6" s="1"/>
  <c r="O94" i="6"/>
  <c r="K94" i="6"/>
  <c r="L94" i="6" s="1"/>
  <c r="Q93" i="6"/>
  <c r="R93" i="6" s="1"/>
  <c r="O93" i="6"/>
  <c r="K93" i="6"/>
  <c r="Q92" i="6"/>
  <c r="R92" i="6" s="1"/>
  <c r="O92" i="6"/>
  <c r="K92" i="6"/>
  <c r="Q91" i="6"/>
  <c r="R91" i="6" s="1"/>
  <c r="O91" i="6"/>
  <c r="K91" i="6"/>
  <c r="Q90" i="6"/>
  <c r="R90" i="6" s="1"/>
  <c r="O90" i="6"/>
  <c r="K90" i="6"/>
  <c r="Q89" i="6"/>
  <c r="R89" i="6" s="1"/>
  <c r="O89" i="6"/>
  <c r="K89" i="6"/>
  <c r="Q88" i="6"/>
  <c r="R88" i="6" s="1"/>
  <c r="O88" i="6"/>
  <c r="K88" i="6"/>
  <c r="Q87" i="6"/>
  <c r="R87" i="6" s="1"/>
  <c r="O87" i="6"/>
  <c r="K189" i="11" s="1"/>
  <c r="K87" i="6"/>
  <c r="Q86" i="6"/>
  <c r="R86" i="6" s="1"/>
  <c r="O86" i="6"/>
  <c r="K188" i="11" s="1"/>
  <c r="K86" i="6"/>
  <c r="Q85" i="6"/>
  <c r="R85" i="6" s="1"/>
  <c r="O85" i="6"/>
  <c r="K85" i="6"/>
  <c r="Q84" i="6"/>
  <c r="R84" i="6" s="1"/>
  <c r="O84" i="6"/>
  <c r="K84" i="6"/>
  <c r="Q83" i="6"/>
  <c r="R83" i="6" s="1"/>
  <c r="O83" i="6"/>
  <c r="K83" i="6"/>
  <c r="Q82" i="6"/>
  <c r="R82" i="6" s="1"/>
  <c r="O82" i="6"/>
  <c r="K82" i="6"/>
  <c r="Q81" i="6"/>
  <c r="R81" i="6" s="1"/>
  <c r="O81" i="6"/>
  <c r="K81" i="6"/>
  <c r="Q80" i="6"/>
  <c r="R80" i="6" s="1"/>
  <c r="O80" i="6"/>
  <c r="K80" i="6"/>
  <c r="Q79" i="6"/>
  <c r="R79" i="6" s="1"/>
  <c r="O79" i="6"/>
  <c r="K79" i="6"/>
  <c r="Q78" i="6"/>
  <c r="R78" i="6" s="1"/>
  <c r="O78" i="6"/>
  <c r="K117" i="11" s="1"/>
  <c r="K78" i="6"/>
  <c r="Q77" i="6"/>
  <c r="R77" i="6" s="1"/>
  <c r="O77" i="6"/>
  <c r="K77" i="6"/>
  <c r="Q76" i="6"/>
  <c r="R76" i="6" s="1"/>
  <c r="O76" i="6"/>
  <c r="K76" i="6"/>
  <c r="Q75" i="6"/>
  <c r="R75" i="6" s="1"/>
  <c r="O75" i="6"/>
  <c r="K75" i="6"/>
  <c r="Q74" i="6"/>
  <c r="R74" i="6" s="1"/>
  <c r="O74" i="6"/>
  <c r="K74" i="6"/>
  <c r="L74" i="6" s="1"/>
  <c r="Q73" i="6"/>
  <c r="R73" i="6" s="1"/>
  <c r="O73" i="6"/>
  <c r="K73" i="6"/>
  <c r="Q72" i="6"/>
  <c r="R72" i="6" s="1"/>
  <c r="O72" i="6"/>
  <c r="K72" i="6"/>
  <c r="L72" i="6" s="1"/>
  <c r="Q71" i="6"/>
  <c r="R71" i="6" s="1"/>
  <c r="O71" i="6"/>
  <c r="K71" i="6"/>
  <c r="Q70" i="6"/>
  <c r="R70" i="6" s="1"/>
  <c r="O70" i="6"/>
  <c r="K70" i="6"/>
  <c r="L70" i="6" s="1"/>
  <c r="Q69" i="6"/>
  <c r="R69" i="6" s="1"/>
  <c r="O69" i="6"/>
  <c r="K69" i="6"/>
  <c r="L69" i="6" s="1"/>
  <c r="Q68" i="6"/>
  <c r="R68" i="6" s="1"/>
  <c r="O68" i="6"/>
  <c r="K68" i="6"/>
  <c r="Q67" i="6"/>
  <c r="R67" i="6" s="1"/>
  <c r="O67" i="6"/>
  <c r="K67" i="6"/>
  <c r="Q66" i="6"/>
  <c r="R66" i="6" s="1"/>
  <c r="O66" i="6"/>
  <c r="K66" i="6"/>
  <c r="Q65" i="6"/>
  <c r="R65" i="6" s="1"/>
  <c r="O65" i="6"/>
  <c r="K65" i="6"/>
  <c r="Q64" i="6"/>
  <c r="R64" i="6" s="1"/>
  <c r="O64" i="6"/>
  <c r="K64" i="6"/>
  <c r="L64" i="6" s="1"/>
  <c r="Q63" i="6"/>
  <c r="R63" i="6" s="1"/>
  <c r="O63" i="6"/>
  <c r="K63" i="6"/>
  <c r="Q62" i="6"/>
  <c r="R62" i="6" s="1"/>
  <c r="O62" i="6"/>
  <c r="K62" i="6"/>
  <c r="L62" i="6" s="1"/>
  <c r="Q61" i="6"/>
  <c r="R61" i="6" s="1"/>
  <c r="O61" i="6"/>
  <c r="K169" i="11" s="1"/>
  <c r="K61" i="6"/>
  <c r="Q60" i="6"/>
  <c r="R60" i="6" s="1"/>
  <c r="O60" i="6"/>
  <c r="K60" i="6"/>
  <c r="L60" i="6" s="1"/>
  <c r="Q59" i="6"/>
  <c r="R59" i="6" s="1"/>
  <c r="O59" i="6"/>
  <c r="K59" i="6"/>
  <c r="Q58" i="6"/>
  <c r="R58" i="6" s="1"/>
  <c r="O58" i="6"/>
  <c r="K58" i="6"/>
  <c r="Q57" i="6"/>
  <c r="R57" i="6" s="1"/>
  <c r="O57" i="6"/>
  <c r="K209" i="11" s="1"/>
  <c r="K57" i="6"/>
  <c r="Q56" i="6"/>
  <c r="R56" i="6" s="1"/>
  <c r="O56" i="6"/>
  <c r="K56" i="6"/>
  <c r="Q55" i="6"/>
  <c r="R55" i="6" s="1"/>
  <c r="O55" i="6"/>
  <c r="K55" i="6"/>
  <c r="Q54" i="6"/>
  <c r="R54" i="6" s="1"/>
  <c r="O54" i="6"/>
  <c r="K54" i="6"/>
  <c r="Q53" i="6"/>
  <c r="R53" i="6" s="1"/>
  <c r="O53" i="6"/>
  <c r="K53" i="6"/>
  <c r="Q52" i="6"/>
  <c r="R52" i="6" s="1"/>
  <c r="O52" i="6"/>
  <c r="K133" i="11" s="1"/>
  <c r="K52" i="6"/>
  <c r="Q51" i="6"/>
  <c r="R51" i="6" s="1"/>
  <c r="O51" i="6"/>
  <c r="K109" i="11" s="1"/>
  <c r="K51" i="6"/>
  <c r="Q50" i="6"/>
  <c r="R50" i="6" s="1"/>
  <c r="O50" i="6"/>
  <c r="K164" i="11" s="1"/>
  <c r="K50" i="6"/>
  <c r="Q49" i="6"/>
  <c r="R49" i="6" s="1"/>
  <c r="O49" i="6"/>
  <c r="K90" i="11" s="1"/>
  <c r="K49" i="6"/>
  <c r="Q48" i="6"/>
  <c r="R48" i="6" s="1"/>
  <c r="O48" i="6"/>
  <c r="K89" i="11" s="1"/>
  <c r="K48" i="6"/>
  <c r="Q47" i="6"/>
  <c r="R47" i="6" s="1"/>
  <c r="O47" i="6"/>
  <c r="K47" i="6"/>
  <c r="Q46" i="6"/>
  <c r="R46" i="6" s="1"/>
  <c r="O46" i="6"/>
  <c r="K46" i="6"/>
  <c r="L46" i="6" s="1"/>
  <c r="Q45" i="6"/>
  <c r="R45" i="6" s="1"/>
  <c r="O45" i="6"/>
  <c r="K107" i="11" s="1"/>
  <c r="K45" i="6"/>
  <c r="Q44" i="6"/>
  <c r="R44" i="6" s="1"/>
  <c r="O44" i="6"/>
  <c r="K106" i="11" s="1"/>
  <c r="K44" i="6"/>
  <c r="Q43" i="6"/>
  <c r="R43" i="6" s="1"/>
  <c r="O43" i="6"/>
  <c r="K105" i="11" s="1"/>
  <c r="K43" i="6"/>
  <c r="Q42" i="6"/>
  <c r="R42" i="6" s="1"/>
  <c r="O42" i="6"/>
  <c r="K104" i="11" s="1"/>
  <c r="K42" i="6"/>
  <c r="L42" i="6" s="1"/>
  <c r="Q41" i="6"/>
  <c r="R41" i="6" s="1"/>
  <c r="O41" i="6"/>
  <c r="K103" i="11" s="1"/>
  <c r="K41" i="6"/>
  <c r="Q40" i="6"/>
  <c r="R40" i="6" s="1"/>
  <c r="O40" i="6"/>
  <c r="K40" i="6"/>
  <c r="Q39" i="6"/>
  <c r="R39" i="6" s="1"/>
  <c r="O39" i="6"/>
  <c r="K102" i="11" s="1"/>
  <c r="K39" i="6"/>
  <c r="Q38" i="6"/>
  <c r="R38" i="6" s="1"/>
  <c r="O38" i="6"/>
  <c r="K163" i="11" s="1"/>
  <c r="K38" i="6"/>
  <c r="Q37" i="6"/>
  <c r="R37" i="6" s="1"/>
  <c r="O37" i="6"/>
  <c r="K101" i="11" s="1"/>
  <c r="K37" i="6"/>
  <c r="Q36" i="6"/>
  <c r="R36" i="6" s="1"/>
  <c r="O36" i="6"/>
  <c r="K36" i="6"/>
  <c r="Q35" i="6"/>
  <c r="R35" i="6" s="1"/>
  <c r="O35" i="6"/>
  <c r="K35" i="6"/>
  <c r="Q34" i="6"/>
  <c r="R34" i="6" s="1"/>
  <c r="O34" i="6"/>
  <c r="K34" i="6"/>
  <c r="Q33" i="6"/>
  <c r="R33" i="6" s="1"/>
  <c r="O33" i="6"/>
  <c r="K153" i="11" s="1"/>
  <c r="K33" i="6"/>
  <c r="Q32" i="6"/>
  <c r="R32" i="6" s="1"/>
  <c r="O32" i="6"/>
  <c r="K32" i="6"/>
  <c r="Q31" i="6"/>
  <c r="R31" i="6" s="1"/>
  <c r="O31" i="6"/>
  <c r="K185" i="11" s="1"/>
  <c r="K31" i="6"/>
  <c r="M185" i="11" s="1"/>
  <c r="Q16" i="6"/>
  <c r="R16" i="6" s="1"/>
  <c r="O16" i="6"/>
  <c r="D381" i="11"/>
  <c r="D382" i="11"/>
  <c r="D383" i="11"/>
  <c r="D384" i="11"/>
  <c r="D385" i="11"/>
  <c r="D386" i="11"/>
  <c r="D387" i="11"/>
  <c r="D388" i="11"/>
  <c r="D389" i="11"/>
  <c r="D390" i="11"/>
  <c r="D391" i="11"/>
  <c r="D392" i="11"/>
  <c r="D393" i="11"/>
  <c r="D394" i="11"/>
  <c r="D395" i="11"/>
  <c r="D396" i="11"/>
  <c r="D397" i="11"/>
  <c r="D380" i="11"/>
  <c r="K93" i="11" l="1"/>
  <c r="K128" i="11"/>
  <c r="K177" i="11"/>
  <c r="K172" i="11"/>
  <c r="K144" i="11"/>
  <c r="K176" i="11"/>
  <c r="K22" i="11"/>
  <c r="K27" i="11"/>
  <c r="K26" i="11"/>
  <c r="K23" i="11"/>
  <c r="K28" i="11"/>
  <c r="K20" i="11"/>
  <c r="K24" i="11"/>
  <c r="K25" i="11"/>
  <c r="K21" i="11"/>
  <c r="K19" i="11"/>
  <c r="K91" i="11"/>
  <c r="K159" i="11"/>
  <c r="K114" i="11"/>
  <c r="K201" i="11"/>
  <c r="K197" i="11"/>
  <c r="K92" i="11"/>
  <c r="K204" i="11"/>
  <c r="K165" i="11"/>
  <c r="K119" i="11"/>
  <c r="M117" i="11"/>
  <c r="N92" i="11"/>
  <c r="M172" i="11"/>
  <c r="L66" i="6"/>
  <c r="M97" i="11"/>
  <c r="M200" i="11"/>
  <c r="L78" i="6"/>
  <c r="M176" i="11"/>
  <c r="L106" i="6"/>
  <c r="N47" i="11"/>
  <c r="N48" i="11"/>
  <c r="N49" i="11"/>
  <c r="N50" i="11"/>
  <c r="N51" i="11"/>
  <c r="L81" i="6"/>
  <c r="M138" i="11"/>
  <c r="M76" i="11"/>
  <c r="M156" i="11"/>
  <c r="K179" i="11"/>
  <c r="K183" i="11"/>
  <c r="K79" i="11"/>
  <c r="K124" i="11"/>
  <c r="K157" i="11"/>
  <c r="K142" i="11"/>
  <c r="K82" i="11"/>
  <c r="K126" i="11"/>
  <c r="K146" i="11"/>
  <c r="L99" i="6"/>
  <c r="N200" i="11" s="1"/>
  <c r="M127" i="11"/>
  <c r="M149" i="11"/>
  <c r="L109" i="6"/>
  <c r="M192" i="11"/>
  <c r="M205" i="11"/>
  <c r="M196" i="11"/>
  <c r="M208" i="11"/>
  <c r="K171" i="11"/>
  <c r="L40" i="6"/>
  <c r="M180" i="11"/>
  <c r="M198" i="11"/>
  <c r="L47" i="6"/>
  <c r="M69" i="11"/>
  <c r="M132" i="11"/>
  <c r="L51" i="6"/>
  <c r="N109" i="11" s="1"/>
  <c r="M109" i="11"/>
  <c r="L61" i="6"/>
  <c r="M169" i="11"/>
  <c r="L71" i="6"/>
  <c r="N74" i="11" s="1"/>
  <c r="M114" i="11"/>
  <c r="K74" i="11"/>
  <c r="K94" i="11"/>
  <c r="K76" i="11"/>
  <c r="K156" i="11"/>
  <c r="K138" i="11"/>
  <c r="L85" i="6"/>
  <c r="M78" i="11"/>
  <c r="M123" i="11"/>
  <c r="L92" i="6"/>
  <c r="K127" i="11"/>
  <c r="K149" i="11"/>
  <c r="K192" i="11"/>
  <c r="K205" i="11"/>
  <c r="K208" i="11"/>
  <c r="K196" i="11"/>
  <c r="L32" i="6"/>
  <c r="M162" i="11"/>
  <c r="M100" i="11"/>
  <c r="M70" i="11"/>
  <c r="M110" i="11"/>
  <c r="L103" i="6"/>
  <c r="M201" i="11"/>
  <c r="N63" i="11"/>
  <c r="N67" i="11"/>
  <c r="N60" i="11"/>
  <c r="N64" i="11"/>
  <c r="N61" i="11"/>
  <c r="N65" i="11"/>
  <c r="N62" i="11"/>
  <c r="N66" i="11"/>
  <c r="K108" i="11"/>
  <c r="K173" i="11"/>
  <c r="K100" i="11"/>
  <c r="K162" i="11"/>
  <c r="L33" i="6"/>
  <c r="N153" i="11" s="1"/>
  <c r="M153" i="11"/>
  <c r="K180" i="11"/>
  <c r="K198" i="11"/>
  <c r="K132" i="11"/>
  <c r="K69" i="11"/>
  <c r="L68" i="6"/>
  <c r="M166" i="11"/>
  <c r="M112" i="11"/>
  <c r="K123" i="11"/>
  <c r="K78" i="11"/>
  <c r="L89" i="6"/>
  <c r="M143" i="11"/>
  <c r="M167" i="11"/>
  <c r="M80" i="11"/>
  <c r="M131" i="11"/>
  <c r="M161" i="11"/>
  <c r="M98" i="11"/>
  <c r="L37" i="6"/>
  <c r="N101" i="11" s="1"/>
  <c r="M101" i="11"/>
  <c r="L44" i="6"/>
  <c r="N106" i="11" s="1"/>
  <c r="M106" i="11"/>
  <c r="L55" i="6"/>
  <c r="L58" i="6"/>
  <c r="L65" i="6"/>
  <c r="M134" i="11"/>
  <c r="M174" i="11"/>
  <c r="M72" i="11"/>
  <c r="K112" i="11"/>
  <c r="K166" i="11"/>
  <c r="L75" i="6"/>
  <c r="M95" i="11"/>
  <c r="M182" i="11"/>
  <c r="M139" i="11"/>
  <c r="M120" i="11"/>
  <c r="K143" i="11"/>
  <c r="K167" i="11"/>
  <c r="K80" i="11"/>
  <c r="L96" i="6"/>
  <c r="L110" i="6"/>
  <c r="M206" i="11"/>
  <c r="M193" i="11"/>
  <c r="M86" i="11"/>
  <c r="M130" i="11"/>
  <c r="M150" i="11"/>
  <c r="M63" i="11"/>
  <c r="M64" i="11"/>
  <c r="M60" i="11"/>
  <c r="M61" i="11"/>
  <c r="M65" i="11"/>
  <c r="M62" i="11"/>
  <c r="M66" i="11"/>
  <c r="M67" i="11"/>
  <c r="N98" i="11"/>
  <c r="N131" i="11"/>
  <c r="N161" i="11"/>
  <c r="L41" i="6"/>
  <c r="N103" i="11" s="1"/>
  <c r="M103" i="11"/>
  <c r="L48" i="6"/>
  <c r="N89" i="11" s="1"/>
  <c r="M89" i="11"/>
  <c r="K70" i="11"/>
  <c r="K110" i="11"/>
  <c r="M71" i="11"/>
  <c r="M111" i="11"/>
  <c r="K72" i="11"/>
  <c r="K134" i="11"/>
  <c r="K174" i="11"/>
  <c r="M92" i="11"/>
  <c r="K95" i="11"/>
  <c r="K182" i="11"/>
  <c r="L82" i="6"/>
  <c r="L86" i="6"/>
  <c r="M188" i="11"/>
  <c r="L93" i="6"/>
  <c r="M144" i="11"/>
  <c r="L100" i="6"/>
  <c r="N128" i="11" s="1"/>
  <c r="M128" i="11"/>
  <c r="K193" i="11"/>
  <c r="K206" i="11"/>
  <c r="M160" i="11"/>
  <c r="M85" i="11"/>
  <c r="K130" i="11"/>
  <c r="K150" i="11"/>
  <c r="N56" i="11"/>
  <c r="N57" i="11"/>
  <c r="N54" i="11"/>
  <c r="N58" i="11"/>
  <c r="N53" i="11"/>
  <c r="N55" i="11"/>
  <c r="K187" i="11"/>
  <c r="K73" i="11"/>
  <c r="K113" i="11"/>
  <c r="K116" i="11"/>
  <c r="K136" i="11"/>
  <c r="K77" i="11"/>
  <c r="K141" i="11"/>
  <c r="K122" i="11"/>
  <c r="L95" i="6"/>
  <c r="M126" i="11"/>
  <c r="M82" i="11"/>
  <c r="M146" i="11"/>
  <c r="L36" i="6"/>
  <c r="M171" i="11"/>
  <c r="L54" i="6"/>
  <c r="K131" i="11"/>
  <c r="K161" i="11"/>
  <c r="K98" i="11"/>
  <c r="L52" i="6"/>
  <c r="N133" i="11" s="1"/>
  <c r="M133" i="11"/>
  <c r="L79" i="6"/>
  <c r="M118" i="11"/>
  <c r="M75" i="11"/>
  <c r="M155" i="11"/>
  <c r="M137" i="11"/>
  <c r="K139" i="11"/>
  <c r="K120" i="11"/>
  <c r="M190" i="11"/>
  <c r="M158" i="11"/>
  <c r="L107" i="6"/>
  <c r="M191" i="11"/>
  <c r="M203" i="11"/>
  <c r="M184" i="11"/>
  <c r="K160" i="11"/>
  <c r="M57" i="11"/>
  <c r="M54" i="11"/>
  <c r="M58" i="11"/>
  <c r="M55" i="11"/>
  <c r="M53" i="11"/>
  <c r="M56" i="11"/>
  <c r="M94" i="11"/>
  <c r="M74" i="11"/>
  <c r="L88" i="6"/>
  <c r="M142" i="11"/>
  <c r="M79" i="11"/>
  <c r="M179" i="11"/>
  <c r="M183" i="11"/>
  <c r="M124" i="11"/>
  <c r="M157" i="11"/>
  <c r="M177" i="11"/>
  <c r="L34" i="6"/>
  <c r="L38" i="6"/>
  <c r="N163" i="11" s="1"/>
  <c r="M163" i="11"/>
  <c r="L45" i="6"/>
  <c r="N107" i="11" s="1"/>
  <c r="M107" i="11"/>
  <c r="L59" i="6"/>
  <c r="N71" i="11" s="1"/>
  <c r="M178" i="11"/>
  <c r="M154" i="11"/>
  <c r="M181" i="11"/>
  <c r="K71" i="11"/>
  <c r="K111" i="11"/>
  <c r="K75" i="11"/>
  <c r="K155" i="11"/>
  <c r="K137" i="11"/>
  <c r="K118" i="11"/>
  <c r="L90" i="6"/>
  <c r="L97" i="6"/>
  <c r="M83" i="11"/>
  <c r="M147" i="11"/>
  <c r="L104" i="6"/>
  <c r="N202" i="11" s="1"/>
  <c r="M202" i="11"/>
  <c r="K191" i="11"/>
  <c r="K203" i="11"/>
  <c r="K184" i="11"/>
  <c r="L111" i="6"/>
  <c r="M207" i="11"/>
  <c r="M194" i="11"/>
  <c r="M87" i="11"/>
  <c r="M151" i="11"/>
  <c r="L31" i="6"/>
  <c r="N185" i="11" s="1"/>
  <c r="M99" i="11"/>
  <c r="M186" i="11"/>
  <c r="M104" i="11"/>
  <c r="L49" i="6"/>
  <c r="N90" i="11" s="1"/>
  <c r="M90" i="11"/>
  <c r="L56" i="6"/>
  <c r="N197" i="11" s="1"/>
  <c r="M197" i="11"/>
  <c r="K181" i="11"/>
  <c r="K178" i="11"/>
  <c r="K154" i="11"/>
  <c r="L76" i="6"/>
  <c r="M115" i="11"/>
  <c r="M135" i="11"/>
  <c r="M96" i="11"/>
  <c r="L83" i="6"/>
  <c r="M140" i="11"/>
  <c r="M121" i="11"/>
  <c r="L87" i="6"/>
  <c r="N189" i="11" s="1"/>
  <c r="M189" i="11"/>
  <c r="K190" i="11"/>
  <c r="K158" i="11"/>
  <c r="M168" i="11"/>
  <c r="M81" i="11"/>
  <c r="M125" i="11"/>
  <c r="M145" i="11"/>
  <c r="K83" i="11"/>
  <c r="K147" i="11"/>
  <c r="L101" i="6"/>
  <c r="M199" i="11"/>
  <c r="K207" i="11"/>
  <c r="K194" i="11"/>
  <c r="K151" i="11"/>
  <c r="M49" i="11"/>
  <c r="M47" i="11"/>
  <c r="M50" i="11"/>
  <c r="M48" i="11"/>
  <c r="M51" i="11"/>
  <c r="L43" i="6"/>
  <c r="N105" i="11" s="1"/>
  <c r="M105" i="11"/>
  <c r="K99" i="11"/>
  <c r="K186" i="11"/>
  <c r="L53" i="6"/>
  <c r="L73" i="6"/>
  <c r="N93" i="11" s="1"/>
  <c r="M93" i="11"/>
  <c r="K115" i="11"/>
  <c r="K135" i="11"/>
  <c r="K96" i="11"/>
  <c r="K140" i="11"/>
  <c r="K121" i="11"/>
  <c r="M204" i="11"/>
  <c r="M129" i="11"/>
  <c r="M39" i="11"/>
  <c r="M43" i="11"/>
  <c r="M42" i="11"/>
  <c r="M38" i="11"/>
  <c r="M40" i="11"/>
  <c r="M44" i="11"/>
  <c r="M41" i="11"/>
  <c r="M45" i="11"/>
  <c r="N104" i="11"/>
  <c r="L63" i="6"/>
  <c r="N91" i="11" s="1"/>
  <c r="M91" i="11"/>
  <c r="N168" i="11"/>
  <c r="N81" i="11"/>
  <c r="N125" i="11"/>
  <c r="N145" i="11"/>
  <c r="L35" i="6"/>
  <c r="M170" i="11"/>
  <c r="L39" i="6"/>
  <c r="N102" i="11" s="1"/>
  <c r="M102" i="11"/>
  <c r="M108" i="11"/>
  <c r="M173" i="11"/>
  <c r="M165" i="11"/>
  <c r="M187" i="11"/>
  <c r="M73" i="11"/>
  <c r="M113" i="11"/>
  <c r="L80" i="6"/>
  <c r="M119" i="11"/>
  <c r="L91" i="6"/>
  <c r="N159" i="11" s="1"/>
  <c r="M159" i="11"/>
  <c r="K168" i="11"/>
  <c r="K81" i="11"/>
  <c r="K125" i="11"/>
  <c r="K145" i="11"/>
  <c r="L98" i="6"/>
  <c r="M84" i="11"/>
  <c r="M148" i="11"/>
  <c r="L105" i="6"/>
  <c r="N175" i="11" s="1"/>
  <c r="M175" i="11"/>
  <c r="L108" i="6"/>
  <c r="N129" i="11"/>
  <c r="M88" i="11"/>
  <c r="M152" i="11"/>
  <c r="K170" i="11"/>
  <c r="N108" i="11"/>
  <c r="N173" i="11"/>
  <c r="L50" i="6"/>
  <c r="N164" i="11" s="1"/>
  <c r="M164" i="11"/>
  <c r="L57" i="6"/>
  <c r="N209" i="11" s="1"/>
  <c r="M209" i="11"/>
  <c r="L67" i="6"/>
  <c r="N187" i="11"/>
  <c r="N73" i="11"/>
  <c r="N113" i="11"/>
  <c r="L77" i="6"/>
  <c r="M116" i="11"/>
  <c r="M136" i="11"/>
  <c r="L84" i="6"/>
  <c r="M77" i="11"/>
  <c r="M141" i="11"/>
  <c r="M122" i="11"/>
  <c r="K84" i="11"/>
  <c r="K148" i="11"/>
  <c r="L112" i="6"/>
  <c r="N195" i="11" s="1"/>
  <c r="M195" i="11"/>
  <c r="K152" i="11"/>
  <c r="N201" i="11" l="1"/>
  <c r="N117" i="11"/>
  <c r="N204" i="11"/>
  <c r="N199" i="11"/>
  <c r="N177" i="11"/>
  <c r="N176" i="11"/>
  <c r="N119" i="11"/>
  <c r="N111" i="11"/>
  <c r="N97" i="11"/>
  <c r="N172" i="11"/>
  <c r="N144" i="11"/>
  <c r="N114" i="11"/>
  <c r="N188" i="11"/>
  <c r="N165" i="11"/>
  <c r="N169" i="11"/>
  <c r="N94" i="11"/>
  <c r="N118" i="11"/>
  <c r="N75" i="11"/>
  <c r="N155" i="11"/>
  <c r="N137" i="11"/>
  <c r="N170" i="11"/>
  <c r="N115" i="11"/>
  <c r="N135" i="11"/>
  <c r="N96" i="11"/>
  <c r="N186" i="11"/>
  <c r="N99" i="11"/>
  <c r="N171" i="11"/>
  <c r="N160" i="11"/>
  <c r="N85" i="11"/>
  <c r="N134" i="11"/>
  <c r="N174" i="11"/>
  <c r="N72" i="11"/>
  <c r="N192" i="11"/>
  <c r="N205" i="11"/>
  <c r="N70" i="11"/>
  <c r="N110" i="11"/>
  <c r="N69" i="11"/>
  <c r="N132" i="11"/>
  <c r="N116" i="11"/>
  <c r="N136" i="11"/>
  <c r="N83" i="11"/>
  <c r="N147" i="11"/>
  <c r="N142" i="11"/>
  <c r="N79" i="11"/>
  <c r="N179" i="11"/>
  <c r="N183" i="11"/>
  <c r="N124" i="11"/>
  <c r="N157" i="11"/>
  <c r="N143" i="11"/>
  <c r="N167" i="11"/>
  <c r="N80" i="11"/>
  <c r="N87" i="11"/>
  <c r="N151" i="11"/>
  <c r="N158" i="11"/>
  <c r="N190" i="11"/>
  <c r="N127" i="11"/>
  <c r="N149" i="11"/>
  <c r="N84" i="11"/>
  <c r="N148" i="11"/>
  <c r="N38" i="11"/>
  <c r="N42" i="11"/>
  <c r="N39" i="11"/>
  <c r="N43" i="11"/>
  <c r="N40" i="11"/>
  <c r="N44" i="11"/>
  <c r="N41" i="11"/>
  <c r="N45" i="11"/>
  <c r="N191" i="11"/>
  <c r="N203" i="11"/>
  <c r="N184" i="11"/>
  <c r="N82" i="11"/>
  <c r="N126" i="11"/>
  <c r="N146" i="11"/>
  <c r="N86" i="11"/>
  <c r="N130" i="11"/>
  <c r="N150" i="11"/>
  <c r="N182" i="11"/>
  <c r="N95" i="11"/>
  <c r="N198" i="11"/>
  <c r="N180" i="11"/>
  <c r="N138" i="11"/>
  <c r="N76" i="11"/>
  <c r="N156" i="11"/>
  <c r="N194" i="11"/>
  <c r="N207" i="11"/>
  <c r="N206" i="11"/>
  <c r="N193" i="11"/>
  <c r="N166" i="11"/>
  <c r="N112" i="11"/>
  <c r="N88" i="11"/>
  <c r="N152" i="11"/>
  <c r="N140" i="11"/>
  <c r="N121" i="11"/>
  <c r="N139" i="11"/>
  <c r="N120" i="11"/>
  <c r="N196" i="11"/>
  <c r="N208" i="11"/>
  <c r="N78" i="11"/>
  <c r="N123" i="11"/>
  <c r="N154" i="11"/>
  <c r="N178" i="11"/>
  <c r="N181" i="11"/>
  <c r="N122" i="11"/>
  <c r="N77" i="11"/>
  <c r="N141" i="11"/>
  <c r="N162" i="11"/>
  <c r="N100" i="11"/>
  <c r="J861" i="9" l="1"/>
  <c r="J862" i="9"/>
  <c r="J863" i="9"/>
  <c r="J864" i="9"/>
  <c r="J865" i="9"/>
  <c r="J866" i="9"/>
  <c r="J867" i="9"/>
  <c r="J868" i="9"/>
  <c r="J869" i="9"/>
  <c r="J870" i="9"/>
  <c r="J871" i="9"/>
  <c r="J872" i="9"/>
  <c r="J873" i="9"/>
  <c r="J874" i="9"/>
  <c r="J875" i="9"/>
  <c r="J876" i="9"/>
  <c r="J878" i="9"/>
  <c r="J879" i="9"/>
  <c r="J880" i="9"/>
  <c r="J881" i="9"/>
  <c r="J882" i="9"/>
  <c r="J883" i="9"/>
  <c r="J884" i="9"/>
  <c r="J885" i="9"/>
  <c r="J886" i="9"/>
  <c r="J887" i="9"/>
  <c r="J889" i="9"/>
  <c r="J890" i="9"/>
  <c r="J891" i="9"/>
  <c r="J892" i="9"/>
  <c r="J893" i="9"/>
  <c r="J860" i="9"/>
  <c r="G862" i="9"/>
  <c r="G863" i="9"/>
  <c r="K893" i="9"/>
  <c r="N893" i="9" s="1"/>
  <c r="O893" i="9" s="1"/>
  <c r="K892" i="9"/>
  <c r="N892" i="9" s="1"/>
  <c r="O892" i="9" s="1"/>
  <c r="K891" i="9"/>
  <c r="N891" i="9" s="1"/>
  <c r="O891" i="9" s="1"/>
  <c r="K890" i="9"/>
  <c r="N890" i="9" s="1"/>
  <c r="O890" i="9" s="1"/>
  <c r="K889" i="9"/>
  <c r="N889" i="9" s="1"/>
  <c r="O889" i="9" s="1"/>
  <c r="K887" i="9"/>
  <c r="N887" i="9" s="1"/>
  <c r="O887" i="9" s="1"/>
  <c r="K886" i="9"/>
  <c r="N886" i="9" s="1"/>
  <c r="O886" i="9" s="1"/>
  <c r="K885" i="9"/>
  <c r="N885" i="9" s="1"/>
  <c r="O885" i="9" s="1"/>
  <c r="K884" i="9"/>
  <c r="N884" i="9" s="1"/>
  <c r="O884" i="9" s="1"/>
  <c r="K883" i="9"/>
  <c r="N883" i="9" s="1"/>
  <c r="O883" i="9" s="1"/>
  <c r="K882" i="9"/>
  <c r="N882" i="9" s="1"/>
  <c r="O882" i="9" s="1"/>
  <c r="K881" i="9"/>
  <c r="N881" i="9" s="1"/>
  <c r="O881" i="9" s="1"/>
  <c r="K880" i="9"/>
  <c r="O880" i="9" s="1"/>
  <c r="K879" i="9"/>
  <c r="N879" i="9" s="1"/>
  <c r="O879" i="9" s="1"/>
  <c r="K878" i="9"/>
  <c r="N878" i="9" s="1"/>
  <c r="O878" i="9" s="1"/>
  <c r="K877" i="9"/>
  <c r="N877" i="9" s="1"/>
  <c r="O877" i="9" s="1"/>
  <c r="K876" i="9"/>
  <c r="N876" i="9" s="1"/>
  <c r="O876" i="9" s="1"/>
  <c r="K875" i="9"/>
  <c r="N875" i="9" s="1"/>
  <c r="O875" i="9" s="1"/>
  <c r="K874" i="9"/>
  <c r="N874" i="9" s="1"/>
  <c r="O874" i="9" s="1"/>
  <c r="K873" i="9"/>
  <c r="N873" i="9" s="1"/>
  <c r="O873" i="9" s="1"/>
  <c r="K872" i="9"/>
  <c r="N872" i="9" s="1"/>
  <c r="O872" i="9" s="1"/>
  <c r="K871" i="9"/>
  <c r="N871" i="9" s="1"/>
  <c r="O871" i="9" s="1"/>
  <c r="K870" i="9"/>
  <c r="N870" i="9" s="1"/>
  <c r="O870" i="9" s="1"/>
  <c r="K869" i="9"/>
  <c r="N869" i="9" s="1"/>
  <c r="O869" i="9" s="1"/>
  <c r="K868" i="9"/>
  <c r="N868" i="9" s="1"/>
  <c r="O868" i="9" s="1"/>
  <c r="K867" i="9"/>
  <c r="N867" i="9" s="1"/>
  <c r="O867" i="9" s="1"/>
  <c r="K866" i="9"/>
  <c r="N866" i="9" s="1"/>
  <c r="O866" i="9" s="1"/>
  <c r="K865" i="9"/>
  <c r="K864" i="9"/>
  <c r="K863" i="9"/>
  <c r="K862" i="9"/>
  <c r="K861" i="9"/>
  <c r="K860" i="9"/>
  <c r="K858" i="9"/>
  <c r="J858" i="9"/>
  <c r="K857" i="9"/>
  <c r="J857" i="9"/>
  <c r="K856" i="9"/>
  <c r="J856" i="9"/>
  <c r="K855" i="9"/>
  <c r="J855" i="9"/>
  <c r="K854" i="9"/>
  <c r="J854" i="9"/>
  <c r="K853" i="9"/>
  <c r="J853" i="9"/>
  <c r="K852" i="9"/>
  <c r="J852" i="9"/>
  <c r="K851" i="9"/>
  <c r="J851" i="9"/>
  <c r="K850" i="9"/>
  <c r="J850" i="9"/>
  <c r="K849" i="9"/>
  <c r="J849" i="9"/>
  <c r="K848" i="9"/>
  <c r="J848" i="9"/>
  <c r="G892" i="9"/>
  <c r="G891" i="9"/>
  <c r="G890" i="9"/>
  <c r="G889" i="9"/>
  <c r="G886" i="9"/>
  <c r="G885" i="9"/>
  <c r="G884" i="9"/>
  <c r="G883" i="9"/>
  <c r="G882" i="9"/>
  <c r="G881" i="9"/>
  <c r="G880" i="9"/>
  <c r="G879" i="9"/>
  <c r="G878" i="9"/>
  <c r="G877" i="9"/>
  <c r="G876" i="9"/>
  <c r="G875" i="9"/>
  <c r="G874" i="9"/>
  <c r="G873" i="9"/>
  <c r="G872" i="9"/>
  <c r="G871" i="9"/>
  <c r="G870" i="9"/>
  <c r="G869" i="9"/>
  <c r="G868" i="9"/>
  <c r="G867" i="9"/>
  <c r="G866" i="9"/>
  <c r="G865" i="9"/>
  <c r="G864" i="9"/>
  <c r="G861" i="9"/>
  <c r="G860" i="9"/>
  <c r="G858" i="9"/>
  <c r="G857" i="9"/>
  <c r="G856" i="9"/>
  <c r="G855" i="9"/>
  <c r="G854" i="9"/>
  <c r="G853" i="9"/>
  <c r="G852" i="9"/>
  <c r="G851" i="9"/>
  <c r="G850" i="9"/>
  <c r="G849" i="9"/>
  <c r="G848" i="9"/>
  <c r="K184" i="6" l="1"/>
  <c r="L184" i="6" s="1"/>
  <c r="J184" i="6"/>
  <c r="I184" i="6"/>
  <c r="C859" i="9"/>
  <c r="C860" i="9"/>
  <c r="C861" i="9"/>
  <c r="C862" i="9"/>
  <c r="C863" i="9"/>
  <c r="C864" i="9"/>
  <c r="C865" i="9"/>
  <c r="C866" i="9"/>
  <c r="C867" i="9"/>
  <c r="C868" i="9"/>
  <c r="C869" i="9"/>
  <c r="C870" i="9"/>
  <c r="C871" i="9"/>
  <c r="C872" i="9"/>
  <c r="C873" i="9"/>
  <c r="C874" i="9"/>
  <c r="C875" i="9"/>
  <c r="C876" i="9"/>
  <c r="C877" i="9"/>
  <c r="C878" i="9"/>
  <c r="C879" i="9"/>
  <c r="C880" i="9"/>
  <c r="C881" i="9"/>
  <c r="C882" i="9"/>
  <c r="C883" i="9"/>
  <c r="C884" i="9"/>
  <c r="C885" i="9"/>
  <c r="C886" i="9"/>
  <c r="C887" i="9"/>
  <c r="C889" i="9"/>
  <c r="C890" i="9"/>
  <c r="C891" i="9"/>
  <c r="C892" i="9"/>
  <c r="C893" i="9"/>
  <c r="C804" i="9"/>
  <c r="C805" i="9"/>
  <c r="C806" i="9"/>
  <c r="C807" i="9"/>
  <c r="C808" i="9"/>
  <c r="C809" i="9"/>
  <c r="C810" i="9"/>
  <c r="C811" i="9"/>
  <c r="C812" i="9"/>
  <c r="C813" i="9"/>
  <c r="C814" i="9"/>
  <c r="C815" i="9"/>
  <c r="C816" i="9"/>
  <c r="C817" i="9"/>
  <c r="C818" i="9"/>
  <c r="C819" i="9"/>
  <c r="C820" i="9"/>
  <c r="C821" i="9"/>
  <c r="C822" i="9"/>
  <c r="C823" i="9"/>
  <c r="C824" i="9"/>
  <c r="C825" i="9"/>
  <c r="C826" i="9"/>
  <c r="C827" i="9"/>
  <c r="C828" i="9"/>
  <c r="C829" i="9"/>
  <c r="C830" i="9"/>
  <c r="C831" i="9"/>
  <c r="C832" i="9"/>
  <c r="C833" i="9"/>
  <c r="C834" i="9"/>
  <c r="C835" i="9"/>
  <c r="C836" i="9"/>
  <c r="C837" i="9"/>
  <c r="C838" i="9"/>
  <c r="C839" i="9"/>
  <c r="C840" i="9"/>
  <c r="C841" i="9"/>
  <c r="C842" i="9"/>
  <c r="C843" i="9"/>
  <c r="C844" i="9"/>
  <c r="C845" i="9"/>
  <c r="C846" i="9"/>
  <c r="C847" i="9"/>
  <c r="C848" i="9"/>
  <c r="C849" i="9"/>
  <c r="C850" i="9"/>
  <c r="C851" i="9"/>
  <c r="C852" i="9"/>
  <c r="C853" i="9"/>
  <c r="C854" i="9"/>
  <c r="C855" i="9"/>
  <c r="C856" i="9"/>
  <c r="C857" i="9"/>
  <c r="C858" i="9"/>
  <c r="C749" i="9"/>
  <c r="C750" i="9"/>
  <c r="C751" i="9"/>
  <c r="C752" i="9"/>
  <c r="C753" i="9"/>
  <c r="C754" i="9"/>
  <c r="C755" i="9"/>
  <c r="C756" i="9"/>
  <c r="C757" i="9"/>
  <c r="C758" i="9"/>
  <c r="C759" i="9"/>
  <c r="C760" i="9"/>
  <c r="C761" i="9"/>
  <c r="C762" i="9"/>
  <c r="C763" i="9"/>
  <c r="C764" i="9"/>
  <c r="C765" i="9"/>
  <c r="C766" i="9"/>
  <c r="C767" i="9"/>
  <c r="C768" i="9"/>
  <c r="C769" i="9"/>
  <c r="C770" i="9"/>
  <c r="C771" i="9"/>
  <c r="C772" i="9"/>
  <c r="C773" i="9"/>
  <c r="C774" i="9"/>
  <c r="C775" i="9"/>
  <c r="C776" i="9"/>
  <c r="C777" i="9"/>
  <c r="C778" i="9"/>
  <c r="C779" i="9"/>
  <c r="C780" i="9"/>
  <c r="C781" i="9"/>
  <c r="C782" i="9"/>
  <c r="C783" i="9"/>
  <c r="C784" i="9"/>
  <c r="C785" i="9"/>
  <c r="C786" i="9"/>
  <c r="C787" i="9"/>
  <c r="C788" i="9"/>
  <c r="C789" i="9"/>
  <c r="C790" i="9"/>
  <c r="C791" i="9"/>
  <c r="C792" i="9"/>
  <c r="C793" i="9"/>
  <c r="C794" i="9"/>
  <c r="C795" i="9"/>
  <c r="C796" i="9"/>
  <c r="C797" i="9"/>
  <c r="C798" i="9"/>
  <c r="C799" i="9"/>
  <c r="C800" i="9"/>
  <c r="C801" i="9"/>
  <c r="C802" i="9"/>
  <c r="C803" i="9"/>
  <c r="C729" i="9"/>
  <c r="C730" i="9"/>
  <c r="C731" i="9"/>
  <c r="C732" i="9"/>
  <c r="C716" i="9"/>
  <c r="C717" i="9"/>
  <c r="C696" i="9"/>
  <c r="J507" i="9"/>
  <c r="J508" i="9"/>
  <c r="J509" i="9"/>
  <c r="J510" i="9"/>
  <c r="J511" i="9"/>
  <c r="J512" i="9"/>
  <c r="J513" i="9"/>
  <c r="J514" i="9"/>
  <c r="J515" i="9"/>
  <c r="J516" i="9"/>
  <c r="J517" i="9"/>
  <c r="J518" i="9"/>
  <c r="J519" i="9"/>
  <c r="J520" i="9"/>
  <c r="J521" i="9"/>
  <c r="J522" i="9"/>
  <c r="J523" i="9"/>
  <c r="J524" i="9"/>
  <c r="J525" i="9"/>
  <c r="J526" i="9"/>
  <c r="J527" i="9"/>
  <c r="J528" i="9"/>
  <c r="J529" i="9"/>
  <c r="J530" i="9"/>
  <c r="J531" i="9"/>
  <c r="J506" i="9"/>
  <c r="C307" i="9"/>
  <c r="C294" i="9"/>
  <c r="C274"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62" i="9"/>
  <c r="C263" i="9"/>
  <c r="C264" i="9"/>
  <c r="C265" i="9"/>
  <c r="C266" i="9"/>
  <c r="C267" i="9"/>
  <c r="C268" i="9"/>
  <c r="C269" i="9"/>
  <c r="C270" i="9"/>
  <c r="C271" i="9"/>
  <c r="C272" i="9"/>
  <c r="C273" i="9"/>
  <c r="C275" i="9"/>
  <c r="C276" i="9"/>
  <c r="C277" i="9"/>
  <c r="C278" i="9"/>
  <c r="C279" i="9"/>
  <c r="C280" i="9"/>
  <c r="C281" i="9"/>
  <c r="C282" i="9"/>
  <c r="C283" i="9"/>
  <c r="C284" i="9"/>
  <c r="C285" i="9"/>
  <c r="C286" i="9"/>
  <c r="C287" i="9"/>
  <c r="C288" i="9"/>
  <c r="C289" i="9"/>
  <c r="C290" i="9"/>
  <c r="C291" i="9"/>
  <c r="C292" i="9"/>
  <c r="C293" i="9"/>
  <c r="C295" i="9"/>
  <c r="C296" i="9"/>
  <c r="C297" i="9"/>
  <c r="C298" i="9"/>
  <c r="C299" i="9"/>
  <c r="C300" i="9"/>
  <c r="C301" i="9"/>
  <c r="C302" i="9"/>
  <c r="C303" i="9"/>
  <c r="C304" i="9"/>
  <c r="C305" i="9"/>
  <c r="C306" i="9"/>
  <c r="C308" i="9"/>
  <c r="C309" i="9"/>
  <c r="C310" i="9"/>
  <c r="C311" i="9"/>
  <c r="C312" i="9"/>
  <c r="C313" i="9"/>
  <c r="C314" i="9"/>
  <c r="C315" i="9"/>
  <c r="C316" i="9"/>
  <c r="C317" i="9"/>
  <c r="C318" i="9"/>
  <c r="C319" i="9"/>
  <c r="C320" i="9"/>
  <c r="C321" i="9"/>
  <c r="C322" i="9"/>
  <c r="C323" i="9"/>
  <c r="C324" i="9"/>
  <c r="C325" i="9"/>
  <c r="C326" i="9"/>
  <c r="C328" i="9"/>
  <c r="C329" i="9"/>
  <c r="C330" i="9"/>
  <c r="C331" i="9"/>
  <c r="C332" i="9"/>
  <c r="C333" i="9"/>
  <c r="C334" i="9"/>
  <c r="C335" i="9"/>
  <c r="C336" i="9"/>
  <c r="C337" i="9"/>
  <c r="C338" i="9"/>
  <c r="C339" i="9"/>
  <c r="C341" i="9"/>
  <c r="C342" i="9"/>
  <c r="C343" i="9"/>
  <c r="C344" i="9"/>
  <c r="C345" i="9"/>
  <c r="C346" i="9"/>
  <c r="C347" i="9"/>
  <c r="C348" i="9"/>
  <c r="C349" i="9"/>
  <c r="C350" i="9"/>
  <c r="C351" i="9"/>
  <c r="C352" i="9"/>
  <c r="C353" i="9"/>
  <c r="C354" i="9"/>
  <c r="C355" i="9"/>
  <c r="C356" i="9"/>
  <c r="C357" i="9"/>
  <c r="C358" i="9"/>
  <c r="C359" i="9"/>
  <c r="C361" i="9"/>
  <c r="C362" i="9"/>
  <c r="C363" i="9"/>
  <c r="C364" i="9"/>
  <c r="C365" i="9"/>
  <c r="C366" i="9"/>
  <c r="C367" i="9"/>
  <c r="C368" i="9"/>
  <c r="C369" i="9"/>
  <c r="C370" i="9"/>
  <c r="C371" i="9"/>
  <c r="C372" i="9"/>
  <c r="C374" i="9"/>
  <c r="C375" i="9"/>
  <c r="C376" i="9"/>
  <c r="C377" i="9"/>
  <c r="C378" i="9"/>
  <c r="C379" i="9"/>
  <c r="C380" i="9"/>
  <c r="C381" i="9"/>
  <c r="C382" i="9"/>
  <c r="C383" i="9"/>
  <c r="C384" i="9"/>
  <c r="C385" i="9"/>
  <c r="C386" i="9"/>
  <c r="C387" i="9"/>
  <c r="C388" i="9"/>
  <c r="C389" i="9"/>
  <c r="C390" i="9"/>
  <c r="C391" i="9"/>
  <c r="C392" i="9"/>
  <c r="C394" i="9"/>
  <c r="C395" i="9"/>
  <c r="C396" i="9"/>
  <c r="C397" i="9"/>
  <c r="C398" i="9"/>
  <c r="C399" i="9"/>
  <c r="C400" i="9"/>
  <c r="C401" i="9"/>
  <c r="C402" i="9"/>
  <c r="C403" i="9"/>
  <c r="C404" i="9"/>
  <c r="C405" i="9"/>
  <c r="C407" i="9"/>
  <c r="C408" i="9"/>
  <c r="C409" i="9"/>
  <c r="C410" i="9"/>
  <c r="C411" i="9"/>
  <c r="C412" i="9"/>
  <c r="C413" i="9"/>
  <c r="C414" i="9"/>
  <c r="C415" i="9"/>
  <c r="C416" i="9"/>
  <c r="C417" i="9"/>
  <c r="C418" i="9"/>
  <c r="C419" i="9"/>
  <c r="C420" i="9"/>
  <c r="C421" i="9"/>
  <c r="C422" i="9"/>
  <c r="C423" i="9"/>
  <c r="C424" i="9"/>
  <c r="C425" i="9"/>
  <c r="C427" i="9"/>
  <c r="C428" i="9"/>
  <c r="C429" i="9"/>
  <c r="C430" i="9"/>
  <c r="C431" i="9"/>
  <c r="C432" i="9"/>
  <c r="C433" i="9"/>
  <c r="C434" i="9"/>
  <c r="C435" i="9"/>
  <c r="C436" i="9"/>
  <c r="C437" i="9"/>
  <c r="C438" i="9"/>
  <c r="C440" i="9"/>
  <c r="C441" i="9"/>
  <c r="C442" i="9"/>
  <c r="C443" i="9"/>
  <c r="C444" i="9"/>
  <c r="C445" i="9"/>
  <c r="C446" i="9"/>
  <c r="C447" i="9"/>
  <c r="C448" i="9"/>
  <c r="C449" i="9"/>
  <c r="C450" i="9"/>
  <c r="C451" i="9"/>
  <c r="C452" i="9"/>
  <c r="C453" i="9"/>
  <c r="C454" i="9"/>
  <c r="C455" i="9"/>
  <c r="C456" i="9"/>
  <c r="C457" i="9"/>
  <c r="C458" i="9"/>
  <c r="C460" i="9"/>
  <c r="C461" i="9"/>
  <c r="C462" i="9"/>
  <c r="C463" i="9"/>
  <c r="C464" i="9"/>
  <c r="C465" i="9"/>
  <c r="C466" i="9"/>
  <c r="C467" i="9"/>
  <c r="C468" i="9"/>
  <c r="C469" i="9"/>
  <c r="C470" i="9"/>
  <c r="C471" i="9"/>
  <c r="C473" i="9"/>
  <c r="C474" i="9"/>
  <c r="C475" i="9"/>
  <c r="C476" i="9"/>
  <c r="C477" i="9"/>
  <c r="C478" i="9"/>
  <c r="C479" i="9"/>
  <c r="C480" i="9"/>
  <c r="C481" i="9"/>
  <c r="C482" i="9"/>
  <c r="C483" i="9"/>
  <c r="C484" i="9"/>
  <c r="C485" i="9"/>
  <c r="C486" i="9"/>
  <c r="C487" i="9"/>
  <c r="C488" i="9"/>
  <c r="C489" i="9"/>
  <c r="C490" i="9"/>
  <c r="C491" i="9"/>
  <c r="C493" i="9"/>
  <c r="C494" i="9"/>
  <c r="C495" i="9"/>
  <c r="C496" i="9"/>
  <c r="C497" i="9"/>
  <c r="C498" i="9"/>
  <c r="C499" i="9"/>
  <c r="C500" i="9"/>
  <c r="C501" i="9"/>
  <c r="C502" i="9"/>
  <c r="C503" i="9"/>
  <c r="C504" i="9"/>
  <c r="C506" i="9"/>
  <c r="C507" i="9"/>
  <c r="C508" i="9"/>
  <c r="C509" i="9"/>
  <c r="C510" i="9"/>
  <c r="C511" i="9"/>
  <c r="C512" i="9"/>
  <c r="C513" i="9"/>
  <c r="C514" i="9"/>
  <c r="C515" i="9"/>
  <c r="C516" i="9"/>
  <c r="C517" i="9"/>
  <c r="C518" i="9"/>
  <c r="C519" i="9"/>
  <c r="C520" i="9"/>
  <c r="C521" i="9"/>
  <c r="C522" i="9"/>
  <c r="C523" i="9"/>
  <c r="C524" i="9"/>
  <c r="C526" i="9"/>
  <c r="C527" i="9"/>
  <c r="C528" i="9"/>
  <c r="C529" i="9"/>
  <c r="C530" i="9"/>
  <c r="C531" i="9"/>
  <c r="C532" i="9"/>
  <c r="C691" i="9"/>
  <c r="C692" i="9"/>
  <c r="C693" i="9"/>
  <c r="C694" i="9"/>
  <c r="C695" i="9"/>
  <c r="C697" i="9"/>
  <c r="C698" i="9"/>
  <c r="C699" i="9"/>
  <c r="C700" i="9"/>
  <c r="C701" i="9"/>
  <c r="C702" i="9"/>
  <c r="C703" i="9"/>
  <c r="C704" i="9"/>
  <c r="C705" i="9"/>
  <c r="C706" i="9"/>
  <c r="C707" i="9"/>
  <c r="C708" i="9"/>
  <c r="C709" i="9"/>
  <c r="C710" i="9"/>
  <c r="C711" i="9"/>
  <c r="C712" i="9"/>
  <c r="C713" i="9"/>
  <c r="C714" i="9"/>
  <c r="C715" i="9"/>
  <c r="C718" i="9"/>
  <c r="C719" i="9"/>
  <c r="C720" i="9"/>
  <c r="C721" i="9"/>
  <c r="C722" i="9"/>
  <c r="C723" i="9"/>
  <c r="C724" i="9"/>
  <c r="C725" i="9"/>
  <c r="C726" i="9"/>
  <c r="C727" i="9"/>
  <c r="C728" i="9"/>
  <c r="C733" i="9"/>
  <c r="C734" i="9"/>
  <c r="C735" i="9"/>
  <c r="C736" i="9"/>
  <c r="C737" i="9"/>
  <c r="C738" i="9"/>
  <c r="C739" i="9"/>
  <c r="C740" i="9"/>
  <c r="C741" i="9"/>
  <c r="C742" i="9"/>
  <c r="C743" i="9"/>
  <c r="C744" i="9"/>
  <c r="C745" i="9"/>
  <c r="C746" i="9"/>
  <c r="C747" i="9"/>
  <c r="C748" i="9"/>
  <c r="C898" i="9"/>
  <c r="C899" i="9"/>
  <c r="C900" i="9"/>
  <c r="C901" i="9"/>
  <c r="C902" i="9"/>
  <c r="C903" i="9"/>
  <c r="C904" i="9"/>
  <c r="C905" i="9"/>
  <c r="C906" i="9"/>
  <c r="C907" i="9"/>
  <c r="C908" i="9"/>
  <c r="C909" i="9"/>
  <c r="C910" i="9"/>
  <c r="C911" i="9"/>
  <c r="C912" i="9"/>
  <c r="C913" i="9"/>
  <c r="C914" i="9"/>
  <c r="C915" i="9"/>
  <c r="C916" i="9"/>
  <c r="C917" i="9"/>
  <c r="C918" i="9"/>
  <c r="C919" i="9"/>
  <c r="C920" i="9"/>
  <c r="C921" i="9"/>
  <c r="C922" i="9"/>
  <c r="C923" i="9"/>
  <c r="C924" i="9"/>
  <c r="C925" i="9"/>
  <c r="C926" i="9"/>
  <c r="C927" i="9"/>
  <c r="C928" i="9"/>
  <c r="C929" i="9"/>
  <c r="C930" i="9"/>
  <c r="C931" i="9"/>
  <c r="C932" i="9"/>
  <c r="C933" i="9"/>
  <c r="C934" i="9"/>
  <c r="C935" i="9"/>
  <c r="C936" i="9"/>
  <c r="C937" i="9"/>
  <c r="C938" i="9"/>
  <c r="C939" i="9"/>
  <c r="C940" i="9"/>
  <c r="C941" i="9"/>
  <c r="C942" i="9"/>
  <c r="C943" i="9"/>
  <c r="C944" i="9"/>
  <c r="C945" i="9"/>
  <c r="C946" i="9"/>
  <c r="C947" i="9"/>
  <c r="C948" i="9"/>
  <c r="C949" i="9"/>
  <c r="C950" i="9"/>
  <c r="C951" i="9"/>
  <c r="C952" i="9"/>
  <c r="C953" i="9"/>
  <c r="C954" i="9"/>
  <c r="C955" i="9"/>
  <c r="C956" i="9"/>
  <c r="C957" i="9"/>
  <c r="C958" i="9"/>
  <c r="C959" i="9"/>
  <c r="C960" i="9"/>
  <c r="C961" i="9"/>
  <c r="C962" i="9"/>
  <c r="C963" i="9"/>
  <c r="C964" i="9"/>
  <c r="C965" i="9"/>
  <c r="C966" i="9"/>
  <c r="C967" i="9"/>
  <c r="C968" i="9"/>
  <c r="C969" i="9"/>
  <c r="C970" i="9"/>
  <c r="C971" i="9"/>
  <c r="C972" i="9"/>
  <c r="C973" i="9"/>
  <c r="C974" i="9"/>
  <c r="C975" i="9"/>
  <c r="C976" i="9"/>
  <c r="C977" i="9"/>
  <c r="C978" i="9"/>
  <c r="C979" i="9"/>
  <c r="C980" i="9"/>
  <c r="C981" i="9"/>
  <c r="C982" i="9"/>
  <c r="C983" i="9"/>
  <c r="C984" i="9"/>
  <c r="C985" i="9"/>
  <c r="C986" i="9"/>
  <c r="C987" i="9"/>
  <c r="C988" i="9"/>
  <c r="C989" i="9"/>
  <c r="C990" i="9"/>
  <c r="C991" i="9"/>
  <c r="C992" i="9"/>
  <c r="C993" i="9"/>
  <c r="C994" i="9"/>
  <c r="C995" i="9"/>
  <c r="C996" i="9"/>
  <c r="C997" i="9"/>
  <c r="C998" i="9"/>
  <c r="C999" i="9"/>
  <c r="C1000" i="9"/>
  <c r="C1001" i="9"/>
  <c r="C1002" i="9"/>
  <c r="C1003" i="9"/>
  <c r="C1004" i="9"/>
  <c r="C1005" i="9"/>
  <c r="C1006" i="9"/>
  <c r="C1007" i="9"/>
  <c r="C1008" i="9"/>
  <c r="C1009" i="9"/>
  <c r="C1010" i="9"/>
  <c r="C1011" i="9"/>
  <c r="C1012" i="9"/>
  <c r="C1013" i="9"/>
  <c r="C1014" i="9"/>
  <c r="C1015" i="9"/>
  <c r="C1016" i="9"/>
  <c r="C1017" i="9"/>
  <c r="C1018" i="9"/>
  <c r="C1019" i="9"/>
  <c r="C1020" i="9"/>
  <c r="C1021" i="9"/>
  <c r="C1022" i="9"/>
  <c r="C1023" i="9"/>
  <c r="C1024" i="9"/>
  <c r="C1025" i="9"/>
  <c r="C1026" i="9"/>
  <c r="C1027" i="9"/>
  <c r="C1028" i="9"/>
  <c r="C1029" i="9"/>
  <c r="C1030" i="9"/>
  <c r="C1031" i="9"/>
  <c r="C1032" i="9"/>
  <c r="C1033" i="9"/>
  <c r="C1034" i="9"/>
  <c r="C1035" i="9"/>
  <c r="C1036" i="9"/>
  <c r="C1037" i="9"/>
  <c r="C1038" i="9"/>
  <c r="C1039" i="9"/>
  <c r="C1040" i="9"/>
  <c r="C1041" i="9"/>
  <c r="C1042" i="9"/>
  <c r="C1043" i="9"/>
  <c r="C1044" i="9"/>
  <c r="C1045" i="9"/>
  <c r="C1046" i="9"/>
  <c r="C1047" i="9"/>
  <c r="C1048" i="9"/>
  <c r="C1049" i="9"/>
  <c r="C1050" i="9"/>
  <c r="C1051" i="9"/>
  <c r="C1052" i="9"/>
  <c r="C1053" i="9"/>
  <c r="C1054" i="9"/>
  <c r="C1055" i="9"/>
  <c r="C1056" i="9"/>
  <c r="C1057" i="9"/>
  <c r="C1058" i="9"/>
  <c r="C1059" i="9"/>
  <c r="C1060" i="9"/>
  <c r="C1061" i="9"/>
  <c r="C1062" i="9"/>
  <c r="C1063" i="9"/>
  <c r="C1064" i="9"/>
  <c r="C1065" i="9"/>
  <c r="C1066" i="9"/>
  <c r="C1067" i="9"/>
  <c r="C1068" i="9"/>
  <c r="C1069" i="9"/>
  <c r="C1070" i="9"/>
  <c r="C1071" i="9"/>
  <c r="C1072" i="9"/>
  <c r="C1073" i="9"/>
  <c r="C1074" i="9"/>
  <c r="C1075" i="9"/>
  <c r="C1076" i="9"/>
  <c r="C1077" i="9"/>
  <c r="C1078" i="9"/>
  <c r="C1079" i="9"/>
  <c r="C1080" i="9"/>
  <c r="C1081" i="9"/>
  <c r="C1082" i="9"/>
  <c r="C1083" i="9"/>
  <c r="C1084" i="9"/>
  <c r="C1085" i="9"/>
  <c r="C1086" i="9"/>
  <c r="C1087" i="9"/>
  <c r="C1088" i="9"/>
  <c r="C1089" i="9"/>
  <c r="C1090" i="9"/>
  <c r="C1091" i="9"/>
  <c r="C1092" i="9"/>
  <c r="C1093" i="9"/>
  <c r="C1094" i="9"/>
  <c r="C1095" i="9"/>
  <c r="C1096" i="9"/>
  <c r="C1097" i="9"/>
  <c r="C1098" i="9"/>
  <c r="C1099" i="9"/>
  <c r="C1100" i="9"/>
  <c r="C1101" i="9"/>
  <c r="C1102" i="9"/>
  <c r="C1103" i="9"/>
  <c r="C1104" i="9"/>
  <c r="C1105" i="9"/>
  <c r="C1106" i="9"/>
  <c r="C1107" i="9"/>
  <c r="C1108" i="9"/>
  <c r="C1109" i="9"/>
  <c r="C1110" i="9"/>
  <c r="C1111" i="9"/>
  <c r="C1112" i="9"/>
  <c r="C1113" i="9"/>
  <c r="C1114" i="9"/>
  <c r="C1115" i="9"/>
  <c r="C1116" i="9"/>
  <c r="C1117" i="9"/>
  <c r="C1118" i="9"/>
  <c r="C1119" i="9"/>
  <c r="C1120" i="9"/>
  <c r="C1121" i="9"/>
  <c r="C1122" i="9"/>
  <c r="C1123" i="9"/>
  <c r="C1124" i="9"/>
  <c r="C1125" i="9"/>
  <c r="C1126" i="9"/>
  <c r="C1127" i="9"/>
  <c r="C1128" i="9"/>
  <c r="C1129" i="9"/>
  <c r="C1130" i="9"/>
  <c r="C1131" i="9"/>
  <c r="C1132" i="9"/>
  <c r="C1133" i="9"/>
  <c r="C1134" i="9"/>
  <c r="C1135" i="9"/>
  <c r="C1136" i="9"/>
  <c r="C1137" i="9"/>
  <c r="G129" i="9"/>
  <c r="G128" i="9"/>
  <c r="G73" i="9"/>
  <c r="G74" i="9"/>
  <c r="G75" i="9"/>
  <c r="G76" i="9"/>
  <c r="G72" i="9"/>
  <c r="G42" i="9"/>
  <c r="L46" i="2" l="1"/>
  <c r="M46" i="2" s="1"/>
  <c r="J46" i="2"/>
  <c r="L45" i="2"/>
  <c r="M45" i="2" s="1"/>
  <c r="J45" i="2"/>
  <c r="L44" i="2"/>
  <c r="M44" i="2" s="1"/>
  <c r="J44" i="2"/>
  <c r="L43" i="2"/>
  <c r="M43" i="2" s="1"/>
  <c r="J43" i="2"/>
  <c r="L42" i="2"/>
  <c r="M42" i="2" s="1"/>
  <c r="J42" i="2"/>
  <c r="L41" i="2"/>
  <c r="J41" i="2"/>
  <c r="D292" i="11"/>
  <c r="D293" i="11"/>
  <c r="D326" i="11"/>
  <c r="D327" i="11"/>
  <c r="D328" i="11"/>
  <c r="D329" i="11"/>
  <c r="D330" i="11"/>
  <c r="D331" i="11"/>
  <c r="D332" i="11"/>
  <c r="D333" i="11"/>
  <c r="D334" i="11"/>
  <c r="D335" i="11"/>
  <c r="D336" i="11"/>
  <c r="D337" i="11"/>
  <c r="D338" i="11"/>
  <c r="D339" i="11"/>
  <c r="D340" i="11"/>
  <c r="D341" i="11"/>
  <c r="D342" i="11"/>
  <c r="D343" i="11"/>
  <c r="D344" i="11"/>
  <c r="D345" i="11"/>
  <c r="D325" i="11"/>
  <c r="D376" i="11"/>
  <c r="D377" i="11"/>
  <c r="D358" i="11"/>
  <c r="D359" i="11"/>
  <c r="D360" i="11"/>
  <c r="D361" i="11"/>
  <c r="D362" i="11"/>
  <c r="D363" i="11"/>
  <c r="D364" i="11"/>
  <c r="D365" i="11"/>
  <c r="D366" i="11"/>
  <c r="D367" i="11"/>
  <c r="D368" i="11"/>
  <c r="D369" i="11"/>
  <c r="D370" i="11"/>
  <c r="D371" i="11"/>
  <c r="D372" i="11"/>
  <c r="D373" i="11"/>
  <c r="D374" i="11"/>
  <c r="D375" i="11"/>
  <c r="D357" i="11"/>
  <c r="D378" i="11"/>
  <c r="D346" i="11"/>
  <c r="D347" i="11"/>
  <c r="D348" i="11"/>
  <c r="D349" i="11"/>
  <c r="D350" i="11"/>
  <c r="D351" i="11"/>
  <c r="D352" i="11"/>
  <c r="D353" i="11"/>
  <c r="D354" i="11"/>
  <c r="D355" i="11"/>
  <c r="D356"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501" i="11"/>
  <c r="D502" i="11"/>
  <c r="D503" i="11"/>
  <c r="D504" i="11"/>
  <c r="D505" i="11"/>
  <c r="D506" i="11"/>
  <c r="D507" i="11"/>
  <c r="D508" i="11"/>
  <c r="D509" i="11"/>
  <c r="D510" i="11"/>
  <c r="D511" i="11"/>
  <c r="D512" i="11"/>
  <c r="D513" i="11"/>
  <c r="D514" i="11"/>
  <c r="D515" i="11"/>
  <c r="D516" i="11"/>
  <c r="D517" i="11"/>
  <c r="D518" i="11"/>
  <c r="D519" i="11"/>
  <c r="D520" i="11"/>
  <c r="D521" i="11"/>
  <c r="D522" i="11"/>
  <c r="D523" i="11"/>
  <c r="D524" i="11"/>
  <c r="D525" i="11"/>
  <c r="D526" i="11"/>
  <c r="D527" i="11"/>
  <c r="D528" i="11"/>
  <c r="D529" i="11"/>
  <c r="D530" i="11"/>
  <c r="D531" i="11"/>
  <c r="D532" i="11"/>
  <c r="D533" i="11"/>
  <c r="D534" i="11"/>
  <c r="D535" i="11"/>
  <c r="D536" i="11"/>
  <c r="D537" i="11"/>
  <c r="D538" i="11"/>
  <c r="D539" i="11"/>
  <c r="D540" i="11"/>
  <c r="D541" i="11"/>
  <c r="D542" i="11"/>
  <c r="D543" i="11"/>
  <c r="D544" i="11"/>
  <c r="D545" i="11"/>
  <c r="D546" i="11"/>
  <c r="D547" i="11"/>
  <c r="D548" i="11"/>
  <c r="D549" i="11"/>
  <c r="D550" i="11"/>
  <c r="D551" i="11"/>
  <c r="D552" i="11"/>
  <c r="D553" i="11"/>
  <c r="D554" i="11"/>
  <c r="D555" i="11"/>
  <c r="D556" i="11"/>
  <c r="D557" i="11"/>
  <c r="D558" i="11"/>
  <c r="D559" i="11"/>
  <c r="D560" i="11"/>
  <c r="D561" i="11"/>
  <c r="D562" i="11"/>
  <c r="D563" i="11"/>
  <c r="D564" i="11"/>
  <c r="D565" i="11"/>
  <c r="D566" i="11"/>
  <c r="D567" i="11"/>
  <c r="D568" i="11"/>
  <c r="D569" i="11"/>
  <c r="D570" i="11"/>
  <c r="D571" i="11"/>
  <c r="D572" i="11"/>
  <c r="D573" i="11"/>
  <c r="D574" i="11"/>
  <c r="D575" i="11"/>
  <c r="D576" i="11"/>
  <c r="D577" i="11"/>
  <c r="D578" i="11"/>
  <c r="D579" i="11"/>
  <c r="D580" i="11"/>
  <c r="D581" i="11"/>
  <c r="D582" i="11"/>
  <c r="D583" i="11"/>
  <c r="D584" i="11"/>
  <c r="D585" i="11"/>
  <c r="D586" i="11"/>
  <c r="D587" i="11"/>
  <c r="D588" i="11"/>
  <c r="D589" i="11"/>
  <c r="D590" i="11"/>
  <c r="D591" i="11"/>
  <c r="D592" i="11"/>
  <c r="D593" i="11"/>
  <c r="D594" i="11"/>
  <c r="D595" i="11"/>
  <c r="D596" i="11"/>
  <c r="D597" i="11"/>
  <c r="D598" i="11"/>
  <c r="D599" i="11"/>
  <c r="D600" i="11"/>
  <c r="D601" i="11"/>
  <c r="D602" i="11"/>
  <c r="D603" i="11"/>
  <c r="D604" i="11"/>
  <c r="D605" i="11"/>
  <c r="D606" i="11"/>
  <c r="D607" i="11"/>
  <c r="D608" i="11"/>
  <c r="D609" i="11"/>
  <c r="D610" i="11"/>
  <c r="D611" i="11"/>
  <c r="D612" i="11"/>
  <c r="D613" i="11"/>
  <c r="D614" i="11"/>
  <c r="D615" i="11"/>
  <c r="D616" i="11"/>
  <c r="D617" i="11"/>
  <c r="D618" i="11"/>
  <c r="D619" i="11"/>
  <c r="D620" i="11"/>
  <c r="D621" i="11"/>
  <c r="D622" i="11"/>
  <c r="D623" i="11"/>
  <c r="D624" i="11"/>
  <c r="D625" i="11"/>
  <c r="D626" i="11"/>
  <c r="D627" i="11"/>
  <c r="D628" i="11"/>
  <c r="D629" i="11"/>
  <c r="D630" i="11"/>
  <c r="D631" i="11"/>
  <c r="D632" i="11"/>
  <c r="D633" i="11"/>
  <c r="D634" i="11"/>
  <c r="D635" i="11"/>
  <c r="D636" i="11"/>
  <c r="D637" i="11"/>
  <c r="D638" i="11"/>
  <c r="D639" i="11"/>
  <c r="D640" i="11"/>
  <c r="D641" i="11"/>
  <c r="D642" i="11"/>
  <c r="D643" i="11"/>
  <c r="D644" i="11"/>
  <c r="D645" i="11"/>
  <c r="D646" i="11"/>
  <c r="D647" i="11"/>
  <c r="D648" i="11"/>
  <c r="D649" i="11"/>
  <c r="D650" i="11"/>
  <c r="D651" i="11"/>
  <c r="D652" i="11"/>
  <c r="D653" i="11"/>
  <c r="D654" i="11"/>
  <c r="D655" i="11"/>
  <c r="D656" i="11"/>
  <c r="D657" i="11"/>
  <c r="D658" i="11"/>
  <c r="D659" i="11"/>
  <c r="D660" i="11"/>
  <c r="D661" i="11"/>
  <c r="D662" i="11"/>
  <c r="D663" i="11"/>
  <c r="D664" i="11"/>
  <c r="D665" i="11"/>
  <c r="D666" i="11"/>
  <c r="D667" i="11"/>
  <c r="D668" i="11"/>
  <c r="D669" i="11"/>
  <c r="D670" i="11"/>
  <c r="D671" i="11"/>
  <c r="D672" i="11"/>
  <c r="D673" i="11"/>
  <c r="D674" i="11"/>
  <c r="D675" i="11"/>
  <c r="D676" i="11"/>
  <c r="D677" i="11"/>
  <c r="D678" i="11"/>
  <c r="D679" i="11"/>
  <c r="D680" i="11"/>
  <c r="D681" i="11"/>
  <c r="D682" i="11"/>
  <c r="D683" i="11"/>
  <c r="D684" i="11"/>
  <c r="D685" i="11"/>
  <c r="D686" i="11"/>
  <c r="D687" i="11"/>
  <c r="D688" i="11"/>
  <c r="D689" i="11"/>
  <c r="D690" i="11"/>
  <c r="D691" i="11"/>
  <c r="D692" i="11"/>
  <c r="D693" i="11"/>
  <c r="D694" i="11"/>
  <c r="D695" i="11"/>
  <c r="D696" i="11"/>
  <c r="D697" i="11"/>
  <c r="D698" i="11"/>
  <c r="D699" i="11"/>
  <c r="D700" i="11"/>
  <c r="D701" i="11"/>
  <c r="D702" i="11"/>
  <c r="D703" i="11"/>
  <c r="D704" i="11"/>
  <c r="D705" i="11"/>
  <c r="D706" i="11"/>
  <c r="D707" i="11"/>
  <c r="D708" i="11"/>
  <c r="D709" i="11"/>
  <c r="D710" i="11"/>
  <c r="D711" i="11"/>
  <c r="D712" i="11"/>
  <c r="D713" i="11"/>
  <c r="D714" i="11"/>
  <c r="D715" i="11"/>
  <c r="D716" i="11"/>
  <c r="D717" i="11"/>
  <c r="D718" i="11"/>
  <c r="D719" i="11"/>
  <c r="D720" i="11"/>
  <c r="D721" i="11"/>
  <c r="D722" i="11"/>
  <c r="D723" i="11"/>
  <c r="D724" i="11"/>
  <c r="D725" i="11"/>
  <c r="D726" i="11"/>
  <c r="D727" i="11"/>
  <c r="D728" i="11"/>
  <c r="D729" i="11"/>
  <c r="D730" i="11"/>
  <c r="D731" i="11"/>
  <c r="D732" i="11"/>
  <c r="D733" i="11"/>
  <c r="D734" i="11"/>
  <c r="D735" i="11"/>
  <c r="D736" i="11"/>
  <c r="D737" i="11"/>
  <c r="D738" i="11"/>
  <c r="D739" i="11"/>
  <c r="D740" i="11"/>
  <c r="D741" i="11"/>
  <c r="D742" i="11"/>
  <c r="D743" i="11"/>
  <c r="D744" i="11"/>
  <c r="D745" i="11"/>
  <c r="D746" i="11"/>
  <c r="D747" i="11"/>
  <c r="D748" i="11"/>
  <c r="D749" i="11"/>
  <c r="D750" i="11"/>
  <c r="D751" i="11"/>
  <c r="D752" i="11"/>
  <c r="D753" i="11"/>
  <c r="D754" i="11"/>
  <c r="D755" i="11"/>
  <c r="D756" i="11"/>
  <c r="D757" i="11"/>
  <c r="D758" i="11"/>
  <c r="D759" i="11"/>
  <c r="D760" i="11"/>
  <c r="D761" i="11"/>
  <c r="D762" i="11"/>
  <c r="D763" i="11"/>
  <c r="D764" i="11"/>
  <c r="D765" i="11"/>
  <c r="D766" i="11"/>
  <c r="D767" i="11"/>
  <c r="D768" i="11"/>
  <c r="D769" i="11"/>
  <c r="D770" i="11"/>
  <c r="D771" i="11"/>
  <c r="D772" i="11"/>
  <c r="D773" i="11"/>
  <c r="D774" i="11"/>
  <c r="D775" i="11"/>
  <c r="D776" i="11"/>
  <c r="D777" i="11"/>
  <c r="D778" i="11"/>
  <c r="D779" i="11"/>
  <c r="D780" i="11"/>
  <c r="D781" i="11"/>
  <c r="D782" i="11"/>
  <c r="D783" i="11"/>
  <c r="D784" i="11"/>
  <c r="D785" i="11"/>
  <c r="D786" i="11"/>
  <c r="D787" i="11"/>
  <c r="D788" i="11"/>
  <c r="D789" i="11"/>
  <c r="D790" i="11"/>
  <c r="D791" i="11"/>
  <c r="D792" i="11"/>
  <c r="D793" i="11"/>
  <c r="D794" i="11"/>
  <c r="D795" i="11"/>
  <c r="D796" i="11"/>
  <c r="D797" i="11"/>
  <c r="D798" i="11"/>
  <c r="D799" i="11"/>
  <c r="D800" i="11"/>
  <c r="D801" i="11"/>
  <c r="D802" i="11"/>
  <c r="D803" i="11"/>
  <c r="D804" i="11"/>
  <c r="D805" i="11"/>
  <c r="D806" i="11"/>
  <c r="D807" i="11"/>
  <c r="D808" i="11"/>
  <c r="D809" i="11"/>
  <c r="D810" i="11"/>
  <c r="D811" i="11"/>
  <c r="D812" i="11"/>
  <c r="D813" i="11"/>
  <c r="D814" i="11"/>
  <c r="D815" i="11"/>
  <c r="D816" i="11"/>
  <c r="D817" i="11"/>
  <c r="D818" i="11"/>
  <c r="D819" i="11"/>
  <c r="D820" i="11"/>
  <c r="D821" i="11"/>
  <c r="D822" i="11"/>
  <c r="D823" i="11"/>
  <c r="D824" i="11"/>
  <c r="D825" i="11"/>
  <c r="D826" i="11"/>
  <c r="D827" i="11"/>
  <c r="D828" i="11"/>
  <c r="D829" i="11"/>
  <c r="D830" i="11"/>
  <c r="D831" i="11"/>
  <c r="D832" i="11"/>
  <c r="D833" i="11"/>
  <c r="D834" i="11"/>
  <c r="D835" i="11"/>
  <c r="D836" i="11"/>
  <c r="D837" i="11"/>
  <c r="D838" i="11"/>
  <c r="D839" i="11"/>
  <c r="D840" i="11"/>
  <c r="D841" i="11"/>
  <c r="D842" i="11"/>
  <c r="D843" i="11"/>
  <c r="D844" i="11"/>
  <c r="D845" i="11"/>
  <c r="D846" i="11"/>
  <c r="D847" i="11"/>
  <c r="D848" i="11"/>
  <c r="D849" i="11"/>
  <c r="D850" i="11"/>
  <c r="D851" i="11"/>
  <c r="D852" i="11"/>
  <c r="L890" i="9" l="1"/>
  <c r="L885" i="9"/>
  <c r="L881" i="9"/>
  <c r="L877" i="9"/>
  <c r="L873" i="9"/>
  <c r="L869" i="9"/>
  <c r="L893" i="9"/>
  <c r="L889" i="9"/>
  <c r="L884" i="9"/>
  <c r="L880" i="9"/>
  <c r="L876" i="9"/>
  <c r="L872" i="9"/>
  <c r="L868" i="9"/>
  <c r="L865" i="9"/>
  <c r="L863" i="9"/>
  <c r="L861" i="9"/>
  <c r="L892" i="9"/>
  <c r="L887" i="9"/>
  <c r="L883" i="9"/>
  <c r="L879" i="9"/>
  <c r="L875" i="9"/>
  <c r="L871" i="9"/>
  <c r="L867" i="9"/>
  <c r="L891" i="9"/>
  <c r="L886" i="9"/>
  <c r="L882" i="9"/>
  <c r="L878" i="9"/>
  <c r="L874" i="9"/>
  <c r="L870" i="9"/>
  <c r="L866" i="9"/>
  <c r="L864" i="9"/>
  <c r="L862" i="9"/>
  <c r="L860" i="9"/>
  <c r="N865" i="9"/>
  <c r="N863" i="9"/>
  <c r="N861" i="9"/>
  <c r="N864" i="9"/>
  <c r="N860" i="9"/>
  <c r="N862" i="9"/>
  <c r="M41" i="2"/>
  <c r="G17" i="9"/>
  <c r="G18" i="9"/>
  <c r="G19" i="9"/>
  <c r="G20" i="9"/>
  <c r="G21" i="9"/>
  <c r="G22" i="9"/>
  <c r="G23" i="9"/>
  <c r="G24" i="9"/>
  <c r="G25" i="9"/>
  <c r="G26" i="9"/>
  <c r="G27" i="9"/>
  <c r="G28" i="9"/>
  <c r="G29" i="9"/>
  <c r="G30" i="9"/>
  <c r="G31" i="9"/>
  <c r="G32" i="9"/>
  <c r="G33" i="9"/>
  <c r="G34" i="9"/>
  <c r="G35" i="9"/>
  <c r="G36" i="9"/>
  <c r="G37" i="9"/>
  <c r="G38" i="9"/>
  <c r="G39" i="9"/>
  <c r="G40" i="9"/>
  <c r="G41" i="9"/>
  <c r="G44" i="9"/>
  <c r="G45" i="9"/>
  <c r="G46" i="9"/>
  <c r="G47" i="9"/>
  <c r="G48" i="9"/>
  <c r="G49" i="9"/>
  <c r="G50" i="9"/>
  <c r="G51" i="9"/>
  <c r="G52" i="9"/>
  <c r="G53" i="9"/>
  <c r="G54" i="9"/>
  <c r="G55" i="9"/>
  <c r="G56" i="9"/>
  <c r="G57" i="9"/>
  <c r="G58" i="9"/>
  <c r="G59" i="9"/>
  <c r="G60" i="9"/>
  <c r="G61" i="9"/>
  <c r="G62" i="9"/>
  <c r="G63" i="9"/>
  <c r="G64" i="9"/>
  <c r="G65" i="9"/>
  <c r="G66" i="9"/>
  <c r="G67" i="9"/>
  <c r="G68" i="9"/>
  <c r="G69" i="9"/>
  <c r="G70" i="9"/>
  <c r="G77" i="9"/>
  <c r="G78" i="9"/>
  <c r="G79" i="9"/>
  <c r="G80" i="9"/>
  <c r="G81" i="9"/>
  <c r="G82" i="9"/>
  <c r="G83" i="9"/>
  <c r="G84" i="9"/>
  <c r="G85" i="9"/>
  <c r="G86" i="9"/>
  <c r="G87" i="9"/>
  <c r="G88" i="9"/>
  <c r="G89" i="9"/>
  <c r="G90" i="9"/>
  <c r="G91" i="9"/>
  <c r="G92" i="9"/>
  <c r="G93" i="9"/>
  <c r="G94" i="9"/>
  <c r="G95" i="9"/>
  <c r="G96" i="9"/>
  <c r="G97" i="9"/>
  <c r="G98"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30" i="9"/>
  <c r="G131" i="9"/>
  <c r="G132" i="9"/>
  <c r="G133" i="9"/>
  <c r="G134" i="9"/>
  <c r="G135" i="9"/>
  <c r="G136" i="9"/>
  <c r="G137" i="9"/>
  <c r="G138" i="9"/>
  <c r="G139" i="9"/>
  <c r="G140" i="9"/>
  <c r="G141" i="9"/>
  <c r="G142" i="9"/>
  <c r="G143" i="9"/>
  <c r="G144" i="9"/>
  <c r="G145" i="9"/>
  <c r="G146" i="9"/>
  <c r="G147" i="9"/>
  <c r="G148" i="9"/>
  <c r="G149" i="9"/>
  <c r="G150" i="9"/>
  <c r="G151" i="9"/>
  <c r="G152" i="9"/>
  <c r="G153"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9" i="9"/>
  <c r="G210" i="9"/>
  <c r="G211" i="9"/>
  <c r="G212" i="9"/>
  <c r="G213" i="9"/>
  <c r="G214" i="9"/>
  <c r="G215" i="9"/>
  <c r="G216" i="9"/>
  <c r="G217" i="9"/>
  <c r="G218" i="9"/>
  <c r="G219" i="9"/>
  <c r="G220" i="9"/>
  <c r="G221" i="9"/>
  <c r="G222" i="9"/>
  <c r="G223" i="9"/>
  <c r="G224" i="9"/>
  <c r="G225" i="9"/>
  <c r="G226" i="9"/>
  <c r="G227" i="9"/>
  <c r="G228" i="9"/>
  <c r="G229" i="9"/>
  <c r="G230" i="9"/>
  <c r="G231" i="9"/>
  <c r="G232" i="9"/>
  <c r="G233" i="9"/>
  <c r="G234" i="9"/>
  <c r="G236" i="9"/>
  <c r="G237" i="9"/>
  <c r="G238" i="9"/>
  <c r="G239" i="9"/>
  <c r="G240" i="9"/>
  <c r="G241" i="9"/>
  <c r="G242" i="9"/>
  <c r="G243" i="9"/>
  <c r="G244" i="9"/>
  <c r="G245" i="9"/>
  <c r="G246" i="9"/>
  <c r="G247" i="9"/>
  <c r="G248" i="9"/>
  <c r="G249" i="9"/>
  <c r="G250" i="9"/>
  <c r="G251" i="9"/>
  <c r="G252" i="9"/>
  <c r="G253" i="9"/>
  <c r="G254" i="9"/>
  <c r="G255" i="9"/>
  <c r="G256" i="9"/>
  <c r="G257" i="9"/>
  <c r="G258" i="9"/>
  <c r="G259" i="9"/>
  <c r="G260" i="9"/>
  <c r="G261" i="9"/>
  <c r="G263" i="9"/>
  <c r="G264" i="9"/>
  <c r="G265" i="9"/>
  <c r="G266" i="9"/>
  <c r="G267" i="9"/>
  <c r="G268" i="9"/>
  <c r="G269" i="9"/>
  <c r="G270" i="9"/>
  <c r="G271" i="9"/>
  <c r="G272" i="9"/>
  <c r="G273" i="9"/>
  <c r="G274" i="9"/>
  <c r="G275" i="9"/>
  <c r="G276" i="9"/>
  <c r="G277" i="9"/>
  <c r="G278" i="9"/>
  <c r="G279" i="9"/>
  <c r="G280" i="9"/>
  <c r="G281" i="9"/>
  <c r="G282" i="9"/>
  <c r="G283" i="9"/>
  <c r="G284" i="9"/>
  <c r="G285" i="9"/>
  <c r="G286" i="9"/>
  <c r="G287" i="9"/>
  <c r="G288" i="9"/>
  <c r="G290" i="9"/>
  <c r="G291" i="9"/>
  <c r="G292" i="9"/>
  <c r="G293" i="9"/>
  <c r="G294" i="9"/>
  <c r="G295" i="9"/>
  <c r="G296" i="9"/>
  <c r="G297" i="9"/>
  <c r="G298" i="9"/>
  <c r="G299" i="9"/>
  <c r="G300" i="9"/>
  <c r="G301" i="9"/>
  <c r="G302" i="9"/>
  <c r="G303" i="9"/>
  <c r="G304" i="9"/>
  <c r="G305" i="9"/>
  <c r="G306" i="9"/>
  <c r="G307" i="9"/>
  <c r="G308" i="9"/>
  <c r="G309" i="9"/>
  <c r="G310" i="9"/>
  <c r="G311" i="9"/>
  <c r="G312" i="9"/>
  <c r="G313" i="9"/>
  <c r="G314" i="9"/>
  <c r="G315" i="9"/>
  <c r="G317" i="9"/>
  <c r="G318" i="9"/>
  <c r="G319" i="9"/>
  <c r="G320" i="9"/>
  <c r="G321" i="9"/>
  <c r="G322" i="9"/>
  <c r="G323" i="9"/>
  <c r="G324" i="9"/>
  <c r="G325" i="9"/>
  <c r="G326" i="9"/>
  <c r="G327" i="9"/>
  <c r="G328" i="9"/>
  <c r="G329" i="9"/>
  <c r="G330" i="9"/>
  <c r="G331" i="9"/>
  <c r="G332" i="9"/>
  <c r="G333" i="9"/>
  <c r="G334" i="9"/>
  <c r="G335" i="9"/>
  <c r="G336" i="9"/>
  <c r="G337" i="9"/>
  <c r="G338" i="9"/>
  <c r="G339" i="9"/>
  <c r="G340" i="9"/>
  <c r="G341" i="9"/>
  <c r="G342" i="9"/>
  <c r="G344" i="9"/>
  <c r="G345" i="9"/>
  <c r="G346" i="9"/>
  <c r="G347" i="9"/>
  <c r="G348" i="9"/>
  <c r="G349" i="9"/>
  <c r="G350" i="9"/>
  <c r="G351" i="9"/>
  <c r="G352" i="9"/>
  <c r="G353" i="9"/>
  <c r="G354" i="9"/>
  <c r="G355" i="9"/>
  <c r="G356" i="9"/>
  <c r="G357" i="9"/>
  <c r="G358" i="9"/>
  <c r="G359" i="9"/>
  <c r="G360" i="9"/>
  <c r="G361" i="9"/>
  <c r="G362" i="9"/>
  <c r="G363" i="9"/>
  <c r="G364" i="9"/>
  <c r="G365" i="9"/>
  <c r="G366" i="9"/>
  <c r="G367" i="9"/>
  <c r="G368" i="9"/>
  <c r="G369" i="9"/>
  <c r="G371" i="9"/>
  <c r="G372" i="9"/>
  <c r="G373" i="9"/>
  <c r="G374" i="9"/>
  <c r="G375" i="9"/>
  <c r="G376" i="9"/>
  <c r="G377" i="9"/>
  <c r="G378" i="9"/>
  <c r="G379" i="9"/>
  <c r="G380" i="9"/>
  <c r="G381" i="9"/>
  <c r="G382" i="9"/>
  <c r="G383" i="9"/>
  <c r="G384" i="9"/>
  <c r="G385" i="9"/>
  <c r="G386" i="9"/>
  <c r="G387" i="9"/>
  <c r="G388" i="9"/>
  <c r="G389" i="9"/>
  <c r="G390" i="9"/>
  <c r="G391" i="9"/>
  <c r="G392" i="9"/>
  <c r="G393" i="9"/>
  <c r="G394" i="9"/>
  <c r="G395" i="9"/>
  <c r="G396" i="9"/>
  <c r="G398" i="9"/>
  <c r="G399" i="9"/>
  <c r="G400" i="9"/>
  <c r="G401" i="9"/>
  <c r="G402" i="9"/>
  <c r="G403" i="9"/>
  <c r="G404" i="9"/>
  <c r="G405" i="9"/>
  <c r="G406" i="9"/>
  <c r="G407" i="9"/>
  <c r="G408" i="9"/>
  <c r="G409" i="9"/>
  <c r="G410" i="9"/>
  <c r="G411" i="9"/>
  <c r="G412" i="9"/>
  <c r="G413" i="9"/>
  <c r="G414" i="9"/>
  <c r="G415" i="9"/>
  <c r="G416" i="9"/>
  <c r="G417" i="9"/>
  <c r="G418" i="9"/>
  <c r="G419" i="9"/>
  <c r="G420" i="9"/>
  <c r="G421" i="9"/>
  <c r="G422" i="9"/>
  <c r="G423" i="9"/>
  <c r="G425" i="9"/>
  <c r="G426" i="9"/>
  <c r="G427" i="9"/>
  <c r="G428" i="9"/>
  <c r="G429" i="9"/>
  <c r="G430" i="9"/>
  <c r="G431" i="9"/>
  <c r="G432" i="9"/>
  <c r="G433" i="9"/>
  <c r="G434" i="9"/>
  <c r="G435" i="9"/>
  <c r="G436" i="9"/>
  <c r="G437" i="9"/>
  <c r="G438" i="9"/>
  <c r="G439" i="9"/>
  <c r="G440" i="9"/>
  <c r="G441" i="9"/>
  <c r="G442" i="9"/>
  <c r="G443" i="9"/>
  <c r="G444" i="9"/>
  <c r="G445" i="9"/>
  <c r="G446" i="9"/>
  <c r="G447" i="9"/>
  <c r="G448" i="9"/>
  <c r="G449" i="9"/>
  <c r="G450" i="9"/>
  <c r="G452" i="9"/>
  <c r="G453" i="9"/>
  <c r="G454" i="9"/>
  <c r="G455" i="9"/>
  <c r="G456" i="9"/>
  <c r="G457" i="9"/>
  <c r="G458" i="9"/>
  <c r="G459" i="9"/>
  <c r="G460" i="9"/>
  <c r="G461" i="9"/>
  <c r="G462" i="9"/>
  <c r="G463" i="9"/>
  <c r="G464" i="9"/>
  <c r="G465" i="9"/>
  <c r="G466" i="9"/>
  <c r="G467" i="9"/>
  <c r="G468" i="9"/>
  <c r="G469" i="9"/>
  <c r="G470" i="9"/>
  <c r="G471" i="9"/>
  <c r="G472" i="9"/>
  <c r="G473" i="9"/>
  <c r="G474" i="9"/>
  <c r="G475" i="9"/>
  <c r="G476" i="9"/>
  <c r="G477" i="9"/>
  <c r="G479" i="9"/>
  <c r="G480" i="9"/>
  <c r="G481" i="9"/>
  <c r="G482" i="9"/>
  <c r="G483" i="9"/>
  <c r="G484" i="9"/>
  <c r="G485" i="9"/>
  <c r="G486" i="9"/>
  <c r="G487" i="9"/>
  <c r="G488" i="9"/>
  <c r="G489" i="9"/>
  <c r="G490" i="9"/>
  <c r="G491" i="9"/>
  <c r="G492" i="9"/>
  <c r="G493" i="9"/>
  <c r="G494" i="9"/>
  <c r="G495" i="9"/>
  <c r="G496" i="9"/>
  <c r="G497" i="9"/>
  <c r="G498" i="9"/>
  <c r="G499" i="9"/>
  <c r="G500" i="9"/>
  <c r="G501" i="9"/>
  <c r="G502" i="9"/>
  <c r="G503" i="9"/>
  <c r="G504" i="9"/>
  <c r="G506" i="9"/>
  <c r="G507" i="9"/>
  <c r="G508" i="9"/>
  <c r="G509" i="9"/>
  <c r="G510" i="9"/>
  <c r="G511" i="9"/>
  <c r="G512" i="9"/>
  <c r="G513" i="9"/>
  <c r="G514" i="9"/>
  <c r="G515" i="9"/>
  <c r="G516" i="9"/>
  <c r="G517" i="9"/>
  <c r="G518" i="9"/>
  <c r="G519" i="9"/>
  <c r="G520" i="9"/>
  <c r="G521" i="9"/>
  <c r="G522" i="9"/>
  <c r="G523" i="9"/>
  <c r="G524" i="9"/>
  <c r="G525" i="9"/>
  <c r="G526" i="9"/>
  <c r="G527" i="9"/>
  <c r="G528" i="9"/>
  <c r="G529" i="9"/>
  <c r="G530" i="9"/>
  <c r="G531" i="9"/>
  <c r="G16" i="9"/>
  <c r="O865" i="9" l="1"/>
  <c r="O863" i="9"/>
  <c r="O861" i="9"/>
  <c r="O864" i="9"/>
  <c r="O862" i="9"/>
  <c r="O860" i="9"/>
  <c r="E852" i="11"/>
  <c r="E850" i="11"/>
  <c r="E849" i="11"/>
  <c r="E848" i="11"/>
  <c r="E847" i="11"/>
  <c r="E846" i="11"/>
  <c r="E845" i="11"/>
  <c r="E844" i="11"/>
  <c r="E843" i="11"/>
  <c r="E842" i="11"/>
  <c r="E841" i="11"/>
  <c r="E840" i="11"/>
  <c r="E839" i="11"/>
  <c r="E838" i="11"/>
  <c r="E837" i="11"/>
  <c r="E836" i="11"/>
  <c r="E819" i="11"/>
  <c r="E818" i="11"/>
  <c r="E817" i="11"/>
  <c r="E816" i="11"/>
  <c r="E815" i="11"/>
  <c r="E814" i="11"/>
  <c r="E813" i="11"/>
  <c r="E812" i="11"/>
  <c r="E811" i="11"/>
  <c r="E810" i="11"/>
  <c r="E809" i="11"/>
  <c r="E808" i="11"/>
  <c r="E807" i="11"/>
  <c r="E806" i="11"/>
  <c r="E805" i="11"/>
  <c r="E804" i="11"/>
  <c r="E803" i="11"/>
  <c r="E802" i="11"/>
  <c r="E801" i="11"/>
  <c r="E800" i="11"/>
  <c r="E799" i="11"/>
  <c r="E798" i="11"/>
  <c r="E797" i="11"/>
  <c r="E796" i="11"/>
  <c r="E795" i="11"/>
  <c r="E794" i="11"/>
  <c r="E793" i="11"/>
  <c r="E792" i="11"/>
  <c r="E791" i="11"/>
  <c r="E790" i="11"/>
  <c r="E789" i="11"/>
  <c r="E788" i="11"/>
  <c r="E787" i="11"/>
  <c r="E786" i="11"/>
  <c r="E785" i="11"/>
  <c r="E784" i="11"/>
  <c r="E783" i="11"/>
  <c r="E782" i="11"/>
  <c r="E781" i="11"/>
  <c r="E780" i="11"/>
  <c r="E779" i="11"/>
  <c r="E778" i="11"/>
  <c r="E777" i="11"/>
  <c r="E776" i="11"/>
  <c r="E775" i="11"/>
  <c r="E774" i="11"/>
  <c r="E773" i="11"/>
  <c r="E772" i="11"/>
  <c r="E771" i="11"/>
  <c r="E770" i="11"/>
  <c r="E769" i="11"/>
  <c r="E768" i="11"/>
  <c r="E767" i="11"/>
  <c r="E766" i="11"/>
  <c r="E765" i="11"/>
  <c r="E764" i="11"/>
  <c r="E763" i="11"/>
  <c r="E762" i="11"/>
  <c r="E761" i="11"/>
  <c r="E760" i="11"/>
  <c r="E759" i="11"/>
  <c r="E758" i="11"/>
  <c r="E757" i="11"/>
  <c r="E756" i="11"/>
  <c r="E755" i="11"/>
  <c r="E754" i="11"/>
  <c r="E753" i="11"/>
  <c r="E752" i="11"/>
  <c r="E751" i="11"/>
  <c r="E750" i="11"/>
  <c r="E749" i="11"/>
  <c r="E748" i="11"/>
  <c r="E747" i="11"/>
  <c r="E746" i="11"/>
  <c r="E745" i="11"/>
  <c r="E744" i="11"/>
  <c r="E743" i="11"/>
  <c r="E742" i="11"/>
  <c r="E741" i="11"/>
  <c r="E740" i="11"/>
  <c r="E739" i="11"/>
  <c r="E738" i="11"/>
  <c r="E737" i="11"/>
  <c r="E736" i="11"/>
  <c r="E635" i="11"/>
  <c r="E634" i="11"/>
  <c r="E633" i="11"/>
  <c r="E632" i="11"/>
  <c r="E631" i="11"/>
  <c r="E630" i="11"/>
  <c r="E629" i="11"/>
  <c r="E628" i="11"/>
  <c r="E627" i="11"/>
  <c r="E626" i="11"/>
  <c r="E625" i="11"/>
  <c r="E624" i="11"/>
  <c r="E623" i="11"/>
  <c r="E622" i="11"/>
  <c r="E621" i="11"/>
  <c r="E620" i="11"/>
  <c r="E619" i="11"/>
  <c r="E618" i="11"/>
  <c r="E617" i="11"/>
  <c r="E616" i="11"/>
  <c r="E615" i="11"/>
  <c r="E614" i="11"/>
  <c r="E613" i="11"/>
  <c r="E612" i="11"/>
  <c r="E611" i="11"/>
  <c r="E610" i="11"/>
  <c r="E609" i="11"/>
  <c r="E608" i="11"/>
  <c r="E607" i="11"/>
  <c r="E606" i="11"/>
  <c r="E605" i="11"/>
  <c r="E604" i="11"/>
  <c r="E603" i="11"/>
  <c r="E602" i="11"/>
  <c r="E601" i="11"/>
  <c r="E600" i="11"/>
  <c r="E599" i="11"/>
  <c r="E598" i="11"/>
  <c r="E597" i="11"/>
  <c r="E596" i="11"/>
  <c r="E595" i="11"/>
  <c r="E594" i="11"/>
  <c r="E593" i="11"/>
  <c r="E592" i="11"/>
  <c r="E591" i="11"/>
  <c r="E590" i="11"/>
  <c r="E589" i="11"/>
  <c r="E588" i="11"/>
  <c r="E587" i="11"/>
  <c r="E586" i="11"/>
  <c r="E585" i="11"/>
  <c r="E584" i="11"/>
  <c r="E583" i="11"/>
  <c r="E582" i="11"/>
  <c r="E581" i="11"/>
  <c r="E580" i="11"/>
  <c r="E579" i="11"/>
  <c r="E578" i="11"/>
  <c r="E577" i="11"/>
  <c r="E576" i="11"/>
  <c r="E575" i="11"/>
  <c r="E574" i="11"/>
  <c r="E573" i="11"/>
  <c r="E572" i="11"/>
  <c r="E571" i="11"/>
  <c r="E570" i="11"/>
  <c r="E569" i="11"/>
  <c r="E568" i="11"/>
  <c r="E567" i="11"/>
  <c r="E566" i="11"/>
  <c r="E565" i="11"/>
  <c r="E564" i="11"/>
  <c r="E563" i="11"/>
  <c r="E562" i="11"/>
  <c r="E561" i="11"/>
  <c r="E560" i="11"/>
  <c r="E559" i="11"/>
  <c r="E558" i="11"/>
  <c r="E557" i="11"/>
  <c r="E556" i="11"/>
  <c r="E555" i="11"/>
  <c r="E554" i="11"/>
  <c r="E553" i="11"/>
  <c r="E552" i="11"/>
  <c r="E551" i="11"/>
  <c r="E550" i="11"/>
  <c r="E549" i="11"/>
  <c r="E548" i="11"/>
  <c r="E547" i="11"/>
  <c r="E546" i="11"/>
  <c r="E545" i="11"/>
  <c r="E544" i="11"/>
  <c r="E543" i="11"/>
  <c r="E542" i="11"/>
  <c r="E541" i="11"/>
  <c r="E540" i="11"/>
  <c r="E539" i="11"/>
  <c r="E538" i="11"/>
  <c r="E537" i="11"/>
  <c r="E536" i="11"/>
  <c r="E535" i="11"/>
  <c r="E534" i="11"/>
  <c r="E533" i="11"/>
  <c r="E532" i="11"/>
  <c r="E531" i="11"/>
  <c r="E530" i="11"/>
  <c r="E529" i="11"/>
  <c r="E528" i="11"/>
  <c r="E527" i="11"/>
  <c r="E526" i="11"/>
  <c r="E525" i="11"/>
  <c r="E524" i="11"/>
  <c r="E523" i="11"/>
  <c r="E522" i="11"/>
  <c r="E521" i="11"/>
  <c r="E520" i="11"/>
  <c r="E519" i="11"/>
  <c r="E518" i="11"/>
  <c r="E517" i="11"/>
  <c r="E516" i="11"/>
  <c r="E515" i="11"/>
  <c r="E514" i="11"/>
  <c r="E513" i="11"/>
  <c r="E512" i="11"/>
  <c r="E511" i="11"/>
  <c r="E510" i="11"/>
  <c r="E509" i="11"/>
  <c r="E508" i="11"/>
  <c r="E507" i="11"/>
  <c r="E506" i="11"/>
  <c r="E505" i="11"/>
  <c r="E504" i="11"/>
  <c r="E503" i="11"/>
  <c r="E502" i="11"/>
  <c r="E501" i="11"/>
  <c r="E500" i="11"/>
  <c r="E499" i="11"/>
  <c r="E498" i="11"/>
  <c r="E497" i="11"/>
  <c r="E496" i="11"/>
  <c r="E495" i="11"/>
  <c r="E494" i="11"/>
  <c r="E493" i="11"/>
  <c r="E492" i="11"/>
  <c r="E491" i="11"/>
  <c r="E490" i="11"/>
  <c r="E489" i="11"/>
  <c r="E488" i="11"/>
  <c r="E487" i="11"/>
  <c r="E486" i="11"/>
  <c r="E485" i="11"/>
  <c r="E484" i="11"/>
  <c r="E483" i="11"/>
  <c r="E482" i="11"/>
  <c r="E481" i="11"/>
  <c r="E480" i="11"/>
  <c r="E479" i="11"/>
  <c r="E478" i="11"/>
  <c r="E477" i="11"/>
  <c r="E476" i="11"/>
  <c r="E475" i="11"/>
  <c r="E474" i="11"/>
  <c r="E473" i="11"/>
  <c r="E472" i="11"/>
  <c r="E471" i="11"/>
  <c r="E470" i="11"/>
  <c r="E469" i="11"/>
  <c r="E468" i="11"/>
  <c r="E467" i="11"/>
  <c r="E466" i="11"/>
  <c r="E465" i="11"/>
  <c r="E464" i="11"/>
  <c r="E463" i="11"/>
  <c r="E462" i="11"/>
  <c r="E461" i="11"/>
  <c r="E460" i="11"/>
  <c r="E459" i="11"/>
  <c r="E458" i="11"/>
  <c r="E457" i="11"/>
  <c r="E456" i="11"/>
  <c r="E455" i="11"/>
  <c r="E454" i="11"/>
  <c r="E453" i="11"/>
  <c r="E452" i="11"/>
  <c r="E451" i="11"/>
  <c r="E450" i="11"/>
  <c r="E449" i="11"/>
  <c r="E448" i="11"/>
  <c r="E447" i="11"/>
  <c r="E446" i="11"/>
  <c r="E445" i="11"/>
  <c r="E444" i="11"/>
  <c r="E443" i="11"/>
  <c r="E442" i="11"/>
  <c r="E441" i="11"/>
  <c r="E440" i="11"/>
  <c r="E439" i="11"/>
  <c r="E438" i="11"/>
  <c r="E437" i="11"/>
  <c r="E436" i="11"/>
  <c r="E435" i="11"/>
  <c r="E434" i="11"/>
  <c r="E433" i="11"/>
  <c r="E432" i="11"/>
  <c r="E431" i="11"/>
  <c r="E430" i="11"/>
  <c r="E429" i="11"/>
  <c r="E428" i="11"/>
  <c r="E427" i="11"/>
  <c r="E426" i="11"/>
  <c r="E425" i="11"/>
  <c r="E424" i="11"/>
  <c r="E423" i="11"/>
  <c r="E422" i="11"/>
  <c r="E421" i="11"/>
  <c r="E420" i="11"/>
  <c r="E419" i="11"/>
  <c r="E418" i="11"/>
  <c r="E417" i="11"/>
  <c r="E416" i="11"/>
  <c r="E415" i="11"/>
  <c r="E414" i="11"/>
  <c r="E413" i="11"/>
  <c r="E412" i="11"/>
  <c r="E411" i="11"/>
  <c r="E410" i="11"/>
  <c r="E409" i="11"/>
  <c r="E408" i="11"/>
  <c r="E407" i="11"/>
  <c r="E406" i="11"/>
  <c r="E405" i="11"/>
  <c r="E404" i="11"/>
  <c r="E403" i="11"/>
  <c r="E402" i="11"/>
  <c r="E401" i="11"/>
  <c r="E400" i="11"/>
  <c r="E399" i="11"/>
  <c r="E398" i="11"/>
  <c r="E397" i="11"/>
  <c r="E396" i="11"/>
  <c r="E395" i="11"/>
  <c r="E394" i="11"/>
  <c r="E393" i="11"/>
  <c r="E392" i="11"/>
  <c r="E391" i="11"/>
  <c r="E390" i="11"/>
  <c r="E389" i="11"/>
  <c r="E388" i="11"/>
  <c r="E387" i="11"/>
  <c r="E386" i="11"/>
  <c r="E385" i="11"/>
  <c r="E384" i="11"/>
  <c r="E383" i="11"/>
  <c r="E382" i="11"/>
  <c r="E381" i="11"/>
  <c r="E380" i="11"/>
  <c r="E379" i="11"/>
  <c r="E378" i="11"/>
  <c r="E377" i="11"/>
  <c r="E376" i="11"/>
  <c r="E375" i="11"/>
  <c r="E374" i="11"/>
  <c r="E373" i="11"/>
  <c r="E372" i="11"/>
  <c r="E371" i="11"/>
  <c r="E370" i="11"/>
  <c r="E369" i="11"/>
  <c r="E368" i="11"/>
  <c r="E367" i="11"/>
  <c r="E366" i="11"/>
  <c r="E365" i="11"/>
  <c r="E364" i="11"/>
  <c r="E363" i="11"/>
  <c r="E362" i="11"/>
  <c r="E361" i="11"/>
  <c r="E360" i="11"/>
  <c r="E359" i="11"/>
  <c r="E358" i="11"/>
  <c r="E357" i="11"/>
  <c r="E356" i="11"/>
  <c r="E355" i="11"/>
  <c r="E354" i="11"/>
  <c r="E353" i="11"/>
  <c r="E352" i="11"/>
  <c r="E351" i="11"/>
  <c r="E350" i="11"/>
  <c r="E349" i="11"/>
  <c r="E348" i="11"/>
  <c r="E347" i="11"/>
  <c r="E346" i="11"/>
  <c r="E345" i="11"/>
  <c r="E344" i="11"/>
  <c r="E343" i="11"/>
  <c r="E342" i="11"/>
  <c r="E341" i="11"/>
  <c r="E340" i="11"/>
  <c r="E339" i="11"/>
  <c r="E338" i="11"/>
  <c r="E337" i="11"/>
  <c r="E336" i="11"/>
  <c r="E335" i="11"/>
  <c r="E334" i="11"/>
  <c r="E333" i="11"/>
  <c r="E332" i="11"/>
  <c r="E331" i="11"/>
  <c r="E330" i="11"/>
  <c r="E329" i="11"/>
  <c r="E328" i="11"/>
  <c r="E327" i="11"/>
  <c r="E326" i="11"/>
  <c r="E325" i="11"/>
  <c r="D324" i="11"/>
  <c r="E324" i="11" s="1"/>
  <c r="D323" i="11"/>
  <c r="E323" i="11" s="1"/>
  <c r="D322" i="11"/>
  <c r="E322" i="11" s="1"/>
  <c r="D321" i="11"/>
  <c r="E321" i="11" s="1"/>
  <c r="D320" i="11"/>
  <c r="E320" i="11" s="1"/>
  <c r="D319" i="11"/>
  <c r="E319" i="11" s="1"/>
  <c r="D318" i="11"/>
  <c r="E318" i="11" s="1"/>
  <c r="D317" i="11"/>
  <c r="E317" i="11" s="1"/>
  <c r="D316" i="11"/>
  <c r="E316" i="11" s="1"/>
  <c r="D315" i="11"/>
  <c r="E315" i="11" s="1"/>
  <c r="D314" i="11"/>
  <c r="E314" i="11" s="1"/>
  <c r="D313" i="11"/>
  <c r="E313" i="11" s="1"/>
  <c r="D312" i="11"/>
  <c r="E312" i="11" s="1"/>
  <c r="D311" i="11"/>
  <c r="E311" i="11" s="1"/>
  <c r="E310" i="11"/>
  <c r="D310" i="11"/>
  <c r="D309" i="11"/>
  <c r="E309" i="11" s="1"/>
  <c r="D308" i="11"/>
  <c r="E308" i="11" s="1"/>
  <c r="D307" i="11"/>
  <c r="E307" i="11" s="1"/>
  <c r="D306" i="11"/>
  <c r="E306" i="11" s="1"/>
  <c r="D305" i="11"/>
  <c r="E305" i="11" s="1"/>
  <c r="D304" i="11"/>
  <c r="E304" i="11" s="1"/>
  <c r="D303" i="11"/>
  <c r="E303" i="11" s="1"/>
  <c r="D302" i="11"/>
  <c r="E302" i="11" s="1"/>
  <c r="D301" i="11"/>
  <c r="E301" i="11" s="1"/>
  <c r="D300" i="11"/>
  <c r="E300" i="11" s="1"/>
  <c r="D299" i="11"/>
  <c r="E299" i="11" s="1"/>
  <c r="D298" i="11"/>
  <c r="E298" i="11" s="1"/>
  <c r="D297" i="11"/>
  <c r="E297" i="11" s="1"/>
  <c r="D296" i="11"/>
  <c r="E296" i="11" s="1"/>
  <c r="D295" i="11"/>
  <c r="E295" i="11" s="1"/>
  <c r="D294" i="11"/>
  <c r="E294" i="11" s="1"/>
  <c r="E293" i="11"/>
  <c r="E292" i="11"/>
  <c r="D291" i="11"/>
  <c r="E291" i="11" s="1"/>
  <c r="D290" i="11"/>
  <c r="E290" i="11" s="1"/>
  <c r="D289" i="11"/>
  <c r="E289" i="11" s="1"/>
  <c r="D288" i="11"/>
  <c r="E288" i="11" s="1"/>
  <c r="D287" i="11"/>
  <c r="E287" i="11" s="1"/>
  <c r="D286" i="11"/>
  <c r="E286" i="11" s="1"/>
  <c r="D285" i="11"/>
  <c r="E285" i="11" s="1"/>
  <c r="D284" i="11"/>
  <c r="E284" i="11" s="1"/>
  <c r="D283" i="11"/>
  <c r="E283" i="11" s="1"/>
  <c r="D282" i="11"/>
  <c r="E282" i="11" s="1"/>
  <c r="D281" i="11"/>
  <c r="E281" i="11" s="1"/>
  <c r="D280" i="11"/>
  <c r="E280" i="11" s="1"/>
  <c r="D279" i="11"/>
  <c r="E279" i="11" s="1"/>
  <c r="D278" i="11"/>
  <c r="E278" i="11" s="1"/>
  <c r="D277" i="11"/>
  <c r="E277" i="11" s="1"/>
  <c r="D276" i="11"/>
  <c r="E276" i="11" s="1"/>
  <c r="D275" i="11"/>
  <c r="E275" i="11" s="1"/>
  <c r="D274" i="11"/>
  <c r="E274" i="11" s="1"/>
  <c r="D273" i="11"/>
  <c r="E273" i="11" s="1"/>
  <c r="D272" i="11"/>
  <c r="E272" i="11" s="1"/>
  <c r="D271" i="11"/>
  <c r="E271" i="11" s="1"/>
  <c r="D270" i="11"/>
  <c r="E270" i="11" s="1"/>
  <c r="D269" i="11"/>
  <c r="E269" i="11" s="1"/>
  <c r="D268" i="11"/>
  <c r="E268" i="11" s="1"/>
  <c r="D267" i="11"/>
  <c r="E267" i="11" s="1"/>
  <c r="D266" i="11"/>
  <c r="E266" i="11" s="1"/>
  <c r="D265" i="11"/>
  <c r="E265" i="11" s="1"/>
  <c r="D264" i="11"/>
  <c r="E264" i="11" s="1"/>
  <c r="D263" i="11"/>
  <c r="E263" i="11" s="1"/>
  <c r="D262" i="11"/>
  <c r="E262" i="11" s="1"/>
  <c r="D261" i="11"/>
  <c r="E261" i="11" s="1"/>
  <c r="D260" i="11"/>
  <c r="E260" i="11" s="1"/>
  <c r="D259" i="11"/>
  <c r="E259" i="11" s="1"/>
  <c r="D258" i="11"/>
  <c r="E258" i="11" s="1"/>
  <c r="D257" i="11"/>
  <c r="E257" i="11" s="1"/>
  <c r="D256" i="11"/>
  <c r="E256" i="11" s="1"/>
  <c r="D255" i="11"/>
  <c r="E255" i="11" s="1"/>
  <c r="D254" i="11"/>
  <c r="D253" i="11"/>
  <c r="D252" i="11"/>
  <c r="D251" i="11"/>
  <c r="D250" i="11"/>
  <c r="D249" i="11"/>
  <c r="D248" i="11"/>
  <c r="D247" i="11"/>
  <c r="D246" i="11"/>
  <c r="D245" i="11"/>
  <c r="D244" i="11"/>
  <c r="D243" i="11"/>
  <c r="D242" i="11"/>
  <c r="D241" i="11"/>
  <c r="D240"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M36" i="11"/>
  <c r="D36" i="11"/>
  <c r="D35" i="11"/>
  <c r="D34" i="11"/>
  <c r="D33" i="11"/>
  <c r="D32" i="11"/>
  <c r="D31" i="11"/>
  <c r="D30" i="11"/>
  <c r="D29" i="11"/>
  <c r="D28" i="11"/>
  <c r="D27" i="11"/>
  <c r="D26" i="11"/>
  <c r="D25" i="11"/>
  <c r="D24" i="11"/>
  <c r="D23" i="11"/>
  <c r="D22" i="11"/>
  <c r="D21" i="11"/>
  <c r="D20" i="11"/>
  <c r="E19" i="11"/>
  <c r="D19" i="11"/>
  <c r="E18" i="11"/>
  <c r="F17" i="11"/>
  <c r="L17" i="11" s="1"/>
  <c r="E17" i="11"/>
  <c r="D17" i="11"/>
  <c r="N16" i="11"/>
  <c r="M16" i="11"/>
  <c r="L16" i="11"/>
  <c r="K16" i="11"/>
  <c r="J16" i="11"/>
  <c r="I16" i="11"/>
  <c r="E16" i="11"/>
  <c r="D16" i="11"/>
  <c r="N15" i="11"/>
  <c r="M15" i="11"/>
  <c r="L15" i="11"/>
  <c r="K15" i="11"/>
  <c r="J15" i="11"/>
  <c r="I15" i="11"/>
  <c r="E15" i="11"/>
  <c r="D15" i="11"/>
  <c r="F14" i="11"/>
  <c r="N14" i="11" s="1"/>
  <c r="E14" i="11"/>
  <c r="D14" i="11"/>
  <c r="N13" i="11"/>
  <c r="M13" i="11"/>
  <c r="L13" i="11"/>
  <c r="K13" i="11"/>
  <c r="J13" i="11"/>
  <c r="I13" i="11"/>
  <c r="E13" i="11"/>
  <c r="D13" i="11"/>
  <c r="N12" i="11"/>
  <c r="M12" i="11"/>
  <c r="L12" i="11"/>
  <c r="K12" i="11"/>
  <c r="J12" i="11"/>
  <c r="I12" i="11"/>
  <c r="E12" i="11"/>
  <c r="D12" i="11"/>
  <c r="Q184" i="6"/>
  <c r="R184" i="6" s="1"/>
  <c r="N35" i="11"/>
  <c r="M33" i="11"/>
  <c r="M27" i="11"/>
  <c r="M26" i="11"/>
  <c r="M23" i="11"/>
  <c r="C1738" i="9"/>
  <c r="D1738" i="9" s="1"/>
  <c r="C1736" i="9"/>
  <c r="D1736" i="9" s="1"/>
  <c r="C1735" i="9"/>
  <c r="D1735" i="9" s="1"/>
  <c r="C1734" i="9"/>
  <c r="D1734" i="9" s="1"/>
  <c r="C1733" i="9"/>
  <c r="D1733" i="9" s="1"/>
  <c r="C1732" i="9"/>
  <c r="D1732" i="9" s="1"/>
  <c r="C1731" i="9"/>
  <c r="D1731" i="9" s="1"/>
  <c r="C1730" i="9"/>
  <c r="D1730" i="9" s="1"/>
  <c r="C1729" i="9"/>
  <c r="D1729" i="9" s="1"/>
  <c r="C1728" i="9"/>
  <c r="D1728" i="9" s="1"/>
  <c r="C1727" i="9"/>
  <c r="D1727" i="9" s="1"/>
  <c r="C1726" i="9"/>
  <c r="D1726" i="9" s="1"/>
  <c r="C1725" i="9"/>
  <c r="D1725" i="9" s="1"/>
  <c r="C1724" i="9"/>
  <c r="D1724" i="9" s="1"/>
  <c r="C1723" i="9"/>
  <c r="D1723" i="9" s="1"/>
  <c r="C1722" i="9"/>
  <c r="D1722" i="9" s="1"/>
  <c r="C1721" i="9"/>
  <c r="D1721" i="9" s="1"/>
  <c r="C1720" i="9"/>
  <c r="D1720" i="9" s="1"/>
  <c r="C1719" i="9"/>
  <c r="D1719" i="9" s="1"/>
  <c r="C1718" i="9"/>
  <c r="D1718" i="9" s="1"/>
  <c r="C1717" i="9"/>
  <c r="D1717" i="9" s="1"/>
  <c r="C1716" i="9"/>
  <c r="D1716" i="9" s="1"/>
  <c r="C1715" i="9"/>
  <c r="D1715" i="9" s="1"/>
  <c r="C1714" i="9"/>
  <c r="D1714" i="9" s="1"/>
  <c r="C1713" i="9"/>
  <c r="D1713" i="9" s="1"/>
  <c r="C1712" i="9"/>
  <c r="D1712" i="9" s="1"/>
  <c r="C1711" i="9"/>
  <c r="D1711" i="9" s="1"/>
  <c r="C1710" i="9"/>
  <c r="D1710" i="9" s="1"/>
  <c r="C1709" i="9"/>
  <c r="D1709" i="9" s="1"/>
  <c r="C1708" i="9"/>
  <c r="D1708" i="9" s="1"/>
  <c r="C1707" i="9"/>
  <c r="D1707" i="9" s="1"/>
  <c r="C1706" i="9"/>
  <c r="D1706" i="9" s="1"/>
  <c r="C1705" i="9"/>
  <c r="D1705" i="9" s="1"/>
  <c r="C1704" i="9"/>
  <c r="D1704" i="9" s="1"/>
  <c r="C1703" i="9"/>
  <c r="D1703" i="9" s="1"/>
  <c r="C1702" i="9"/>
  <c r="D1702" i="9" s="1"/>
  <c r="C1701" i="9"/>
  <c r="D1701" i="9" s="1"/>
  <c r="C1700" i="9"/>
  <c r="D1700" i="9" s="1"/>
  <c r="C1699" i="9"/>
  <c r="D1699" i="9" s="1"/>
  <c r="C1698" i="9"/>
  <c r="D1698" i="9" s="1"/>
  <c r="C1697" i="9"/>
  <c r="D1697" i="9" s="1"/>
  <c r="C1696" i="9"/>
  <c r="D1696" i="9" s="1"/>
  <c r="C1695" i="9"/>
  <c r="D1695" i="9" s="1"/>
  <c r="C1694" i="9"/>
  <c r="D1694" i="9" s="1"/>
  <c r="C1693" i="9"/>
  <c r="D1693" i="9" s="1"/>
  <c r="C1692" i="9"/>
  <c r="D1692" i="9" s="1"/>
  <c r="C1691" i="9"/>
  <c r="D1691" i="9" s="1"/>
  <c r="C1690" i="9"/>
  <c r="D1690" i="9" s="1"/>
  <c r="C1689" i="9"/>
  <c r="D1689" i="9" s="1"/>
  <c r="C1688" i="9"/>
  <c r="D1688" i="9" s="1"/>
  <c r="C1687" i="9"/>
  <c r="D1687" i="9" s="1"/>
  <c r="C1686" i="9"/>
  <c r="D1686" i="9" s="1"/>
  <c r="C1685" i="9"/>
  <c r="D1685" i="9" s="1"/>
  <c r="C1684" i="9"/>
  <c r="D1684" i="9" s="1"/>
  <c r="C1683" i="9"/>
  <c r="D1683" i="9" s="1"/>
  <c r="C1682" i="9"/>
  <c r="D1682" i="9" s="1"/>
  <c r="C1681" i="9"/>
  <c r="D1681" i="9" s="1"/>
  <c r="C1680" i="9"/>
  <c r="D1680" i="9" s="1"/>
  <c r="C1679" i="9"/>
  <c r="D1679" i="9" s="1"/>
  <c r="C1678" i="9"/>
  <c r="D1678" i="9" s="1"/>
  <c r="C1677" i="9"/>
  <c r="D1677" i="9" s="1"/>
  <c r="C1676" i="9"/>
  <c r="D1676" i="9" s="1"/>
  <c r="C1675" i="9"/>
  <c r="D1675" i="9" s="1"/>
  <c r="C1674" i="9"/>
  <c r="D1674" i="9" s="1"/>
  <c r="C1673" i="9"/>
  <c r="D1673" i="9" s="1"/>
  <c r="C1672" i="9"/>
  <c r="D1672" i="9" s="1"/>
  <c r="C1671" i="9"/>
  <c r="D1671" i="9" s="1"/>
  <c r="C1670" i="9"/>
  <c r="D1670" i="9" s="1"/>
  <c r="C1669" i="9"/>
  <c r="D1669" i="9" s="1"/>
  <c r="C1668" i="9"/>
  <c r="D1668" i="9" s="1"/>
  <c r="C1667" i="9"/>
  <c r="D1667" i="9" s="1"/>
  <c r="C1666" i="9"/>
  <c r="D1666" i="9" s="1"/>
  <c r="C1665" i="9"/>
  <c r="D1665" i="9" s="1"/>
  <c r="C1664" i="9"/>
  <c r="D1664" i="9" s="1"/>
  <c r="C1663" i="9"/>
  <c r="D1663" i="9" s="1"/>
  <c r="C1662" i="9"/>
  <c r="D1662" i="9" s="1"/>
  <c r="C1661" i="9"/>
  <c r="D1661" i="9" s="1"/>
  <c r="C1660" i="9"/>
  <c r="D1660" i="9" s="1"/>
  <c r="C1659" i="9"/>
  <c r="D1659" i="9" s="1"/>
  <c r="C1658" i="9"/>
  <c r="D1658" i="9" s="1"/>
  <c r="C1657" i="9"/>
  <c r="D1657" i="9" s="1"/>
  <c r="C1656" i="9"/>
  <c r="D1656" i="9" s="1"/>
  <c r="C1655" i="9"/>
  <c r="D1655" i="9" s="1"/>
  <c r="C1654" i="9"/>
  <c r="D1654" i="9" s="1"/>
  <c r="C1653" i="9"/>
  <c r="D1653" i="9" s="1"/>
  <c r="C1652" i="9"/>
  <c r="D1652" i="9" s="1"/>
  <c r="C1651" i="9"/>
  <c r="D1651" i="9" s="1"/>
  <c r="C1650" i="9"/>
  <c r="D1650" i="9" s="1"/>
  <c r="C1649" i="9"/>
  <c r="D1649" i="9" s="1"/>
  <c r="C1648" i="9"/>
  <c r="D1648" i="9" s="1"/>
  <c r="C1647" i="9"/>
  <c r="D1647" i="9" s="1"/>
  <c r="C1646" i="9"/>
  <c r="D1646" i="9" s="1"/>
  <c r="C1645" i="9"/>
  <c r="D1645" i="9" s="1"/>
  <c r="C1644" i="9"/>
  <c r="D1644" i="9" s="1"/>
  <c r="C1643" i="9"/>
  <c r="D1643" i="9" s="1"/>
  <c r="C1642" i="9"/>
  <c r="D1642" i="9" s="1"/>
  <c r="C1641" i="9"/>
  <c r="D1641" i="9" s="1"/>
  <c r="C1640" i="9"/>
  <c r="D1640" i="9" s="1"/>
  <c r="C1639" i="9"/>
  <c r="D1639" i="9" s="1"/>
  <c r="C1638" i="9"/>
  <c r="D1638" i="9" s="1"/>
  <c r="C1637" i="9"/>
  <c r="D1637" i="9" s="1"/>
  <c r="C1636" i="9"/>
  <c r="D1636" i="9" s="1"/>
  <c r="C1635" i="9"/>
  <c r="D1635" i="9" s="1"/>
  <c r="C1634" i="9"/>
  <c r="D1634" i="9" s="1"/>
  <c r="C1633" i="9"/>
  <c r="D1633" i="9" s="1"/>
  <c r="C1632" i="9"/>
  <c r="D1632" i="9" s="1"/>
  <c r="C1631" i="9"/>
  <c r="D1631" i="9" s="1"/>
  <c r="C1630" i="9"/>
  <c r="D1630" i="9" s="1"/>
  <c r="C1629" i="9"/>
  <c r="D1629" i="9" s="1"/>
  <c r="C1628" i="9"/>
  <c r="D1628" i="9" s="1"/>
  <c r="C1627" i="9"/>
  <c r="D1627" i="9" s="1"/>
  <c r="C1626" i="9"/>
  <c r="D1626" i="9" s="1"/>
  <c r="C1625" i="9"/>
  <c r="D1625" i="9" s="1"/>
  <c r="C1624" i="9"/>
  <c r="D1624" i="9" s="1"/>
  <c r="C1623" i="9"/>
  <c r="D1623" i="9" s="1"/>
  <c r="C1622" i="9"/>
  <c r="D1622" i="9" s="1"/>
  <c r="C1621" i="9"/>
  <c r="D1621" i="9" s="1"/>
  <c r="C1620" i="9"/>
  <c r="D1620" i="9" s="1"/>
  <c r="C1619" i="9"/>
  <c r="D1619" i="9" s="1"/>
  <c r="C1618" i="9"/>
  <c r="D1618" i="9" s="1"/>
  <c r="C1617" i="9"/>
  <c r="D1617" i="9" s="1"/>
  <c r="C1616" i="9"/>
  <c r="D1616" i="9" s="1"/>
  <c r="C1615" i="9"/>
  <c r="D1615" i="9" s="1"/>
  <c r="C1614" i="9"/>
  <c r="D1614" i="9" s="1"/>
  <c r="C1613" i="9"/>
  <c r="D1613" i="9" s="1"/>
  <c r="C1612" i="9"/>
  <c r="D1612" i="9" s="1"/>
  <c r="C1611" i="9"/>
  <c r="D1611" i="9" s="1"/>
  <c r="C1610" i="9"/>
  <c r="D1610" i="9" s="1"/>
  <c r="C1609" i="9"/>
  <c r="D1609" i="9" s="1"/>
  <c r="C1608" i="9"/>
  <c r="D1608" i="9" s="1"/>
  <c r="C1607" i="9"/>
  <c r="D1607" i="9" s="1"/>
  <c r="C1606" i="9"/>
  <c r="D1606" i="9" s="1"/>
  <c r="C1605" i="9"/>
  <c r="D1605" i="9" s="1"/>
  <c r="C1604" i="9"/>
  <c r="D1604" i="9" s="1"/>
  <c r="C1603" i="9"/>
  <c r="D1603" i="9" s="1"/>
  <c r="C1602" i="9"/>
  <c r="D1602" i="9" s="1"/>
  <c r="C1601" i="9"/>
  <c r="D1601" i="9" s="1"/>
  <c r="C1600" i="9"/>
  <c r="D1600" i="9" s="1"/>
  <c r="C1599" i="9"/>
  <c r="D1599" i="9" s="1"/>
  <c r="C1598" i="9"/>
  <c r="D1598" i="9" s="1"/>
  <c r="C1597" i="9"/>
  <c r="D1597" i="9" s="1"/>
  <c r="C1596" i="9"/>
  <c r="D1596" i="9" s="1"/>
  <c r="C1595" i="9"/>
  <c r="D1595" i="9" s="1"/>
  <c r="C1594" i="9"/>
  <c r="D1594" i="9" s="1"/>
  <c r="C1593" i="9"/>
  <c r="D1593" i="9" s="1"/>
  <c r="C1592" i="9"/>
  <c r="D1592" i="9" s="1"/>
  <c r="C1591" i="9"/>
  <c r="D1591" i="9" s="1"/>
  <c r="C1590" i="9"/>
  <c r="D1590" i="9" s="1"/>
  <c r="C1589" i="9"/>
  <c r="D1589" i="9" s="1"/>
  <c r="C1588" i="9"/>
  <c r="D1588" i="9" s="1"/>
  <c r="C1587" i="9"/>
  <c r="D1587" i="9" s="1"/>
  <c r="C1435" i="9"/>
  <c r="D1435" i="9" s="1"/>
  <c r="C1434" i="9"/>
  <c r="D1434" i="9" s="1"/>
  <c r="C1433" i="9"/>
  <c r="D1433" i="9" s="1"/>
  <c r="C1432" i="9"/>
  <c r="D1432" i="9" s="1"/>
  <c r="C1431" i="9"/>
  <c r="D1431" i="9" s="1"/>
  <c r="C1430" i="9"/>
  <c r="D1430" i="9" s="1"/>
  <c r="C1429" i="9"/>
  <c r="D1429" i="9" s="1"/>
  <c r="C1428" i="9"/>
  <c r="D1428" i="9" s="1"/>
  <c r="C1427" i="9"/>
  <c r="D1427" i="9" s="1"/>
  <c r="C1426" i="9"/>
  <c r="D1426" i="9" s="1"/>
  <c r="C1425" i="9"/>
  <c r="D1425" i="9" s="1"/>
  <c r="C1424" i="9"/>
  <c r="D1424" i="9" s="1"/>
  <c r="C1423" i="9"/>
  <c r="D1423" i="9" s="1"/>
  <c r="C1422" i="9"/>
  <c r="D1422" i="9" s="1"/>
  <c r="D1104" i="9"/>
  <c r="D1103" i="9"/>
  <c r="D1102" i="9"/>
  <c r="D1101" i="9"/>
  <c r="D1100" i="9"/>
  <c r="D1099" i="9"/>
  <c r="D1098" i="9"/>
  <c r="D1097" i="9"/>
  <c r="D1096" i="9"/>
  <c r="D1095" i="9"/>
  <c r="D1094" i="9"/>
  <c r="D1093" i="9"/>
  <c r="D1092" i="9"/>
  <c r="D1091" i="9"/>
  <c r="D1090" i="9"/>
  <c r="D1089" i="9"/>
  <c r="D1088" i="9"/>
  <c r="D1087" i="9"/>
  <c r="D1086" i="9"/>
  <c r="D1085" i="9"/>
  <c r="D1084" i="9"/>
  <c r="D1083" i="9"/>
  <c r="D1082" i="9"/>
  <c r="D1081" i="9"/>
  <c r="D311" i="9"/>
  <c r="D310" i="9"/>
  <c r="D309" i="9"/>
  <c r="D308" i="9"/>
  <c r="D307" i="9"/>
  <c r="D306" i="9"/>
  <c r="D305" i="9"/>
  <c r="D304" i="9"/>
  <c r="D303" i="9"/>
  <c r="D302" i="9"/>
  <c r="D301" i="9"/>
  <c r="D300" i="9"/>
  <c r="D299" i="9"/>
  <c r="D298" i="9"/>
  <c r="D297" i="9"/>
  <c r="D296" i="9"/>
  <c r="D295" i="9"/>
  <c r="D294" i="9"/>
  <c r="D293" i="9"/>
  <c r="D292" i="9"/>
  <c r="D291" i="9"/>
  <c r="D290" i="9"/>
  <c r="D289" i="9"/>
  <c r="D288" i="9"/>
  <c r="D287" i="9"/>
  <c r="D286" i="9"/>
  <c r="D285" i="9"/>
  <c r="D284" i="9"/>
  <c r="D283" i="9"/>
  <c r="D282" i="9"/>
  <c r="D281" i="9"/>
  <c r="D280" i="9"/>
  <c r="D279" i="9"/>
  <c r="D278" i="9"/>
  <c r="D277" i="9"/>
  <c r="D276" i="9"/>
  <c r="D275" i="9"/>
  <c r="D274" i="9"/>
  <c r="D273" i="9"/>
  <c r="D272" i="9"/>
  <c r="D271" i="9"/>
  <c r="D270" i="9"/>
  <c r="D269" i="9"/>
  <c r="D268" i="9"/>
  <c r="D267" i="9"/>
  <c r="D266" i="9"/>
  <c r="D265" i="9"/>
  <c r="D264" i="9"/>
  <c r="D263" i="9"/>
  <c r="D262" i="9"/>
  <c r="D261" i="9"/>
  <c r="D260" i="9"/>
  <c r="D259" i="9"/>
  <c r="D258" i="9"/>
  <c r="D257" i="9"/>
  <c r="D256" i="9"/>
  <c r="D255" i="9"/>
  <c r="D254" i="9"/>
  <c r="D253" i="9"/>
  <c r="D252" i="9"/>
  <c r="D251" i="9"/>
  <c r="D250" i="9"/>
  <c r="D249" i="9"/>
  <c r="D248" i="9"/>
  <c r="D247" i="9"/>
  <c r="D246" i="9"/>
  <c r="D245" i="9"/>
  <c r="D244" i="9"/>
  <c r="D243" i="9"/>
  <c r="D242" i="9"/>
  <c r="D241" i="9"/>
  <c r="D240" i="9"/>
  <c r="D239" i="9"/>
  <c r="D238" i="9"/>
  <c r="D237" i="9"/>
  <c r="D236" i="9"/>
  <c r="C236" i="9"/>
  <c r="C235" i="9"/>
  <c r="D235" i="9" s="1"/>
  <c r="D234" i="9"/>
  <c r="D233" i="9"/>
  <c r="D232" i="9"/>
  <c r="D231" i="9"/>
  <c r="D230" i="9"/>
  <c r="D229" i="9"/>
  <c r="D228" i="9"/>
  <c r="D227" i="9"/>
  <c r="D226" i="9"/>
  <c r="D225" i="9"/>
  <c r="D224" i="9"/>
  <c r="D223" i="9"/>
  <c r="D222" i="9"/>
  <c r="D221" i="9"/>
  <c r="D220" i="9"/>
  <c r="D219" i="9"/>
  <c r="D218" i="9"/>
  <c r="D217" i="9"/>
  <c r="D216" i="9"/>
  <c r="D215" i="9"/>
  <c r="D214" i="9"/>
  <c r="D213" i="9"/>
  <c r="D212" i="9"/>
  <c r="D211" i="9"/>
  <c r="D210" i="9"/>
  <c r="D209" i="9"/>
  <c r="D208" i="9"/>
  <c r="D207" i="9"/>
  <c r="D206" i="9"/>
  <c r="D205" i="9"/>
  <c r="D204" i="9"/>
  <c r="D203" i="9"/>
  <c r="D202" i="9"/>
  <c r="D201" i="9"/>
  <c r="D200" i="9"/>
  <c r="D199" i="9"/>
  <c r="D198" i="9"/>
  <c r="D197" i="9"/>
  <c r="D196" i="9"/>
  <c r="D195" i="9"/>
  <c r="D194" i="9"/>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L42" i="9"/>
  <c r="D42" i="9"/>
  <c r="D41" i="9"/>
  <c r="K40" i="9"/>
  <c r="D40" i="9"/>
  <c r="K39" i="9"/>
  <c r="D39" i="9"/>
  <c r="D38" i="9"/>
  <c r="L37" i="9"/>
  <c r="K37" i="9"/>
  <c r="D37" i="9"/>
  <c r="K36" i="9"/>
  <c r="D36" i="9"/>
  <c r="K35" i="9"/>
  <c r="D35" i="9"/>
  <c r="L34" i="9"/>
  <c r="D34" i="9"/>
  <c r="D33" i="9"/>
  <c r="K32" i="9"/>
  <c r="D32" i="9"/>
  <c r="K31" i="9"/>
  <c r="D31" i="9"/>
  <c r="D30" i="9"/>
  <c r="L29" i="9"/>
  <c r="K29" i="9"/>
  <c r="D29" i="9"/>
  <c r="K28" i="9"/>
  <c r="D28" i="9"/>
  <c r="K27" i="9"/>
  <c r="D27" i="9"/>
  <c r="L26" i="9"/>
  <c r="K26" i="9"/>
  <c r="D26" i="9"/>
  <c r="D25" i="9"/>
  <c r="K24" i="9"/>
  <c r="D24" i="9"/>
  <c r="K23" i="9"/>
  <c r="D23" i="9"/>
  <c r="D22" i="9"/>
  <c r="L21" i="9"/>
  <c r="K21" i="9"/>
  <c r="D21" i="9"/>
  <c r="K20" i="9"/>
  <c r="D20" i="9"/>
  <c r="K19" i="9"/>
  <c r="D19" i="9"/>
  <c r="L18" i="9"/>
  <c r="K18" i="9"/>
  <c r="D18" i="9"/>
  <c r="D17" i="9"/>
  <c r="D16" i="9"/>
  <c r="C16" i="9"/>
  <c r="C15" i="9"/>
  <c r="D15" i="9" s="1"/>
  <c r="O14" i="9"/>
  <c r="N14" i="9"/>
  <c r="M14" i="9"/>
  <c r="L14" i="9"/>
  <c r="K14" i="9"/>
  <c r="J14" i="9"/>
  <c r="D14" i="9"/>
  <c r="C14" i="9"/>
  <c r="O13" i="9"/>
  <c r="N13" i="9"/>
  <c r="M13" i="9"/>
  <c r="L13" i="9"/>
  <c r="K13" i="9"/>
  <c r="J13" i="9"/>
  <c r="D13" i="9"/>
  <c r="C13" i="9"/>
  <c r="L40" i="2"/>
  <c r="J40" i="2"/>
  <c r="L32" i="2"/>
  <c r="N488" i="9" s="1"/>
  <c r="I32" i="2"/>
  <c r="M31" i="2"/>
  <c r="L31" i="2"/>
  <c r="N461" i="9" s="1"/>
  <c r="J31" i="2"/>
  <c r="I31" i="2"/>
  <c r="L30" i="2"/>
  <c r="N425" i="9" s="1"/>
  <c r="I30" i="2"/>
  <c r="M29" i="2"/>
  <c r="L29" i="2"/>
  <c r="N411" i="9" s="1"/>
  <c r="J29" i="2"/>
  <c r="I29" i="2"/>
  <c r="L28" i="2"/>
  <c r="N386" i="9" s="1"/>
  <c r="I28" i="2"/>
  <c r="J28" i="2" s="1"/>
  <c r="M27" i="2"/>
  <c r="L27" i="2"/>
  <c r="N361" i="9" s="1"/>
  <c r="J27" i="2"/>
  <c r="I27" i="2"/>
  <c r="L26" i="2"/>
  <c r="M26" i="2" s="1"/>
  <c r="I26" i="2"/>
  <c r="M25" i="2"/>
  <c r="L25" i="2"/>
  <c r="N312" i="9" s="1"/>
  <c r="J25" i="2"/>
  <c r="I25" i="2"/>
  <c r="L24" i="2"/>
  <c r="N274" i="9" s="1"/>
  <c r="I24" i="2"/>
  <c r="M23" i="2"/>
  <c r="L23" i="2"/>
  <c r="N237" i="9" s="1"/>
  <c r="J23" i="2"/>
  <c r="I23" i="2"/>
  <c r="L22" i="2"/>
  <c r="N225" i="9" s="1"/>
  <c r="I22" i="2"/>
  <c r="M21" i="2"/>
  <c r="L21" i="2"/>
  <c r="N200" i="9" s="1"/>
  <c r="J21" i="2"/>
  <c r="I21" i="2"/>
  <c r="L20" i="2"/>
  <c r="N178" i="9" s="1"/>
  <c r="I20" i="2"/>
  <c r="M19" i="2"/>
  <c r="L19" i="2"/>
  <c r="J19" i="2"/>
  <c r="I19" i="2"/>
  <c r="L18" i="2"/>
  <c r="M18" i="2" s="1"/>
  <c r="I18" i="2"/>
  <c r="M17" i="2"/>
  <c r="L17" i="2"/>
  <c r="N98" i="9" s="1"/>
  <c r="J17" i="2"/>
  <c r="I17" i="2"/>
  <c r="L16" i="2"/>
  <c r="N58" i="9" s="1"/>
  <c r="I16" i="2"/>
  <c r="J16" i="2" s="1"/>
  <c r="M15" i="2"/>
  <c r="L15" i="2"/>
  <c r="N29" i="9" s="1"/>
  <c r="J15" i="2"/>
  <c r="L36" i="9" s="1"/>
  <c r="I15" i="2"/>
  <c r="K16" i="9" s="1"/>
  <c r="O100" i="9" l="1"/>
  <c r="O112" i="9"/>
  <c r="O103" i="9"/>
  <c r="O107" i="9"/>
  <c r="O111" i="9"/>
  <c r="O115" i="9"/>
  <c r="O119" i="9"/>
  <c r="O123" i="9"/>
  <c r="O104" i="9"/>
  <c r="O116" i="9"/>
  <c r="O124" i="9"/>
  <c r="O108" i="9"/>
  <c r="O120" i="9"/>
  <c r="O101" i="9"/>
  <c r="O105" i="9"/>
  <c r="O109" i="9"/>
  <c r="O113" i="9"/>
  <c r="O117" i="9"/>
  <c r="O121" i="9"/>
  <c r="O125" i="9"/>
  <c r="O122" i="9"/>
  <c r="O126" i="9"/>
  <c r="O102" i="9"/>
  <c r="O106" i="9"/>
  <c r="O110" i="9"/>
  <c r="O114" i="9"/>
  <c r="O118" i="9"/>
  <c r="O321" i="9"/>
  <c r="O325" i="9"/>
  <c r="O329" i="9"/>
  <c r="O333" i="9"/>
  <c r="O337" i="9"/>
  <c r="O341" i="9"/>
  <c r="O319" i="9"/>
  <c r="O323" i="9"/>
  <c r="O327" i="9"/>
  <c r="O331" i="9"/>
  <c r="O335" i="9"/>
  <c r="O339" i="9"/>
  <c r="O317" i="9"/>
  <c r="O320" i="9"/>
  <c r="O336" i="9"/>
  <c r="O322" i="9"/>
  <c r="O338" i="9"/>
  <c r="O324" i="9"/>
  <c r="O340" i="9"/>
  <c r="O326" i="9"/>
  <c r="O342" i="9"/>
  <c r="O328" i="9"/>
  <c r="O334" i="9"/>
  <c r="O330" i="9"/>
  <c r="O332" i="9"/>
  <c r="O318" i="9"/>
  <c r="L52" i="9"/>
  <c r="L64" i="9"/>
  <c r="L47" i="9"/>
  <c r="L51" i="9"/>
  <c r="L55" i="9"/>
  <c r="L59" i="9"/>
  <c r="L63" i="9"/>
  <c r="L67" i="9"/>
  <c r="L48" i="9"/>
  <c r="L60" i="9"/>
  <c r="L56" i="9"/>
  <c r="L68" i="9"/>
  <c r="L44" i="9"/>
  <c r="L45" i="9"/>
  <c r="L49" i="9"/>
  <c r="L53" i="9"/>
  <c r="L57" i="9"/>
  <c r="L61" i="9"/>
  <c r="L65" i="9"/>
  <c r="L69" i="9"/>
  <c r="L70" i="9"/>
  <c r="L46" i="9"/>
  <c r="L58" i="9"/>
  <c r="L50" i="9"/>
  <c r="L54" i="9"/>
  <c r="L62" i="9"/>
  <c r="L66" i="9"/>
  <c r="L375" i="9"/>
  <c r="L379" i="9"/>
  <c r="L383" i="9"/>
  <c r="L387" i="9"/>
  <c r="L391" i="9"/>
  <c r="L395" i="9"/>
  <c r="L371" i="9"/>
  <c r="L373" i="9"/>
  <c r="L377" i="9"/>
  <c r="L381" i="9"/>
  <c r="L385" i="9"/>
  <c r="L389" i="9"/>
  <c r="L393" i="9"/>
  <c r="L378" i="9"/>
  <c r="L394" i="9"/>
  <c r="L380" i="9"/>
  <c r="L396" i="9"/>
  <c r="L382" i="9"/>
  <c r="L384" i="9"/>
  <c r="L386" i="9"/>
  <c r="L376" i="9"/>
  <c r="L372" i="9"/>
  <c r="L388" i="9"/>
  <c r="L374" i="9"/>
  <c r="L390" i="9"/>
  <c r="L392" i="9"/>
  <c r="K101" i="9"/>
  <c r="K105" i="9"/>
  <c r="K109" i="9"/>
  <c r="K113" i="9"/>
  <c r="K117" i="9"/>
  <c r="K121" i="9"/>
  <c r="K125" i="9"/>
  <c r="K102" i="9"/>
  <c r="K106" i="9"/>
  <c r="K110" i="9"/>
  <c r="K114" i="9"/>
  <c r="K118" i="9"/>
  <c r="K122" i="9"/>
  <c r="K126" i="9"/>
  <c r="K100" i="9"/>
  <c r="K103" i="9"/>
  <c r="K107" i="9"/>
  <c r="K111" i="9"/>
  <c r="K115" i="9"/>
  <c r="K119" i="9"/>
  <c r="K123" i="9"/>
  <c r="K104" i="9"/>
  <c r="K108" i="9"/>
  <c r="K112" i="9"/>
  <c r="K116" i="9"/>
  <c r="K120" i="9"/>
  <c r="K124" i="9"/>
  <c r="K165" i="9"/>
  <c r="K156" i="9"/>
  <c r="K160" i="9"/>
  <c r="K164" i="9"/>
  <c r="K168" i="9"/>
  <c r="K172" i="9"/>
  <c r="K176" i="9"/>
  <c r="K180" i="9"/>
  <c r="K161" i="9"/>
  <c r="K173" i="9"/>
  <c r="K177" i="9"/>
  <c r="K157" i="9"/>
  <c r="K169" i="9"/>
  <c r="K155" i="9"/>
  <c r="K158" i="9"/>
  <c r="K162" i="9"/>
  <c r="K166" i="9"/>
  <c r="K170" i="9"/>
  <c r="K174" i="9"/>
  <c r="K178" i="9"/>
  <c r="K167" i="9"/>
  <c r="K171" i="9"/>
  <c r="K175" i="9"/>
  <c r="K179" i="9"/>
  <c r="K159" i="9"/>
  <c r="K163" i="9"/>
  <c r="K211" i="9"/>
  <c r="K215" i="9"/>
  <c r="K219" i="9"/>
  <c r="K223" i="9"/>
  <c r="K227" i="9"/>
  <c r="K231" i="9"/>
  <c r="K209" i="9"/>
  <c r="K213" i="9"/>
  <c r="K217" i="9"/>
  <c r="K221" i="9"/>
  <c r="K225" i="9"/>
  <c r="K229" i="9"/>
  <c r="K233" i="9"/>
  <c r="K216" i="9"/>
  <c r="K224" i="9"/>
  <c r="K232" i="9"/>
  <c r="K218" i="9"/>
  <c r="K234" i="9"/>
  <c r="K210" i="9"/>
  <c r="K226" i="9"/>
  <c r="K222" i="9"/>
  <c r="K212" i="9"/>
  <c r="K220" i="9"/>
  <c r="K228" i="9"/>
  <c r="K214" i="9"/>
  <c r="K230" i="9"/>
  <c r="K482" i="9"/>
  <c r="K486" i="9"/>
  <c r="K490" i="9"/>
  <c r="K494" i="9"/>
  <c r="K498" i="9"/>
  <c r="K502" i="9"/>
  <c r="K483" i="9"/>
  <c r="K487" i="9"/>
  <c r="K491" i="9"/>
  <c r="K495" i="9"/>
  <c r="K499" i="9"/>
  <c r="K503" i="9"/>
  <c r="K480" i="9"/>
  <c r="K484" i="9"/>
  <c r="K488" i="9"/>
  <c r="K492" i="9"/>
  <c r="K496" i="9"/>
  <c r="K500" i="9"/>
  <c r="K504" i="9"/>
  <c r="K481" i="9"/>
  <c r="K485" i="9"/>
  <c r="K489" i="9"/>
  <c r="K493" i="9"/>
  <c r="K497" i="9"/>
  <c r="K501" i="9"/>
  <c r="K479" i="9"/>
  <c r="L294" i="9"/>
  <c r="L298" i="9"/>
  <c r="L302" i="9"/>
  <c r="L306" i="9"/>
  <c r="L310" i="9"/>
  <c r="L314" i="9"/>
  <c r="L290" i="9"/>
  <c r="L292" i="9"/>
  <c r="L296" i="9"/>
  <c r="L300" i="9"/>
  <c r="L304" i="9"/>
  <c r="L308" i="9"/>
  <c r="L312" i="9"/>
  <c r="L305" i="9"/>
  <c r="L291" i="9"/>
  <c r="L307" i="9"/>
  <c r="L295" i="9"/>
  <c r="L293" i="9"/>
  <c r="L309" i="9"/>
  <c r="L311" i="9"/>
  <c r="L297" i="9"/>
  <c r="L313" i="9"/>
  <c r="L303" i="9"/>
  <c r="L299" i="9"/>
  <c r="L315" i="9"/>
  <c r="L301" i="9"/>
  <c r="O42" i="9"/>
  <c r="O34" i="9"/>
  <c r="O38" i="9"/>
  <c r="O25" i="9"/>
  <c r="O23" i="9"/>
  <c r="O40" i="9"/>
  <c r="O22" i="9"/>
  <c r="O39" i="9"/>
  <c r="O26" i="9"/>
  <c r="O33" i="9"/>
  <c r="O28" i="9"/>
  <c r="O27" i="9"/>
  <c r="O36" i="9"/>
  <c r="O37" i="9"/>
  <c r="O24" i="9"/>
  <c r="O35" i="9"/>
  <c r="O72" i="9"/>
  <c r="O74" i="9"/>
  <c r="O73" i="9"/>
  <c r="O76" i="9"/>
  <c r="O75" i="9"/>
  <c r="O94" i="9"/>
  <c r="O84" i="9"/>
  <c r="O81" i="9"/>
  <c r="O79" i="9"/>
  <c r="O90" i="9"/>
  <c r="O95" i="9"/>
  <c r="O96" i="9"/>
  <c r="O82" i="9"/>
  <c r="O78" i="9"/>
  <c r="O89" i="9"/>
  <c r="O83" i="9"/>
  <c r="O92" i="9"/>
  <c r="O93" i="9"/>
  <c r="O80" i="9"/>
  <c r="O91" i="9"/>
  <c r="O130" i="9"/>
  <c r="O134" i="9"/>
  <c r="O138" i="9"/>
  <c r="O142" i="9"/>
  <c r="O146" i="9"/>
  <c r="O150" i="9"/>
  <c r="O128" i="9"/>
  <c r="O131" i="9"/>
  <c r="O135" i="9"/>
  <c r="O139" i="9"/>
  <c r="O143" i="9"/>
  <c r="O147" i="9"/>
  <c r="O151" i="9"/>
  <c r="O132" i="9"/>
  <c r="O136" i="9"/>
  <c r="O140" i="9"/>
  <c r="O144" i="9"/>
  <c r="O148" i="9"/>
  <c r="O152" i="9"/>
  <c r="O129" i="9"/>
  <c r="O133" i="9"/>
  <c r="O137" i="9"/>
  <c r="O141" i="9"/>
  <c r="O145" i="9"/>
  <c r="O149" i="9"/>
  <c r="O153" i="9"/>
  <c r="O196" i="9"/>
  <c r="O183" i="9"/>
  <c r="O192" i="9"/>
  <c r="O186" i="9"/>
  <c r="O197" i="9"/>
  <c r="O184" i="9"/>
  <c r="O206" i="9"/>
  <c r="O203" i="9"/>
  <c r="O207" i="9"/>
  <c r="O185" i="9"/>
  <c r="O194" i="9"/>
  <c r="O198" i="9"/>
  <c r="O205" i="9"/>
  <c r="O182" i="9"/>
  <c r="O195" i="9"/>
  <c r="O193" i="9"/>
  <c r="O259" i="9"/>
  <c r="O260" i="9"/>
  <c r="O246" i="9"/>
  <c r="O242" i="9"/>
  <c r="O247" i="9"/>
  <c r="O256" i="9"/>
  <c r="O253" i="9"/>
  <c r="O257" i="9"/>
  <c r="O248" i="9"/>
  <c r="O244" i="9"/>
  <c r="O255" i="9"/>
  <c r="O236" i="9"/>
  <c r="O245" i="9"/>
  <c r="O258" i="9"/>
  <c r="O243" i="9"/>
  <c r="O309" i="9"/>
  <c r="O296" i="9"/>
  <c r="O292" i="9"/>
  <c r="O315" i="9"/>
  <c r="O314" i="9"/>
  <c r="O297" i="9"/>
  <c r="O306" i="9"/>
  <c r="O303" i="9"/>
  <c r="O290" i="9"/>
  <c r="O298" i="9"/>
  <c r="O307" i="9"/>
  <c r="O294" i="9"/>
  <c r="O305" i="9"/>
  <c r="O308" i="9"/>
  <c r="O295" i="9"/>
  <c r="O310" i="9"/>
  <c r="O293" i="9"/>
  <c r="O304" i="9"/>
  <c r="O344" i="9"/>
  <c r="O357" i="9"/>
  <c r="O367" i="9"/>
  <c r="O351" i="9"/>
  <c r="O358" i="9"/>
  <c r="O345" i="9"/>
  <c r="O360" i="9"/>
  <c r="O355" i="9"/>
  <c r="O366" i="9"/>
  <c r="O359" i="9"/>
  <c r="O346" i="9"/>
  <c r="O368" i="9"/>
  <c r="O348" i="9"/>
  <c r="O354" i="9"/>
  <c r="O347" i="9"/>
  <c r="O369" i="9"/>
  <c r="O356" i="9"/>
  <c r="O422" i="9"/>
  <c r="O420" i="9"/>
  <c r="O407" i="9"/>
  <c r="O417" i="9"/>
  <c r="O401" i="9"/>
  <c r="O421" i="9"/>
  <c r="O408" i="9"/>
  <c r="O410" i="9"/>
  <c r="O405" i="9"/>
  <c r="O416" i="9"/>
  <c r="O409" i="9"/>
  <c r="O418" i="9"/>
  <c r="O404" i="9"/>
  <c r="O419" i="9"/>
  <c r="O406" i="9"/>
  <c r="O470" i="9"/>
  <c r="O457" i="9"/>
  <c r="O467" i="9"/>
  <c r="O471" i="9"/>
  <c r="O458" i="9"/>
  <c r="O455" i="9"/>
  <c r="O466" i="9"/>
  <c r="O477" i="9"/>
  <c r="O476" i="9"/>
  <c r="O459" i="9"/>
  <c r="O460" i="9"/>
  <c r="O468" i="9"/>
  <c r="O454" i="9"/>
  <c r="O469" i="9"/>
  <c r="O456" i="9"/>
  <c r="L23" i="9"/>
  <c r="L31" i="9"/>
  <c r="K34" i="9"/>
  <c r="L39" i="9"/>
  <c r="K42" i="9"/>
  <c r="N41" i="9"/>
  <c r="N97" i="9"/>
  <c r="N199" i="9"/>
  <c r="N249" i="9"/>
  <c r="N299" i="9"/>
  <c r="N374" i="9"/>
  <c r="N423" i="9"/>
  <c r="N473" i="9"/>
  <c r="O398" i="9"/>
  <c r="N213" i="9"/>
  <c r="N350" i="9"/>
  <c r="O412" i="9"/>
  <c r="N462" i="9"/>
  <c r="O189" i="9"/>
  <c r="O251" i="9"/>
  <c r="N301" i="9"/>
  <c r="N388" i="9"/>
  <c r="N463" i="9"/>
  <c r="N20" i="9"/>
  <c r="N177" i="9"/>
  <c r="N402" i="9"/>
  <c r="N59" i="9"/>
  <c r="O241" i="9"/>
  <c r="O415" i="9"/>
  <c r="O204" i="9"/>
  <c r="O261" i="9"/>
  <c r="O311" i="9"/>
  <c r="O18" i="9"/>
  <c r="N68" i="9"/>
  <c r="N175" i="9"/>
  <c r="N275" i="9"/>
  <c r="O362" i="9"/>
  <c r="N412" i="9"/>
  <c r="O474" i="9"/>
  <c r="O19" i="9"/>
  <c r="N69" i="9"/>
  <c r="O201" i="9"/>
  <c r="N251" i="9"/>
  <c r="O313" i="9"/>
  <c r="O413" i="9"/>
  <c r="O475" i="9"/>
  <c r="O32" i="9"/>
  <c r="O190" i="9"/>
  <c r="N277" i="9"/>
  <c r="O414" i="9"/>
  <c r="O453" i="9"/>
  <c r="O254" i="9"/>
  <c r="K320" i="9"/>
  <c r="K324" i="9"/>
  <c r="K328" i="9"/>
  <c r="K332" i="9"/>
  <c r="K336" i="9"/>
  <c r="K340" i="9"/>
  <c r="K317" i="9"/>
  <c r="K321" i="9"/>
  <c r="K325" i="9"/>
  <c r="K329" i="9"/>
  <c r="K333" i="9"/>
  <c r="K337" i="9"/>
  <c r="K341" i="9"/>
  <c r="K318" i="9"/>
  <c r="K322" i="9"/>
  <c r="K326" i="9"/>
  <c r="K330" i="9"/>
  <c r="K334" i="9"/>
  <c r="K338" i="9"/>
  <c r="K342" i="9"/>
  <c r="K319" i="9"/>
  <c r="K323" i="9"/>
  <c r="K327" i="9"/>
  <c r="K331" i="9"/>
  <c r="K335" i="9"/>
  <c r="K339" i="9"/>
  <c r="N55" i="9"/>
  <c r="N162" i="9"/>
  <c r="N212" i="9"/>
  <c r="N261" i="9"/>
  <c r="N311" i="9"/>
  <c r="N436" i="9"/>
  <c r="N486" i="9"/>
  <c r="N18" i="9"/>
  <c r="N362" i="9"/>
  <c r="N19" i="9"/>
  <c r="O87" i="9"/>
  <c r="N201" i="9"/>
  <c r="N313" i="9"/>
  <c r="N413" i="9"/>
  <c r="N475" i="9"/>
  <c r="N190" i="9"/>
  <c r="N290" i="9"/>
  <c r="N452" i="9"/>
  <c r="O77" i="9"/>
  <c r="N278" i="9"/>
  <c r="O465" i="9"/>
  <c r="K428" i="9"/>
  <c r="K432" i="9"/>
  <c r="K436" i="9"/>
  <c r="K440" i="9"/>
  <c r="K444" i="9"/>
  <c r="K448" i="9"/>
  <c r="K429" i="9"/>
  <c r="K433" i="9"/>
  <c r="K437" i="9"/>
  <c r="K441" i="9"/>
  <c r="K445" i="9"/>
  <c r="K449" i="9"/>
  <c r="K426" i="9"/>
  <c r="K430" i="9"/>
  <c r="K434" i="9"/>
  <c r="K438" i="9"/>
  <c r="K442" i="9"/>
  <c r="K446" i="9"/>
  <c r="K450" i="9"/>
  <c r="K427" i="9"/>
  <c r="K431" i="9"/>
  <c r="K435" i="9"/>
  <c r="K439" i="9"/>
  <c r="K443" i="9"/>
  <c r="K447" i="9"/>
  <c r="K425" i="9"/>
  <c r="J20" i="2"/>
  <c r="J30" i="2"/>
  <c r="N384" i="9"/>
  <c r="N393" i="9"/>
  <c r="N379" i="9"/>
  <c r="N390" i="9"/>
  <c r="N389" i="9"/>
  <c r="N375" i="9"/>
  <c r="N371" i="9"/>
  <c r="N373" i="9"/>
  <c r="N372" i="9"/>
  <c r="N381" i="9"/>
  <c r="N378" i="9"/>
  <c r="N377" i="9"/>
  <c r="N394" i="9"/>
  <c r="N395" i="9"/>
  <c r="N382" i="9"/>
  <c r="N392" i="9"/>
  <c r="N396" i="9"/>
  <c r="N385" i="9"/>
  <c r="N383" i="9"/>
  <c r="N380" i="9"/>
  <c r="N391" i="9"/>
  <c r="L32" i="9"/>
  <c r="M17" i="11"/>
  <c r="O17" i="9"/>
  <c r="O349" i="9"/>
  <c r="O399" i="9"/>
  <c r="O30" i="9"/>
  <c r="O86" i="9"/>
  <c r="O188" i="9"/>
  <c r="O238" i="9"/>
  <c r="N287" i="9"/>
  <c r="N487" i="9"/>
  <c r="O31" i="9"/>
  <c r="N87" i="9"/>
  <c r="N264" i="9"/>
  <c r="O363" i="9"/>
  <c r="O202" i="9"/>
  <c r="O302" i="9"/>
  <c r="O452" i="9"/>
  <c r="O291" i="9"/>
  <c r="J26" i="2"/>
  <c r="N54" i="9"/>
  <c r="N46" i="9"/>
  <c r="N57" i="9"/>
  <c r="N53" i="9"/>
  <c r="N62" i="9"/>
  <c r="N47" i="9"/>
  <c r="N63" i="9"/>
  <c r="N61" i="9"/>
  <c r="N50" i="9"/>
  <c r="N64" i="9"/>
  <c r="N51" i="9"/>
  <c r="N49" i="9"/>
  <c r="N60" i="9"/>
  <c r="N52" i="9"/>
  <c r="N66" i="9"/>
  <c r="N48" i="9"/>
  <c r="N65" i="9"/>
  <c r="N211" i="9"/>
  <c r="N210" i="9"/>
  <c r="N232" i="9"/>
  <c r="N219" i="9"/>
  <c r="N230" i="9"/>
  <c r="N216" i="9"/>
  <c r="N215" i="9"/>
  <c r="N226" i="9"/>
  <c r="N233" i="9"/>
  <c r="N220" i="9"/>
  <c r="N223" i="9"/>
  <c r="N218" i="9"/>
  <c r="N229" i="9"/>
  <c r="N234" i="9"/>
  <c r="N221" i="9"/>
  <c r="N217" i="9"/>
  <c r="N222" i="9"/>
  <c r="N231" i="9"/>
  <c r="N209" i="9"/>
  <c r="N434" i="9"/>
  <c r="N443" i="9"/>
  <c r="N429" i="9"/>
  <c r="N440" i="9"/>
  <c r="N439" i="9"/>
  <c r="N450" i="9"/>
  <c r="N447" i="9"/>
  <c r="N444" i="9"/>
  <c r="N431" i="9"/>
  <c r="N428" i="9"/>
  <c r="N427" i="9"/>
  <c r="N445" i="9"/>
  <c r="N432" i="9"/>
  <c r="N442" i="9"/>
  <c r="N446" i="9"/>
  <c r="N433" i="9"/>
  <c r="N430" i="9"/>
  <c r="N441" i="9"/>
  <c r="M16" i="2"/>
  <c r="M20" i="2"/>
  <c r="M22" i="2"/>
  <c r="M24" i="2"/>
  <c r="M28" i="2"/>
  <c r="M30" i="2"/>
  <c r="M32" i="2"/>
  <c r="L19" i="9"/>
  <c r="K22" i="9"/>
  <c r="L27" i="9"/>
  <c r="K30" i="9"/>
  <c r="L35" i="9"/>
  <c r="K38" i="9"/>
  <c r="N17" i="11"/>
  <c r="N17" i="9"/>
  <c r="N67" i="9"/>
  <c r="N174" i="9"/>
  <c r="N224" i="9"/>
  <c r="N349" i="9"/>
  <c r="N399" i="9"/>
  <c r="N448" i="9"/>
  <c r="N498" i="9"/>
  <c r="N30" i="9"/>
  <c r="N86" i="9"/>
  <c r="N188" i="9"/>
  <c r="N238" i="9"/>
  <c r="O300" i="9"/>
  <c r="N437" i="9"/>
  <c r="N31" i="9"/>
  <c r="N214" i="9"/>
  <c r="N363" i="9"/>
  <c r="N426" i="9"/>
  <c r="N70" i="9"/>
  <c r="O352" i="9"/>
  <c r="O464" i="9"/>
  <c r="O353" i="9"/>
  <c r="O472" i="9"/>
  <c r="K265" i="9"/>
  <c r="K269" i="9"/>
  <c r="K273" i="9"/>
  <c r="K277" i="9"/>
  <c r="K281" i="9"/>
  <c r="K285" i="9"/>
  <c r="K263" i="9"/>
  <c r="K266" i="9"/>
  <c r="K270" i="9"/>
  <c r="K274" i="9"/>
  <c r="K278" i="9"/>
  <c r="K282" i="9"/>
  <c r="K286" i="9"/>
  <c r="K267" i="9"/>
  <c r="K271" i="9"/>
  <c r="K275" i="9"/>
  <c r="K279" i="9"/>
  <c r="K283" i="9"/>
  <c r="K287" i="9"/>
  <c r="K264" i="9"/>
  <c r="K268" i="9"/>
  <c r="K272" i="9"/>
  <c r="K276" i="9"/>
  <c r="K280" i="9"/>
  <c r="K284" i="9"/>
  <c r="K288" i="9"/>
  <c r="J24" i="2"/>
  <c r="N103" i="9"/>
  <c r="N107" i="9"/>
  <c r="N111" i="9"/>
  <c r="N115" i="9"/>
  <c r="N119" i="9"/>
  <c r="N123" i="9"/>
  <c r="N100" i="9"/>
  <c r="N104" i="9"/>
  <c r="N108" i="9"/>
  <c r="N112" i="9"/>
  <c r="N116" i="9"/>
  <c r="N120" i="9"/>
  <c r="N124" i="9"/>
  <c r="N101" i="9"/>
  <c r="N105" i="9"/>
  <c r="N109" i="9"/>
  <c r="N113" i="9"/>
  <c r="N117" i="9"/>
  <c r="N121" i="9"/>
  <c r="N125" i="9"/>
  <c r="N102" i="9"/>
  <c r="N106" i="9"/>
  <c r="N110" i="9"/>
  <c r="N114" i="9"/>
  <c r="N118" i="9"/>
  <c r="N122" i="9"/>
  <c r="N126" i="9"/>
  <c r="N160" i="9"/>
  <c r="N169" i="9"/>
  <c r="N180" i="9"/>
  <c r="N166" i="9"/>
  <c r="N165" i="9"/>
  <c r="N176" i="9"/>
  <c r="N170" i="9"/>
  <c r="N157" i="9"/>
  <c r="N168" i="9"/>
  <c r="N179" i="9"/>
  <c r="N171" i="9"/>
  <c r="N158" i="9"/>
  <c r="N156" i="9"/>
  <c r="N167" i="9"/>
  <c r="N172" i="9"/>
  <c r="N159" i="9"/>
  <c r="N173" i="9"/>
  <c r="N282" i="9"/>
  <c r="N269" i="9"/>
  <c r="N273" i="9"/>
  <c r="N280" i="9"/>
  <c r="N266" i="9"/>
  <c r="N265" i="9"/>
  <c r="N276" i="9"/>
  <c r="N283" i="9"/>
  <c r="N270" i="9"/>
  <c r="N268" i="9"/>
  <c r="N279" i="9"/>
  <c r="N284" i="9"/>
  <c r="N271" i="9"/>
  <c r="N267" i="9"/>
  <c r="N272" i="9"/>
  <c r="N285" i="9"/>
  <c r="N281" i="9"/>
  <c r="N321" i="9"/>
  <c r="N325" i="9"/>
  <c r="N329" i="9"/>
  <c r="N333" i="9"/>
  <c r="N337" i="9"/>
  <c r="N341" i="9"/>
  <c r="N318" i="9"/>
  <c r="N322" i="9"/>
  <c r="N326" i="9"/>
  <c r="N330" i="9"/>
  <c r="N334" i="9"/>
  <c r="N338" i="9"/>
  <c r="N342" i="9"/>
  <c r="N319" i="9"/>
  <c r="N323" i="9"/>
  <c r="N327" i="9"/>
  <c r="N331" i="9"/>
  <c r="N335" i="9"/>
  <c r="N339" i="9"/>
  <c r="N320" i="9"/>
  <c r="N324" i="9"/>
  <c r="N328" i="9"/>
  <c r="N332" i="9"/>
  <c r="N336" i="9"/>
  <c r="N340" i="9"/>
  <c r="N317" i="9"/>
  <c r="N484" i="9"/>
  <c r="N493" i="9"/>
  <c r="N497" i="9"/>
  <c r="N490" i="9"/>
  <c r="N489" i="9"/>
  <c r="N500" i="9"/>
  <c r="N479" i="9"/>
  <c r="N494" i="9"/>
  <c r="N481" i="9"/>
  <c r="N504" i="9"/>
  <c r="N495" i="9"/>
  <c r="N482" i="9"/>
  <c r="N492" i="9"/>
  <c r="N503" i="9"/>
  <c r="N485" i="9"/>
  <c r="N496" i="9"/>
  <c r="N483" i="9"/>
  <c r="N480" i="9"/>
  <c r="N491" i="9"/>
  <c r="N502" i="9"/>
  <c r="L16" i="9"/>
  <c r="L24" i="9"/>
  <c r="L40" i="9"/>
  <c r="K75" i="9"/>
  <c r="K79" i="9"/>
  <c r="K83" i="9"/>
  <c r="K87" i="9"/>
  <c r="K91" i="9"/>
  <c r="K95" i="9"/>
  <c r="K72" i="9"/>
  <c r="K76" i="9"/>
  <c r="K80" i="9"/>
  <c r="K84" i="9"/>
  <c r="K88" i="9"/>
  <c r="K92" i="9"/>
  <c r="K96" i="9"/>
  <c r="K73" i="9"/>
  <c r="K77" i="9"/>
  <c r="K81" i="9"/>
  <c r="K85" i="9"/>
  <c r="K89" i="9"/>
  <c r="K93" i="9"/>
  <c r="K97" i="9"/>
  <c r="K74" i="9"/>
  <c r="K78" i="9"/>
  <c r="K82" i="9"/>
  <c r="K86" i="9"/>
  <c r="K90" i="9"/>
  <c r="K94" i="9"/>
  <c r="K98" i="9"/>
  <c r="K131" i="9"/>
  <c r="K135" i="9"/>
  <c r="K139" i="9"/>
  <c r="K143" i="9"/>
  <c r="K147" i="9"/>
  <c r="K151" i="9"/>
  <c r="K136" i="9"/>
  <c r="K144" i="9"/>
  <c r="K152" i="9"/>
  <c r="K132" i="9"/>
  <c r="K140" i="9"/>
  <c r="K148" i="9"/>
  <c r="K129" i="9"/>
  <c r="K133" i="9"/>
  <c r="K137" i="9"/>
  <c r="K141" i="9"/>
  <c r="K145" i="9"/>
  <c r="K149" i="9"/>
  <c r="K153" i="9"/>
  <c r="K138" i="9"/>
  <c r="K142" i="9"/>
  <c r="K146" i="9"/>
  <c r="K150" i="9"/>
  <c r="K128" i="9"/>
  <c r="K130" i="9"/>
  <c r="K134" i="9"/>
  <c r="K182" i="9"/>
  <c r="K185" i="9"/>
  <c r="K189" i="9"/>
  <c r="K193" i="9"/>
  <c r="K197" i="9"/>
  <c r="K201" i="9"/>
  <c r="K205" i="9"/>
  <c r="K190" i="9"/>
  <c r="K198" i="9"/>
  <c r="K206" i="9"/>
  <c r="K186" i="9"/>
  <c r="K194" i="9"/>
  <c r="K202" i="9"/>
  <c r="K184" i="9"/>
  <c r="K192" i="9"/>
  <c r="K200" i="9"/>
  <c r="K183" i="9"/>
  <c r="K187" i="9"/>
  <c r="K191" i="9"/>
  <c r="K195" i="9"/>
  <c r="K199" i="9"/>
  <c r="K203" i="9"/>
  <c r="K207" i="9"/>
  <c r="K188" i="9"/>
  <c r="K196" i="9"/>
  <c r="K204" i="9"/>
  <c r="K240" i="9"/>
  <c r="K244" i="9"/>
  <c r="K248" i="9"/>
  <c r="K252" i="9"/>
  <c r="K256" i="9"/>
  <c r="K260" i="9"/>
  <c r="K237" i="9"/>
  <c r="K241" i="9"/>
  <c r="K245" i="9"/>
  <c r="K249" i="9"/>
  <c r="K238" i="9"/>
  <c r="K242" i="9"/>
  <c r="K246" i="9"/>
  <c r="K250" i="9"/>
  <c r="K254" i="9"/>
  <c r="K258" i="9"/>
  <c r="K236" i="9"/>
  <c r="K239" i="9"/>
  <c r="K243" i="9"/>
  <c r="K247" i="9"/>
  <c r="K251" i="9"/>
  <c r="K255" i="9"/>
  <c r="K259" i="9"/>
  <c r="K261" i="9"/>
  <c r="K253" i="9"/>
  <c r="K257" i="9"/>
  <c r="K294" i="9"/>
  <c r="K298" i="9"/>
  <c r="K302" i="9"/>
  <c r="K306" i="9"/>
  <c r="K310" i="9"/>
  <c r="K314" i="9"/>
  <c r="K291" i="9"/>
  <c r="K295" i="9"/>
  <c r="K299" i="9"/>
  <c r="K303" i="9"/>
  <c r="K307" i="9"/>
  <c r="K311" i="9"/>
  <c r="K315" i="9"/>
  <c r="K292" i="9"/>
  <c r="K296" i="9"/>
  <c r="K300" i="9"/>
  <c r="K304" i="9"/>
  <c r="K308" i="9"/>
  <c r="K312" i="9"/>
  <c r="K290" i="9"/>
  <c r="K293" i="9"/>
  <c r="K297" i="9"/>
  <c r="K301" i="9"/>
  <c r="K305" i="9"/>
  <c r="K309" i="9"/>
  <c r="K313" i="9"/>
  <c r="K346" i="9"/>
  <c r="K350" i="9"/>
  <c r="K354" i="9"/>
  <c r="K358" i="9"/>
  <c r="K362" i="9"/>
  <c r="K366" i="9"/>
  <c r="K344" i="9"/>
  <c r="K347" i="9"/>
  <c r="K351" i="9"/>
  <c r="K355" i="9"/>
  <c r="K359" i="9"/>
  <c r="K363" i="9"/>
  <c r="K367" i="9"/>
  <c r="K348" i="9"/>
  <c r="K352" i="9"/>
  <c r="K356" i="9"/>
  <c r="K360" i="9"/>
  <c r="K364" i="9"/>
  <c r="K368" i="9"/>
  <c r="K345" i="9"/>
  <c r="K349" i="9"/>
  <c r="K353" i="9"/>
  <c r="K357" i="9"/>
  <c r="K361" i="9"/>
  <c r="K365" i="9"/>
  <c r="K369" i="9"/>
  <c r="K399" i="9"/>
  <c r="K403" i="9"/>
  <c r="K407" i="9"/>
  <c r="K411" i="9"/>
  <c r="K415" i="9"/>
  <c r="K419" i="9"/>
  <c r="K423" i="9"/>
  <c r="K400" i="9"/>
  <c r="K404" i="9"/>
  <c r="K408" i="9"/>
  <c r="K412" i="9"/>
  <c r="K416" i="9"/>
  <c r="K420" i="9"/>
  <c r="K401" i="9"/>
  <c r="K405" i="9"/>
  <c r="K409" i="9"/>
  <c r="K413" i="9"/>
  <c r="K417" i="9"/>
  <c r="K421" i="9"/>
  <c r="K402" i="9"/>
  <c r="K406" i="9"/>
  <c r="K410" i="9"/>
  <c r="K414" i="9"/>
  <c r="K418" i="9"/>
  <c r="K422" i="9"/>
  <c r="K398" i="9"/>
  <c r="K453" i="9"/>
  <c r="K457" i="9"/>
  <c r="K461" i="9"/>
  <c r="K465" i="9"/>
  <c r="K469" i="9"/>
  <c r="K473" i="9"/>
  <c r="K477" i="9"/>
  <c r="K454" i="9"/>
  <c r="K458" i="9"/>
  <c r="K462" i="9"/>
  <c r="K466" i="9"/>
  <c r="K470" i="9"/>
  <c r="K474" i="9"/>
  <c r="K455" i="9"/>
  <c r="K459" i="9"/>
  <c r="K463" i="9"/>
  <c r="K467" i="9"/>
  <c r="K471" i="9"/>
  <c r="K475" i="9"/>
  <c r="K456" i="9"/>
  <c r="K460" i="9"/>
  <c r="K464" i="9"/>
  <c r="K468" i="9"/>
  <c r="K472" i="9"/>
  <c r="K476" i="9"/>
  <c r="K452" i="9"/>
  <c r="L852" i="9"/>
  <c r="L851" i="9"/>
  <c r="L855" i="9"/>
  <c r="L853" i="9"/>
  <c r="L849" i="9"/>
  <c r="L858" i="9"/>
  <c r="L850" i="9"/>
  <c r="L848" i="9"/>
  <c r="L856" i="9"/>
  <c r="L854" i="9"/>
  <c r="L857" i="9"/>
  <c r="K17" i="9"/>
  <c r="L22" i="9"/>
  <c r="K25" i="9"/>
  <c r="L30" i="9"/>
  <c r="K33" i="9"/>
  <c r="L38" i="9"/>
  <c r="K41" i="9"/>
  <c r="O29" i="9"/>
  <c r="O85" i="9"/>
  <c r="O187" i="9"/>
  <c r="O237" i="9"/>
  <c r="O361" i="9"/>
  <c r="O411" i="9"/>
  <c r="O461" i="9"/>
  <c r="N16" i="9"/>
  <c r="O98" i="9"/>
  <c r="O200" i="9"/>
  <c r="O250" i="9"/>
  <c r="O312" i="9"/>
  <c r="N387" i="9"/>
  <c r="N499" i="9"/>
  <c r="N164" i="9"/>
  <c r="N227" i="9"/>
  <c r="N352" i="9"/>
  <c r="O191" i="9"/>
  <c r="N353" i="9"/>
  <c r="K47" i="9"/>
  <c r="K51" i="9"/>
  <c r="K55" i="9"/>
  <c r="K59" i="9"/>
  <c r="K63" i="9"/>
  <c r="K67" i="9"/>
  <c r="K48" i="9"/>
  <c r="K52" i="9"/>
  <c r="K56" i="9"/>
  <c r="K60" i="9"/>
  <c r="K64" i="9"/>
  <c r="K68" i="9"/>
  <c r="K45" i="9"/>
  <c r="K49" i="9"/>
  <c r="K53" i="9"/>
  <c r="K57" i="9"/>
  <c r="K61" i="9"/>
  <c r="K65" i="9"/>
  <c r="K69" i="9"/>
  <c r="K44" i="9"/>
  <c r="K46" i="9"/>
  <c r="K50" i="9"/>
  <c r="K54" i="9"/>
  <c r="K58" i="9"/>
  <c r="K62" i="9"/>
  <c r="K66" i="9"/>
  <c r="K70" i="9"/>
  <c r="L344" i="9"/>
  <c r="L346" i="9"/>
  <c r="L350" i="9"/>
  <c r="L354" i="9"/>
  <c r="L358" i="9"/>
  <c r="L362" i="9"/>
  <c r="L366" i="9"/>
  <c r="L348" i="9"/>
  <c r="L352" i="9"/>
  <c r="L356" i="9"/>
  <c r="L360" i="9"/>
  <c r="L364" i="9"/>
  <c r="L368" i="9"/>
  <c r="L357" i="9"/>
  <c r="L359" i="9"/>
  <c r="L363" i="9"/>
  <c r="L345" i="9"/>
  <c r="L361" i="9"/>
  <c r="L347" i="9"/>
  <c r="L349" i="9"/>
  <c r="L365" i="9"/>
  <c r="L355" i="9"/>
  <c r="L351" i="9"/>
  <c r="L367" i="9"/>
  <c r="L353" i="9"/>
  <c r="L369" i="9"/>
  <c r="L33" i="9"/>
  <c r="L41" i="9"/>
  <c r="N85" i="9"/>
  <c r="N187" i="9"/>
  <c r="N286" i="9"/>
  <c r="O16" i="9"/>
  <c r="N44" i="9"/>
  <c r="N263" i="9"/>
  <c r="O400" i="9"/>
  <c r="N449" i="9"/>
  <c r="N45" i="9"/>
  <c r="O239" i="9"/>
  <c r="N288" i="9"/>
  <c r="N376" i="9"/>
  <c r="N438" i="9"/>
  <c r="N435" i="9"/>
  <c r="O88" i="9"/>
  <c r="O240" i="9"/>
  <c r="O364" i="9"/>
  <c r="N501" i="9"/>
  <c r="O365" i="9"/>
  <c r="K375" i="9"/>
  <c r="K379" i="9"/>
  <c r="K383" i="9"/>
  <c r="K387" i="9"/>
  <c r="K391" i="9"/>
  <c r="K395" i="9"/>
  <c r="K372" i="9"/>
  <c r="K376" i="9"/>
  <c r="K380" i="9"/>
  <c r="K384" i="9"/>
  <c r="K388" i="9"/>
  <c r="K392" i="9"/>
  <c r="K396" i="9"/>
  <c r="K373" i="9"/>
  <c r="K377" i="9"/>
  <c r="K381" i="9"/>
  <c r="K385" i="9"/>
  <c r="K389" i="9"/>
  <c r="K393" i="9"/>
  <c r="K371" i="9"/>
  <c r="K374" i="9"/>
  <c r="K378" i="9"/>
  <c r="K382" i="9"/>
  <c r="K386" i="9"/>
  <c r="K390" i="9"/>
  <c r="K394" i="9"/>
  <c r="J18" i="2"/>
  <c r="J22" i="2"/>
  <c r="J32" i="2"/>
  <c r="L72" i="9"/>
  <c r="L75" i="9"/>
  <c r="L79" i="9"/>
  <c r="L83" i="9"/>
  <c r="L87" i="9"/>
  <c r="L91" i="9"/>
  <c r="L95" i="9"/>
  <c r="L73" i="9"/>
  <c r="L77" i="9"/>
  <c r="L81" i="9"/>
  <c r="L85" i="9"/>
  <c r="L89" i="9"/>
  <c r="L93" i="9"/>
  <c r="L97" i="9"/>
  <c r="L74" i="9"/>
  <c r="L90" i="9"/>
  <c r="L76" i="9"/>
  <c r="L92" i="9"/>
  <c r="L78" i="9"/>
  <c r="L94" i="9"/>
  <c r="L80" i="9"/>
  <c r="L96" i="9"/>
  <c r="L82" i="9"/>
  <c r="L98" i="9"/>
  <c r="L84" i="9"/>
  <c r="L86" i="9"/>
  <c r="L88" i="9"/>
  <c r="L130" i="9"/>
  <c r="L134" i="9"/>
  <c r="L138" i="9"/>
  <c r="L142" i="9"/>
  <c r="L146" i="9"/>
  <c r="L150" i="9"/>
  <c r="L131" i="9"/>
  <c r="L135" i="9"/>
  <c r="L139" i="9"/>
  <c r="L143" i="9"/>
  <c r="L147" i="9"/>
  <c r="L151" i="9"/>
  <c r="L132" i="9"/>
  <c r="L136" i="9"/>
  <c r="L140" i="9"/>
  <c r="L144" i="9"/>
  <c r="L148" i="9"/>
  <c r="L152" i="9"/>
  <c r="L129" i="9"/>
  <c r="L133" i="9"/>
  <c r="L137" i="9"/>
  <c r="L141" i="9"/>
  <c r="L145" i="9"/>
  <c r="L149" i="9"/>
  <c r="L153" i="9"/>
  <c r="L128" i="9"/>
  <c r="L184" i="9"/>
  <c r="L188" i="9"/>
  <c r="L192" i="9"/>
  <c r="L196" i="9"/>
  <c r="L200" i="9"/>
  <c r="L204" i="9"/>
  <c r="L185" i="9"/>
  <c r="L189" i="9"/>
  <c r="L193" i="9"/>
  <c r="L197" i="9"/>
  <c r="L201" i="9"/>
  <c r="L205" i="9"/>
  <c r="L186" i="9"/>
  <c r="L190" i="9"/>
  <c r="L194" i="9"/>
  <c r="L198" i="9"/>
  <c r="L202" i="9"/>
  <c r="L206" i="9"/>
  <c r="L183" i="9"/>
  <c r="L187" i="9"/>
  <c r="L191" i="9"/>
  <c r="L195" i="9"/>
  <c r="L199" i="9"/>
  <c r="L203" i="9"/>
  <c r="L207" i="9"/>
  <c r="L182" i="9"/>
  <c r="L240" i="9"/>
  <c r="L244" i="9"/>
  <c r="L248" i="9"/>
  <c r="L252" i="9"/>
  <c r="L256" i="9"/>
  <c r="L260" i="9"/>
  <c r="L236" i="9"/>
  <c r="L238" i="9"/>
  <c r="L242" i="9"/>
  <c r="L246" i="9"/>
  <c r="L250" i="9"/>
  <c r="L254" i="9"/>
  <c r="L258" i="9"/>
  <c r="L247" i="9"/>
  <c r="L259" i="9"/>
  <c r="L249" i="9"/>
  <c r="L251" i="9"/>
  <c r="L261" i="9"/>
  <c r="L237" i="9"/>
  <c r="L239" i="9"/>
  <c r="L253" i="9"/>
  <c r="L257" i="9"/>
  <c r="L241" i="9"/>
  <c r="L255" i="9"/>
  <c r="L243" i="9"/>
  <c r="L245" i="9"/>
  <c r="L399" i="9"/>
  <c r="L403" i="9"/>
  <c r="L407" i="9"/>
  <c r="L411" i="9"/>
  <c r="L415" i="9"/>
  <c r="L419" i="9"/>
  <c r="L423" i="9"/>
  <c r="L398" i="9"/>
  <c r="L401" i="9"/>
  <c r="L405" i="9"/>
  <c r="L409" i="9"/>
  <c r="L413" i="9"/>
  <c r="L417" i="9"/>
  <c r="L421" i="9"/>
  <c r="L410" i="9"/>
  <c r="L412" i="9"/>
  <c r="L414" i="9"/>
  <c r="L400" i="9"/>
  <c r="L416" i="9"/>
  <c r="L402" i="9"/>
  <c r="L418" i="9"/>
  <c r="L404" i="9"/>
  <c r="L420" i="9"/>
  <c r="L406" i="9"/>
  <c r="L422" i="9"/>
  <c r="L408" i="9"/>
  <c r="L453" i="9"/>
  <c r="L457" i="9"/>
  <c r="L461" i="9"/>
  <c r="L465" i="9"/>
  <c r="L469" i="9"/>
  <c r="L473" i="9"/>
  <c r="L477" i="9"/>
  <c r="L452" i="9"/>
  <c r="L455" i="9"/>
  <c r="L459" i="9"/>
  <c r="L463" i="9"/>
  <c r="L467" i="9"/>
  <c r="L471" i="9"/>
  <c r="L475" i="9"/>
  <c r="L468" i="9"/>
  <c r="L454" i="9"/>
  <c r="L470" i="9"/>
  <c r="L456" i="9"/>
  <c r="L472" i="9"/>
  <c r="L458" i="9"/>
  <c r="L474" i="9"/>
  <c r="L460" i="9"/>
  <c r="L476" i="9"/>
  <c r="L462" i="9"/>
  <c r="L464" i="9"/>
  <c r="L466" i="9"/>
  <c r="N855" i="9"/>
  <c r="N850" i="9"/>
  <c r="N858" i="9"/>
  <c r="N848" i="9"/>
  <c r="N854" i="9"/>
  <c r="N852" i="9"/>
  <c r="N853" i="9"/>
  <c r="N856" i="9"/>
  <c r="N851" i="9"/>
  <c r="N857" i="9"/>
  <c r="N849" i="9"/>
  <c r="L17" i="9"/>
  <c r="L25" i="9"/>
  <c r="N42" i="9"/>
  <c r="N38" i="9"/>
  <c r="N25" i="9"/>
  <c r="N23" i="9"/>
  <c r="N34" i="9"/>
  <c r="N39" i="9"/>
  <c r="N26" i="9"/>
  <c r="N33" i="9"/>
  <c r="N32" i="9"/>
  <c r="N40" i="9"/>
  <c r="N22" i="9"/>
  <c r="N27" i="9"/>
  <c r="N36" i="9"/>
  <c r="N21" i="9"/>
  <c r="N28" i="9"/>
  <c r="N37" i="9"/>
  <c r="N24" i="9"/>
  <c r="N35" i="9"/>
  <c r="N73" i="9"/>
  <c r="N76" i="9"/>
  <c r="N75" i="9"/>
  <c r="N74" i="9"/>
  <c r="N72" i="9"/>
  <c r="N94" i="9"/>
  <c r="N84" i="9"/>
  <c r="N81" i="9"/>
  <c r="N79" i="9"/>
  <c r="N90" i="9"/>
  <c r="N95" i="9"/>
  <c r="N96" i="9"/>
  <c r="N82" i="9"/>
  <c r="N78" i="9"/>
  <c r="N89" i="9"/>
  <c r="N88" i="9"/>
  <c r="N83" i="9"/>
  <c r="N92" i="9"/>
  <c r="N77" i="9"/>
  <c r="N93" i="9"/>
  <c r="N80" i="9"/>
  <c r="N91" i="9"/>
  <c r="N128" i="9"/>
  <c r="N140" i="9"/>
  <c r="N131" i="9"/>
  <c r="N135" i="9"/>
  <c r="N139" i="9"/>
  <c r="N143" i="9"/>
  <c r="N147" i="9"/>
  <c r="N151" i="9"/>
  <c r="N132" i="9"/>
  <c r="N144" i="9"/>
  <c r="N152" i="9"/>
  <c r="N136" i="9"/>
  <c r="N148" i="9"/>
  <c r="N129" i="9"/>
  <c r="N133" i="9"/>
  <c r="N137" i="9"/>
  <c r="N141" i="9"/>
  <c r="N145" i="9"/>
  <c r="N149" i="9"/>
  <c r="N153" i="9"/>
  <c r="N146" i="9"/>
  <c r="N150" i="9"/>
  <c r="N134" i="9"/>
  <c r="N130" i="9"/>
  <c r="N138" i="9"/>
  <c r="N142" i="9"/>
  <c r="N196" i="9"/>
  <c r="N183" i="9"/>
  <c r="N192" i="9"/>
  <c r="N186" i="9"/>
  <c r="N197" i="9"/>
  <c r="N184" i="9"/>
  <c r="N206" i="9"/>
  <c r="N203" i="9"/>
  <c r="N202" i="9"/>
  <c r="N185" i="9"/>
  <c r="N194" i="9"/>
  <c r="N198" i="9"/>
  <c r="N205" i="9"/>
  <c r="N191" i="9"/>
  <c r="N207" i="9"/>
  <c r="N195" i="9"/>
  <c r="N193" i="9"/>
  <c r="N204" i="9"/>
  <c r="N182" i="9"/>
  <c r="N259" i="9"/>
  <c r="N260" i="9"/>
  <c r="N246" i="9"/>
  <c r="N242" i="9"/>
  <c r="N250" i="9"/>
  <c r="N247" i="9"/>
  <c r="N256" i="9"/>
  <c r="N253" i="9"/>
  <c r="N252" i="9"/>
  <c r="N257" i="9"/>
  <c r="N248" i="9"/>
  <c r="N244" i="9"/>
  <c r="N255" i="9"/>
  <c r="N241" i="9"/>
  <c r="N240" i="9"/>
  <c r="N258" i="9"/>
  <c r="N243" i="9"/>
  <c r="N254" i="9"/>
  <c r="N236" i="9"/>
  <c r="N245" i="9"/>
  <c r="N309" i="9"/>
  <c r="N296" i="9"/>
  <c r="N292" i="9"/>
  <c r="N315" i="9"/>
  <c r="N314" i="9"/>
  <c r="N300" i="9"/>
  <c r="N297" i="9"/>
  <c r="N306" i="9"/>
  <c r="N303" i="9"/>
  <c r="N302" i="9"/>
  <c r="N298" i="9"/>
  <c r="N307" i="9"/>
  <c r="N294" i="9"/>
  <c r="N305" i="9"/>
  <c r="N291" i="9"/>
  <c r="N308" i="9"/>
  <c r="N295" i="9"/>
  <c r="N310" i="9"/>
  <c r="N293" i="9"/>
  <c r="N304" i="9"/>
  <c r="N357" i="9"/>
  <c r="N367" i="9"/>
  <c r="N351" i="9"/>
  <c r="N344" i="9"/>
  <c r="N358" i="9"/>
  <c r="N345" i="9"/>
  <c r="N360" i="9"/>
  <c r="N355" i="9"/>
  <c r="N366" i="9"/>
  <c r="N359" i="9"/>
  <c r="N346" i="9"/>
  <c r="N368" i="9"/>
  <c r="N348" i="9"/>
  <c r="N354" i="9"/>
  <c r="N365" i="9"/>
  <c r="N364" i="9"/>
  <c r="N347" i="9"/>
  <c r="N369" i="9"/>
  <c r="N356" i="9"/>
  <c r="N422" i="9"/>
  <c r="N420" i="9"/>
  <c r="N407" i="9"/>
  <c r="N417" i="9"/>
  <c r="N401" i="9"/>
  <c r="N421" i="9"/>
  <c r="N408" i="9"/>
  <c r="N410" i="9"/>
  <c r="N405" i="9"/>
  <c r="N416" i="9"/>
  <c r="N409" i="9"/>
  <c r="N418" i="9"/>
  <c r="N404" i="9"/>
  <c r="N415" i="9"/>
  <c r="N414" i="9"/>
  <c r="N419" i="9"/>
  <c r="N406" i="9"/>
  <c r="N403" i="9"/>
  <c r="N470" i="9"/>
  <c r="N457" i="9"/>
  <c r="N467" i="9"/>
  <c r="N474" i="9"/>
  <c r="N471" i="9"/>
  <c r="N458" i="9"/>
  <c r="N455" i="9"/>
  <c r="N466" i="9"/>
  <c r="N477" i="9"/>
  <c r="N476" i="9"/>
  <c r="N459" i="9"/>
  <c r="N460" i="9"/>
  <c r="N468" i="9"/>
  <c r="N454" i="9"/>
  <c r="N472" i="9"/>
  <c r="N465" i="9"/>
  <c r="N464" i="9"/>
  <c r="N469" i="9"/>
  <c r="N456" i="9"/>
  <c r="N453" i="9"/>
  <c r="M40" i="2"/>
  <c r="L20" i="9"/>
  <c r="L28" i="9"/>
  <c r="O41" i="9"/>
  <c r="O97" i="9"/>
  <c r="O199" i="9"/>
  <c r="O249" i="9"/>
  <c r="O299" i="9"/>
  <c r="O423" i="9"/>
  <c r="O473" i="9"/>
  <c r="N398" i="9"/>
  <c r="N56" i="9"/>
  <c r="N163" i="9"/>
  <c r="O350" i="9"/>
  <c r="N400" i="9"/>
  <c r="O462" i="9"/>
  <c r="N161" i="9"/>
  <c r="N189" i="9"/>
  <c r="N239" i="9"/>
  <c r="O301" i="9"/>
  <c r="O463" i="9"/>
  <c r="O20" i="9"/>
  <c r="O252" i="9"/>
  <c r="O402" i="9"/>
  <c r="O21" i="9"/>
  <c r="N228" i="9"/>
  <c r="O403" i="9"/>
  <c r="N155" i="9"/>
  <c r="I14" i="11"/>
  <c r="I17" i="11"/>
  <c r="K14" i="11"/>
  <c r="J17" i="11"/>
  <c r="J14" i="11"/>
  <c r="L14" i="11"/>
  <c r="K17" i="11"/>
  <c r="M14" i="11"/>
  <c r="M30" i="11"/>
  <c r="M28" i="11"/>
  <c r="M35" i="11"/>
  <c r="M24" i="11"/>
  <c r="M34" i="11"/>
  <c r="M21" i="11"/>
  <c r="M31" i="11"/>
  <c r="M19" i="11"/>
  <c r="N31" i="11"/>
  <c r="N19" i="11"/>
  <c r="M20" i="11"/>
  <c r="M32" i="11"/>
  <c r="M25" i="11"/>
  <c r="M22" i="11"/>
  <c r="O425" i="9" l="1"/>
  <c r="O434" i="9"/>
  <c r="O443" i="9"/>
  <c r="O429" i="9"/>
  <c r="O440" i="9"/>
  <c r="O439" i="9"/>
  <c r="O450" i="9"/>
  <c r="O444" i="9"/>
  <c r="O431" i="9"/>
  <c r="O428" i="9"/>
  <c r="O427" i="9"/>
  <c r="O445" i="9"/>
  <c r="O432" i="9"/>
  <c r="O442" i="9"/>
  <c r="O446" i="9"/>
  <c r="O433" i="9"/>
  <c r="O430" i="9"/>
  <c r="O441" i="9"/>
  <c r="O435" i="9"/>
  <c r="O438" i="9"/>
  <c r="O449" i="9"/>
  <c r="O426" i="9"/>
  <c r="O437" i="9"/>
  <c r="O448" i="9"/>
  <c r="O436" i="9"/>
  <c r="O447" i="9"/>
  <c r="O479" i="9"/>
  <c r="O484" i="9"/>
  <c r="O493" i="9"/>
  <c r="O497" i="9"/>
  <c r="O490" i="9"/>
  <c r="O489" i="9"/>
  <c r="O500" i="9"/>
  <c r="O494" i="9"/>
  <c r="O481" i="9"/>
  <c r="O504" i="9"/>
  <c r="O495" i="9"/>
  <c r="O482" i="9"/>
  <c r="O492" i="9"/>
  <c r="O503" i="9"/>
  <c r="O485" i="9"/>
  <c r="O496" i="9"/>
  <c r="O483" i="9"/>
  <c r="O480" i="9"/>
  <c r="O491" i="9"/>
  <c r="O501" i="9"/>
  <c r="O499" i="9"/>
  <c r="O502" i="9"/>
  <c r="O488" i="9"/>
  <c r="O498" i="9"/>
  <c r="O487" i="9"/>
  <c r="O486" i="9"/>
  <c r="O371" i="9"/>
  <c r="O384" i="9"/>
  <c r="O393" i="9"/>
  <c r="O379" i="9"/>
  <c r="O390" i="9"/>
  <c r="O389" i="9"/>
  <c r="O394" i="9"/>
  <c r="O373" i="9"/>
  <c r="O372" i="9"/>
  <c r="O381" i="9"/>
  <c r="O378" i="9"/>
  <c r="O377" i="9"/>
  <c r="O395" i="9"/>
  <c r="O382" i="9"/>
  <c r="O392" i="9"/>
  <c r="O396" i="9"/>
  <c r="O385" i="9"/>
  <c r="O383" i="9"/>
  <c r="O380" i="9"/>
  <c r="O391" i="9"/>
  <c r="O388" i="9"/>
  <c r="O374" i="9"/>
  <c r="O376" i="9"/>
  <c r="O387" i="9"/>
  <c r="O375" i="9"/>
  <c r="O386" i="9"/>
  <c r="O858" i="9"/>
  <c r="O850" i="9"/>
  <c r="O853" i="9"/>
  <c r="O852" i="9"/>
  <c r="O856" i="9"/>
  <c r="O848" i="9"/>
  <c r="O851" i="9"/>
  <c r="O857" i="9"/>
  <c r="O854" i="9"/>
  <c r="O849" i="9"/>
  <c r="O855" i="9"/>
  <c r="O282" i="9"/>
  <c r="O269" i="9"/>
  <c r="O273" i="9"/>
  <c r="O280" i="9"/>
  <c r="O266" i="9"/>
  <c r="O265" i="9"/>
  <c r="O283" i="9"/>
  <c r="O270" i="9"/>
  <c r="O268" i="9"/>
  <c r="O279" i="9"/>
  <c r="O284" i="9"/>
  <c r="O271" i="9"/>
  <c r="O267" i="9"/>
  <c r="O272" i="9"/>
  <c r="O285" i="9"/>
  <c r="O281" i="9"/>
  <c r="O263" i="9"/>
  <c r="O288" i="9"/>
  <c r="O286" i="9"/>
  <c r="O276" i="9"/>
  <c r="O274" i="9"/>
  <c r="O264" i="9"/>
  <c r="O287" i="9"/>
  <c r="O278" i="9"/>
  <c r="O277" i="9"/>
  <c r="O275" i="9"/>
  <c r="L482" i="9"/>
  <c r="L486" i="9"/>
  <c r="L490" i="9"/>
  <c r="L494" i="9"/>
  <c r="L498" i="9"/>
  <c r="L502" i="9"/>
  <c r="L480" i="9"/>
  <c r="L484" i="9"/>
  <c r="L488" i="9"/>
  <c r="L492" i="9"/>
  <c r="L496" i="9"/>
  <c r="L500" i="9"/>
  <c r="L504" i="9"/>
  <c r="L479" i="9"/>
  <c r="L489" i="9"/>
  <c r="L491" i="9"/>
  <c r="L493" i="9"/>
  <c r="L495" i="9"/>
  <c r="L481" i="9"/>
  <c r="L497" i="9"/>
  <c r="L503" i="9"/>
  <c r="L483" i="9"/>
  <c r="L499" i="9"/>
  <c r="L485" i="9"/>
  <c r="L501" i="9"/>
  <c r="L487" i="9"/>
  <c r="O211" i="9"/>
  <c r="O210" i="9"/>
  <c r="O232" i="9"/>
  <c r="O219" i="9"/>
  <c r="O230" i="9"/>
  <c r="O216" i="9"/>
  <c r="O215" i="9"/>
  <c r="O233" i="9"/>
  <c r="O220" i="9"/>
  <c r="O223" i="9"/>
  <c r="O218" i="9"/>
  <c r="O229" i="9"/>
  <c r="O234" i="9"/>
  <c r="O221" i="9"/>
  <c r="O217" i="9"/>
  <c r="O209" i="9"/>
  <c r="O222" i="9"/>
  <c r="O231" i="9"/>
  <c r="O213" i="9"/>
  <c r="O228" i="9"/>
  <c r="O226" i="9"/>
  <c r="O227" i="9"/>
  <c r="O214" i="9"/>
  <c r="O224" i="9"/>
  <c r="O225" i="9"/>
  <c r="O212" i="9"/>
  <c r="L209" i="9"/>
  <c r="L211" i="9"/>
  <c r="L215" i="9"/>
  <c r="L219" i="9"/>
  <c r="L223" i="9"/>
  <c r="L227" i="9"/>
  <c r="L231" i="9"/>
  <c r="L213" i="9"/>
  <c r="L217" i="9"/>
  <c r="L221" i="9"/>
  <c r="L225" i="9"/>
  <c r="L229" i="9"/>
  <c r="L233" i="9"/>
  <c r="L214" i="9"/>
  <c r="L222" i="9"/>
  <c r="L230" i="9"/>
  <c r="L216" i="9"/>
  <c r="L224" i="9"/>
  <c r="L232" i="9"/>
  <c r="L210" i="9"/>
  <c r="L218" i="9"/>
  <c r="L226" i="9"/>
  <c r="L234" i="9"/>
  <c r="L212" i="9"/>
  <c r="L220" i="9"/>
  <c r="L228" i="9"/>
  <c r="O160" i="9"/>
  <c r="O169" i="9"/>
  <c r="O180" i="9"/>
  <c r="O166" i="9"/>
  <c r="O165" i="9"/>
  <c r="O170" i="9"/>
  <c r="O157" i="9"/>
  <c r="O168" i="9"/>
  <c r="O179" i="9"/>
  <c r="O171" i="9"/>
  <c r="O158" i="9"/>
  <c r="O156" i="9"/>
  <c r="O167" i="9"/>
  <c r="O155" i="9"/>
  <c r="O172" i="9"/>
  <c r="O159" i="9"/>
  <c r="O173" i="9"/>
  <c r="O177" i="9"/>
  <c r="O176" i="9"/>
  <c r="O161" i="9"/>
  <c r="O164" i="9"/>
  <c r="O178" i="9"/>
  <c r="O174" i="9"/>
  <c r="O175" i="9"/>
  <c r="O162" i="9"/>
  <c r="O163" i="9"/>
  <c r="L317" i="9"/>
  <c r="L320" i="9"/>
  <c r="L324" i="9"/>
  <c r="L328" i="9"/>
  <c r="L332" i="9"/>
  <c r="L336" i="9"/>
  <c r="L340" i="9"/>
  <c r="L318" i="9"/>
  <c r="L322" i="9"/>
  <c r="L326" i="9"/>
  <c r="L330" i="9"/>
  <c r="L334" i="9"/>
  <c r="L338" i="9"/>
  <c r="L342" i="9"/>
  <c r="L327" i="9"/>
  <c r="L329" i="9"/>
  <c r="L331" i="9"/>
  <c r="L333" i="9"/>
  <c r="L319" i="9"/>
  <c r="L335" i="9"/>
  <c r="L325" i="9"/>
  <c r="L321" i="9"/>
  <c r="L337" i="9"/>
  <c r="L323" i="9"/>
  <c r="L339" i="9"/>
  <c r="L341" i="9"/>
  <c r="L101" i="9"/>
  <c r="L105" i="9"/>
  <c r="L109" i="9"/>
  <c r="L113" i="9"/>
  <c r="L117" i="9"/>
  <c r="L121" i="9"/>
  <c r="L125" i="9"/>
  <c r="L106" i="9"/>
  <c r="L114" i="9"/>
  <c r="L122" i="9"/>
  <c r="L100" i="9"/>
  <c r="L102" i="9"/>
  <c r="L110" i="9"/>
  <c r="L118" i="9"/>
  <c r="L126" i="9"/>
  <c r="L103" i="9"/>
  <c r="L107" i="9"/>
  <c r="L111" i="9"/>
  <c r="L115" i="9"/>
  <c r="L119" i="9"/>
  <c r="L123" i="9"/>
  <c r="L116" i="9"/>
  <c r="L120" i="9"/>
  <c r="L104" i="9"/>
  <c r="L124" i="9"/>
  <c r="L108" i="9"/>
  <c r="L112" i="9"/>
  <c r="O53" i="9"/>
  <c r="O62" i="9"/>
  <c r="O47" i="9"/>
  <c r="O54" i="9"/>
  <c r="O46" i="9"/>
  <c r="O50" i="9"/>
  <c r="O63" i="9"/>
  <c r="O61" i="9"/>
  <c r="O64" i="9"/>
  <c r="O51" i="9"/>
  <c r="O49" i="9"/>
  <c r="O65" i="9"/>
  <c r="O52" i="9"/>
  <c r="O66" i="9"/>
  <c r="O57" i="9"/>
  <c r="O60" i="9"/>
  <c r="O48" i="9"/>
  <c r="O70" i="9"/>
  <c r="O45" i="9"/>
  <c r="O44" i="9"/>
  <c r="O67" i="9"/>
  <c r="O58" i="9"/>
  <c r="O68" i="9"/>
  <c r="O59" i="9"/>
  <c r="O55" i="9"/>
  <c r="O69" i="9"/>
  <c r="O56" i="9"/>
  <c r="L428" i="9"/>
  <c r="L432" i="9"/>
  <c r="L436" i="9"/>
  <c r="L440" i="9"/>
  <c r="L444" i="9"/>
  <c r="L448" i="9"/>
  <c r="L426" i="9"/>
  <c r="L430" i="9"/>
  <c r="L434" i="9"/>
  <c r="L438" i="9"/>
  <c r="L442" i="9"/>
  <c r="L446" i="9"/>
  <c r="L450" i="9"/>
  <c r="L425" i="9"/>
  <c r="L431" i="9"/>
  <c r="L447" i="9"/>
  <c r="L433" i="9"/>
  <c r="L449" i="9"/>
  <c r="L435" i="9"/>
  <c r="L437" i="9"/>
  <c r="L439" i="9"/>
  <c r="L445" i="9"/>
  <c r="L441" i="9"/>
  <c r="L427" i="9"/>
  <c r="L443" i="9"/>
  <c r="L429" i="9"/>
  <c r="L263" i="9"/>
  <c r="L265" i="9"/>
  <c r="L269" i="9"/>
  <c r="L273" i="9"/>
  <c r="L277" i="9"/>
  <c r="L281" i="9"/>
  <c r="L285" i="9"/>
  <c r="L267" i="9"/>
  <c r="L271" i="9"/>
  <c r="L275" i="9"/>
  <c r="L279" i="9"/>
  <c r="L283" i="9"/>
  <c r="L287" i="9"/>
  <c r="L268" i="9"/>
  <c r="L284" i="9"/>
  <c r="L270" i="9"/>
  <c r="L286" i="9"/>
  <c r="L274" i="9"/>
  <c r="L272" i="9"/>
  <c r="L288" i="9"/>
  <c r="L276" i="9"/>
  <c r="L282" i="9"/>
  <c r="L278" i="9"/>
  <c r="L264" i="9"/>
  <c r="L280" i="9"/>
  <c r="L266" i="9"/>
  <c r="L159" i="9"/>
  <c r="L163" i="9"/>
  <c r="L167" i="9"/>
  <c r="L171" i="9"/>
  <c r="L175" i="9"/>
  <c r="L179" i="9"/>
  <c r="L156" i="9"/>
  <c r="L160" i="9"/>
  <c r="L164" i="9"/>
  <c r="L168" i="9"/>
  <c r="L172" i="9"/>
  <c r="L176" i="9"/>
  <c r="L180" i="9"/>
  <c r="L155" i="9"/>
  <c r="L157" i="9"/>
  <c r="L161" i="9"/>
  <c r="L165" i="9"/>
  <c r="L169" i="9"/>
  <c r="L173" i="9"/>
  <c r="L177" i="9"/>
  <c r="L158" i="9"/>
  <c r="L162" i="9"/>
  <c r="L166" i="9"/>
  <c r="L170" i="9"/>
  <c r="L174" i="9"/>
  <c r="L178" i="9"/>
  <c r="N24" i="11"/>
  <c r="N32" i="11"/>
  <c r="N21" i="11"/>
  <c r="N26" i="11"/>
  <c r="N27" i="11"/>
  <c r="N34" i="11"/>
  <c r="N20" i="11"/>
  <c r="N36" i="11"/>
  <c r="N28" i="11"/>
  <c r="N33" i="11"/>
  <c r="N23" i="11"/>
  <c r="N30" i="11"/>
  <c r="N25" i="11"/>
  <c r="N2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<sst xmlns="http://schemas.openxmlformats.org/spreadsheetml/2006/main" count="8594" uniqueCount="1606">
  <si>
    <t>Please save this file to your own computer before filling out this reporting form.</t>
  </si>
  <si>
    <t>Before completing this form please review the DEQ website for the most recent versions and instructions for this form:</t>
  </si>
  <si>
    <t>https://www.oregon.gov/deq/aq/aqPermits/Pages/CAO-reg.aspx</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</si>
  <si>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</si>
  <si>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</si>
  <si>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Worksheet 1</t>
  </si>
  <si>
    <t xml:space="preserve">Facility Information </t>
  </si>
  <si>
    <t xml:space="preserve">Record facility name and address, contact person, source number, and number of employees in the boxes. </t>
  </si>
  <si>
    <t>Worksheet 2</t>
  </si>
  <si>
    <t>Emission Units &amp; Activities</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</si>
  <si>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</si>
  <si>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Worksheet 3</t>
  </si>
  <si>
    <t>Pollutant Emissions - EF</t>
  </si>
  <si>
    <t>Record all Air Toxic pollutants CAS/DEQ ID and chemical names, pollutant-specifc emissions factors and control efficiencies, and calculated emissions.</t>
  </si>
  <si>
    <t>Worksheet 4</t>
  </si>
  <si>
    <t>Material Balance Activities</t>
  </si>
  <si>
    <t>Record all emission units and activities that emit air toxics included in the list of associated air toxic contaminants. Provide annual and maximum daily material usage and waste activities, material names and manufacturer, and emission type.</t>
  </si>
  <si>
    <t>Worksheet 5</t>
  </si>
  <si>
    <t>Pollutant Emissions - MB</t>
  </si>
  <si>
    <t>Record all Air Toxic pollutants CAS/DEQ ID and chemical names associated with recorded materials, pollutant-specifc percent composition and control efficiencies, and calculated emissions.</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</si>
  <si>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</si>
  <si>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t>What you need (Existing Sources):</t>
  </si>
  <si>
    <t>1. Current Permit and Permit Review Report</t>
  </si>
  <si>
    <t>2. Emission Detail Sheets</t>
  </si>
  <si>
    <t>3. Safety Data Sheets, Certified Product Data Sheets, Environmental Data Sheets, or any lab data for each material used.</t>
  </si>
  <si>
    <t>4. Most Recent Annual Report[s]</t>
  </si>
  <si>
    <t>5. Any other documentation needed to help fulfill request - e.g. emissions factor references, source test review reports, etc.</t>
  </si>
  <si>
    <t>Worksheet 1: Facility Information</t>
  </si>
  <si>
    <t xml:space="preserve">Please provide the facility name and address, contact person, and source number which is the first 6 digits of the permit number (existing sources) in the boxes provided. </t>
  </si>
  <si>
    <t xml:space="preserve">Worksheet 2: Emission Units &amp; Activities </t>
  </si>
  <si>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</si>
  <si>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t xml:space="preserve">2. Record emissions type (i.e. Stack or Fugitive) and corresponding emission type ID. </t>
  </si>
  <si>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</si>
  <si>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</si>
  <si>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</si>
  <si>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</si>
  <si>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t>Worksheet 3: Pollutant Emissions - EF</t>
  </si>
  <si>
    <t>1. Provide a row for each Air Toxic emitted from a specified TEU. Either select a CAS number or DEQ ID from the dropdown list or cut and paste both the CAS/DEQ ID and Chemical Name for each pollutant.</t>
  </si>
  <si>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</si>
  <si>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</si>
  <si>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</si>
  <si>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t>
    </r>
    <r>
      <rPr>
        <b/>
        <vertAlign val="subscript"/>
        <sz val="12"/>
        <color theme="1"/>
        <rFont val="Arial"/>
        <family val="2"/>
      </rPr>
      <t xml:space="preserve"> </t>
    </r>
    <r>
      <rPr>
        <b/>
        <sz val="12"/>
        <color theme="1"/>
        <rFont val="Arial"/>
        <family val="2"/>
      </rPr>
      <t>= (P)*(EF)*(1-CE)</t>
    </r>
  </si>
  <si>
    <t>E</t>
  </si>
  <si>
    <t>=</t>
  </si>
  <si>
    <r>
      <t xml:space="preserve">Annual or Maximum Daily air toxics emissions </t>
    </r>
    <r>
      <rPr>
        <b/>
        <sz val="12"/>
        <color theme="1"/>
        <rFont val="Arial"/>
        <family val="2"/>
      </rPr>
      <t>[Pounds/(Year|Day)]</t>
    </r>
  </si>
  <si>
    <t>P</t>
  </si>
  <si>
    <r>
      <t xml:space="preserve">Production or Process Usage Rate </t>
    </r>
    <r>
      <rPr>
        <b/>
        <sz val="12"/>
        <color theme="1"/>
        <rFont val="Arial"/>
        <family val="2"/>
      </rPr>
      <t>[Activity Units/(Year|Day)]</t>
    </r>
  </si>
  <si>
    <t>EF</t>
  </si>
  <si>
    <r>
      <t xml:space="preserve">Pollutant Emission Factor </t>
    </r>
    <r>
      <rPr>
        <b/>
        <sz val="12"/>
        <color theme="1"/>
        <rFont val="Arial"/>
        <family val="2"/>
      </rPr>
      <t>[Pounds/ Activity Unit]</t>
    </r>
  </si>
  <si>
    <t>CE</t>
  </si>
  <si>
    <r>
      <t xml:space="preserve">Overall Control Efficiency </t>
    </r>
    <r>
      <rPr>
        <b/>
        <sz val="12"/>
        <color theme="1"/>
        <rFont val="Arial"/>
        <family val="2"/>
      </rPr>
      <t>expressed as a decimal</t>
    </r>
    <r>
      <rPr>
        <sz val="12"/>
        <color theme="1"/>
        <rFont val="Arial"/>
        <family val="2"/>
      </rPr>
      <t>.</t>
    </r>
  </si>
  <si>
    <t>Worksheet 4: Material Balance Activities</t>
  </si>
  <si>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</si>
  <si>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t xml:space="preserve">2. List all materials (e.g. paints, coating materials, thinners, solvents, etc.) containing pollutants from the provided Air Toxics list - include product name and manufacturer for each specified TEU/Activity. </t>
  </si>
  <si>
    <t xml:space="preserve">3. Record emissions type (i.e. Stack or Fugitive) and corresponding emission type ID. </t>
  </si>
  <si>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</si>
  <si>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t xml:space="preserve">5. Record "Material Wasted" quantities in pounds for both annual and maximum daily activity/production/process rates for each TEU/activity for "Actual", "Requested PTE", and "Capacity" production scenarios. </t>
  </si>
  <si>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</si>
  <si>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t xml:space="preserve"> or any material that should beexcluded from emissions calculations.</t>
  </si>
  <si>
    <t>Worksheet 5: Pollutant Emissions - MB</t>
  </si>
  <si>
    <t>1. Provide a row for each Air Toxic emitted from a specified material and its associated TEU/Activity. Either select a CAS number or DEQ ID from the dropdown list or cut and paste both the CAS/DEQ ID and Chemical Name for each pollutant.</t>
  </si>
  <si>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</si>
  <si>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t>3. Provide the percent composition for the Air Toxic in the specified material as provided by the manufacturer supplied data (e.g. SDS).</t>
  </si>
  <si>
    <t>Note:</t>
  </si>
  <si>
    <t>If percent weight is a range, use the mid-point of the range. (e.g., if range is 10-50% use 30%, or if the SDS lists &lt; 5% use 2.5%)</t>
  </si>
  <si>
    <t>4. Provide any notes or references relevant to the pollutant emissions - e.g. technical references, details of control efficiencies, etc.</t>
  </si>
  <si>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</si>
  <si>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</si>
  <si>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</si>
  <si>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t>X</t>
  </si>
  <si>
    <t>Subscript X represents a specific material</t>
  </si>
  <si>
    <t>C</t>
  </si>
  <si>
    <r>
      <t xml:space="preserve">Material usage </t>
    </r>
    <r>
      <rPr>
        <b/>
        <sz val="12"/>
        <color theme="1"/>
        <rFont val="Arial"/>
        <family val="2"/>
      </rPr>
      <t>[Pounds/(Year|Day)]</t>
    </r>
  </si>
  <si>
    <t>W</t>
  </si>
  <si>
    <r>
      <t xml:space="preserve">Material waste </t>
    </r>
    <r>
      <rPr>
        <b/>
        <sz val="12"/>
        <color theme="1"/>
        <rFont val="Arial"/>
        <family val="2"/>
      </rPr>
      <t>[Pounds/(Year|Day)]</t>
    </r>
  </si>
  <si>
    <t>K</t>
  </si>
  <si>
    <t>Percent weight air toxic pollutant concentration expressed as a decimal</t>
  </si>
  <si>
    <t>Control efficiency expressed as decimal</t>
  </si>
  <si>
    <t>Facility Information</t>
  </si>
  <si>
    <t>Facility Name</t>
  </si>
  <si>
    <t>Boeing Portland</t>
  </si>
  <si>
    <t>Facility Address</t>
  </si>
  <si>
    <t>19000 NE Sandy Boulevard</t>
  </si>
  <si>
    <t>City</t>
  </si>
  <si>
    <t>Gresham</t>
  </si>
  <si>
    <t>Zip Code</t>
  </si>
  <si>
    <t>Source Number
(for existing sources)</t>
  </si>
  <si>
    <t>26-2204-ST-01</t>
  </si>
  <si>
    <t>Facility Contact</t>
  </si>
  <si>
    <t>Jeff Kosta</t>
  </si>
  <si>
    <t>Phone Number</t>
  </si>
  <si>
    <t>(971) 300-8022</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</si>
  <si>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</si>
  <si>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</si>
  <si>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</si>
  <si>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</si>
  <si>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</si>
  <si>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</si>
  <si>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</si>
  <si>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</si>
  <si>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</si>
  <si>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</si>
  <si>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</si>
  <si>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</si>
  <si>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</si>
  <si>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</si>
  <si>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</si>
  <si>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</si>
  <si>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</si>
  <si>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</si>
  <si>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</si>
  <si>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</si>
  <si>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tons</t>
  </si>
  <si>
    <t>Input Material X</t>
  </si>
  <si>
    <t>TEU-BSB-1</t>
  </si>
  <si>
    <t>Bryan Steam Corp Boiler #1 - 15 MMBtu/hr heat input</t>
  </si>
  <si>
    <t>N/A</t>
  </si>
  <si>
    <t>BSB-1</t>
  </si>
  <si>
    <t>MMScf</t>
  </si>
  <si>
    <t xml:space="preserve">Natural Gas </t>
  </si>
  <si>
    <t>N/A - See Facility wide natural gas usage. Fuel consumption is only available at the facility-wide level 2024-FW-NG</t>
  </si>
  <si>
    <t>N/A - Actual daily throughput unavailable</t>
  </si>
  <si>
    <t>TEU-BSB-2</t>
  </si>
  <si>
    <t>Bryan Steam Corp Boiler #2 - 15 MMBtu/hr heat input</t>
  </si>
  <si>
    <t>BSB-2</t>
  </si>
  <si>
    <t>TEU-CBB-1</t>
  </si>
  <si>
    <t>Cleaver Brooks Boiler #1 - 10.46 MMBtu/hr heat input</t>
  </si>
  <si>
    <t>CBB-1</t>
  </si>
  <si>
    <t>TEU-CBB-2</t>
  </si>
  <si>
    <t>Cleaver Brooks Boiler #2 - 10.46 MMBtu/hr heat input</t>
  </si>
  <si>
    <t>CBB-2</t>
  </si>
  <si>
    <t>TEU-CBB-3</t>
  </si>
  <si>
    <t>Cleaver Brooks Boiler #3 - 4.2 MMBtu/hr heat input</t>
  </si>
  <si>
    <t>CBB-3</t>
  </si>
  <si>
    <t>TEU-CBB-4</t>
  </si>
  <si>
    <t>Cleaver Brooks Boiler #4 - 3.34 MMBtu/hr heat input</t>
  </si>
  <si>
    <t>CBB-4</t>
  </si>
  <si>
    <t>TEU-HB-1</t>
  </si>
  <si>
    <t>Hurst Boiler #1 - 8.4 MMBtu/hr heat input</t>
  </si>
  <si>
    <t>HB-1</t>
  </si>
  <si>
    <t>TEU-HB-2</t>
  </si>
  <si>
    <t>Hurst Boiler #2 - 8.4 MMBtu/hr heat input</t>
  </si>
  <si>
    <t>HB-2</t>
  </si>
  <si>
    <t>TEU-HVAC</t>
  </si>
  <si>
    <t>HVAC Units Greater than 2 MMBtu/hr heat input</t>
  </si>
  <si>
    <t>HVAC-1</t>
  </si>
  <si>
    <t>MMscf</t>
  </si>
  <si>
    <t>TEU-PBO-1</t>
  </si>
  <si>
    <t>Circle 1 Paint Booth Oven - 3.5 MMBtu/hr heat input</t>
  </si>
  <si>
    <t>PBO-1</t>
  </si>
  <si>
    <t>TEU-PBO-2</t>
  </si>
  <si>
    <t>Circle 2 Paint Booth Oven - 0.5 MMBtu/hr heat input</t>
  </si>
  <si>
    <t>PBO-2</t>
  </si>
  <si>
    <t>TEU-PBO-3</t>
  </si>
  <si>
    <t>IMF Paint Booth Oven - 0.9 MMBtu/hr heat input</t>
  </si>
  <si>
    <t>PBO-3</t>
  </si>
  <si>
    <t>TEU-PBO-4</t>
  </si>
  <si>
    <t>Binks Paint Booth - 2.5 MMBtu/hr heat input</t>
  </si>
  <si>
    <t>PBO-4</t>
  </si>
  <si>
    <t>TEU-PBO-5</t>
  </si>
  <si>
    <t>Devilbiss Paint Booth - 1.8 MMBtu/hr heat input</t>
  </si>
  <si>
    <t>PBO-5</t>
  </si>
  <si>
    <t>TEU-BPBO-1</t>
  </si>
  <si>
    <t>Bleaker Paint Booths 1 - 0.7 MMBtu/hr heat input</t>
  </si>
  <si>
    <t>BPBO-1</t>
  </si>
  <si>
    <t>TEU-BPBO-2</t>
  </si>
  <si>
    <t>Bleaker Paint Booths 2 - 0.7 MMBtu/hr heat input</t>
  </si>
  <si>
    <t>BPBO-2</t>
  </si>
  <si>
    <t>TEU-HCPO-1</t>
  </si>
  <si>
    <t>Hard Chrome Plating Oven #1 - 0.3 MMBtu/hr heat input</t>
  </si>
  <si>
    <t>HCPO-1</t>
  </si>
  <si>
    <t>TEU-HCPO-2</t>
  </si>
  <si>
    <t>Hard Chrome Plating Oven #2 - 1.0 MMBtu/hr heat input</t>
  </si>
  <si>
    <t>HCPO-2</t>
  </si>
  <si>
    <t>TEU-Gen 1</t>
  </si>
  <si>
    <t>Generac 54 (M256)</t>
  </si>
  <si>
    <t>EGEN-Genac-1</t>
  </si>
  <si>
    <t>Mgal</t>
  </si>
  <si>
    <t>Fuel Usage Diesel</t>
  </si>
  <si>
    <t>TEU-NG Gen 2</t>
  </si>
  <si>
    <t>Kohler 134 (M250) - Spark ignition natural gas fuelled categorically exempt source</t>
  </si>
  <si>
    <t>EGEN-Koh-1</t>
  </si>
  <si>
    <t>Natural Gas</t>
  </si>
  <si>
    <t>TEU-NG Gen 3</t>
  </si>
  <si>
    <t>Kohler 188 (M255) - Spark ignition natural gas fuelled categorically exempt source</t>
  </si>
  <si>
    <t>EGEN-Koh-2</t>
  </si>
  <si>
    <t>TEU-Gen 4</t>
  </si>
  <si>
    <t>Kohler 402 (M253)</t>
  </si>
  <si>
    <t>EGEN-Koh-3</t>
  </si>
  <si>
    <t>TEU-Gen 5</t>
  </si>
  <si>
    <t>Caterpillar 670 (M251)</t>
  </si>
  <si>
    <t xml:space="preserve">EGEN-Cat-1 </t>
  </si>
  <si>
    <t>TEU-Gen 6</t>
  </si>
  <si>
    <t>Generac 670 (A237)</t>
  </si>
  <si>
    <t>EGEN-Genac-2</t>
  </si>
  <si>
    <t>TEU-NG Gen 7</t>
  </si>
  <si>
    <t>Caterpillar 1394 (M254) - Spark ignition natural gas fuelled categorically exempt source</t>
  </si>
  <si>
    <t>EGEN-Cat-2</t>
  </si>
  <si>
    <t>TEU-AB</t>
  </si>
  <si>
    <t>Abrasive Blasting Units</t>
  </si>
  <si>
    <t>Dust Collectors and Cartridges</t>
  </si>
  <si>
    <t xml:space="preserve">Point </t>
  </si>
  <si>
    <t>AB-1</t>
  </si>
  <si>
    <t>Lbs</t>
  </si>
  <si>
    <t>Abrasive blast media</t>
  </si>
  <si>
    <t>001SC3</t>
  </si>
  <si>
    <t>Demister 3 - Air Control Unit ID 001SCBR3</t>
  </si>
  <si>
    <t>001SCBR3</t>
  </si>
  <si>
    <t>POINT</t>
  </si>
  <si>
    <t>001_3</t>
  </si>
  <si>
    <t>Hours</t>
  </si>
  <si>
    <t>Hours of Operation</t>
  </si>
  <si>
    <t>001SC2</t>
  </si>
  <si>
    <t>Scrubber 2 - Air Control Unit ID 001SCBR2</t>
  </si>
  <si>
    <t>001SCBR2</t>
  </si>
  <si>
    <t>001_2</t>
  </si>
  <si>
    <t>001SC4</t>
  </si>
  <si>
    <t xml:space="preserve"> Scrubber 4 - Air Control Unit ID 001SCBR4</t>
  </si>
  <si>
    <t>001SCBR4</t>
  </si>
  <si>
    <t>001_4</t>
  </si>
  <si>
    <t>001SC5</t>
  </si>
  <si>
    <t xml:space="preserve"> Scrubber 5 - Air Control Unit ID 001SCBR5</t>
  </si>
  <si>
    <t>001SCBR5</t>
  </si>
  <si>
    <t>001_5</t>
  </si>
  <si>
    <t>105SC1</t>
  </si>
  <si>
    <t>85-105 Acid/Alkali/Cn Scrubber</t>
  </si>
  <si>
    <t>105SCBR1</t>
  </si>
  <si>
    <t>105_1</t>
  </si>
  <si>
    <t>105SC2</t>
  </si>
  <si>
    <t>85-105 Chrome Scrubber (2 scrubbers in parallel)</t>
  </si>
  <si>
    <t>105SCBR2</t>
  </si>
  <si>
    <t>105_2</t>
  </si>
  <si>
    <t>2024-FW-NG</t>
  </si>
  <si>
    <t>Actual 2024 Facility Wide Natural Gas Combustion</t>
  </si>
  <si>
    <t>Calculated Emissions</t>
  </si>
  <si>
    <t>Toxic Emissions
Unit ID</t>
  </si>
  <si>
    <t>Pollutant Information</t>
  </si>
  <si>
    <t>Control 
Efficiency</t>
  </si>
  <si>
    <t>Emission Factor Information</t>
  </si>
  <si>
    <t>Annual - Chronic [lb/yr]</t>
  </si>
  <si>
    <t>Max Daily - Acute [lb/day]</t>
  </si>
  <si>
    <t>EF Values</t>
  </si>
  <si>
    <t>Units</t>
  </si>
  <si>
    <t>Reference/Notes</t>
  </si>
  <si>
    <t>CAS or DEQ ID</t>
  </si>
  <si>
    <t>Chemical Name</t>
  </si>
  <si>
    <t>DEQ Sequence ID</t>
  </si>
  <si>
    <t>Annual - Chronic</t>
  </si>
  <si>
    <t>Max Daily - Acute</t>
  </si>
  <si>
    <t xml:space="preserve">Requested PTE </t>
  </si>
  <si>
    <t>61-82-5</t>
  </si>
  <si>
    <t>lb/ton</t>
  </si>
  <si>
    <t>Annual and max daily EF values are the same for this TEU and its pollutants</t>
  </si>
  <si>
    <t>7440-38-2</t>
  </si>
  <si>
    <t>The control efficiency does not apply to this pollutant</t>
  </si>
  <si>
    <t>75-07-0</t>
  </si>
  <si>
    <t>lb/MMscf</t>
  </si>
  <si>
    <t>CAO NG Ext. Comb. (b)</t>
  </si>
  <si>
    <t>N/A - See Facility wide natural gas usage</t>
  </si>
  <si>
    <t>107-02-8</t>
  </si>
  <si>
    <t>7664-41-7</t>
  </si>
  <si>
    <t>7440-39-3</t>
  </si>
  <si>
    <t>71-43-2</t>
  </si>
  <si>
    <t>50-32-8</t>
  </si>
  <si>
    <t>7440-41-7</t>
  </si>
  <si>
    <t>7440-43-9</t>
  </si>
  <si>
    <t>18540-29-9</t>
  </si>
  <si>
    <t>7440-48-4</t>
  </si>
  <si>
    <t>7440-50-8</t>
  </si>
  <si>
    <t>100-41-4</t>
  </si>
  <si>
    <t>50-00-0</t>
  </si>
  <si>
    <t>110-54-3</t>
  </si>
  <si>
    <t>7439-92-1</t>
  </si>
  <si>
    <t>7439-96-5</t>
  </si>
  <si>
    <t>7439-97-6</t>
  </si>
  <si>
    <t>1313-27-5</t>
  </si>
  <si>
    <t>91-20-3</t>
  </si>
  <si>
    <t>7440-02-0</t>
  </si>
  <si>
    <t>7782-49-2</t>
  </si>
  <si>
    <t>108-88-3</t>
  </si>
  <si>
    <t>7440-62-2</t>
  </si>
  <si>
    <t>1330-20-7</t>
  </si>
  <si>
    <t>7440-66-6</t>
  </si>
  <si>
    <t>CAO NG Ext. Comb. (a)</t>
  </si>
  <si>
    <t>Dichlorobenzene</t>
  </si>
  <si>
    <t>Chromium</t>
  </si>
  <si>
    <t>N/A - PTE calculated based on specific equipment.</t>
  </si>
  <si>
    <t>TEU-GEN-1</t>
  </si>
  <si>
    <t>106-99-0</t>
  </si>
  <si>
    <t>lb/Mgal</t>
  </si>
  <si>
    <t>CAO Diesel RICE (b) - actual hours of operation include emergency operation</t>
  </si>
  <si>
    <t>91-57-6</t>
  </si>
  <si>
    <t>83-32-9</t>
  </si>
  <si>
    <t>208-96-8</t>
  </si>
  <si>
    <t>120-12-7</t>
  </si>
  <si>
    <t>7440-36-0</t>
  </si>
  <si>
    <t>56-55-3</t>
  </si>
  <si>
    <t>205-99-2</t>
  </si>
  <si>
    <t>192-97-2</t>
  </si>
  <si>
    <t>191-24-2</t>
  </si>
  <si>
    <t>207-08-9</t>
  </si>
  <si>
    <t>108-90-7</t>
  </si>
  <si>
    <t>218-01-9</t>
  </si>
  <si>
    <t>53-70-3</t>
  </si>
  <si>
    <t>206-44-0</t>
  </si>
  <si>
    <t>86-73-7</t>
  </si>
  <si>
    <t>7647-01-0</t>
  </si>
  <si>
    <t>193-39-5</t>
  </si>
  <si>
    <t>198-55-0</t>
  </si>
  <si>
    <t>85-01-8</t>
  </si>
  <si>
    <t>115-07-1</t>
  </si>
  <si>
    <t>129-00-0</t>
  </si>
  <si>
    <t>7440-22-4</t>
  </si>
  <si>
    <t>7440-28-0</t>
  </si>
  <si>
    <t>79-34-5</t>
  </si>
  <si>
    <t>lb/MMScf</t>
  </si>
  <si>
    <t>CAO NG Int. Comb. (b) - actual hours of operation include emergency operation. Fuel consumption is also included in the facility wide fuel usage total.</t>
  </si>
  <si>
    <t>79-00-5</t>
  </si>
  <si>
    <t>95-63-6</t>
  </si>
  <si>
    <t>78-87-5</t>
  </si>
  <si>
    <t>542-75-6</t>
  </si>
  <si>
    <t>56-23-5</t>
  </si>
  <si>
    <t>67-66-3</t>
  </si>
  <si>
    <t>75-09-2</t>
  </si>
  <si>
    <t>106-93-4</t>
  </si>
  <si>
    <t>107-06-2</t>
  </si>
  <si>
    <t>67-56-1</t>
  </si>
  <si>
    <t>100-42-5</t>
  </si>
  <si>
    <t>75-01-4</t>
  </si>
  <si>
    <t>lb/lb</t>
  </si>
  <si>
    <t>California Air Toxins Emission Factor - calculated emissions to include control efficiency</t>
  </si>
  <si>
    <t>lb/hr</t>
  </si>
  <si>
    <t>Emissions based on expected tank maximum concentrations and sparge conditions.</t>
  </si>
  <si>
    <t>1310-73-2</t>
  </si>
  <si>
    <t>7664-39-3</t>
  </si>
  <si>
    <t>7697-37-2</t>
  </si>
  <si>
    <t>7664-93-9</t>
  </si>
  <si>
    <t>7664-38-2</t>
  </si>
  <si>
    <t>74-90-8</t>
  </si>
  <si>
    <t>7718-54-9</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</si>
  <si>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</si>
  <si>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</si>
  <si>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</si>
  <si>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</si>
  <si>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</si>
  <si>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</si>
  <si>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</si>
  <si>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</si>
  <si>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</si>
  <si>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</si>
  <si>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</si>
  <si>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</si>
  <si>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</si>
  <si>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</si>
  <si>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</si>
  <si>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</si>
  <si>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TEU-BOOTH</t>
  </si>
  <si>
    <t>Paint Booth Operations - Surface Coating</t>
  </si>
  <si>
    <t>10-11 Coatings</t>
  </si>
  <si>
    <t>Various Manufacturers</t>
  </si>
  <si>
    <t>10-20 Coatings</t>
  </si>
  <si>
    <t>10-60 Coatings</t>
  </si>
  <si>
    <t>10-79 Coatings</t>
  </si>
  <si>
    <t>10-83 Coatings</t>
  </si>
  <si>
    <t>10-86 Coatings</t>
  </si>
  <si>
    <t>TEU-FW-MISC</t>
  </si>
  <si>
    <t>Facility-Wide Miscellaneous Material Usage</t>
  </si>
  <si>
    <t>1300 RUBBER AND GASKET ADHESIVE</t>
  </si>
  <si>
    <t>Fugitive</t>
  </si>
  <si>
    <t>3-8 EVERLUBE 620 C READY TO APPLY</t>
  </si>
  <si>
    <t>3M SCOTCH-GRIP 847</t>
  </si>
  <si>
    <t xml:space="preserve">5117-4 INK (A-7 PLAN) </t>
  </si>
  <si>
    <t>5-123 TY1 CL3 HYSOL 615 A/B TY71 (10 CT/BX)</t>
  </si>
  <si>
    <t>5-136 TY2 CL1 BODY FILLER/HARDENER 50% (GAL)</t>
  </si>
  <si>
    <t>5-136 TY2 CL1 BODY FILLER/HARDENER 50% (PT)</t>
  </si>
  <si>
    <t>5-45 A2 GR3 890 MF</t>
  </si>
  <si>
    <t>5-55 EC-1870 ADHESIVE</t>
  </si>
  <si>
    <t xml:space="preserve">5-63 TY1 B4 DAPCO 18-4F </t>
  </si>
  <si>
    <t xml:space="preserve">565 PST INDUSTRIAL GRADE PIPE SEALANT </t>
  </si>
  <si>
    <t>5-92 T1 C4 2216 GRAY EPOXY A/B</t>
  </si>
  <si>
    <t>5-92 TY5 CL2 EC-2615 B/A LW EPOXY A</t>
  </si>
  <si>
    <t>5-92 TY5, CL1 3333 GRAY EPOXY</t>
  </si>
  <si>
    <t>5-95 TY1 B1/2 PRO-SEAL 870 MIXED</t>
  </si>
  <si>
    <t xml:space="preserve">5-95 TY1 B2 PRO-SEAL 870 1 oz </t>
  </si>
  <si>
    <t>5-95 TY1 C20 PRO-SEAL 870 6 oz</t>
  </si>
  <si>
    <t xml:space="preserve">683-3-20 HOT FINCH 5710 TY41 (36 CT /BX) </t>
  </si>
  <si>
    <t>73X RED MARKING INK</t>
  </si>
  <si>
    <t>767 ANTI-SEIZE THREAD COMPOUND (MIN 10)</t>
  </si>
  <si>
    <t xml:space="preserve">ADHESIVE, SUPER 77 SPRAY </t>
  </si>
  <si>
    <t>BARGE CEMENT</t>
  </si>
  <si>
    <t>BELT DRESSING 30527</t>
  </si>
  <si>
    <t xml:space="preserve">CRC CABLE CLEAN DEGREASER </t>
  </si>
  <si>
    <t>DAP LATEX WOOD FILLER</t>
  </si>
  <si>
    <t>DYKEM STEEL BLUE LAYOUT FLUID (MIN 12)</t>
  </si>
  <si>
    <t>EC 776 FUEL RESISTANT COATING</t>
  </si>
  <si>
    <t>EXTREME DUTY SILICONE</t>
  </si>
  <si>
    <t>FORMULA # 581</t>
  </si>
  <si>
    <t>GLYPTAL 1201 A RED INSULATING ENAMEL</t>
  </si>
  <si>
    <t>ICI DEVFLEX 4208-0500 G SAFETY YELLOW</t>
  </si>
  <si>
    <t xml:space="preserve">LPS CHAIN MATE </t>
  </si>
  <si>
    <t>LUBRI-BOND 220 SOLID FILM</t>
  </si>
  <si>
    <t>MASCOBOND LO MOD</t>
  </si>
  <si>
    <t>METAFLUX MOLY EPOXY 70-82</t>
  </si>
  <si>
    <t>NEOPRENE F1 ADHESIVE</t>
  </si>
  <si>
    <t xml:space="preserve">NEW RAPID TAP  (NOT FOR USE ON ALUMINUM) </t>
  </si>
  <si>
    <t xml:space="preserve">NON-CHLOR BRAKLEEN </t>
  </si>
  <si>
    <t>NYCOTE 7-11 COATING 5157</t>
  </si>
  <si>
    <t xml:space="preserve">OIL, AEROKROIL </t>
  </si>
  <si>
    <t>OIL, KROIL</t>
  </si>
  <si>
    <t>PAINT, ECOTHANE PRECAUTIONARY BLUE</t>
  </si>
  <si>
    <t xml:space="preserve">PAINT, FLAME CONTROL 20-20  BLUE </t>
  </si>
  <si>
    <t xml:space="preserve">PAINT, FLAME CONTROL 20-20 WHITE </t>
  </si>
  <si>
    <t xml:space="preserve">PAINT, KRYLON 1003 INT. HARVESTER RED </t>
  </si>
  <si>
    <t>PAINT, KRYLON 1515 DARK BLUE (MIN 12)</t>
  </si>
  <si>
    <t xml:space="preserve">PAINT, KRYLON 1601 GLOSS BLACK </t>
  </si>
  <si>
    <t xml:space="preserve">PAINT, KRYLON 1602 FLAT BLACK </t>
  </si>
  <si>
    <t xml:space="preserve">PAINT, KRYLON 1604 SHADOW GRAY </t>
  </si>
  <si>
    <t xml:space="preserve">PAINT, KRYLON TOUGH COAT 1800 WHITE </t>
  </si>
  <si>
    <t>PAINT, KRYLON TOUGH COAT 1800 WHITE (MIN 12)</t>
  </si>
  <si>
    <t xml:space="preserve">PAINT, RUST-OLEUM 2182 GRAY PRIMER </t>
  </si>
  <si>
    <t>PAINT, SPRUCE 473 GLOSS BROWN</t>
  </si>
  <si>
    <t>PSI-803 GRAY</t>
  </si>
  <si>
    <t>PSI-803 WHITE</t>
  </si>
  <si>
    <t>RTV 1204 SILICONE PRIMER</t>
  </si>
  <si>
    <t>RUST-OLEUM 2179 GLOSS BLACK</t>
  </si>
  <si>
    <t>SOLVENT, DENATURED ALCOHOL (SUNNYSIDE)</t>
  </si>
  <si>
    <t>SOLVENT, MPK 11-9</t>
  </si>
  <si>
    <t xml:space="preserve">ULTRAGEL II (MIN BUY 12) </t>
  </si>
  <si>
    <t>V2333 FLOURESCENT GREEN MARKING PT.</t>
  </si>
  <si>
    <t xml:space="preserve">V2363 SAFETY RED MARKING PAINT </t>
  </si>
  <si>
    <t>ICI HYDROSEALER EXT. PRIMER WHITE 6001-1200</t>
  </si>
  <si>
    <t>INK, BLUE STEEL(DO ALL)</t>
  </si>
  <si>
    <t>KRAZY GLUE REGULAR</t>
  </si>
  <si>
    <t>KRYLON 1310 OSHA SAFETY YELLOW(MIN 12)</t>
  </si>
  <si>
    <t>KRYLON 1311 MATTE CLEAR</t>
  </si>
  <si>
    <t xml:space="preserve">LOCTITE 222 SMALL SCREW THREADLOCKER 22231 </t>
  </si>
  <si>
    <t>LOCTITE 222 SMALL SCREW THREADLOCKER 22231 (MIL)</t>
  </si>
  <si>
    <t>LOCTITE 242 REMOVABLE THREADLOCKER</t>
  </si>
  <si>
    <t>LOCTITE 277-31MIL</t>
  </si>
  <si>
    <t xml:space="preserve">LOCTITE 380 BLACK MAX BLACK TOUGH ADH </t>
  </si>
  <si>
    <t xml:space="preserve">LOCTITE 404 QUICK SET(FREEZER) </t>
  </si>
  <si>
    <t xml:space="preserve">LOCTITE 515 GASKET SEALANT 6CC </t>
  </si>
  <si>
    <t xml:space="preserve">LOCTITE 545 PNEUMATIC/HYDRAULIC SEAL </t>
  </si>
  <si>
    <t>LOCTITE 635 RETAINING COMPOUND(MIL)</t>
  </si>
  <si>
    <t>LOCTITE 640 HIGH TEMP</t>
  </si>
  <si>
    <t xml:space="preserve">LOCTITE 648 SLEEVE &amp; BUSH RETAINER </t>
  </si>
  <si>
    <t>LOCTITE 680 RETAINING COMPOUND</t>
  </si>
  <si>
    <t>10-128 TY1, GRA EAP-9</t>
  </si>
  <si>
    <t xml:space="preserve">KRYLON 1929 SAFETY PURPLE </t>
  </si>
  <si>
    <t>KRYLON Industrial TOUGH COAT Acrylic Enamel, International Harvester Red</t>
  </si>
  <si>
    <t>LOCTITE 272 HIGH TEMP</t>
  </si>
  <si>
    <t>RUST-OLEUM 2143 SAFETY YELLOW</t>
  </si>
  <si>
    <t>RUST-OLEUM 7564 SAFETY RED</t>
  </si>
  <si>
    <t>RUST-OLEUM DEEP BLUE</t>
  </si>
  <si>
    <t>Degreasing</t>
  </si>
  <si>
    <t>Vapor degreasing</t>
  </si>
  <si>
    <t>Perchloroethylene</t>
  </si>
  <si>
    <t>Emissions Data</t>
  </si>
  <si>
    <t>Annual Emissions - Chronic [lb/yr]</t>
  </si>
  <si>
    <t>Total Daily Emissions - Acute [lb/day]</t>
  </si>
  <si>
    <t>Control Efficiency</t>
  </si>
  <si>
    <t>Percent Composition</t>
  </si>
  <si>
    <t>100-40-3</t>
  </si>
  <si>
    <t>Includes Transfer Efficiency (72%) and Filter Removal Efficiency (99%)</t>
  </si>
  <si>
    <t>90-43-7</t>
  </si>
  <si>
    <t>Mass balance calculation based on ACDP calculations. No material waste applied.</t>
  </si>
  <si>
    <t>107-21-1</t>
  </si>
  <si>
    <t>108-10-1</t>
  </si>
  <si>
    <t>111-76-2</t>
  </si>
  <si>
    <t>Mass balance calculation based on ACDP calculations. Control Efficiency includes transfer efficiency, overspray, and control efficiency. No material waste applied.</t>
  </si>
  <si>
    <t>98-82-8</t>
  </si>
  <si>
    <t>108-05-4</t>
  </si>
  <si>
    <t>822-06-0</t>
  </si>
  <si>
    <t>84-74-2</t>
  </si>
  <si>
    <t>123-31-9</t>
  </si>
  <si>
    <t>79-10-7</t>
  </si>
  <si>
    <t>106-88-7</t>
  </si>
  <si>
    <t>127-18-4</t>
  </si>
  <si>
    <t>Emissions based on Permit limit of 4,800 kg annual limit, with actual emissions calculated per ACDP methodology.</t>
  </si>
  <si>
    <t>DEQ ID</t>
  </si>
  <si>
    <t>CASRN</t>
  </si>
  <si>
    <t>HAP</t>
  </si>
  <si>
    <t>630-20-6</t>
  </si>
  <si>
    <t>1,1,1,2-Tetrachloroethane</t>
  </si>
  <si>
    <t/>
  </si>
  <si>
    <t>811-97-2</t>
  </si>
  <si>
    <t>1,1,1,2-Tetrafluoroethane</t>
  </si>
  <si>
    <t>71-55-6</t>
  </si>
  <si>
    <t>1,1,1-Trichloroethane (methyl chloroform)</t>
  </si>
  <si>
    <t>Y</t>
  </si>
  <si>
    <t>1,1,2,2-Tetrachloroethane</t>
  </si>
  <si>
    <t>1,1,2-Trichloroethane (vinyl trichloride)</t>
  </si>
  <si>
    <t>75-34-3</t>
  </si>
  <si>
    <t>1,1-Dichloroethane (ethylidene dichloride)</t>
  </si>
  <si>
    <t>75-37-6</t>
  </si>
  <si>
    <t>1,1-Difluoroethane</t>
  </si>
  <si>
    <t>57-14-7</t>
  </si>
  <si>
    <t>1,1-Dimethylhydrazine</t>
  </si>
  <si>
    <t>67562-39-4</t>
  </si>
  <si>
    <t>1,2,3,4,6,7,8-Heptachlorodibenzofuran (HpCDF)</t>
  </si>
  <si>
    <t>35822-46-9</t>
  </si>
  <si>
    <t>1,2,3,4,6,7,8-Heptachlorodibenzo-p-dioxin (HpCDD)</t>
  </si>
  <si>
    <t>55673-89-7</t>
  </si>
  <si>
    <t>1,2,3,4,7,8,9-Heptachlorodibenzofuran (HpCDF)</t>
  </si>
  <si>
    <t>70648-26-9</t>
  </si>
  <si>
    <t>1,2,3,4,7,8-Hexachlorodibenzofuran (HxCDF)</t>
  </si>
  <si>
    <t>39227-28-6</t>
  </si>
  <si>
    <t>1,2,3,4,7,8-Hexachlorodibenzo-p-dioxin (HxCDD)</t>
  </si>
  <si>
    <t>57117-44-9</t>
  </si>
  <si>
    <t>1,2,3,6,7,8-Hexachlorodibenzofuran (HxCDF)</t>
  </si>
  <si>
    <t>57653-85-7</t>
  </si>
  <si>
    <t>1,2,3,6,7,8-Hexachlorodibenzo-p-dioxin (HxCDD)</t>
  </si>
  <si>
    <t>72918-21-9</t>
  </si>
  <si>
    <t>1,2,3,7,8,9-Hexachlorodibenzofuran (HxCDF)</t>
  </si>
  <si>
    <t>19408-74-3</t>
  </si>
  <si>
    <t>1,2,3,7,8,9-Hexachlorodibenzo-p-dioxin (HxCDD)</t>
  </si>
  <si>
    <t>57117-41-6</t>
  </si>
  <si>
    <t>1,2,3,7,8-Pentachlorodibenzofuran (PeCDF)</t>
  </si>
  <si>
    <t>40321-76-4</t>
  </si>
  <si>
    <t>1,2,3,7,8-Pentachlorodibenzo-p-dioxin (PeCDD)</t>
  </si>
  <si>
    <t>96-18-4</t>
  </si>
  <si>
    <t>1,2,3-Trichloropropane</t>
  </si>
  <si>
    <t>526-73-8</t>
  </si>
  <si>
    <t>1,2,3-Trimethylbenzene</t>
  </si>
  <si>
    <t>120-82-1</t>
  </si>
  <si>
    <t>1,2,4-Trichlorobenzene</t>
  </si>
  <si>
    <t>1,2,4-Trimethylbenzene</t>
  </si>
  <si>
    <t>96-12-8</t>
  </si>
  <si>
    <t>1,2-Dibromo-3-chloropropane (DBCP)</t>
  </si>
  <si>
    <t>95-50-1</t>
  </si>
  <si>
    <t>1,2-Dichlorobenzene</t>
  </si>
  <si>
    <t>1,2-Dichloropropane (propylene dichloride)</t>
  </si>
  <si>
    <t>540-73-8</t>
  </si>
  <si>
    <t>1,2-Dimethylhydrazine</t>
  </si>
  <si>
    <t>122-66-7</t>
  </si>
  <si>
    <t>1,2-Diphenylhydrazine (hydrazobenzene)</t>
  </si>
  <si>
    <t>1,2-Epoxybutane</t>
  </si>
  <si>
    <t>75-55-8</t>
  </si>
  <si>
    <t>1,2-Propyleneimine (2-methylaziridine)</t>
  </si>
  <si>
    <t>108-67-8</t>
  </si>
  <si>
    <t>1,3,5-Trimethylbenzene</t>
  </si>
  <si>
    <t>1,3-Butadiene</t>
  </si>
  <si>
    <t>541-73-1</t>
  </si>
  <si>
    <t>1,3-Dichlorobenzene</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</si>
  <si>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</si>
  <si>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</si>
  <si>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</si>
  <si>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</si>
  <si>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</si>
  <si>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</si>
  <si>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</si>
  <si>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</si>
  <si>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</si>
  <si>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</si>
  <si>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</si>
  <si>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</si>
  <si>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</si>
  <si>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</si>
  <si>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</si>
  <si>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</si>
  <si>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</si>
  <si>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832-69-9</t>
  </si>
  <si>
    <t>1-Methylphenanthrene</t>
  </si>
  <si>
    <t>2381-21-7</t>
  </si>
  <si>
    <t>1-Methylpyrene</t>
  </si>
  <si>
    <t>5522-43-0</t>
  </si>
  <si>
    <t>1-Nitropyrene</t>
  </si>
  <si>
    <t>540-84-1</t>
  </si>
  <si>
    <t>2,2,4-Trimethylpentane</t>
  </si>
  <si>
    <t>60851-34-5</t>
  </si>
  <si>
    <t>2,3,4,6,7,8-Hexachlorodibenzofuran (HxCDF)</t>
  </si>
  <si>
    <t>58-90-2</t>
  </si>
  <si>
    <t>2,3,4,6-Tetrachlorophenol</t>
  </si>
  <si>
    <t>57117-31-4</t>
  </si>
  <si>
    <t>2,3,4,7,8-Pentachlorodibenzofuran (PeCDF)</t>
  </si>
  <si>
    <t>51207-31-9</t>
  </si>
  <si>
    <t>2,3,7,8-Tetrachlorodibenzofuran (TcDF)</t>
  </si>
  <si>
    <t>1746-01-6</t>
  </si>
  <si>
    <t>2,3,7,8-Tetrachlorodibenzo-p-dioxin (TCDD)</t>
  </si>
  <si>
    <t>96-13-9</t>
  </si>
  <si>
    <t>2,3-Dibromo-1-propanol</t>
  </si>
  <si>
    <t>95-95-4</t>
  </si>
  <si>
    <t>2,4,5-Trichlorophenol</t>
  </si>
  <si>
    <t>88-06-2</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</si>
  <si>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</si>
  <si>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</si>
  <si>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</si>
  <si>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</si>
  <si>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</si>
  <si>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</si>
  <si>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</si>
  <si>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</si>
  <si>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</si>
  <si>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</si>
  <si>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</si>
  <si>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</si>
  <si>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</si>
  <si>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</si>
  <si>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</si>
  <si>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51-28-5</t>
  </si>
  <si>
    <t>2,4-Dinitrophenol</t>
  </si>
  <si>
    <t>121-14-2</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</si>
  <si>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</si>
  <si>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</si>
  <si>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</si>
  <si>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</si>
  <si>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</si>
  <si>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</si>
  <si>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</si>
  <si>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</si>
  <si>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</si>
  <si>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</si>
  <si>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</si>
  <si>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</si>
  <si>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</si>
  <si>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78-93-3</t>
  </si>
  <si>
    <t>2-Butanone (methyl ethyl ketone)</t>
  </si>
  <si>
    <t>532-27-4</t>
  </si>
  <si>
    <t>2-Chloroacetophenone</t>
  </si>
  <si>
    <t>95-57-8</t>
  </si>
  <si>
    <t>2-Chlorophenol</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</si>
  <si>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</si>
  <si>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</si>
  <si>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</si>
  <si>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</si>
  <si>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</si>
  <si>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</si>
  <si>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</si>
  <si>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</si>
  <si>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</si>
  <si>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</si>
  <si>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</si>
  <si>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</si>
  <si>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</si>
  <si>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</si>
  <si>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</si>
  <si>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</si>
  <si>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</si>
  <si>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</si>
  <si>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</si>
  <si>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</si>
  <si>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</si>
  <si>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</si>
  <si>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</si>
  <si>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</si>
  <si>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56-49-5</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</si>
  <si>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</si>
  <si>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</si>
  <si>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</si>
  <si>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</si>
  <si>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</si>
  <si>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</si>
  <si>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</si>
  <si>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</si>
  <si>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</si>
  <si>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</si>
  <si>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</si>
  <si>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</si>
  <si>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</si>
  <si>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</si>
  <si>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</si>
  <si>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</si>
  <si>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</si>
  <si>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</si>
  <si>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</si>
  <si>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</si>
  <si>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</si>
  <si>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534-52-1</t>
  </si>
  <si>
    <t>4,6-Dinitro-o-cresol (and salts)</t>
  </si>
  <si>
    <t>92-67-1</t>
  </si>
  <si>
    <t>4-Aminobiphenyl</t>
  </si>
  <si>
    <t>95-83-0</t>
  </si>
  <si>
    <t>4-Chloro-o-phenylenediamine</t>
  </si>
  <si>
    <t>60-11-7</t>
  </si>
  <si>
    <t>4-Dimethylaminoazobenzene</t>
  </si>
  <si>
    <t>92-93-3</t>
  </si>
  <si>
    <t>4-Nitrobiphenyl</t>
  </si>
  <si>
    <t>100-02-7</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</si>
  <si>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</si>
  <si>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</si>
  <si>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</si>
  <si>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</si>
  <si>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</si>
  <si>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</si>
  <si>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</si>
  <si>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</si>
  <si>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</si>
  <si>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</si>
  <si>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</si>
  <si>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</si>
  <si>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</si>
  <si>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</si>
  <si>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57-97-6</t>
  </si>
  <si>
    <t>7,12-Dimethylbenz[a]anthracene</t>
  </si>
  <si>
    <t>194-59-2</t>
  </si>
  <si>
    <t>7H-Dibenzo[c,g]carbazole</t>
  </si>
  <si>
    <t>26148-68-5</t>
  </si>
  <si>
    <t>A-alpha-c(2-amino-9h-pyrido[2,3-b]indole)</t>
  </si>
  <si>
    <t>Acenaphthene</t>
  </si>
  <si>
    <t>Acenaphthylene</t>
  </si>
  <si>
    <t>Acetaldehyde</t>
  </si>
  <si>
    <t>60-35-5</t>
  </si>
  <si>
    <t>Acetamide</t>
  </si>
  <si>
    <t>67-64-1</t>
  </si>
  <si>
    <t>Acetone</t>
  </si>
  <si>
    <t>75-05-8</t>
  </si>
  <si>
    <t>Acetonitrile</t>
  </si>
  <si>
    <t>98-86-2</t>
  </si>
  <si>
    <t>Acetophenone</t>
  </si>
  <si>
    <t>Acrolein</t>
  </si>
  <si>
    <t>79-06-1</t>
  </si>
  <si>
    <t>Acrylamide</t>
  </si>
  <si>
    <t>Acrylic acid</t>
  </si>
  <si>
    <t>107-13-1</t>
  </si>
  <si>
    <t>Acrylonitrile</t>
  </si>
  <si>
    <t>50-76-0</t>
  </si>
  <si>
    <t>Actinomycin D</t>
  </si>
  <si>
    <t>1596-84-5</t>
  </si>
  <si>
    <t>Alar</t>
  </si>
  <si>
    <t>309-00-2</t>
  </si>
  <si>
    <t>Aldrin</t>
  </si>
  <si>
    <t>107-05-1</t>
  </si>
  <si>
    <t>Allyl chloride</t>
  </si>
  <si>
    <t>319-84-6</t>
  </si>
  <si>
    <t>alpha-Hexachlorocyclohexane</t>
  </si>
  <si>
    <t>7429-90-5</t>
  </si>
  <si>
    <t>Aluminum and compounds</t>
  </si>
  <si>
    <t>1344-28-1</t>
  </si>
  <si>
    <t>Aluminum oxide (fibrous forms)</t>
  </si>
  <si>
    <t>Amitrole</t>
  </si>
  <si>
    <t>Ammonia</t>
  </si>
  <si>
    <t>7803-63-6</t>
  </si>
  <si>
    <t>Ammonium bisulfate</t>
  </si>
  <si>
    <t>6484-52-2</t>
  </si>
  <si>
    <t>Ammonium nitrate</t>
  </si>
  <si>
    <t>7783-20-2</t>
  </si>
  <si>
    <t>Ammonium sulfate</t>
  </si>
  <si>
    <t>62-53-3</t>
  </si>
  <si>
    <t>Aniline</t>
  </si>
  <si>
    <t>191-26-4</t>
  </si>
  <si>
    <t>Anthanthrene</t>
  </si>
  <si>
    <t>Anthracene</t>
  </si>
  <si>
    <t>Antimony and compounds</t>
  </si>
  <si>
    <t>1309-64-4</t>
  </si>
  <si>
    <t>Antimony trioxide</t>
  </si>
  <si>
    <t>140-57-8</t>
  </si>
  <si>
    <t>Aramite</t>
  </si>
  <si>
    <t>Arsenic and compounds</t>
  </si>
  <si>
    <t>7784-42-1</t>
  </si>
  <si>
    <t>Arsine</t>
  </si>
  <si>
    <t>1332-21-4</t>
  </si>
  <si>
    <t>Asbestos</t>
  </si>
  <si>
    <t>492-80-8</t>
  </si>
  <si>
    <t>Auramine</t>
  </si>
  <si>
    <t>115-02-6</t>
  </si>
  <si>
    <t>Azaserine</t>
  </si>
  <si>
    <t>446-86-6</t>
  </si>
  <si>
    <t>Azathioprine</t>
  </si>
  <si>
    <t>103-33-3</t>
  </si>
  <si>
    <t>Azobenzene</t>
  </si>
  <si>
    <t>Barium and compounds</t>
  </si>
  <si>
    <t>Benz[a]anthracene</t>
  </si>
  <si>
    <t>Benzene</t>
  </si>
  <si>
    <t>92-87-5</t>
  </si>
  <si>
    <t>Benzidine (and its salts)</t>
  </si>
  <si>
    <t>Benzo[a]pyrene</t>
  </si>
  <si>
    <t>Benzo[b]fluoranthene</t>
  </si>
  <si>
    <t>205-12-9</t>
  </si>
  <si>
    <t>Benzo[c]fluorene</t>
  </si>
  <si>
    <t>Benzo[e]pyrene</t>
  </si>
  <si>
    <t>Benzo[g,h,i]perylene</t>
  </si>
  <si>
    <t>205-82-3</t>
  </si>
  <si>
    <t>Benzo[j]fluoranthene</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</si>
  <si>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</si>
  <si>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</si>
  <si>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</si>
  <si>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</si>
  <si>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</si>
  <si>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</si>
  <si>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</si>
  <si>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</si>
  <si>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</si>
  <si>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</si>
  <si>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</si>
  <si>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</si>
  <si>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</si>
  <si>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Beryllium and compounds</t>
  </si>
  <si>
    <t>1304-56-9</t>
  </si>
  <si>
    <t>Beryllium oxide</t>
  </si>
  <si>
    <t>13510-49-1</t>
  </si>
  <si>
    <t>Beryllium sulfate</t>
  </si>
  <si>
    <t>3068-88-0</t>
  </si>
  <si>
    <t>beta-Butyrolactone</t>
  </si>
  <si>
    <t>319-85-7</t>
  </si>
  <si>
    <t>beta-Hexachlorocyclohexane</t>
  </si>
  <si>
    <t>57-57-8</t>
  </si>
  <si>
    <t>beta-Propiolactone</t>
  </si>
  <si>
    <t>92-52-4</t>
  </si>
  <si>
    <t>Biphenyl</t>
  </si>
  <si>
    <t>111-44-4</t>
  </si>
  <si>
    <t>bis(2-Chloroethyl) ether (BCEE)</t>
  </si>
  <si>
    <t>103-23-1</t>
  </si>
  <si>
    <t>bis(2-Ethylhexyl) adipate</t>
  </si>
  <si>
    <t>117-81-7</t>
  </si>
  <si>
    <t>bis(2-Ethylhexyl) phthalate (DEHP)</t>
  </si>
  <si>
    <t>542-88-1</t>
  </si>
  <si>
    <t>bis(Chloromethyl) ether</t>
  </si>
  <si>
    <t>7726-95-6</t>
  </si>
  <si>
    <t>Bromine and compounds</t>
  </si>
  <si>
    <t>7789-30-2</t>
  </si>
  <si>
    <t>Bromine pentafluoride</t>
  </si>
  <si>
    <t>75-27-4</t>
  </si>
  <si>
    <t>Bromodichloromethane</t>
  </si>
  <si>
    <t>75-25-2</t>
  </si>
  <si>
    <t>Bromoform</t>
  </si>
  <si>
    <t>74-83-9</t>
  </si>
  <si>
    <t>Bromomethane (methyl bromide)</t>
  </si>
  <si>
    <t>141-32-2</t>
  </si>
  <si>
    <t>Butyl acrylate</t>
  </si>
  <si>
    <t>85-68-7</t>
  </si>
  <si>
    <t>Butyl benzyl phthalate</t>
  </si>
  <si>
    <t>25013-16-5</t>
  </si>
  <si>
    <t>Butylated hydroxyanisole</t>
  </si>
  <si>
    <t>569-61-9</t>
  </si>
  <si>
    <t>C.I. Basic Red 9 monohydrochloride</t>
  </si>
  <si>
    <t>Cadmium and compounds</t>
  </si>
  <si>
    <t>156-62-7</t>
  </si>
  <si>
    <t>Calcium cyanamide</t>
  </si>
  <si>
    <t>105-60-2</t>
  </si>
  <si>
    <t>Caprolactam</t>
  </si>
  <si>
    <t>2425-06-1</t>
  </si>
  <si>
    <t>Captafol</t>
  </si>
  <si>
    <t>133-06-2</t>
  </si>
  <si>
    <t>Captan</t>
  </si>
  <si>
    <t>63-25-2</t>
  </si>
  <si>
    <t>Carbaryl</t>
  </si>
  <si>
    <t>86-74-8</t>
  </si>
  <si>
    <t>Carbazole</t>
  </si>
  <si>
    <t>Carbon black extracts</t>
  </si>
  <si>
    <t>75-15-0</t>
  </si>
  <si>
    <t>Carbon disulfide</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</si>
  <si>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</si>
  <si>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</si>
  <si>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</si>
  <si>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</si>
  <si>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</si>
  <si>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</si>
  <si>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</si>
  <si>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</si>
  <si>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</si>
  <si>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</si>
  <si>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</si>
  <si>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</si>
  <si>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</si>
  <si>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</si>
  <si>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</si>
  <si>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</si>
  <si>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</si>
  <si>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</si>
  <si>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</si>
  <si>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</si>
  <si>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</si>
  <si>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</si>
  <si>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</si>
  <si>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</si>
  <si>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</si>
  <si>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</si>
  <si>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</si>
  <si>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</si>
  <si>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85535-84-8</t>
  </si>
  <si>
    <t>Chloroalkanes C10-13 (chlorinated paraffins)</t>
  </si>
  <si>
    <t>Chlorobenzene</t>
  </si>
  <si>
    <t>510-15-6</t>
  </si>
  <si>
    <t>Chlorobenzilate (ethyl-4,4'-dichlorobenzilate)</t>
  </si>
  <si>
    <t>75-45-6</t>
  </si>
  <si>
    <t>Chlorodifluoromethane (Freon 22)</t>
  </si>
  <si>
    <t>75-00-3</t>
  </si>
  <si>
    <t>Chloroethane (ethyl chloride)</t>
  </si>
  <si>
    <t>Chloroform</t>
  </si>
  <si>
    <t>74-87-3</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</si>
  <si>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</si>
  <si>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</si>
  <si>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</si>
  <si>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</si>
  <si>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</si>
  <si>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</si>
  <si>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</si>
  <si>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</si>
  <si>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</si>
  <si>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</si>
  <si>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</si>
  <si>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</si>
  <si>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</si>
  <si>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Chromium VI, chromate and dichromate particulate</t>
  </si>
  <si>
    <t>Chrysene</t>
  </si>
  <si>
    <t>87-29-6</t>
  </si>
  <si>
    <t>Cinnamyl anthranilate</t>
  </si>
  <si>
    <t>Cobalt and compounds</t>
  </si>
  <si>
    <t>Coke oven emissions</t>
  </si>
  <si>
    <t>Copper and compounds</t>
  </si>
  <si>
    <t>Creosotes</t>
  </si>
  <si>
    <t>1319-77-3</t>
  </si>
  <si>
    <t>Cresols (mixture), including m-cresol, o-cresol, p-cresol</t>
  </si>
  <si>
    <t>4170-30-3</t>
  </si>
  <si>
    <t>Crotonaldehyde</t>
  </si>
  <si>
    <t>80-15-9</t>
  </si>
  <si>
    <t>Cumene hydroperoxide</t>
  </si>
  <si>
    <t>135-20-6</t>
  </si>
  <si>
    <t>Cupferron</t>
  </si>
  <si>
    <t>Cyanide, hydrogen</t>
  </si>
  <si>
    <t>110-82-7</t>
  </si>
  <si>
    <t>Cyclohexane</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</si>
  <si>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</si>
  <si>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</si>
  <si>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</si>
  <si>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</si>
  <si>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</si>
  <si>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</si>
  <si>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</si>
  <si>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</si>
  <si>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</si>
  <si>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</si>
  <si>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</si>
  <si>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</si>
  <si>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</si>
  <si>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</si>
  <si>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</si>
  <si>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</si>
  <si>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</si>
  <si>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</si>
  <si>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</si>
  <si>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</si>
  <si>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</si>
  <si>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</si>
  <si>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</si>
  <si>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</si>
  <si>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</si>
  <si>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</si>
  <si>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Dibenz[a,h]anthracene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</si>
  <si>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</si>
  <si>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</si>
  <si>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</si>
  <si>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</si>
  <si>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</si>
  <si>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</si>
  <si>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</si>
  <si>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</si>
  <si>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</si>
  <si>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</si>
  <si>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</si>
  <si>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</si>
  <si>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</si>
  <si>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</si>
  <si>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</si>
  <si>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</si>
  <si>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Dibutyl phthalate</t>
  </si>
  <si>
    <t>75-71-8</t>
  </si>
  <si>
    <t>Dichlorodifluoromethane (Freon 12)</t>
  </si>
  <si>
    <t>75-43-4</t>
  </si>
  <si>
    <t>Dichlorofluoromethane (Freon 21)</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</si>
  <si>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</si>
  <si>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</si>
  <si>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</si>
  <si>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</si>
  <si>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</si>
  <si>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</si>
  <si>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</si>
  <si>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</si>
  <si>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</si>
  <si>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</si>
  <si>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</si>
  <si>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</si>
  <si>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111-42-2</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</si>
  <si>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</si>
  <si>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</si>
  <si>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</si>
  <si>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</si>
  <si>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</si>
  <si>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</si>
  <si>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</si>
  <si>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</si>
  <si>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</si>
  <si>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</si>
  <si>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</si>
  <si>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</si>
  <si>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</si>
  <si>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</si>
  <si>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</si>
  <si>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84-66-2</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</si>
  <si>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</si>
  <si>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</si>
  <si>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</si>
  <si>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</si>
  <si>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</si>
  <si>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</si>
  <si>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</si>
  <si>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</si>
  <si>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</si>
  <si>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</si>
  <si>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</si>
  <si>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</si>
  <si>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</si>
  <si>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</si>
  <si>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</si>
  <si>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</si>
  <si>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</si>
  <si>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</si>
  <si>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</si>
  <si>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</si>
  <si>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</si>
  <si>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</si>
  <si>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</si>
  <si>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</si>
  <si>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</si>
  <si>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</si>
  <si>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</si>
  <si>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</si>
  <si>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</si>
  <si>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</si>
  <si>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</si>
  <si>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</si>
  <si>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</si>
  <si>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</si>
  <si>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</si>
  <si>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</si>
  <si>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</si>
  <si>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</si>
  <si>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</si>
  <si>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</si>
  <si>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Ethyl benzene</t>
  </si>
  <si>
    <t>74-85-1</t>
  </si>
  <si>
    <t>Ethylene</t>
  </si>
  <si>
    <t>Ethylene dibromide (EDB, 1,2-dibromoethane)</t>
  </si>
  <si>
    <t>Ethylene dichloride (EDC, 1,2-dichloroethane)</t>
  </si>
  <si>
    <t>Ethylene glycol</t>
  </si>
  <si>
    <t>629-14-1</t>
  </si>
  <si>
    <t>Ethylene glycol diethyl ether</t>
  </si>
  <si>
    <t>110-71-4</t>
  </si>
  <si>
    <t>Ethylene glycol dimethyl ether</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</si>
  <si>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</si>
  <si>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</si>
  <si>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</si>
  <si>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</si>
  <si>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</si>
  <si>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</si>
  <si>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</si>
  <si>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</si>
  <si>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</si>
  <si>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</si>
  <si>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</si>
  <si>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</si>
  <si>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</si>
  <si>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</si>
  <si>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</si>
  <si>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</si>
  <si>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</si>
  <si>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</si>
  <si>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</si>
  <si>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Fluoranthene</t>
  </si>
  <si>
    <t>Fluorene</t>
  </si>
  <si>
    <t>Fluorides</t>
  </si>
  <si>
    <t>7782-41-4</t>
  </si>
  <si>
    <t>Fluorine gas</t>
  </si>
  <si>
    <t>Formaldehyde</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</si>
  <si>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</si>
  <si>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</si>
  <si>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</si>
  <si>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</si>
  <si>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</si>
  <si>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</si>
  <si>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</si>
  <si>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</si>
  <si>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</si>
  <si>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</si>
  <si>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</si>
  <si>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</si>
  <si>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</si>
  <si>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</si>
  <si>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</si>
  <si>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</si>
  <si>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</si>
  <si>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</si>
  <si>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</si>
  <si>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</si>
  <si>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</si>
  <si>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</si>
  <si>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</si>
  <si>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</si>
  <si>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</si>
  <si>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</si>
  <si>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</si>
  <si>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</si>
  <si>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</si>
  <si>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</si>
  <si>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</si>
  <si>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</si>
  <si>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</si>
  <si>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Hexamethylene-1,6-diisocyanate</t>
  </si>
  <si>
    <t>680-31-9</t>
  </si>
  <si>
    <t>Hexamethylphosphoramide</t>
  </si>
  <si>
    <t>Hexane</t>
  </si>
  <si>
    <t>302-01-2</t>
  </si>
  <si>
    <t>Hydrazine</t>
  </si>
  <si>
    <t>10034-93-2</t>
  </si>
  <si>
    <t>Hydrazine sulfate</t>
  </si>
  <si>
    <t>Hydrochloric acid</t>
  </si>
  <si>
    <t>10035-10-6</t>
  </si>
  <si>
    <t>Hydrogen bromide</t>
  </si>
  <si>
    <t>Hydrogen fluoride</t>
  </si>
  <si>
    <t>7783-06-4</t>
  </si>
  <si>
    <t>Hydrogen sulfide</t>
  </si>
  <si>
    <t>Hydroquinone</t>
  </si>
  <si>
    <t>Indeno[1,2,3-cd]pyrene</t>
  </si>
  <si>
    <t>10043-66-0</t>
  </si>
  <si>
    <t>Iodine-131</t>
  </si>
  <si>
    <t>13463-40-6</t>
  </si>
  <si>
    <t>Iron pentacarbonyl</t>
  </si>
  <si>
    <t>78-59-1</t>
  </si>
  <si>
    <t>Isophorone</t>
  </si>
  <si>
    <t>78-79-5</t>
  </si>
  <si>
    <t>Isoprene, except from vegetative emission sources</t>
  </si>
  <si>
    <t>67-63-0</t>
  </si>
  <si>
    <t>Isopropyl alcohol</t>
  </si>
  <si>
    <t>Isopropylbenzene (cumene)</t>
  </si>
  <si>
    <t>303-34-4</t>
  </si>
  <si>
    <t>Lasiocarpine</t>
  </si>
  <si>
    <t>Lead and compounds</t>
  </si>
  <si>
    <t>18454-12-1</t>
  </si>
  <si>
    <t>Lead chromate oxide</t>
  </si>
  <si>
    <t>108-31-6</t>
  </si>
  <si>
    <t>Maleic anhydride</t>
  </si>
  <si>
    <t>Manganese and compounds</t>
  </si>
  <si>
    <t>108-39-4</t>
  </si>
  <si>
    <t>m-Cresol</t>
  </si>
  <si>
    <t>148-82-3</t>
  </si>
  <si>
    <t>Melphalan</t>
  </si>
  <si>
    <t>3223-07-2</t>
  </si>
  <si>
    <t>Melphalan HCl</t>
  </si>
  <si>
    <t>Mercury and compounds</t>
  </si>
  <si>
    <t>Methanol</t>
  </si>
  <si>
    <t>72-43-5</t>
  </si>
  <si>
    <t>Methoxychlor</t>
  </si>
  <si>
    <t>60-34-4</t>
  </si>
  <si>
    <t>Methyl hydrazine</t>
  </si>
  <si>
    <t>74-88-4</t>
  </si>
  <si>
    <t>Methyl iodide (iodomethane)</t>
  </si>
  <si>
    <t>Methyl isobutyl ketone (MIBK, hexone)</t>
  </si>
  <si>
    <t>624-83-9</t>
  </si>
  <si>
    <t>Methyl isocyanate</t>
  </si>
  <si>
    <t>80-62-6</t>
  </si>
  <si>
    <t>Methyl methacrylate</t>
  </si>
  <si>
    <t>66-27-3</t>
  </si>
  <si>
    <t>Methyl methanesulfonate</t>
  </si>
  <si>
    <t>1634-04-4</t>
  </si>
  <si>
    <t>Methyl tert-butyl ether</t>
  </si>
  <si>
    <t>101-68-8</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</si>
  <si>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</si>
  <si>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</si>
  <si>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</si>
  <si>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</si>
  <si>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</si>
  <si>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</si>
  <si>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</si>
  <si>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</si>
  <si>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</si>
  <si>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</si>
  <si>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</si>
  <si>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</si>
  <si>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</si>
  <si>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Molybdenum trioxide</t>
  </si>
  <si>
    <t>315-22-0</t>
  </si>
  <si>
    <t>Monocrotaline</t>
  </si>
  <si>
    <t>108-38-3</t>
  </si>
  <si>
    <t>m-Xylene</t>
  </si>
  <si>
    <t>134-62-3</t>
  </si>
  <si>
    <t>N,N-Diethyltoluamide (DEET)</t>
  </si>
  <si>
    <t>121-69-7</t>
  </si>
  <si>
    <t>N,N-Dimethylaniline</t>
  </si>
  <si>
    <t>531-82-8</t>
  </si>
  <si>
    <t>N-[4-(5-Nitro-2-furyl)-2-thiazolyl]-acetamide</t>
  </si>
  <si>
    <t>Naphthalene</t>
  </si>
  <si>
    <t>71-36-3</t>
  </si>
  <si>
    <t>n-Butyl alcohol</t>
  </si>
  <si>
    <t>373-02-4</t>
  </si>
  <si>
    <t>Nickel acetate</t>
  </si>
  <si>
    <t>Nickel and compounds</t>
  </si>
  <si>
    <t>3333-67-3</t>
  </si>
  <si>
    <t>Nickel carbonate</t>
  </si>
  <si>
    <t>12607-70-4</t>
  </si>
  <si>
    <t>Nickel carbonate hydroxide</t>
  </si>
  <si>
    <t>13463-39-3</t>
  </si>
  <si>
    <t>Nickel carbonyl</t>
  </si>
  <si>
    <t>Nickel chloride</t>
  </si>
  <si>
    <t>Nickel compounds, insoluble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</si>
  <si>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</si>
  <si>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</si>
  <si>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</si>
  <si>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</si>
  <si>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</si>
  <si>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</si>
  <si>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</si>
  <si>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</si>
  <si>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</si>
  <si>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</si>
  <si>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</si>
  <si>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</si>
  <si>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</si>
  <si>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</si>
  <si>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</si>
  <si>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</si>
  <si>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</si>
  <si>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</si>
  <si>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</si>
  <si>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</si>
  <si>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</si>
  <si>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</si>
  <si>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</si>
  <si>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</si>
  <si>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</si>
  <si>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</si>
  <si>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</si>
  <si>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</si>
  <si>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</si>
  <si>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</si>
  <si>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</si>
  <si>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</si>
  <si>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</si>
  <si>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</si>
  <si>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</si>
  <si>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</si>
  <si>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</si>
  <si>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</si>
  <si>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</si>
  <si>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</si>
  <si>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</si>
  <si>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</si>
  <si>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</si>
  <si>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</si>
  <si>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</si>
  <si>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</si>
  <si>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</si>
  <si>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</si>
  <si>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</si>
  <si>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</si>
  <si>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</si>
  <si>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</si>
  <si>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</si>
  <si>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</si>
  <si>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</si>
  <si>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</si>
  <si>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</si>
  <si>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</si>
  <si>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</si>
  <si>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</si>
  <si>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</si>
  <si>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</si>
  <si>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</si>
  <si>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</si>
  <si>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</si>
  <si>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</si>
  <si>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95-48-7</t>
  </si>
  <si>
    <t>o-Cresol</t>
  </si>
  <si>
    <t>39001-02-0</t>
  </si>
  <si>
    <t>Octachlorodibenzofuran (OCDF)</t>
  </si>
  <si>
    <t>3268-87-9</t>
  </si>
  <si>
    <t>Octachlorodibenzo-p-dioxin (OCDD)</t>
  </si>
  <si>
    <t>8014-95-7</t>
  </si>
  <si>
    <t>Oleum (fuming sulfuric acid)</t>
  </si>
  <si>
    <t>132-27-4</t>
  </si>
  <si>
    <t>o-Phenylphenate, sodium</t>
  </si>
  <si>
    <t>97-56-3</t>
  </si>
  <si>
    <t>ortho-Aminoazotoluene</t>
  </si>
  <si>
    <t>95-53-4</t>
  </si>
  <si>
    <t>o-Toluidine</t>
  </si>
  <si>
    <t>636-21-5</t>
  </si>
  <si>
    <t>o-Toluidine hydrochloride</t>
  </si>
  <si>
    <t>95-47-6</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</si>
  <si>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</si>
  <si>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</si>
  <si>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</si>
  <si>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</si>
  <si>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</si>
  <si>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</si>
  <si>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</si>
  <si>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</si>
  <si>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</si>
  <si>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</si>
  <si>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</si>
  <si>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</si>
  <si>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</si>
  <si>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</si>
  <si>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</si>
  <si>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</si>
  <si>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</si>
  <si>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</si>
  <si>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</si>
  <si>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</si>
  <si>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</si>
  <si>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</si>
  <si>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</si>
  <si>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</si>
  <si>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</si>
  <si>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</si>
  <si>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</si>
  <si>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</si>
  <si>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</si>
  <si>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</si>
  <si>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</si>
  <si>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</si>
  <si>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</si>
  <si>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</si>
  <si>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</si>
  <si>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</si>
  <si>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</si>
  <si>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</si>
  <si>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</si>
  <si>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</si>
  <si>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</si>
  <si>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</si>
  <si>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</si>
  <si>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</si>
  <si>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</si>
  <si>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</si>
  <si>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</si>
  <si>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</si>
  <si>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</si>
  <si>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</si>
  <si>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</si>
  <si>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</si>
  <si>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</si>
  <si>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</si>
  <si>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</si>
  <si>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</si>
  <si>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</si>
  <si>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</si>
  <si>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</si>
  <si>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</si>
  <si>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</si>
  <si>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</si>
  <si>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</si>
  <si>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</si>
  <si>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</si>
  <si>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</si>
  <si>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</si>
  <si>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</si>
  <si>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</si>
  <si>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</si>
  <si>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</si>
  <si>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</si>
  <si>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</si>
  <si>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</si>
  <si>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</si>
  <si>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</si>
  <si>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</si>
  <si>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</si>
  <si>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</si>
  <si>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</si>
  <si>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</si>
  <si>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106-44-5</t>
  </si>
  <si>
    <t>p-Cresol</t>
  </si>
  <si>
    <t>106-46-7</t>
  </si>
  <si>
    <t>p-Dichlorobenzene (1,4-dichlorobenzene)</t>
  </si>
  <si>
    <t>32534-81-9</t>
  </si>
  <si>
    <t>Pentabromodiphenyl ether</t>
  </si>
  <si>
    <t>82-68-8</t>
  </si>
  <si>
    <t>Pentachloronitrobenzene (quintobenzene)</t>
  </si>
  <si>
    <t>87-86-5</t>
  </si>
  <si>
    <t>Pentachlorophenol</t>
  </si>
  <si>
    <t>79-21-0</t>
  </si>
  <si>
    <t>Peracetic acid</t>
  </si>
  <si>
    <t>Perfluorinated compounds (PFCs)</t>
  </si>
  <si>
    <t>1763-23-1</t>
  </si>
  <si>
    <t>Perfluorooctanesulfonic acid (PFOS)</t>
  </si>
  <si>
    <t>335-67-1</t>
  </si>
  <si>
    <t>Perfluorooctanoic acid (PFOA)</t>
  </si>
  <si>
    <t>Perylene</t>
  </si>
  <si>
    <t>62-44-2</t>
  </si>
  <si>
    <t>Phenacetin</t>
  </si>
  <si>
    <t>Phenanthrene</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</si>
  <si>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</si>
  <si>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</si>
  <si>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</si>
  <si>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</si>
  <si>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</si>
  <si>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</si>
  <si>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</si>
  <si>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</si>
  <si>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</si>
  <si>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</si>
  <si>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</si>
  <si>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</si>
  <si>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</si>
  <si>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</si>
  <si>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75-44-5</t>
  </si>
  <si>
    <t>Phosgene</t>
  </si>
  <si>
    <t>7803-51-2</t>
  </si>
  <si>
    <t>Phosphine</t>
  </si>
  <si>
    <t>Phosphoric acid</t>
  </si>
  <si>
    <t>Phosphorus and compounds</t>
  </si>
  <si>
    <t>10025-87-3</t>
  </si>
  <si>
    <t>Phosphorus oxychloride</t>
  </si>
  <si>
    <t>10026-13-8</t>
  </si>
  <si>
    <t>Phosphorus pentachloride</t>
  </si>
  <si>
    <t>1314-56-3</t>
  </si>
  <si>
    <t>Phosphorus pentoxide</t>
  </si>
  <si>
    <t>7719-12-2</t>
  </si>
  <si>
    <t>Phosphorus trichloride</t>
  </si>
  <si>
    <t>12185-10-3</t>
  </si>
  <si>
    <t>Phosphorus, white</t>
  </si>
  <si>
    <t>Phthalates</t>
  </si>
  <si>
    <t>85-44-9</t>
  </si>
  <si>
    <t>Phthalic anhydride</t>
  </si>
  <si>
    <t>156-10-5</t>
  </si>
  <si>
    <t>p-Nitrosodiphenylamine</t>
  </si>
  <si>
    <t>Polybrominated diphenyl ethers (PBDEs)</t>
  </si>
  <si>
    <t>1336-36-3</t>
  </si>
  <si>
    <t>Polychlorinated biphenyls (PCBs)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</si>
  <si>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</si>
  <si>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</si>
  <si>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</si>
  <si>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</si>
  <si>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</si>
  <si>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</si>
  <si>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</si>
  <si>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</si>
  <si>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</si>
  <si>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</si>
  <si>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</si>
  <si>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</si>
  <si>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</si>
  <si>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</si>
  <si>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</si>
  <si>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</si>
  <si>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123-38-6</t>
  </si>
  <si>
    <t>Propionaldehyde</t>
  </si>
  <si>
    <t>114-26-1</t>
  </si>
  <si>
    <t>Propoxur (Baygon)</t>
  </si>
  <si>
    <t>Propylene</t>
  </si>
  <si>
    <t>6423-43-4</t>
  </si>
  <si>
    <t>Propylene glycol dinitrate</t>
  </si>
  <si>
    <t>107-98-2</t>
  </si>
  <si>
    <t>Propylene glycol monomethyl ether</t>
  </si>
  <si>
    <t>108-65-6</t>
  </si>
  <si>
    <t>Propylene glycol monomethyl ether acetate</t>
  </si>
  <si>
    <t>75-56-9</t>
  </si>
  <si>
    <t>Propylene oxide</t>
  </si>
  <si>
    <t>51-52-5</t>
  </si>
  <si>
    <t>Propylthiouracil</t>
  </si>
  <si>
    <t>106-42-3</t>
  </si>
  <si>
    <t>p-Xylene</t>
  </si>
  <si>
    <t>Pyrene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</si>
  <si>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</si>
  <si>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</si>
  <si>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</si>
  <si>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</si>
  <si>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</si>
  <si>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</si>
  <si>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</si>
  <si>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</si>
  <si>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</si>
  <si>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</si>
  <si>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</si>
  <si>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</si>
  <si>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</si>
  <si>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</si>
  <si>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</si>
  <si>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</si>
  <si>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</si>
  <si>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Selenium and compounds</t>
  </si>
  <si>
    <t>7446-34-6</t>
  </si>
  <si>
    <t>Selenium sulfide</t>
  </si>
  <si>
    <t>7631-86-9</t>
  </si>
  <si>
    <t>Silica, crystalline (respirable)</t>
  </si>
  <si>
    <t>Silver and compounds</t>
  </si>
  <si>
    <t>Slagwool</t>
  </si>
  <si>
    <t>Sodium hydroxide</t>
  </si>
  <si>
    <t>10048-13-2</t>
  </si>
  <si>
    <t>Sterigmatocystin</t>
  </si>
  <si>
    <t>18883-66-4</t>
  </si>
  <si>
    <t>Streptozotocin</t>
  </si>
  <si>
    <t>Styrene</t>
  </si>
  <si>
    <t>96-09-3</t>
  </si>
  <si>
    <t>Styrene oxide</t>
  </si>
  <si>
    <t>95-06-7</t>
  </si>
  <si>
    <t>Sulfallate</t>
  </si>
  <si>
    <t>505-60-2</t>
  </si>
  <si>
    <t>Sulfur mustard</t>
  </si>
  <si>
    <t>7446-11-9</t>
  </si>
  <si>
    <t>Sulfur trioxide</t>
  </si>
  <si>
    <t>Sulfuric acid</t>
  </si>
  <si>
    <t>Talc containing asbestiform fibers</t>
  </si>
  <si>
    <t>540-88-5</t>
  </si>
  <si>
    <t>t-Butyl acetate</t>
  </si>
  <si>
    <t>100-21-0</t>
  </si>
  <si>
    <t>Terephthalic acid</t>
  </si>
  <si>
    <t>75-65-0</t>
  </si>
  <si>
    <t>tert-Butyl alcohol</t>
  </si>
  <si>
    <t>40088-47-9</t>
  </si>
  <si>
    <t>Tetrabromodiphenyl ether</t>
  </si>
  <si>
    <t>Tetrachloroethene (perchloroethylene)</t>
  </si>
  <si>
    <t>Thallium and compounds</t>
  </si>
  <si>
    <t>62-55-5</t>
  </si>
  <si>
    <t>Thioacetamide</t>
  </si>
  <si>
    <t>62-56-6</t>
  </si>
  <si>
    <t>Thiourea</t>
  </si>
  <si>
    <t>7550-45-0</t>
  </si>
  <si>
    <t>Titanium tetrachloride</t>
  </si>
  <si>
    <t>Toluene</t>
  </si>
  <si>
    <t>26471-62-5</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</si>
  <si>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</si>
  <si>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</si>
  <si>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</si>
  <si>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</si>
  <si>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</si>
  <si>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</si>
  <si>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</si>
  <si>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</si>
  <si>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</si>
  <si>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</si>
  <si>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</si>
  <si>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</si>
  <si>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</si>
  <si>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</si>
  <si>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</si>
  <si>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</si>
  <si>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</si>
  <si>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</si>
  <si>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</si>
  <si>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</si>
  <si>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</si>
  <si>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</si>
  <si>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</si>
  <si>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</si>
  <si>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</si>
  <si>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</si>
  <si>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</si>
  <si>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</si>
  <si>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</si>
  <si>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</si>
  <si>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</si>
  <si>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79-01-6</t>
  </si>
  <si>
    <t>Trichloroethene (TCE, trichloroethylene)</t>
  </si>
  <si>
    <t>75-69-4</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</si>
  <si>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</si>
  <si>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</si>
  <si>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</si>
  <si>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</si>
  <si>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</si>
  <si>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</si>
  <si>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</si>
  <si>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</si>
  <si>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</si>
  <si>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</si>
  <si>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</si>
  <si>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</si>
  <si>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</si>
  <si>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</si>
  <si>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</si>
  <si>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</si>
  <si>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</si>
  <si>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</si>
  <si>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</si>
  <si>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</si>
  <si>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</si>
  <si>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</si>
  <si>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</si>
  <si>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</si>
  <si>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</si>
  <si>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</si>
  <si>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</si>
  <si>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Vanadium (fume or dust)</t>
  </si>
  <si>
    <t>1314-62-1</t>
  </si>
  <si>
    <t>Vanadium pentoxide</t>
  </si>
  <si>
    <t>Vinyl acetate</t>
  </si>
  <si>
    <t>593-60-2</t>
  </si>
  <si>
    <t>Vinyl bromide</t>
  </si>
  <si>
    <t>Vinyl chloride</t>
  </si>
  <si>
    <t>75-02-5</t>
  </si>
  <si>
    <t>Vinyl fluoride</t>
  </si>
  <si>
    <t>75-35-4</t>
  </si>
  <si>
    <t>Vinylidene chloride</t>
  </si>
  <si>
    <t>Xylene (mixture), including m-xylene, o-xylene, p-xylene</t>
  </si>
  <si>
    <t>Zinc and compounds</t>
  </si>
  <si>
    <t>1314-13-2</t>
  </si>
  <si>
    <t>Zinc oxide</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</si>
  <si>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</si>
  <si>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</si>
  <si>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</si>
  <si>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</si>
  <si>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</si>
  <si>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</si>
  <si>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</si>
  <si>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Added chronic and acute activity levels and emissions unit ID column.
Added DEQ Sequence ID.</t>
  </si>
  <si>
    <t>J.Giska, J.Inahara, and PW</t>
  </si>
  <si>
    <t>Updated Emissions Unit to "Toxic Emissions Units."
Added conditional formatting for DEQ Sequence ID.
Moved EF reference to cell adjacent to EF value cell.
For efficiency values changed unit to "decimal fraction".
Asdgfdsg</t>
  </si>
  <si>
    <t>Added colors to column headings and instructions. Froze panes and locked calculation sheets for DEQ Sequence ID.</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</si>
  <si>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</si>
  <si>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</si>
  <si>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Corrected conditional formatting for HAP cell shading.</t>
  </si>
  <si>
    <t>formatting</t>
  </si>
  <si>
    <t>date update and unlocking facility information cells</t>
  </si>
  <si>
    <t>added DEQ IDs to TACs with no CAS</t>
  </si>
  <si>
    <t>K. Billings</t>
  </si>
  <si>
    <t>Updated form number to AQ520 (previously AQ405CAO).</t>
  </si>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</sst>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91">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0" fillId="0" borderId="36" xfId="0" applyBorder="1" applyProtection="1">
      <protection locked="0"/>
    </xf>
    <xf numFmtId="0" fontId="0" fillId="0" borderId="0" xfId="0" applyAlignment="1" applyProtection="1">
      <alignment horizontal="center"/>
      <protection locked="0"/>
    </xf>
    <xf numFmtId="0" fontId="0" fillId="0" borderId="0" xfId="0" applyProtection="1">
      <protection locked="0"/>
    </xf>
    <xf numFmtId="49" fontId="19" fillId="0" borderId="31" xfId="0" applyNumberFormat="1" applyFont="1" applyBorder="1" applyAlignment="1" applyProtection="1">
      <alignment horizontal="center"/>
      <protection locked="0"/>
    </xf>
    <xf numFmtId="0" fontId="26" fillId="3" borderId="0" xfId="0" applyFont="1" applyFill="1" applyAlignment="1">
      <alignment vertical="top" wrapText="1"/>
    </xf>
    <xf numFmtId="0" fontId="27" fillId="3" borderId="0" xfId="0" applyFont="1" applyFill="1" applyAlignment="1">
      <alignment horizontal="left" vertical="center" wrapText="1"/>
    </xf>
    <xf numFmtId="0" fontId="28" fillId="0" borderId="12" xfId="0" applyFont="1" applyBorder="1" applyAlignment="1">
      <alignment horizontal="center" vertical="center"/>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solid">
          <fgColor auto="1"/>
          <bgColor rgb="FFFFE579"/>
        </patternFill>
      </fill>
    </dxf>
    <dxf>
      <fill>
        <patternFill patternType="gray125">
          <fgColor auto="1"/>
          <bgColor rgb="FFFFE07D"/>
        </patternFill>
      </fill>
    </dxf>
    <dxf>
      <fill>
        <patternFill>
          <bgColor rgb="FFFFE05D"/>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95250</xdr:rowOff>
        </xdr:from>
        <xdr:to>
          <xdr:col>10</xdr:col>
          <xdr:colOff>409575</xdr:colOff>
          <xdr:row>4</xdr:row>
          <xdr:rowOff>133350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eron\Proj\BoeingCompany\BOPCAO25_Portland_CAO%20Support\Working%20Deliverable\AQ520_Boeing%20Company_Portland_04422025_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structions"/>
      <sheetName val="1. Facility Information"/>
      <sheetName val="2. Emissions Units &amp; Activities"/>
      <sheetName val="3. Pollutant Emissions - EF"/>
      <sheetName val="4. Material Balance Activities"/>
      <sheetName val="5. Pollutant Emissions - MB"/>
      <sheetName val="DEQ Pollutant List"/>
      <sheetName val="RevHistory"/>
    </sheetNames>
    <sheetDataSet>
      <sheetData sheetId="0" refreshError="1"/>
      <sheetData sheetId="1" refreshError="1"/>
      <sheetData sheetId="2" refreshError="1"/>
      <sheetData sheetId="3" refreshError="1"/>
      <sheetData sheetId="4" refreshError="1"/>
      <sheetData sheetId="5"/>
      <sheetData sheetId="6">
        <row r="7">
          <cell r="B7" t="str">
            <v>630-20-6</v>
          </cell>
          <cell r="C7" t="str">
            <v>1,1,1,2-Tetrachloroethane</v>
          </cell>
        </row>
        <row r="8">
          <cell r="B8" t="str">
            <v>811-97-2</v>
          </cell>
          <cell r="C8" t="str">
            <v>1,1,1,2-Tetrafluoroethane</v>
          </cell>
        </row>
        <row r="9">
          <cell r="B9" t="str">
            <v>71-55-6</v>
          </cell>
          <cell r="C9" t="str">
            <v>1,1,1-Trichloroethane (methyl chloroform)</v>
          </cell>
        </row>
        <row r="10">
          <cell r="B10" t="str">
            <v>79-34-5</v>
          </cell>
          <cell r="C10" t="str">
            <v>1,1,2,2-Tetrachloroethane</v>
          </cell>
        </row>
        <row r="11">
          <cell r="B11" t="str">
            <v>79-00-5</v>
          </cell>
          <cell r="C11" t="str">
            <v>1,1,2-Trichloroethane (vinyl trichloride)</v>
          </cell>
        </row>
        <row r="12">
          <cell r="B12" t="str">
            <v>75-34-3</v>
          </cell>
          <cell r="C12" t="str">
            <v>1,1-Dichloroethane (ethylidene dichloride)</v>
          </cell>
        </row>
        <row r="13">
          <cell r="B13" t="str">
            <v>75-37-6</v>
          </cell>
          <cell r="C13" t="str">
            <v>1,1-Difluoroethane</v>
          </cell>
        </row>
        <row r="14">
          <cell r="B14" t="str">
            <v>57-14-7</v>
          </cell>
          <cell r="C14" t="str">
            <v>1,1-Dimethylhydrazine</v>
          </cell>
        </row>
        <row r="15">
          <cell r="B15" t="str">
            <v>67562-39-4</v>
          </cell>
          <cell r="C15" t="str">
            <v>1,2,3,4,6,7,8-Heptachlorodibenzofuran (HpCDF)</v>
          </cell>
        </row>
        <row r="16">
          <cell r="B16" t="str">
            <v>35822-46-9</v>
          </cell>
          <cell r="C16" t="str">
            <v>1,2,3,4,6,7,8-Heptachlorodibenzo-p-dioxin (HpCDD)</v>
          </cell>
        </row>
        <row r="17">
          <cell r="B17" t="str">
            <v>55673-89-7</v>
          </cell>
          <cell r="C17" t="str">
            <v>1,2,3,4,7,8,9-Heptachlorodibenzofuran (HpCDF)</v>
          </cell>
        </row>
        <row r="18">
          <cell r="B18" t="str">
            <v>70648-26-9</v>
          </cell>
          <cell r="C18" t="str">
            <v>1,2,3,4,7,8-Hexachlorodibenzofuran (HxCDF)</v>
          </cell>
        </row>
        <row r="19">
          <cell r="B19" t="str">
            <v>39227-28-6</v>
          </cell>
          <cell r="C19" t="str">
            <v>1,2,3,4,7,8-Hexachlorodibenzo-p-dioxin (HxCDD)</v>
          </cell>
        </row>
        <row r="20">
          <cell r="B20" t="str">
            <v>57117-44-9</v>
          </cell>
          <cell r="C20" t="str">
            <v>1,2,3,6,7,8-Hexachlorodibenzofuran (HxCDF)</v>
          </cell>
        </row>
        <row r="21">
          <cell r="B21" t="str">
            <v>57653-85-7</v>
          </cell>
          <cell r="C21" t="str">
            <v>1,2,3,6,7,8-Hexachlorodibenzo-p-dioxin (HxCDD)</v>
          </cell>
        </row>
        <row r="22">
          <cell r="B22" t="str">
            <v>72918-21-9</v>
          </cell>
          <cell r="C22" t="str">
            <v>1,2,3,7,8,9-Hexachlorodibenzofuran (HxCDF)</v>
          </cell>
        </row>
        <row r="23">
          <cell r="B23" t="str">
            <v>19408-74-3</v>
          </cell>
          <cell r="C23" t="str">
            <v>1,2,3,7,8,9-Hexachlorodibenzo-p-dioxin (HxCDD)</v>
          </cell>
        </row>
        <row r="24">
          <cell r="B24" t="str">
            <v>57117-41-6</v>
          </cell>
          <cell r="C24" t="str">
            <v>1,2,3,7,8-Pentachlorodibenzofuran (PeCDF)</v>
          </cell>
        </row>
        <row r="25">
          <cell r="B25" t="str">
            <v>40321-76-4</v>
          </cell>
          <cell r="C25" t="str">
            <v>1,2,3,7,8-Pentachlorodibenzo-p-dioxin (PeCDD)</v>
          </cell>
        </row>
        <row r="26">
          <cell r="B26" t="str">
            <v>96-18-4</v>
          </cell>
          <cell r="C26" t="str">
            <v>1,2,3-Trichloropropane</v>
          </cell>
        </row>
        <row r="27">
          <cell r="B27" t="str">
            <v>526-73-8</v>
          </cell>
          <cell r="C27" t="str">
            <v>1,2,3-Trimethylbenzene</v>
          </cell>
        </row>
        <row r="28">
          <cell r="B28" t="str">
            <v>120-82-1</v>
          </cell>
          <cell r="C28" t="str">
            <v>1,2,4-Trichlorobenzene</v>
          </cell>
        </row>
        <row r="29">
          <cell r="B29" t="str">
            <v>95-63-6</v>
          </cell>
          <cell r="C29" t="str">
            <v>1,2,4-Trimethylbenzene</v>
          </cell>
        </row>
        <row r="30">
          <cell r="B30" t="str">
            <v>96-12-8</v>
          </cell>
          <cell r="C30" t="str">
            <v>1,2-Dibromo-3-chloropropane (DBCP)</v>
          </cell>
        </row>
        <row r="31">
          <cell r="B31" t="str">
            <v>95-50-1</v>
          </cell>
          <cell r="C31" t="str">
            <v>1,2-Dichlorobenzene</v>
          </cell>
        </row>
        <row r="32">
          <cell r="B32" t="str">
            <v>78-87-5</v>
          </cell>
          <cell r="C32" t="str">
            <v>1,2-Dichloropropane (propylene dichloride)</v>
          </cell>
        </row>
        <row r="33">
          <cell r="B33" t="str">
            <v>540-73-8</v>
          </cell>
          <cell r="C33" t="str">
            <v>1,2-Dimethylhydrazine</v>
          </cell>
        </row>
        <row r="34">
          <cell r="B34" t="str">
            <v>122-66-7</v>
          </cell>
          <cell r="C34" t="str">
            <v>1,2-Diphenylhydrazine (hydrazobenzene)</v>
          </cell>
        </row>
        <row r="35">
          <cell r="B35" t="str">
            <v>106-88-7</v>
          </cell>
          <cell r="C35" t="str">
            <v>1,2-Epoxybutane</v>
          </cell>
        </row>
        <row r="36">
          <cell r="B36" t="str">
            <v>75-55-8</v>
          </cell>
          <cell r="C36" t="str">
            <v>1,2-Propyleneimine (2-methylaziridine)</v>
          </cell>
        </row>
        <row r="37">
          <cell r="B37" t="str">
            <v>108-67-8</v>
          </cell>
          <cell r="C37" t="str">
            <v>1,3,5-Trimethylbenzene</v>
          </cell>
        </row>
        <row r="38">
          <cell r="B38" t="str">
            <v>106-99-0</v>
          </cell>
          <cell r="C38" t="str">
            <v>1,3-Butadiene</v>
          </cell>
        </row>
        <row r="39">
          <cell r="B39" t="str">
            <v>541-73-1</v>
          </cell>
          <cell r="C39" t="str">
            <v>1,3-Dichlorobenzene</v>
          </cell>
        </row>
        <row r="40">
          <cell r="B40" t="str">
            <v>542-75-6</v>
          </cell>
          <cell r="C40" t="str">
            <v>1,3-Dichloropropene</v>
          </cell>
        </row>
        <row r="41">
          <cell r="B41" t="str">
            <v>1120-71-4</v>
          </cell>
          <cell r="C41" t="str">
            <v>1,3-Propane sultone</v>
          </cell>
        </row>
        <row r="42">
          <cell r="B42" t="str">
            <v>123-91-1</v>
          </cell>
          <cell r="C42" t="str">
            <v>1,4-Dioxane</v>
          </cell>
        </row>
        <row r="43">
          <cell r="B43" t="str">
            <v>42397-64-8</v>
          </cell>
          <cell r="C43" t="str">
            <v>1,6-Dinitropyrene</v>
          </cell>
        </row>
        <row r="44">
          <cell r="B44" t="str">
            <v>42397-65-9</v>
          </cell>
          <cell r="C44" t="str">
            <v>1,8-Dinitropyrene</v>
          </cell>
        </row>
        <row r="45">
          <cell r="B45" t="str">
            <v>555-84-0</v>
          </cell>
          <cell r="C45" t="str">
            <v>1-[(5-Nitrofurfurylidene)-amino]-2-imidazolidinone</v>
          </cell>
        </row>
        <row r="46">
          <cell r="B46" t="str">
            <v>82-28-0</v>
          </cell>
          <cell r="C46" t="str">
            <v>1-Amino-2-methylanthraquinone</v>
          </cell>
        </row>
        <row r="47">
          <cell r="B47" t="str">
            <v>106-94-5</v>
          </cell>
          <cell r="C47" t="str">
            <v>1-Bromopropane (n-propyl bromide)</v>
          </cell>
        </row>
        <row r="48">
          <cell r="B48" t="str">
            <v>75-68-3</v>
          </cell>
          <cell r="C48" t="str">
            <v>1-Chloro-1,1-difluoroethane</v>
          </cell>
        </row>
        <row r="49">
          <cell r="B49" t="str">
            <v>832-69-9</v>
          </cell>
          <cell r="C49" t="str">
            <v>1-Methylphenanthrene</v>
          </cell>
        </row>
        <row r="50">
          <cell r="B50" t="str">
            <v>2381-21-7</v>
          </cell>
          <cell r="C50" t="str">
            <v>1-Methylpyrene</v>
          </cell>
        </row>
        <row r="51">
          <cell r="B51" t="str">
            <v>5522-43-0</v>
          </cell>
          <cell r="C51" t="str">
            <v>1-Nitropyrene</v>
          </cell>
        </row>
        <row r="52">
          <cell r="B52" t="str">
            <v>540-84-1</v>
          </cell>
          <cell r="C52" t="str">
            <v>2,2,4-Trimethylpentane</v>
          </cell>
        </row>
        <row r="53">
          <cell r="B53" t="str">
            <v>60851-34-5</v>
          </cell>
          <cell r="C53" t="str">
            <v>2,3,4,6,7,8-Hexachlorodibenzofuran (HxCDF)</v>
          </cell>
        </row>
        <row r="54">
          <cell r="B54" t="str">
            <v>58-90-2</v>
          </cell>
          <cell r="C54" t="str">
            <v>2,3,4,6-Tetrachlorophenol</v>
          </cell>
        </row>
        <row r="55">
          <cell r="B55" t="str">
            <v>57117-31-4</v>
          </cell>
          <cell r="C55" t="str">
            <v>2,3,4,7,8-Pentachlorodibenzofuran (PeCDF)</v>
          </cell>
        </row>
        <row r="56">
          <cell r="B56" t="str">
            <v>51207-31-9</v>
          </cell>
          <cell r="C56" t="str">
            <v>2,3,7,8-Tetrachlorodibenzofuran (TcDF)</v>
          </cell>
        </row>
        <row r="57">
          <cell r="B57" t="str">
            <v>1746-01-6</v>
          </cell>
          <cell r="C57" t="str">
            <v>2,3,7,8-Tetrachlorodibenzo-p-dioxin (TCDD)</v>
          </cell>
        </row>
        <row r="58">
          <cell r="B58" t="str">
            <v>96-13-9</v>
          </cell>
          <cell r="C58" t="str">
            <v>2,3-Dibromo-1-propanol</v>
          </cell>
        </row>
        <row r="59">
          <cell r="B59" t="str">
            <v>95-95-4</v>
          </cell>
          <cell r="C59" t="str">
            <v>2,4,5-Trichlorophenol</v>
          </cell>
        </row>
        <row r="60">
          <cell r="B60" t="str">
            <v>88-06-2</v>
          </cell>
          <cell r="C60" t="str">
            <v>2,4,6-Trichlorophenol</v>
          </cell>
        </row>
        <row r="61">
          <cell r="B61" t="str">
            <v>53-19-0</v>
          </cell>
          <cell r="C61" t="str">
            <v>2,4'-DDD (2,4'-dichlorodiphenyldichloroethane)</v>
          </cell>
        </row>
        <row r="62">
          <cell r="B62" t="str">
            <v>3424-82-6</v>
          </cell>
          <cell r="C62" t="str">
            <v>2,4'-DDE (2,4'-dichlorodiphenyldichloroethene)</v>
          </cell>
        </row>
        <row r="63">
          <cell r="B63" t="str">
            <v>789-02-6</v>
          </cell>
          <cell r="C63" t="str">
            <v>2,4'-DDT (2,4'-dichlorodiphenyltrichloroethane)</v>
          </cell>
        </row>
        <row r="64">
          <cell r="B64" t="str">
            <v>615-05-4</v>
          </cell>
          <cell r="C64" t="str">
            <v>2,4-Diaminoanisole</v>
          </cell>
        </row>
        <row r="65">
          <cell r="B65" t="str">
            <v>39156-41-7</v>
          </cell>
          <cell r="C65" t="str">
            <v>2,4-Diaminoanisole sulfate</v>
          </cell>
        </row>
        <row r="66">
          <cell r="B66" t="str">
            <v>95-80-7</v>
          </cell>
          <cell r="C66" t="str">
            <v>2,4-Diaminotoluene (2,4-toluene diamine)</v>
          </cell>
        </row>
        <row r="67">
          <cell r="B67" t="str">
            <v>120-83-2</v>
          </cell>
          <cell r="C67" t="str">
            <v>2,4-Dichlorophenol</v>
          </cell>
        </row>
        <row r="68">
          <cell r="B68" t="str">
            <v>51-28-5</v>
          </cell>
          <cell r="C68" t="str">
            <v>2,4-Dinitrophenol</v>
          </cell>
        </row>
        <row r="69">
          <cell r="B69" t="str">
            <v>121-14-2</v>
          </cell>
          <cell r="C69" t="str">
            <v>2,4-Dinitrotoluene</v>
          </cell>
        </row>
        <row r="70">
          <cell r="B70" t="str">
            <v>606-20-2</v>
          </cell>
          <cell r="C70" t="str">
            <v>2,6-Dinitrotoluene</v>
          </cell>
        </row>
        <row r="71">
          <cell r="B71" t="str">
            <v>53-96-3</v>
          </cell>
          <cell r="C71" t="str">
            <v>2-Acetylaminofluorene</v>
          </cell>
        </row>
        <row r="72">
          <cell r="B72" t="str">
            <v>68006-83-7</v>
          </cell>
          <cell r="C72" t="str">
            <v>2-Amino-3-methyl-9H pyrido[2,3-b]indole</v>
          </cell>
        </row>
        <row r="73">
          <cell r="B73" t="str">
            <v>76180-96-6</v>
          </cell>
          <cell r="C73" t="str">
            <v>2-Amino-3-methylimidazo-[4,5-f]quinoline</v>
          </cell>
        </row>
        <row r="74">
          <cell r="B74" t="str">
            <v>712-68-5</v>
          </cell>
          <cell r="C74" t="str">
            <v>2-Amino-5-(5-nitro-2-furyl)-1,3,4-thiadiazole</v>
          </cell>
        </row>
        <row r="75">
          <cell r="B75" t="str">
            <v>117-79-3</v>
          </cell>
          <cell r="C75" t="str">
            <v>2-Aminoanthraquinone</v>
          </cell>
        </row>
        <row r="76">
          <cell r="B76" t="str">
            <v>78-93-3</v>
          </cell>
          <cell r="C76" t="str">
            <v>2-Butanone (methyl ethyl ketone)</v>
          </cell>
        </row>
        <row r="77">
          <cell r="B77" t="str">
            <v>532-27-4</v>
          </cell>
          <cell r="C77" t="str">
            <v>2-Chloroacetophenone</v>
          </cell>
        </row>
        <row r="78">
          <cell r="B78" t="str">
            <v>95-57-8</v>
          </cell>
          <cell r="C78" t="str">
            <v>2-Chlorophenol</v>
          </cell>
        </row>
        <row r="79">
          <cell r="B79" t="str">
            <v>91-57-6</v>
          </cell>
          <cell r="C79" t="str">
            <v>2-Methyl naphthalene</v>
          </cell>
        </row>
        <row r="80">
          <cell r="B80" t="str">
            <v>129-15-7</v>
          </cell>
          <cell r="C80" t="str">
            <v>2-Methyl-1-nitroanthraquinone</v>
          </cell>
        </row>
        <row r="81">
          <cell r="B81" t="str">
            <v>75-86-5</v>
          </cell>
          <cell r="C81" t="str">
            <v>2-Methyllactonitrile (acetone cyanohydrin)</v>
          </cell>
        </row>
        <row r="82">
          <cell r="B82" t="str">
            <v>109-06-8</v>
          </cell>
          <cell r="C82" t="str">
            <v>2-Methylpyridine</v>
          </cell>
        </row>
        <row r="83">
          <cell r="B83" t="str">
            <v>91-59-8</v>
          </cell>
          <cell r="C83" t="str">
            <v>2-Naphthylamine</v>
          </cell>
        </row>
        <row r="84">
          <cell r="B84" t="str">
            <v>607-57-8</v>
          </cell>
          <cell r="C84" t="str">
            <v>2-Nitrofluorene</v>
          </cell>
        </row>
        <row r="85">
          <cell r="B85" t="str">
            <v>79-46-9</v>
          </cell>
          <cell r="C85" t="str">
            <v>2-Nitropropane</v>
          </cell>
        </row>
        <row r="86">
          <cell r="B86" t="str">
            <v>90-43-7</v>
          </cell>
          <cell r="C86" t="str">
            <v>2-Phenylphenol</v>
          </cell>
        </row>
        <row r="87">
          <cell r="B87" t="str">
            <v>91-94-1</v>
          </cell>
          <cell r="C87" t="str">
            <v>3,3'-Dichlorobenzidine</v>
          </cell>
        </row>
        <row r="88">
          <cell r="B88" t="str">
            <v>119-90-4</v>
          </cell>
          <cell r="C88" t="str">
            <v>3,3'-Dimethoxybenzidine</v>
          </cell>
        </row>
        <row r="89">
          <cell r="B89" t="str">
            <v>119-93-7</v>
          </cell>
          <cell r="C89" t="str">
            <v>3,3'-Dimethylbenzidine (o-tolidine)</v>
          </cell>
        </row>
        <row r="90">
          <cell r="B90" t="str">
            <v>6109-97-3</v>
          </cell>
          <cell r="C90" t="str">
            <v>3-Amino-9-ethylcarbazole hydrochloride</v>
          </cell>
        </row>
        <row r="91">
          <cell r="B91" t="str">
            <v>563-47-3</v>
          </cell>
          <cell r="C91" t="str">
            <v>3-Chloro-2-methyl-1-propene</v>
          </cell>
        </row>
        <row r="92">
          <cell r="B92" t="str">
            <v>56-49-5</v>
          </cell>
          <cell r="C92" t="str">
            <v>3-Methylcholanthrene</v>
          </cell>
        </row>
        <row r="93">
          <cell r="B93" t="str">
            <v>72-54-8</v>
          </cell>
          <cell r="C93" t="str">
            <v>4,4'-DDD (4,4'-dichlorodiphenyldichloroethane)</v>
          </cell>
        </row>
        <row r="94">
          <cell r="B94" t="str">
            <v>72-55-9</v>
          </cell>
          <cell r="C94" t="str">
            <v>4,4'-DDE (4,4'-dichlorodiphenyldichloroethene)</v>
          </cell>
        </row>
        <row r="95">
          <cell r="B95" t="str">
            <v>101-80-4</v>
          </cell>
          <cell r="C95" t="str">
            <v>4,4'-Diaminodiphenyl ether</v>
          </cell>
        </row>
        <row r="96">
          <cell r="B96" t="str">
            <v>80-05-7</v>
          </cell>
          <cell r="C96" t="str">
            <v>4,4'-Isopropylidenediphenol (bisphenol A)</v>
          </cell>
        </row>
        <row r="97">
          <cell r="B97" t="str">
            <v>101-14-4</v>
          </cell>
          <cell r="C97" t="str">
            <v>4,4'-Methylene bis(2-chloroaniline) (MOCA)</v>
          </cell>
        </row>
        <row r="98">
          <cell r="B98" t="str">
            <v>838-88-0</v>
          </cell>
          <cell r="C98" t="str">
            <v>4,4'-Methylene bis(2-methylaniline)</v>
          </cell>
        </row>
        <row r="99">
          <cell r="B99" t="str">
            <v>101-61-1</v>
          </cell>
          <cell r="C99" t="str">
            <v>4,4'-Methylene bis(N,N'-dimethyl)aniline</v>
          </cell>
        </row>
        <row r="100">
          <cell r="B100" t="str">
            <v>101-77-9</v>
          </cell>
          <cell r="C100" t="str">
            <v>4,4'-Methylenedianiline (and its dichloride)</v>
          </cell>
        </row>
        <row r="101">
          <cell r="B101" t="str">
            <v>13552-44-8</v>
          </cell>
          <cell r="C101" t="str">
            <v>4,4'-Methylenedianiline dihydrochloride</v>
          </cell>
        </row>
        <row r="102">
          <cell r="B102" t="str">
            <v>139-65-1</v>
          </cell>
          <cell r="C102" t="str">
            <v>4,4'-Thiodianiline</v>
          </cell>
        </row>
        <row r="103">
          <cell r="B103" t="str">
            <v>534-52-1</v>
          </cell>
          <cell r="C103" t="str">
            <v>4,6-Dinitro-o-cresol (and salts)</v>
          </cell>
        </row>
        <row r="104">
          <cell r="B104" t="str">
            <v>92-67-1</v>
          </cell>
          <cell r="C104" t="str">
            <v>4-Aminobiphenyl</v>
          </cell>
        </row>
        <row r="105">
          <cell r="B105" t="str">
            <v>95-83-0</v>
          </cell>
          <cell r="C105" t="str">
            <v>4-Chloro-o-phenylenediamine</v>
          </cell>
        </row>
        <row r="106">
          <cell r="B106" t="str">
            <v>60-11-7</v>
          </cell>
          <cell r="C106" t="str">
            <v>4-Dimethylaminoazobenzene</v>
          </cell>
        </row>
        <row r="107">
          <cell r="B107" t="str">
            <v>92-93-3</v>
          </cell>
          <cell r="C107" t="str">
            <v>4-Nitrobiphenyl</v>
          </cell>
        </row>
        <row r="108">
          <cell r="B108" t="str">
            <v>100-02-7</v>
          </cell>
          <cell r="C108" t="str">
            <v>4-Nitrophenol</v>
          </cell>
        </row>
        <row r="109">
          <cell r="B109" t="str">
            <v>57835-92-4</v>
          </cell>
          <cell r="C109" t="str">
            <v>4-Nitropyrene</v>
          </cell>
        </row>
        <row r="110">
          <cell r="B110" t="str">
            <v>104-40-5</v>
          </cell>
          <cell r="C110" t="str">
            <v>4-Nonylphenol (and ethoxylates)</v>
          </cell>
        </row>
        <row r="111">
          <cell r="B111" t="str">
            <v>100-40-3</v>
          </cell>
          <cell r="C111" t="str">
            <v>4-Vinylcyclohexene</v>
          </cell>
        </row>
        <row r="112">
          <cell r="B112" t="str">
            <v>3697-24-3</v>
          </cell>
          <cell r="C112" t="str">
            <v>5-Methylchrysene</v>
          </cell>
        </row>
        <row r="113">
          <cell r="B113" t="str">
            <v>602-87-9</v>
          </cell>
          <cell r="C113" t="str">
            <v>5-Nitroacenaphthene</v>
          </cell>
        </row>
        <row r="114">
          <cell r="B114" t="str">
            <v>99-59-2</v>
          </cell>
          <cell r="C114" t="str">
            <v>5-Nitro-o-anisidine</v>
          </cell>
        </row>
        <row r="115">
          <cell r="B115" t="str">
            <v>7496-02-8</v>
          </cell>
          <cell r="C115" t="str">
            <v>6-Nitrochrysene</v>
          </cell>
        </row>
        <row r="116">
          <cell r="B116" t="str">
            <v>57-97-6</v>
          </cell>
          <cell r="C116" t="str">
            <v>7,12-Dimethylbenz[a]anthracene</v>
          </cell>
        </row>
        <row r="117">
          <cell r="B117" t="str">
            <v>194-59-2</v>
          </cell>
          <cell r="C117" t="str">
            <v>7H-Dibenzo[c,g]carbazole</v>
          </cell>
        </row>
        <row r="118">
          <cell r="B118" t="str">
            <v>26148-68-5</v>
          </cell>
          <cell r="C118" t="str">
            <v>A-alpha-c(2-amino-9h-pyrido[2,3-b]indole)</v>
          </cell>
        </row>
        <row r="119">
          <cell r="B119" t="str">
            <v>83-32-9</v>
          </cell>
          <cell r="C119" t="str">
            <v>Acenaphthene</v>
          </cell>
        </row>
        <row r="120">
          <cell r="B120" t="str">
            <v>208-96-8</v>
          </cell>
          <cell r="C120" t="str">
            <v>Acenaphthylene</v>
          </cell>
        </row>
        <row r="121">
          <cell r="B121" t="str">
            <v>75-07-0</v>
          </cell>
          <cell r="C121" t="str">
            <v>Acetaldehyde</v>
          </cell>
        </row>
        <row r="122">
          <cell r="B122" t="str">
            <v>60-35-5</v>
          </cell>
          <cell r="C122" t="str">
            <v>Acetamide</v>
          </cell>
        </row>
        <row r="123">
          <cell r="B123" t="str">
            <v>67-64-1</v>
          </cell>
          <cell r="C123" t="str">
            <v>Acetone</v>
          </cell>
        </row>
        <row r="124">
          <cell r="B124" t="str">
            <v>75-05-8</v>
          </cell>
          <cell r="C124" t="str">
            <v>Acetonitrile</v>
          </cell>
        </row>
        <row r="125">
          <cell r="B125" t="str">
            <v>98-86-2</v>
          </cell>
          <cell r="C125" t="str">
            <v>Acetophenone</v>
          </cell>
        </row>
        <row r="126">
          <cell r="B126" t="str">
            <v>107-02-8</v>
          </cell>
          <cell r="C126" t="str">
            <v>Acrolein</v>
          </cell>
        </row>
        <row r="127">
          <cell r="B127" t="str">
            <v>79-06-1</v>
          </cell>
          <cell r="C127" t="str">
            <v>Acrylamide</v>
          </cell>
        </row>
        <row r="128">
          <cell r="B128" t="str">
            <v>79-10-7</v>
          </cell>
          <cell r="C128" t="str">
            <v>Acrylic acid</v>
          </cell>
        </row>
        <row r="129">
          <cell r="B129" t="str">
            <v>107-13-1</v>
          </cell>
          <cell r="C129" t="str">
            <v>Acrylonitrile</v>
          </cell>
        </row>
        <row r="130">
          <cell r="B130" t="str">
            <v>50-76-0</v>
          </cell>
          <cell r="C130" t="str">
            <v>Actinomycin D</v>
          </cell>
        </row>
        <row r="131">
          <cell r="B131" t="str">
            <v>1596-84-5</v>
          </cell>
          <cell r="C131" t="str">
            <v>Alar</v>
          </cell>
        </row>
        <row r="132">
          <cell r="B132" t="str">
            <v>309-00-2</v>
          </cell>
          <cell r="C132" t="str">
            <v>Aldrin</v>
          </cell>
        </row>
        <row r="133">
          <cell r="B133" t="str">
            <v>107-05-1</v>
          </cell>
          <cell r="C133" t="str">
            <v>Allyl chloride</v>
          </cell>
        </row>
        <row r="134">
          <cell r="B134" t="str">
            <v>319-84-6</v>
          </cell>
          <cell r="C134" t="str">
            <v>alpha-Hexachlorocyclohexane</v>
          </cell>
        </row>
        <row r="135">
          <cell r="B135" t="str">
            <v>7429-90-5</v>
          </cell>
          <cell r="C135" t="str">
            <v>Aluminum and compounds</v>
          </cell>
        </row>
        <row r="136">
          <cell r="B136" t="str">
            <v>1344-28-1</v>
          </cell>
          <cell r="C136" t="str">
            <v>Aluminum oxide (fibrous forms)</v>
          </cell>
        </row>
        <row r="137">
          <cell r="B137" t="str">
            <v>61-82-5</v>
          </cell>
          <cell r="C137" t="str">
            <v>Amitrole</v>
          </cell>
        </row>
        <row r="138">
          <cell r="B138" t="str">
            <v>7664-41-7</v>
          </cell>
          <cell r="C138" t="str">
            <v>Ammonia</v>
          </cell>
        </row>
        <row r="139">
          <cell r="B139" t="str">
            <v>7803-63-6</v>
          </cell>
          <cell r="C139" t="str">
            <v>Ammonium bisulfate</v>
          </cell>
        </row>
        <row r="140">
          <cell r="B140" t="str">
            <v>6484-52-2</v>
          </cell>
          <cell r="C140" t="str">
            <v>Ammonium nitrate</v>
          </cell>
        </row>
        <row r="141">
          <cell r="B141" t="str">
            <v>7783-20-2</v>
          </cell>
          <cell r="C141" t="str">
            <v>Ammonium sulfate</v>
          </cell>
        </row>
        <row r="142">
          <cell r="B142" t="str">
            <v>62-53-3</v>
          </cell>
          <cell r="C142" t="str">
            <v>Aniline</v>
          </cell>
        </row>
        <row r="143">
          <cell r="B143" t="str">
            <v>191-26-4</v>
          </cell>
          <cell r="C143" t="str">
            <v>Anthanthrene</v>
          </cell>
        </row>
        <row r="144">
          <cell r="B144" t="str">
            <v>120-12-7</v>
          </cell>
          <cell r="C144" t="str">
            <v>Anthracene</v>
          </cell>
        </row>
        <row r="145">
          <cell r="B145" t="str">
            <v>7440-36-0</v>
          </cell>
          <cell r="C145" t="str">
            <v>Antimony and compounds</v>
          </cell>
        </row>
        <row r="146">
          <cell r="B146" t="str">
            <v>1309-64-4</v>
          </cell>
          <cell r="C146" t="str">
            <v>Antimony trioxide</v>
          </cell>
        </row>
        <row r="147">
          <cell r="B147" t="str">
            <v>140-57-8</v>
          </cell>
          <cell r="C147" t="str">
            <v>Aramite</v>
          </cell>
        </row>
        <row r="148">
          <cell r="B148" t="str">
            <v>7440-38-2</v>
          </cell>
          <cell r="C148" t="str">
            <v>Arsenic and compounds</v>
          </cell>
        </row>
        <row r="149">
          <cell r="B149" t="str">
            <v>7784-42-1</v>
          </cell>
          <cell r="C149" t="str">
            <v>Arsine</v>
          </cell>
        </row>
        <row r="150">
          <cell r="B150" t="str">
            <v>1332-21-4</v>
          </cell>
          <cell r="C150" t="str">
            <v>Asbestos</v>
          </cell>
        </row>
        <row r="151">
          <cell r="B151" t="str">
            <v>492-80-8</v>
          </cell>
          <cell r="C151" t="str">
            <v>Auramine</v>
          </cell>
        </row>
        <row r="152">
          <cell r="B152" t="str">
            <v>115-02-6</v>
          </cell>
          <cell r="C152" t="str">
            <v>Azaserine</v>
          </cell>
        </row>
        <row r="153">
          <cell r="B153" t="str">
            <v>446-86-6</v>
          </cell>
          <cell r="C153" t="str">
            <v>Azathioprine</v>
          </cell>
        </row>
        <row r="154">
          <cell r="B154" t="str">
            <v>103-33-3</v>
          </cell>
          <cell r="C154" t="str">
            <v>Azobenzene</v>
          </cell>
        </row>
        <row r="155">
          <cell r="B155" t="str">
            <v>7440-39-3</v>
          </cell>
          <cell r="C155" t="str">
            <v>Barium and compounds</v>
          </cell>
        </row>
        <row r="156">
          <cell r="B156" t="str">
            <v>56-55-3</v>
          </cell>
          <cell r="C156" t="str">
            <v>Benz[a]anthracene</v>
          </cell>
        </row>
        <row r="157">
          <cell r="B157" t="str">
            <v>71-43-2</v>
          </cell>
          <cell r="C157" t="str">
            <v>Benzene</v>
          </cell>
        </row>
        <row r="158">
          <cell r="B158" t="str">
            <v>92-87-5</v>
          </cell>
          <cell r="C158" t="str">
            <v>Benzidine (and its salts)</v>
          </cell>
        </row>
        <row r="159">
          <cell r="B159" t="str">
            <v>50-32-8</v>
          </cell>
          <cell r="C159" t="str">
            <v>Benzo[a]pyrene</v>
          </cell>
        </row>
        <row r="160">
          <cell r="B160" t="str">
            <v>205-99-2</v>
          </cell>
          <cell r="C160" t="str">
            <v>Benzo[b]fluoranthene</v>
          </cell>
        </row>
        <row r="161">
          <cell r="B161" t="str">
            <v>205-12-9</v>
          </cell>
          <cell r="C161" t="str">
            <v>Benzo[c]fluorene</v>
          </cell>
        </row>
        <row r="162">
          <cell r="B162" t="str">
            <v>192-97-2</v>
          </cell>
          <cell r="C162" t="str">
            <v>Benzo[e]pyrene</v>
          </cell>
        </row>
        <row r="163">
          <cell r="B163" t="str">
            <v>191-24-2</v>
          </cell>
          <cell r="C163" t="str">
            <v>Benzo[g,h,i]perylene</v>
          </cell>
        </row>
        <row r="164">
          <cell r="B164" t="str">
            <v>205-82-3</v>
          </cell>
          <cell r="C164" t="str">
            <v>Benzo[j]fluoranthene</v>
          </cell>
        </row>
        <row r="165">
          <cell r="B165" t="str">
            <v>207-08-9</v>
          </cell>
          <cell r="C165" t="str">
            <v>Benzo[k]fluoranthene</v>
          </cell>
        </row>
        <row r="166">
          <cell r="B166" t="str">
            <v>271-89-6</v>
          </cell>
          <cell r="C166" t="str">
            <v>Benzofuran</v>
          </cell>
        </row>
        <row r="167">
          <cell r="B167" t="str">
            <v>98-07-7</v>
          </cell>
          <cell r="C167" t="str">
            <v>Benzoic trichloride (benzotrichloride)</v>
          </cell>
        </row>
        <row r="168">
          <cell r="B168" t="str">
            <v>98-88-4</v>
          </cell>
          <cell r="C168" t="str">
            <v>Benzoyl chloride</v>
          </cell>
        </row>
        <row r="169">
          <cell r="B169" t="str">
            <v>94-36-0</v>
          </cell>
          <cell r="C169" t="str">
            <v>Benzoyl peroxide</v>
          </cell>
        </row>
        <row r="170">
          <cell r="B170" t="str">
            <v>100-44-7</v>
          </cell>
          <cell r="C170" t="str">
            <v>Benzyl chloride</v>
          </cell>
        </row>
        <row r="171">
          <cell r="B171" t="str">
            <v>1694-09-3</v>
          </cell>
          <cell r="C171" t="str">
            <v>Benzyl Violet 4B</v>
          </cell>
        </row>
        <row r="172">
          <cell r="B172" t="str">
            <v>7440-41-7</v>
          </cell>
          <cell r="C172" t="str">
            <v>Beryllium and compounds</v>
          </cell>
        </row>
        <row r="173">
          <cell r="B173" t="str">
            <v>1304-56-9</v>
          </cell>
          <cell r="C173" t="str">
            <v>Beryllium oxide</v>
          </cell>
        </row>
        <row r="174">
          <cell r="B174" t="str">
            <v>13510-49-1</v>
          </cell>
          <cell r="C174" t="str">
            <v>Beryllium sulfate</v>
          </cell>
        </row>
        <row r="175">
          <cell r="B175" t="str">
            <v>3068-88-0</v>
          </cell>
          <cell r="C175" t="str">
            <v>beta-Butyrolactone</v>
          </cell>
        </row>
        <row r="176">
          <cell r="B176" t="str">
            <v>319-85-7</v>
          </cell>
          <cell r="C176" t="str">
            <v>beta-Hexachlorocyclohexane</v>
          </cell>
        </row>
        <row r="177">
          <cell r="B177" t="str">
            <v>57-57-8</v>
          </cell>
          <cell r="C177" t="str">
            <v>beta-Propiolactone</v>
          </cell>
        </row>
        <row r="178">
          <cell r="B178" t="str">
            <v>92-52-4</v>
          </cell>
          <cell r="C178" t="str">
            <v>Biphenyl</v>
          </cell>
        </row>
        <row r="179">
          <cell r="B179" t="str">
            <v>111-44-4</v>
          </cell>
          <cell r="C179" t="str">
            <v>bis(2-Chloroethyl) ether (BCEE)</v>
          </cell>
        </row>
        <row r="180">
          <cell r="B180" t="str">
            <v>103-23-1</v>
          </cell>
          <cell r="C180" t="str">
            <v>bis(2-Ethylhexyl) adipate</v>
          </cell>
        </row>
        <row r="181">
          <cell r="B181" t="str">
            <v>117-81-7</v>
          </cell>
          <cell r="C181" t="str">
            <v>bis(2-Ethylhexyl) phthalate (DEHP)</v>
          </cell>
        </row>
        <row r="182">
          <cell r="B182" t="str">
            <v>542-88-1</v>
          </cell>
          <cell r="C182" t="str">
            <v>bis(Chloromethyl) ether</v>
          </cell>
        </row>
        <row r="183">
          <cell r="B183" t="str">
            <v>7726-95-6</v>
          </cell>
          <cell r="C183" t="str">
            <v>Bromine and compounds</v>
          </cell>
        </row>
        <row r="184">
          <cell r="B184" t="str">
            <v>7789-30-2</v>
          </cell>
          <cell r="C184" t="str">
            <v>Bromine pentafluoride</v>
          </cell>
        </row>
        <row r="185">
          <cell r="B185" t="str">
            <v>75-27-4</v>
          </cell>
          <cell r="C185" t="str">
            <v>Bromodichloromethane</v>
          </cell>
        </row>
        <row r="186">
          <cell r="B186" t="str">
            <v>75-25-2</v>
          </cell>
          <cell r="C186" t="str">
            <v>Bromoform</v>
          </cell>
        </row>
        <row r="187">
          <cell r="B187" t="str">
            <v>74-83-9</v>
          </cell>
          <cell r="C187" t="str">
            <v>Bromomethane (methyl bromide)</v>
          </cell>
        </row>
        <row r="188">
          <cell r="B188" t="str">
            <v>141-32-2</v>
          </cell>
          <cell r="C188" t="str">
            <v>Butyl acrylate</v>
          </cell>
        </row>
        <row r="189">
          <cell r="B189" t="str">
            <v>85-68-7</v>
          </cell>
          <cell r="C189" t="str">
            <v>Butyl benzyl phthalate</v>
          </cell>
        </row>
        <row r="190">
          <cell r="B190" t="str">
            <v>25013-16-5</v>
          </cell>
          <cell r="C190" t="str">
            <v>Butylated hydroxyanisole</v>
          </cell>
        </row>
        <row r="191">
          <cell r="B191" t="str">
            <v>569-61-9</v>
          </cell>
          <cell r="C191" t="str">
            <v>C.I. Basic Red 9 monohydrochloride</v>
          </cell>
        </row>
        <row r="192">
          <cell r="B192" t="str">
            <v>7440-43-9</v>
          </cell>
          <cell r="C192" t="str">
            <v>Cadmium and compounds</v>
          </cell>
        </row>
        <row r="193">
          <cell r="B193" t="str">
            <v>156-62-7</v>
          </cell>
          <cell r="C193" t="str">
            <v>Calcium cyanamide</v>
          </cell>
        </row>
        <row r="194">
          <cell r="B194" t="str">
            <v>105-60-2</v>
          </cell>
          <cell r="C194" t="str">
            <v>Caprolactam</v>
          </cell>
        </row>
        <row r="195">
          <cell r="B195" t="str">
            <v>2425-06-1</v>
          </cell>
          <cell r="C195" t="str">
            <v>Captafol</v>
          </cell>
        </row>
        <row r="196">
          <cell r="B196" t="str">
            <v>133-06-2</v>
          </cell>
          <cell r="C196" t="str">
            <v>Captan</v>
          </cell>
        </row>
        <row r="197">
          <cell r="B197" t="str">
            <v>63-25-2</v>
          </cell>
          <cell r="C197" t="str">
            <v>Carbaryl</v>
          </cell>
        </row>
        <row r="198">
          <cell r="B198" t="str">
            <v>86-74-8</v>
          </cell>
          <cell r="C198" t="str">
            <v>Carbazole</v>
          </cell>
        </row>
        <row r="199">
          <cell r="B199">
            <v>89</v>
          </cell>
          <cell r="C199" t="str">
            <v>Carbon black extracts</v>
          </cell>
        </row>
        <row r="200">
          <cell r="B200" t="str">
            <v>75-15-0</v>
          </cell>
          <cell r="C200" t="str">
            <v>Carbon disulfide</v>
          </cell>
        </row>
        <row r="201">
          <cell r="B201" t="str">
            <v>56-23-5</v>
          </cell>
          <cell r="C201" t="str">
            <v>Carbon tetrachloride</v>
          </cell>
        </row>
        <row r="202">
          <cell r="B202" t="str">
            <v>463-58-1</v>
          </cell>
          <cell r="C202" t="str">
            <v>Carbonyl sulfide</v>
          </cell>
        </row>
        <row r="203">
          <cell r="B203" t="str">
            <v>9000-07-1</v>
          </cell>
          <cell r="C203" t="str">
            <v>Carrageenan (degraded)</v>
          </cell>
        </row>
        <row r="204">
          <cell r="B204" t="str">
            <v>120-80-9</v>
          </cell>
          <cell r="C204" t="str">
            <v>Catechol</v>
          </cell>
        </row>
        <row r="205">
          <cell r="B205">
            <v>351</v>
          </cell>
          <cell r="C205" t="str">
            <v>Ceramic fibers</v>
          </cell>
        </row>
        <row r="206">
          <cell r="B206" t="str">
            <v>133-90-4</v>
          </cell>
          <cell r="C206" t="str">
            <v>Chloramben</v>
          </cell>
        </row>
        <row r="207">
          <cell r="B207" t="str">
            <v>305-03-3</v>
          </cell>
          <cell r="C207" t="str">
            <v>Chlorambucil</v>
          </cell>
        </row>
        <row r="208">
          <cell r="B208" t="str">
            <v>57-74-9</v>
          </cell>
          <cell r="C208" t="str">
            <v>Chlordane</v>
          </cell>
        </row>
        <row r="209">
          <cell r="B209" t="str">
            <v>143-50-0</v>
          </cell>
          <cell r="C209" t="str">
            <v>Chlordecone</v>
          </cell>
        </row>
        <row r="210">
          <cell r="B210" t="str">
            <v>115-28-6</v>
          </cell>
          <cell r="C210" t="str">
            <v>Chlorendic acid</v>
          </cell>
        </row>
        <row r="211">
          <cell r="B211" t="str">
            <v>76-13-1</v>
          </cell>
          <cell r="C211" t="str">
            <v>Chlorinated fluorocarbon (1,1,2-trichloro-1,2,2-trifluoroethane, CFC-113)</v>
          </cell>
        </row>
        <row r="212">
          <cell r="B212" t="str">
            <v>108171-26-2</v>
          </cell>
          <cell r="C212" t="str">
            <v>Chlorinated paraffins</v>
          </cell>
        </row>
        <row r="213">
          <cell r="B213" t="str">
            <v>7782-50-5</v>
          </cell>
          <cell r="C213" t="str">
            <v>Chlorine</v>
          </cell>
        </row>
        <row r="214">
          <cell r="B214" t="str">
            <v>10049-04-4</v>
          </cell>
          <cell r="C214" t="str">
            <v>Chlorine dioxide</v>
          </cell>
        </row>
        <row r="215">
          <cell r="B215" t="str">
            <v>79-11-8</v>
          </cell>
          <cell r="C215" t="str">
            <v>Chloroacetic acid</v>
          </cell>
        </row>
        <row r="216">
          <cell r="B216" t="str">
            <v>85535-84-8</v>
          </cell>
          <cell r="C216" t="str">
            <v>Chloroalkanes C10-13 (chlorinated paraffins)</v>
          </cell>
        </row>
        <row r="217">
          <cell r="B217" t="str">
            <v>108-90-7</v>
          </cell>
          <cell r="C217" t="str">
            <v>Chlorobenzene</v>
          </cell>
        </row>
        <row r="218">
          <cell r="B218" t="str">
            <v>510-15-6</v>
          </cell>
          <cell r="C218" t="str">
            <v>Chlorobenzilate (ethyl-4,4'-dichlorobenzilate)</v>
          </cell>
        </row>
        <row r="219">
          <cell r="B219" t="str">
            <v>75-45-6</v>
          </cell>
          <cell r="C219" t="str">
            <v>Chlorodifluoromethane (Freon 22)</v>
          </cell>
        </row>
        <row r="220">
          <cell r="B220" t="str">
            <v>75-00-3</v>
          </cell>
          <cell r="C220" t="str">
            <v>Chloroethane (ethyl chloride)</v>
          </cell>
        </row>
        <row r="221">
          <cell r="B221" t="str">
            <v>67-66-3</v>
          </cell>
          <cell r="C221" t="str">
            <v>Chloroform</v>
          </cell>
        </row>
        <row r="222">
          <cell r="B222" t="str">
            <v>74-87-3</v>
          </cell>
          <cell r="C222" t="str">
            <v>Chloromethane (methyl chloride)</v>
          </cell>
        </row>
        <row r="223">
          <cell r="B223" t="str">
            <v>107-30-2</v>
          </cell>
          <cell r="C223" t="str">
            <v>Chloromethyl methyl ether (technical grade)</v>
          </cell>
        </row>
        <row r="224">
          <cell r="B224" t="str">
            <v>76-06-2</v>
          </cell>
          <cell r="C224" t="str">
            <v>Chloropicrin</v>
          </cell>
        </row>
        <row r="225">
          <cell r="B225" t="str">
            <v>126-99-8</v>
          </cell>
          <cell r="C225" t="str">
            <v>Chloroprene</v>
          </cell>
        </row>
        <row r="226">
          <cell r="B226" t="str">
            <v>1897-45-6</v>
          </cell>
          <cell r="C226" t="str">
            <v>Chlorothalonil</v>
          </cell>
        </row>
        <row r="227">
          <cell r="B227" t="str">
            <v>54749-90-5</v>
          </cell>
          <cell r="C227" t="str">
            <v>Chlorozotocin</v>
          </cell>
        </row>
        <row r="228">
          <cell r="B228" t="str">
            <v>7738-94-5</v>
          </cell>
          <cell r="C228" t="str">
            <v>Chromic(VI) acid, including chromic acid aerosol mist and chromium trioxide</v>
          </cell>
        </row>
        <row r="229">
          <cell r="B229" t="str">
            <v>18540-29-9</v>
          </cell>
          <cell r="C229" t="str">
            <v>Chromium VI, chromate and dichromate particulate</v>
          </cell>
        </row>
        <row r="230">
          <cell r="B230" t="str">
            <v>218-01-9</v>
          </cell>
          <cell r="C230" t="str">
            <v>Chrysene</v>
          </cell>
        </row>
        <row r="231">
          <cell r="B231" t="str">
            <v>87-29-6</v>
          </cell>
          <cell r="C231" t="str">
            <v>Cinnamyl anthranilate</v>
          </cell>
        </row>
        <row r="232">
          <cell r="B232" t="str">
            <v>7440-48-4</v>
          </cell>
          <cell r="C232" t="str">
            <v>Cobalt and compounds</v>
          </cell>
        </row>
        <row r="233">
          <cell r="B233">
            <v>148</v>
          </cell>
          <cell r="C233" t="str">
            <v>Coke oven emissions</v>
          </cell>
        </row>
        <row r="234">
          <cell r="B234" t="str">
            <v>7440-50-8</v>
          </cell>
          <cell r="C234" t="str">
            <v>Copper and compounds</v>
          </cell>
        </row>
        <row r="235">
          <cell r="B235">
            <v>150</v>
          </cell>
          <cell r="C235" t="str">
            <v>Creosotes</v>
          </cell>
        </row>
        <row r="236">
          <cell r="B236" t="str">
            <v>1319-77-3</v>
          </cell>
          <cell r="C236" t="str">
            <v>Cresols (mixture), including m-cresol, o-cresol, p-cresol</v>
          </cell>
        </row>
        <row r="237">
          <cell r="B237" t="str">
            <v>4170-30-3</v>
          </cell>
          <cell r="C237" t="str">
            <v>Crotonaldehyde</v>
          </cell>
        </row>
        <row r="238">
          <cell r="B238" t="str">
            <v>80-15-9</v>
          </cell>
          <cell r="C238" t="str">
            <v>Cumene hydroperoxide</v>
          </cell>
        </row>
        <row r="239">
          <cell r="B239" t="str">
            <v>135-20-6</v>
          </cell>
          <cell r="C239" t="str">
            <v>Cupferron</v>
          </cell>
        </row>
        <row r="240">
          <cell r="B240" t="str">
            <v>74-90-8</v>
          </cell>
          <cell r="C240" t="str">
            <v>Cyanide, hydrogen</v>
          </cell>
        </row>
        <row r="241">
          <cell r="B241" t="str">
            <v>110-82-7</v>
          </cell>
          <cell r="C241" t="str">
            <v>Cyclohexane</v>
          </cell>
        </row>
        <row r="242">
          <cell r="B242" t="str">
            <v>108-93-0</v>
          </cell>
          <cell r="C242" t="str">
            <v>Cyclohexanol</v>
          </cell>
        </row>
        <row r="243">
          <cell r="B243" t="str">
            <v>66-81-9</v>
          </cell>
          <cell r="C243" t="str">
            <v>Cycloheximide</v>
          </cell>
        </row>
        <row r="244">
          <cell r="B244" t="str">
            <v>27208-37-3</v>
          </cell>
          <cell r="C244" t="str">
            <v>Cyclopenta[c,d]pyrene</v>
          </cell>
        </row>
        <row r="245">
          <cell r="B245" t="str">
            <v>50-18-0</v>
          </cell>
          <cell r="C245" t="str">
            <v>Cyclophosphamide (anhydrous)</v>
          </cell>
        </row>
        <row r="246">
          <cell r="B246" t="str">
            <v>6055-19-2</v>
          </cell>
          <cell r="C246" t="str">
            <v>Cyclophosphamide (hydrated)</v>
          </cell>
        </row>
        <row r="247">
          <cell r="B247" t="str">
            <v>5160-02-1</v>
          </cell>
          <cell r="C247" t="str">
            <v>D &amp; C Red No. 9</v>
          </cell>
        </row>
        <row r="248">
          <cell r="B248" t="str">
            <v>4342-03-4</v>
          </cell>
          <cell r="C248" t="str">
            <v>Dacarbazine</v>
          </cell>
        </row>
        <row r="249">
          <cell r="B249" t="str">
            <v>117-10-2</v>
          </cell>
          <cell r="C249" t="str">
            <v>Danthron (chrysazin)</v>
          </cell>
        </row>
        <row r="250">
          <cell r="B250" t="str">
            <v>3547-04-4</v>
          </cell>
          <cell r="C250" t="str">
            <v>DDE (1-chloro-4-[1-(4-chlorophenyl)ethyl]benzene)</v>
          </cell>
        </row>
        <row r="251">
          <cell r="B251" t="str">
            <v>50-29-3</v>
          </cell>
          <cell r="C251" t="str">
            <v>DDT</v>
          </cell>
        </row>
        <row r="252">
          <cell r="B252" t="str">
            <v>333-41-5</v>
          </cell>
          <cell r="C252" t="str">
            <v>Diazinon</v>
          </cell>
        </row>
        <row r="253">
          <cell r="B253" t="str">
            <v>334-88-3</v>
          </cell>
          <cell r="C253" t="str">
            <v>Diazomethane</v>
          </cell>
        </row>
        <row r="254">
          <cell r="B254" t="str">
            <v>226-36-8</v>
          </cell>
          <cell r="C254" t="str">
            <v>Dibenz[a,h]acridine</v>
          </cell>
        </row>
        <row r="255">
          <cell r="B255" t="str">
            <v>53-70-3</v>
          </cell>
          <cell r="C255" t="str">
            <v>Dibenz[a,h]anthracene</v>
          </cell>
        </row>
        <row r="256">
          <cell r="B256" t="str">
            <v>224-42-0</v>
          </cell>
          <cell r="C256" t="str">
            <v>Dibenz[a,j]acridine</v>
          </cell>
        </row>
        <row r="257">
          <cell r="B257" t="str">
            <v>5385-75-1</v>
          </cell>
          <cell r="C257" t="str">
            <v>Dibenzo[a,e]fluoranthene</v>
          </cell>
        </row>
        <row r="258">
          <cell r="B258" t="str">
            <v>192-65-4</v>
          </cell>
          <cell r="C258" t="str">
            <v>Dibenzo[a,e]pyrene</v>
          </cell>
        </row>
        <row r="259">
          <cell r="B259" t="str">
            <v>189-64-0</v>
          </cell>
          <cell r="C259" t="str">
            <v>Dibenzo[a,h]pyrene</v>
          </cell>
        </row>
        <row r="260">
          <cell r="B260" t="str">
            <v>189-55-9</v>
          </cell>
          <cell r="C260" t="str">
            <v>Dibenzo[a,i]pyrene</v>
          </cell>
        </row>
        <row r="261">
          <cell r="B261" t="str">
            <v>191-30-0</v>
          </cell>
          <cell r="C261" t="str">
            <v>Dibenzo[a,l]pyrene</v>
          </cell>
        </row>
        <row r="262">
          <cell r="B262" t="str">
            <v>132-64-9</v>
          </cell>
          <cell r="C262" t="str">
            <v>Dibenzofuran</v>
          </cell>
        </row>
        <row r="263">
          <cell r="B263" t="str">
            <v>124-48-1</v>
          </cell>
          <cell r="C263" t="str">
            <v>Dibromochloromethane</v>
          </cell>
        </row>
        <row r="264">
          <cell r="B264" t="str">
            <v>84-74-2</v>
          </cell>
          <cell r="C264" t="str">
            <v>Dibutyl phthalate</v>
          </cell>
        </row>
        <row r="265">
          <cell r="B265" t="str">
            <v>75-71-8</v>
          </cell>
          <cell r="C265" t="str">
            <v>Dichlorodifluoromethane (Freon 12)</v>
          </cell>
        </row>
        <row r="266">
          <cell r="B266" t="str">
            <v>75-43-4</v>
          </cell>
          <cell r="C266" t="str">
            <v>Dichlorofluoromethane (Freon 21)</v>
          </cell>
        </row>
        <row r="267">
          <cell r="B267" t="str">
            <v>75-09-2</v>
          </cell>
          <cell r="C267" t="str">
            <v>Dichloromethane (methylene chloride)</v>
          </cell>
        </row>
        <row r="268">
          <cell r="B268" t="str">
            <v>94-75-7</v>
          </cell>
          <cell r="C268" t="str">
            <v>Dichlorophenoxyacetic acid, salts and esters (2,4-D)</v>
          </cell>
        </row>
        <row r="269">
          <cell r="B269" t="str">
            <v>62-73-7</v>
          </cell>
          <cell r="C269" t="str">
            <v>Dichlorvos (DDVP)</v>
          </cell>
        </row>
        <row r="270">
          <cell r="B270" t="str">
            <v>115-32-2</v>
          </cell>
          <cell r="C270" t="str">
            <v>Dicofol</v>
          </cell>
        </row>
        <row r="271">
          <cell r="B271" t="str">
            <v>84-61-7</v>
          </cell>
          <cell r="C271" t="str">
            <v>Di-cyclohexyl phthalate (DCHP)</v>
          </cell>
        </row>
        <row r="272">
          <cell r="B272" t="str">
            <v>60-57-1</v>
          </cell>
          <cell r="C272" t="str">
            <v>Dieldrin</v>
          </cell>
        </row>
        <row r="273">
          <cell r="B273">
            <v>200</v>
          </cell>
          <cell r="C273" t="str">
            <v>Diesel particulate matter</v>
          </cell>
        </row>
        <row r="274">
          <cell r="B274" t="str">
            <v>111-42-2</v>
          </cell>
          <cell r="C274" t="str">
            <v>Diethanolamine</v>
          </cell>
        </row>
        <row r="275">
          <cell r="B275" t="str">
            <v>64-67-5</v>
          </cell>
          <cell r="C275" t="str">
            <v>Diethyl sulfate</v>
          </cell>
        </row>
        <row r="276">
          <cell r="B276" t="str">
            <v>111-46-6</v>
          </cell>
          <cell r="C276" t="str">
            <v>Diethylene glycol</v>
          </cell>
        </row>
        <row r="277">
          <cell r="B277" t="str">
            <v>111-96-6</v>
          </cell>
          <cell r="C277" t="str">
            <v>Diethylene glycol dimethyl ether</v>
          </cell>
        </row>
        <row r="278">
          <cell r="B278" t="str">
            <v>112-34-5</v>
          </cell>
          <cell r="C278" t="str">
            <v>Diethylene glycol monobutyl ether</v>
          </cell>
        </row>
        <row r="279">
          <cell r="B279" t="str">
            <v>111-90-0</v>
          </cell>
          <cell r="C279" t="str">
            <v>Diethylene glycol monoethyl ether</v>
          </cell>
        </row>
        <row r="280">
          <cell r="B280" t="str">
            <v>111-77-3</v>
          </cell>
          <cell r="C280" t="str">
            <v>Diethylene glycol monomethyl ether</v>
          </cell>
        </row>
        <row r="281">
          <cell r="B281" t="str">
            <v>627-44-1</v>
          </cell>
          <cell r="C281" t="str">
            <v>Diethylmercury</v>
          </cell>
        </row>
        <row r="282">
          <cell r="B282" t="str">
            <v>84-66-2</v>
          </cell>
          <cell r="C282" t="str">
            <v>Diethylphthalate</v>
          </cell>
        </row>
        <row r="283">
          <cell r="B283" t="str">
            <v>101-90-6</v>
          </cell>
          <cell r="C283" t="str">
            <v>Diglycidyl resorcinol ether</v>
          </cell>
        </row>
        <row r="284">
          <cell r="B284" t="str">
            <v>94-58-6</v>
          </cell>
          <cell r="C284" t="str">
            <v>Dihydrosafrole</v>
          </cell>
        </row>
        <row r="285">
          <cell r="B285" t="str">
            <v>79-44-7</v>
          </cell>
          <cell r="C285" t="str">
            <v>Dimethyl carbamoyl chloride</v>
          </cell>
        </row>
        <row r="286">
          <cell r="B286" t="str">
            <v>68-12-2</v>
          </cell>
          <cell r="C286" t="str">
            <v>Dimethyl formamide</v>
          </cell>
        </row>
        <row r="287">
          <cell r="B287" t="str">
            <v>131-11-3</v>
          </cell>
          <cell r="C287" t="str">
            <v>Dimethyl phthalate</v>
          </cell>
        </row>
        <row r="288">
          <cell r="B288" t="str">
            <v>77-78-1</v>
          </cell>
          <cell r="C288" t="str">
            <v>Dimethyl sulfate</v>
          </cell>
        </row>
        <row r="289">
          <cell r="B289" t="str">
            <v>593-74-8</v>
          </cell>
          <cell r="C289" t="str">
            <v>Dimethylmercury</v>
          </cell>
        </row>
        <row r="290">
          <cell r="B290" t="str">
            <v>513-37-1</v>
          </cell>
          <cell r="C290" t="str">
            <v>Dimethylvinylchloride</v>
          </cell>
        </row>
        <row r="291">
          <cell r="B291" t="str">
            <v>630-93-3</v>
          </cell>
          <cell r="C291" t="str">
            <v>Diphenylhydantoin</v>
          </cell>
        </row>
        <row r="292">
          <cell r="B292" t="str">
            <v>25265-71-8</v>
          </cell>
          <cell r="C292" t="str">
            <v>Dipropylene glycol</v>
          </cell>
        </row>
        <row r="293">
          <cell r="B293" t="str">
            <v>34590-94-8</v>
          </cell>
          <cell r="C293" t="str">
            <v>Dipropylene glycol monomethyl ether</v>
          </cell>
        </row>
        <row r="294">
          <cell r="B294" t="str">
            <v>1937-37-7</v>
          </cell>
          <cell r="C294" t="str">
            <v>Direct Black 38</v>
          </cell>
        </row>
        <row r="295">
          <cell r="B295" t="str">
            <v>2602-46-2</v>
          </cell>
          <cell r="C295" t="str">
            <v>Direct Blue 6</v>
          </cell>
        </row>
        <row r="296">
          <cell r="B296" t="str">
            <v>16071-86-6</v>
          </cell>
          <cell r="C296" t="str">
            <v>Direct Brown 95 (technical grade)</v>
          </cell>
        </row>
        <row r="297">
          <cell r="B297" t="str">
            <v>2475-45-8</v>
          </cell>
          <cell r="C297" t="str">
            <v>Disperse Blue 1</v>
          </cell>
        </row>
        <row r="298">
          <cell r="B298" t="str">
            <v>298-04-4</v>
          </cell>
          <cell r="C298" t="str">
            <v>Disulfoton</v>
          </cell>
        </row>
        <row r="299">
          <cell r="B299" t="str">
            <v>106-89-8</v>
          </cell>
          <cell r="C299" t="str">
            <v>Epichlorohydrin</v>
          </cell>
        </row>
        <row r="300">
          <cell r="B300">
            <v>227</v>
          </cell>
          <cell r="C300" t="str">
            <v>Epoxy resins</v>
          </cell>
        </row>
        <row r="301">
          <cell r="B301" t="str">
            <v>12510-42-8</v>
          </cell>
          <cell r="C301" t="str">
            <v>Erionite</v>
          </cell>
        </row>
        <row r="302">
          <cell r="B302" t="str">
            <v>140-88-5</v>
          </cell>
          <cell r="C302" t="str">
            <v>Ethyl acrylate</v>
          </cell>
        </row>
        <row r="303">
          <cell r="B303" t="str">
            <v>100-41-4</v>
          </cell>
          <cell r="C303" t="str">
            <v>Ethyl benzene</v>
          </cell>
        </row>
        <row r="304">
          <cell r="B304" t="str">
            <v>74-85-1</v>
          </cell>
          <cell r="C304" t="str">
            <v>Ethylene</v>
          </cell>
        </row>
        <row r="305">
          <cell r="B305" t="str">
            <v>106-93-4</v>
          </cell>
          <cell r="C305" t="str">
            <v>Ethylene dibromide (EDB, 1,2-dibromoethane)</v>
          </cell>
        </row>
        <row r="306">
          <cell r="B306" t="str">
            <v>107-06-2</v>
          </cell>
          <cell r="C306" t="str">
            <v>Ethylene dichloride (EDC, 1,2-dichloroethane)</v>
          </cell>
        </row>
        <row r="307">
          <cell r="B307" t="str">
            <v>107-21-1</v>
          </cell>
          <cell r="C307" t="str">
            <v>Ethylene glycol</v>
          </cell>
        </row>
        <row r="308">
          <cell r="B308" t="str">
            <v>629-14-1</v>
          </cell>
          <cell r="C308" t="str">
            <v>Ethylene glycol diethyl ether</v>
          </cell>
        </row>
        <row r="309">
          <cell r="B309" t="str">
            <v>110-71-4</v>
          </cell>
          <cell r="C309" t="str">
            <v>Ethylene glycol dimethyl ether</v>
          </cell>
        </row>
        <row r="310">
          <cell r="B310" t="str">
            <v>111-76-2</v>
          </cell>
          <cell r="C310" t="str">
            <v>Ethylene glycol monobutyl ether</v>
          </cell>
        </row>
        <row r="311">
          <cell r="B311" t="str">
            <v>110-80-5</v>
          </cell>
          <cell r="C311" t="str">
            <v>Ethylene glycol monoethyl ether</v>
          </cell>
        </row>
        <row r="312">
          <cell r="B312" t="str">
            <v>111-15-9</v>
          </cell>
          <cell r="C312" t="str">
            <v>Ethylene glycol monoethyl ether acetate</v>
          </cell>
        </row>
        <row r="313">
          <cell r="B313" t="str">
            <v>109-86-4</v>
          </cell>
          <cell r="C313" t="str">
            <v>Ethylene glycol monomethyl ether</v>
          </cell>
        </row>
        <row r="314">
          <cell r="B314" t="str">
            <v>110-49-6</v>
          </cell>
          <cell r="C314" t="str">
            <v>Ethylene glycol monomethyl ether acetate</v>
          </cell>
        </row>
        <row r="315">
          <cell r="B315" t="str">
            <v>2807-30-9</v>
          </cell>
          <cell r="C315" t="str">
            <v>Ethylene glycol monopropyl ether</v>
          </cell>
        </row>
        <row r="316">
          <cell r="B316" t="str">
            <v>75-21-8</v>
          </cell>
          <cell r="C316" t="str">
            <v>Ethylene oxide</v>
          </cell>
        </row>
        <row r="317">
          <cell r="B317" t="str">
            <v>96-45-7</v>
          </cell>
          <cell r="C317" t="str">
            <v>Ethylene thiourea</v>
          </cell>
        </row>
        <row r="318">
          <cell r="B318" t="str">
            <v>151-56-4</v>
          </cell>
          <cell r="C318" t="str">
            <v>Ethyleneimine (aziridine)</v>
          </cell>
        </row>
        <row r="319">
          <cell r="B319" t="str">
            <v>10028-22-5</v>
          </cell>
          <cell r="C319" t="str">
            <v>Ferric sulfate</v>
          </cell>
        </row>
        <row r="320">
          <cell r="B320" t="str">
            <v>206-44-0</v>
          </cell>
          <cell r="C320" t="str">
            <v>Fluoranthene</v>
          </cell>
        </row>
        <row r="321">
          <cell r="B321" t="str">
            <v>86-73-7</v>
          </cell>
          <cell r="C321" t="str">
            <v>Fluorene</v>
          </cell>
        </row>
        <row r="322">
          <cell r="B322">
            <v>239</v>
          </cell>
          <cell r="C322" t="str">
            <v>Fluorides</v>
          </cell>
        </row>
        <row r="323">
          <cell r="B323" t="str">
            <v>7782-41-4</v>
          </cell>
          <cell r="C323" t="str">
            <v>Fluorine gas</v>
          </cell>
        </row>
        <row r="324">
          <cell r="B324" t="str">
            <v>50-00-0</v>
          </cell>
          <cell r="C324" t="str">
            <v>Formaldehyde</v>
          </cell>
        </row>
        <row r="325">
          <cell r="B325" t="str">
            <v>110-00-9</v>
          </cell>
          <cell r="C325" t="str">
            <v>Furan</v>
          </cell>
        </row>
        <row r="326">
          <cell r="B326" t="str">
            <v>60568-05-0</v>
          </cell>
          <cell r="C326" t="str">
            <v>Furmecyclox</v>
          </cell>
        </row>
        <row r="327">
          <cell r="B327" t="str">
            <v>3688-53-7</v>
          </cell>
          <cell r="C327" t="str">
            <v>Furylfuramide</v>
          </cell>
        </row>
        <row r="328">
          <cell r="B328" t="str">
            <v>58-89-9</v>
          </cell>
          <cell r="C328" t="str">
            <v>gamma-Hexachlorocyclohexane (Lindane)</v>
          </cell>
        </row>
        <row r="329">
          <cell r="B329">
            <v>352</v>
          </cell>
          <cell r="C329" t="str">
            <v>Glasswool fibers</v>
          </cell>
        </row>
        <row r="330">
          <cell r="B330" t="str">
            <v>67730-11-4</v>
          </cell>
          <cell r="C330" t="str">
            <v>Glu-P-1</v>
          </cell>
        </row>
        <row r="331">
          <cell r="B331" t="str">
            <v>67730-10-3</v>
          </cell>
          <cell r="C331" t="str">
            <v>Glu-P-2</v>
          </cell>
        </row>
        <row r="332">
          <cell r="B332" t="str">
            <v>111-30-8</v>
          </cell>
          <cell r="C332" t="str">
            <v>Glutaraldehyde</v>
          </cell>
        </row>
        <row r="333">
          <cell r="B333" t="str">
            <v>16568-02-8</v>
          </cell>
          <cell r="C333" t="str">
            <v>Gyromitrin</v>
          </cell>
        </row>
        <row r="334">
          <cell r="B334" t="str">
            <v>2784-94-3</v>
          </cell>
          <cell r="C334" t="str">
            <v>HC Blue 1</v>
          </cell>
        </row>
        <row r="335">
          <cell r="B335" t="str">
            <v>76-44-8</v>
          </cell>
          <cell r="C335" t="str">
            <v>Heptachlor</v>
          </cell>
        </row>
        <row r="336">
          <cell r="B336" t="str">
            <v>1024-57-3</v>
          </cell>
          <cell r="C336" t="str">
            <v>Heptachlor epoxide</v>
          </cell>
        </row>
        <row r="337">
          <cell r="B337" t="str">
            <v>118-74-1</v>
          </cell>
          <cell r="C337" t="str">
            <v>Hexachlorobenzene</v>
          </cell>
        </row>
        <row r="338">
          <cell r="B338" t="str">
            <v>87-68-3</v>
          </cell>
          <cell r="C338" t="str">
            <v>Hexachlorobutadiene</v>
          </cell>
        </row>
        <row r="339">
          <cell r="B339" t="str">
            <v>608-73-1</v>
          </cell>
          <cell r="C339" t="str">
            <v>Hexachlorocyclohexanes (mixture) including but not limited to:</v>
          </cell>
        </row>
        <row r="340">
          <cell r="B340" t="str">
            <v>77-47-4</v>
          </cell>
          <cell r="C340" t="str">
            <v>Hexachlorocyclopentadiene</v>
          </cell>
        </row>
        <row r="341">
          <cell r="B341" t="str">
            <v>67-72-1</v>
          </cell>
          <cell r="C341" t="str">
            <v>Hexachloroethane</v>
          </cell>
        </row>
        <row r="342">
          <cell r="B342" t="str">
            <v>822-06-0</v>
          </cell>
          <cell r="C342" t="str">
            <v>Hexamethylene-1,6-diisocyanate</v>
          </cell>
        </row>
        <row r="343">
          <cell r="B343" t="str">
            <v>680-31-9</v>
          </cell>
          <cell r="C343" t="str">
            <v>Hexamethylphosphoramide</v>
          </cell>
        </row>
        <row r="344">
          <cell r="B344" t="str">
            <v>110-54-3</v>
          </cell>
          <cell r="C344" t="str">
            <v>Hexane</v>
          </cell>
        </row>
        <row r="345">
          <cell r="B345" t="str">
            <v>302-01-2</v>
          </cell>
          <cell r="C345" t="str">
            <v>Hydrazine</v>
          </cell>
        </row>
        <row r="346">
          <cell r="B346" t="str">
            <v>10034-93-2</v>
          </cell>
          <cell r="C346" t="str">
            <v>Hydrazine sulfate</v>
          </cell>
        </row>
        <row r="347">
          <cell r="B347" t="str">
            <v>7647-01-0</v>
          </cell>
          <cell r="C347" t="str">
            <v>Hydrochloric acid</v>
          </cell>
        </row>
        <row r="348">
          <cell r="B348" t="str">
            <v>10035-10-6</v>
          </cell>
          <cell r="C348" t="str">
            <v>Hydrogen bromide</v>
          </cell>
        </row>
        <row r="349">
          <cell r="B349" t="str">
            <v>7664-39-3</v>
          </cell>
          <cell r="C349" t="str">
            <v>Hydrogen fluoride</v>
          </cell>
        </row>
        <row r="350">
          <cell r="B350" t="str">
            <v>7783-06-4</v>
          </cell>
          <cell r="C350" t="str">
            <v>Hydrogen sulfide</v>
          </cell>
        </row>
        <row r="351">
          <cell r="B351" t="str">
            <v>123-31-9</v>
          </cell>
          <cell r="C351" t="str">
            <v>Hydroquinone</v>
          </cell>
        </row>
        <row r="352">
          <cell r="B352" t="str">
            <v>193-39-5</v>
          </cell>
          <cell r="C352" t="str">
            <v>Indeno[1,2,3-cd]pyrene</v>
          </cell>
        </row>
        <row r="353">
          <cell r="B353" t="str">
            <v>10043-66-0</v>
          </cell>
          <cell r="C353" t="str">
            <v>Iodine-131</v>
          </cell>
        </row>
        <row r="354">
          <cell r="B354" t="str">
            <v>13463-40-6</v>
          </cell>
          <cell r="C354" t="str">
            <v>Iron pentacarbonyl</v>
          </cell>
        </row>
        <row r="355">
          <cell r="B355" t="str">
            <v>78-59-1</v>
          </cell>
          <cell r="C355" t="str">
            <v>Isophorone</v>
          </cell>
        </row>
        <row r="356">
          <cell r="B356" t="str">
            <v>78-79-5</v>
          </cell>
          <cell r="C356" t="str">
            <v>Isoprene, except from vegetative emission sources</v>
          </cell>
        </row>
        <row r="357">
          <cell r="B357" t="str">
            <v>67-63-0</v>
          </cell>
          <cell r="C357" t="str">
            <v>Isopropyl alcohol</v>
          </cell>
        </row>
        <row r="358">
          <cell r="B358" t="str">
            <v>98-82-8</v>
          </cell>
          <cell r="C358" t="str">
            <v>Isopropylbenzene (cumene)</v>
          </cell>
        </row>
        <row r="359">
          <cell r="B359" t="str">
            <v>303-34-4</v>
          </cell>
          <cell r="C359" t="str">
            <v>Lasiocarpine</v>
          </cell>
        </row>
        <row r="360">
          <cell r="B360" t="str">
            <v>7439-92-1</v>
          </cell>
          <cell r="C360" t="str">
            <v>Lead and compounds</v>
          </cell>
        </row>
        <row r="361">
          <cell r="B361" t="str">
            <v>18454-12-1</v>
          </cell>
          <cell r="C361" t="str">
            <v>Lead chromate oxide</v>
          </cell>
        </row>
        <row r="362">
          <cell r="B362" t="str">
            <v>108-31-6</v>
          </cell>
          <cell r="C362" t="str">
            <v>Maleic anhydride</v>
          </cell>
        </row>
        <row r="363">
          <cell r="B363" t="str">
            <v>7439-96-5</v>
          </cell>
          <cell r="C363" t="str">
            <v>Manganese and compounds</v>
          </cell>
        </row>
        <row r="364">
          <cell r="B364" t="str">
            <v>108-39-4</v>
          </cell>
          <cell r="C364" t="str">
            <v>m-Cresol</v>
          </cell>
        </row>
        <row r="365">
          <cell r="B365" t="str">
            <v>148-82-3</v>
          </cell>
          <cell r="C365" t="str">
            <v>Melphalan</v>
          </cell>
        </row>
        <row r="366">
          <cell r="B366" t="str">
            <v>3223-07-2</v>
          </cell>
          <cell r="C366" t="str">
            <v>Melphalan HCl</v>
          </cell>
        </row>
        <row r="367">
          <cell r="B367" t="str">
            <v>7439-97-6</v>
          </cell>
          <cell r="C367" t="str">
            <v>Mercury and compounds</v>
          </cell>
        </row>
        <row r="368">
          <cell r="B368" t="str">
            <v>67-56-1</v>
          </cell>
          <cell r="C368" t="str">
            <v>Methanol</v>
          </cell>
        </row>
        <row r="369">
          <cell r="B369" t="str">
            <v>72-43-5</v>
          </cell>
          <cell r="C369" t="str">
            <v>Methoxychlor</v>
          </cell>
        </row>
        <row r="370">
          <cell r="B370" t="str">
            <v>60-34-4</v>
          </cell>
          <cell r="C370" t="str">
            <v>Methyl hydrazine</v>
          </cell>
        </row>
        <row r="371">
          <cell r="B371" t="str">
            <v>74-88-4</v>
          </cell>
          <cell r="C371" t="str">
            <v>Methyl iodide (iodomethane)</v>
          </cell>
        </row>
        <row r="372">
          <cell r="B372" t="str">
            <v>108-10-1</v>
          </cell>
          <cell r="C372" t="str">
            <v>Methyl isobutyl ketone (MIBK, hexone)</v>
          </cell>
        </row>
        <row r="373">
          <cell r="B373" t="str">
            <v>624-83-9</v>
          </cell>
          <cell r="C373" t="str">
            <v>Methyl isocyanate</v>
          </cell>
        </row>
        <row r="374">
          <cell r="B374" t="str">
            <v>80-62-6</v>
          </cell>
          <cell r="C374" t="str">
            <v>Methyl methacrylate</v>
          </cell>
        </row>
        <row r="375">
          <cell r="B375" t="str">
            <v>66-27-3</v>
          </cell>
          <cell r="C375" t="str">
            <v>Methyl methanesulfonate</v>
          </cell>
        </row>
        <row r="376">
          <cell r="B376" t="str">
            <v>1634-04-4</v>
          </cell>
          <cell r="C376" t="str">
            <v>Methyl tert-butyl ether</v>
          </cell>
        </row>
        <row r="377">
          <cell r="B377" t="str">
            <v>101-68-8</v>
          </cell>
          <cell r="C377" t="str">
            <v>Methylene diphenyl diisocyanate (MDI)</v>
          </cell>
        </row>
        <row r="378">
          <cell r="B378" t="str">
            <v>22967-92-6</v>
          </cell>
          <cell r="C378" t="str">
            <v>Methylmercury</v>
          </cell>
        </row>
        <row r="379">
          <cell r="B379" t="str">
            <v>56-04-2</v>
          </cell>
          <cell r="C379" t="str">
            <v>Methylthiouracil</v>
          </cell>
        </row>
        <row r="380">
          <cell r="B380" t="str">
            <v>90-94-8</v>
          </cell>
          <cell r="C380" t="str">
            <v>Michler's ketone</v>
          </cell>
        </row>
        <row r="381">
          <cell r="B381">
            <v>349</v>
          </cell>
          <cell r="C381" t="str">
            <v>Mineral fiber emissions from facilities manufacturing or processing glass, rock, or slag fibers (or other mineral derived fibers) of average diameter 1 micrometer or less.</v>
          </cell>
        </row>
        <row r="382">
          <cell r="B382">
            <v>350</v>
          </cell>
          <cell r="C382" t="str">
            <v>Mineral fibers (fine mineral fibers which are man-made, and are airborne particles of a respirable size greater than 5 microns in length, less than or equal to 3.5 microns in diameter, with a length to diameter ratio of 3:1)</v>
          </cell>
        </row>
        <row r="383">
          <cell r="B383" t="str">
            <v>2385-85-5</v>
          </cell>
          <cell r="C383" t="str">
            <v>Mirex</v>
          </cell>
        </row>
        <row r="384">
          <cell r="B384" t="str">
            <v>50-07-7</v>
          </cell>
          <cell r="C384" t="str">
            <v>Mitomycin C</v>
          </cell>
        </row>
        <row r="385">
          <cell r="B385" t="str">
            <v>1313-27-5</v>
          </cell>
          <cell r="C385" t="str">
            <v>Molybdenum trioxide</v>
          </cell>
        </row>
        <row r="386">
          <cell r="B386" t="str">
            <v>315-22-0</v>
          </cell>
          <cell r="C386" t="str">
            <v>Monocrotaline</v>
          </cell>
        </row>
        <row r="387">
          <cell r="B387" t="str">
            <v>108-38-3</v>
          </cell>
          <cell r="C387" t="str">
            <v>m-Xylene</v>
          </cell>
        </row>
        <row r="388">
          <cell r="B388" t="str">
            <v>134-62-3</v>
          </cell>
          <cell r="C388" t="str">
            <v>N,N-Diethyltoluamide (DEET)</v>
          </cell>
        </row>
        <row r="389">
          <cell r="B389" t="str">
            <v>121-69-7</v>
          </cell>
          <cell r="C389" t="str">
            <v>N,N-Dimethylaniline</v>
          </cell>
        </row>
        <row r="390">
          <cell r="B390" t="str">
            <v>531-82-8</v>
          </cell>
          <cell r="C390" t="str">
            <v>N-[4-(5-Nitro-2-furyl)-2-thiazolyl]-acetamide</v>
          </cell>
        </row>
        <row r="391">
          <cell r="B391" t="str">
            <v>91-20-3</v>
          </cell>
          <cell r="C391" t="str">
            <v>Naphthalene</v>
          </cell>
        </row>
        <row r="392">
          <cell r="B392" t="str">
            <v>71-36-3</v>
          </cell>
          <cell r="C392" t="str">
            <v>n-Butyl alcohol</v>
          </cell>
        </row>
        <row r="393">
          <cell r="B393" t="str">
            <v>373-02-4</v>
          </cell>
          <cell r="C393" t="str">
            <v>Nickel acetate</v>
          </cell>
        </row>
        <row r="394">
          <cell r="B394" t="str">
            <v>7440-02-0</v>
          </cell>
          <cell r="C394" t="str">
            <v>Nickel and compounds</v>
          </cell>
        </row>
        <row r="395">
          <cell r="B395" t="str">
            <v>3333-67-3</v>
          </cell>
          <cell r="C395" t="str">
            <v>Nickel carbonate</v>
          </cell>
        </row>
        <row r="396">
          <cell r="B396" t="str">
            <v>12607-70-4</v>
          </cell>
          <cell r="C396" t="str">
            <v>Nickel carbonate hydroxide</v>
          </cell>
        </row>
        <row r="397">
          <cell r="B397" t="str">
            <v>13463-39-3</v>
          </cell>
          <cell r="C397" t="str">
            <v>Nickel carbonyl</v>
          </cell>
        </row>
        <row r="398">
          <cell r="B398" t="str">
            <v>7718-54-9</v>
          </cell>
          <cell r="C398" t="str">
            <v>Nickel chloride</v>
          </cell>
        </row>
        <row r="399">
          <cell r="B399">
            <v>365</v>
          </cell>
          <cell r="C399" t="str">
            <v>Nickel compounds, insoluble</v>
          </cell>
        </row>
        <row r="400">
          <cell r="B400">
            <v>368</v>
          </cell>
          <cell r="C400" t="str">
            <v>Nickel compounds, soluble</v>
          </cell>
        </row>
        <row r="401">
          <cell r="B401" t="str">
            <v>12054-48-7</v>
          </cell>
          <cell r="C401" t="str">
            <v>Nickel hydroxide</v>
          </cell>
        </row>
        <row r="402">
          <cell r="B402" t="str">
            <v>13478-00-7</v>
          </cell>
          <cell r="C402" t="str">
            <v>Nickel nitrate hexahydrate</v>
          </cell>
        </row>
        <row r="403">
          <cell r="B403" t="str">
            <v>1313-99-1</v>
          </cell>
          <cell r="C403" t="str">
            <v>Nickel oxide</v>
          </cell>
        </row>
        <row r="404">
          <cell r="B404" t="str">
            <v>12035-72-2</v>
          </cell>
          <cell r="C404" t="str">
            <v>Nickel subsulfide</v>
          </cell>
        </row>
        <row r="405">
          <cell r="B405" t="str">
            <v>7786-81-4</v>
          </cell>
          <cell r="C405" t="str">
            <v>Nickel sulfate</v>
          </cell>
        </row>
        <row r="406">
          <cell r="B406" t="str">
            <v>10101-97-0</v>
          </cell>
          <cell r="C406" t="str">
            <v>Nickel sulfate hexahydrate</v>
          </cell>
        </row>
        <row r="407">
          <cell r="B407" t="str">
            <v>11113-75-0</v>
          </cell>
          <cell r="C407" t="str">
            <v>Nickel sulfide</v>
          </cell>
        </row>
        <row r="408">
          <cell r="B408" t="str">
            <v>1271-28-9</v>
          </cell>
          <cell r="C408" t="str">
            <v>Nickelocene</v>
          </cell>
        </row>
        <row r="409">
          <cell r="B409" t="str">
            <v>3570-75-0</v>
          </cell>
          <cell r="C409" t="str">
            <v>Nifurthiazole</v>
          </cell>
        </row>
        <row r="410">
          <cell r="B410" t="str">
            <v>7697-37-2</v>
          </cell>
          <cell r="C410" t="str">
            <v>Nitric acid</v>
          </cell>
        </row>
        <row r="411">
          <cell r="B411" t="str">
            <v>139-13-9</v>
          </cell>
          <cell r="C411" t="str">
            <v>Nitrilotriacetic acid</v>
          </cell>
        </row>
        <row r="412">
          <cell r="B412" t="str">
            <v>18662-53-8</v>
          </cell>
          <cell r="C412" t="str">
            <v>Nitrilotriacetic acid, trisodium salt monohydrate</v>
          </cell>
        </row>
        <row r="413">
          <cell r="B413" t="str">
            <v>98-95-3</v>
          </cell>
          <cell r="C413" t="str">
            <v>Nitrobenzene</v>
          </cell>
        </row>
        <row r="414">
          <cell r="B414" t="str">
            <v>1836-75-5</v>
          </cell>
          <cell r="C414" t="str">
            <v>Nitrofen</v>
          </cell>
        </row>
        <row r="415">
          <cell r="B415" t="str">
            <v>59-87-0</v>
          </cell>
          <cell r="C415" t="str">
            <v>Nitrofurazone</v>
          </cell>
        </row>
        <row r="416">
          <cell r="B416" t="str">
            <v>302-70-5</v>
          </cell>
          <cell r="C416" t="str">
            <v>Nitrogen mustard N-oxide</v>
          </cell>
        </row>
        <row r="417">
          <cell r="B417" t="str">
            <v>70-25-7</v>
          </cell>
          <cell r="C417" t="str">
            <v>N-Methyl-N-nitro-N-nitrosoguanidine</v>
          </cell>
        </row>
        <row r="418">
          <cell r="B418" t="str">
            <v>1116-54-7</v>
          </cell>
          <cell r="C418" t="str">
            <v>N-Nitrosodiethanolamine</v>
          </cell>
        </row>
        <row r="419">
          <cell r="B419" t="str">
            <v>55-18-5</v>
          </cell>
          <cell r="C419" t="str">
            <v>N-Nitrosodiethylamine</v>
          </cell>
        </row>
        <row r="420">
          <cell r="B420" t="str">
            <v>62-75-9</v>
          </cell>
          <cell r="C420" t="str">
            <v>N-Nitrosodimethylamine</v>
          </cell>
        </row>
        <row r="421">
          <cell r="B421" t="str">
            <v>924-16-3</v>
          </cell>
          <cell r="C421" t="str">
            <v>N-Nitrosodi-n-butylamine</v>
          </cell>
        </row>
        <row r="422">
          <cell r="B422" t="str">
            <v>86-30-6</v>
          </cell>
          <cell r="C422" t="str">
            <v>N-Nitrosodiphenylamine</v>
          </cell>
        </row>
        <row r="423">
          <cell r="B423" t="str">
            <v>621-64-7</v>
          </cell>
          <cell r="C423" t="str">
            <v>N-Nitrosodipropylamine</v>
          </cell>
        </row>
        <row r="424">
          <cell r="B424" t="str">
            <v>10595-95-6</v>
          </cell>
          <cell r="C424" t="str">
            <v>N-Nitrosomethylethylamine</v>
          </cell>
        </row>
        <row r="425">
          <cell r="B425" t="str">
            <v>59-89-2</v>
          </cell>
          <cell r="C425" t="str">
            <v>N-Nitrosomorpholine</v>
          </cell>
        </row>
        <row r="426">
          <cell r="B426" t="str">
            <v>759-73-9</v>
          </cell>
          <cell r="C426" t="str">
            <v>N-Nitroso-N-ethylurea</v>
          </cell>
        </row>
        <row r="427">
          <cell r="B427" t="str">
            <v>684-93-5</v>
          </cell>
          <cell r="C427" t="str">
            <v>N-Nitroso-N-methylurea</v>
          </cell>
        </row>
        <row r="428">
          <cell r="B428" t="str">
            <v>615-53-2</v>
          </cell>
          <cell r="C428" t="str">
            <v>N-Nitroso-N-methylurethane</v>
          </cell>
        </row>
        <row r="429">
          <cell r="B429" t="str">
            <v>16543-55-8</v>
          </cell>
          <cell r="C429" t="str">
            <v>N-Nitrosonornicotine</v>
          </cell>
        </row>
        <row r="430">
          <cell r="B430" t="str">
            <v>100-75-4</v>
          </cell>
          <cell r="C430" t="str">
            <v>N-Nitrosopiperidine</v>
          </cell>
        </row>
        <row r="431">
          <cell r="B431" t="str">
            <v>930-55-2</v>
          </cell>
          <cell r="C431" t="str">
            <v>N-Nitrosopyrrolidine</v>
          </cell>
        </row>
        <row r="432">
          <cell r="B432" t="str">
            <v>90-04-0</v>
          </cell>
          <cell r="C432" t="str">
            <v>o-Anisidine</v>
          </cell>
        </row>
        <row r="433">
          <cell r="B433" t="str">
            <v>134-29-2</v>
          </cell>
          <cell r="C433" t="str">
            <v>o-Anisidine hydrochloride</v>
          </cell>
        </row>
        <row r="434">
          <cell r="B434" t="str">
            <v>95-48-7</v>
          </cell>
          <cell r="C434" t="str">
            <v>o-Cresol</v>
          </cell>
        </row>
        <row r="435">
          <cell r="B435" t="str">
            <v>39001-02-0</v>
          </cell>
          <cell r="C435" t="str">
            <v>Octachlorodibenzofuran (OCDF)</v>
          </cell>
        </row>
        <row r="436">
          <cell r="B436" t="str">
            <v>3268-87-9</v>
          </cell>
          <cell r="C436" t="str">
            <v>Octachlorodibenzo-p-dioxin (OCDD)</v>
          </cell>
        </row>
        <row r="437">
          <cell r="B437" t="str">
            <v>8014-95-7</v>
          </cell>
          <cell r="C437" t="str">
            <v>Oleum (fuming sulfuric acid)</v>
          </cell>
        </row>
        <row r="438">
          <cell r="B438" t="str">
            <v>132-27-4</v>
          </cell>
          <cell r="C438" t="str">
            <v>o-Phenylphenate, sodium</v>
          </cell>
        </row>
        <row r="439">
          <cell r="B439" t="str">
            <v>97-56-3</v>
          </cell>
          <cell r="C439" t="str">
            <v>ortho-Aminoazotoluene</v>
          </cell>
        </row>
        <row r="440">
          <cell r="B440" t="str">
            <v>95-53-4</v>
          </cell>
          <cell r="C440" t="str">
            <v>o-Toluidine</v>
          </cell>
        </row>
        <row r="441">
          <cell r="B441" t="str">
            <v>636-21-5</v>
          </cell>
          <cell r="C441" t="str">
            <v>o-Toluidine hydrochloride</v>
          </cell>
        </row>
        <row r="442">
          <cell r="B442" t="str">
            <v>95-47-6</v>
          </cell>
          <cell r="C442" t="str">
            <v>o-Xylene</v>
          </cell>
        </row>
        <row r="443">
          <cell r="B443" t="str">
            <v>56-38-2</v>
          </cell>
          <cell r="C443" t="str">
            <v>Parathion</v>
          </cell>
        </row>
        <row r="444">
          <cell r="B444" t="str">
            <v>189084-64-8</v>
          </cell>
          <cell r="C444" t="str">
            <v>PBDE-100 [2,2’,4,4’,6-pentabromodiphenyl ether]</v>
          </cell>
        </row>
        <row r="445">
          <cell r="B445" t="str">
            <v>182677-30-1</v>
          </cell>
          <cell r="C445" t="str">
            <v>PBDE-138 [2,2’,3,4,4’,5’-hexabromodiphenyl ether]</v>
          </cell>
        </row>
        <row r="446">
          <cell r="B446" t="str">
            <v>68631-49-2</v>
          </cell>
          <cell r="C446" t="str">
            <v>PBDE-153 [2,2',4,4',5,5'-hexabromodiphenyl ether]</v>
          </cell>
        </row>
        <row r="447">
          <cell r="B447" t="str">
            <v>207122-15-4</v>
          </cell>
          <cell r="C447" t="str">
            <v>PBDE-154 [2,2’,4,4’,5,6’-hexabromodiphenyl ether]</v>
          </cell>
        </row>
        <row r="448">
          <cell r="B448" t="str">
            <v>207122-16-5</v>
          </cell>
          <cell r="C448" t="str">
            <v>PBDE-183 [2,2',3,4,4',5',6-heptabromodiphenyl ether]</v>
          </cell>
        </row>
        <row r="449">
          <cell r="B449" t="str">
            <v>1163-19-5</v>
          </cell>
          <cell r="C449" t="str">
            <v>PBDE-209 [decabromodiphenyl ether]</v>
          </cell>
        </row>
        <row r="450">
          <cell r="B450" t="str">
            <v>5436-43-1</v>
          </cell>
          <cell r="C450" t="str">
            <v>PBDE-47 [2,2',4,4'-tetrabromodiphenyl ether]</v>
          </cell>
        </row>
        <row r="451">
          <cell r="B451" t="str">
            <v>60348-60-9</v>
          </cell>
          <cell r="C451" t="str">
            <v>PBDE-99 [2,2’,4,4’,5-pentabromodiphenyl ether]</v>
          </cell>
        </row>
        <row r="452">
          <cell r="B452" t="str">
            <v>32598-14-4</v>
          </cell>
          <cell r="C452" t="str">
            <v>PCB 105 [2,3,3',4,4'-pentachlorobiphenyl]</v>
          </cell>
        </row>
        <row r="453">
          <cell r="B453" t="str">
            <v>74472-37-0</v>
          </cell>
          <cell r="C453" t="str">
            <v>PCB 114 [2,3,4,4',5-pentachlorobiphenyl]</v>
          </cell>
        </row>
        <row r="454">
          <cell r="B454" t="str">
            <v>31508-00-6</v>
          </cell>
          <cell r="C454" t="str">
            <v>PCB 118 [2,3',4,4',5-pentachlorobiphenyl]</v>
          </cell>
        </row>
        <row r="455">
          <cell r="B455" t="str">
            <v>65510-44-3</v>
          </cell>
          <cell r="C455" t="str">
            <v>PCB 123 [2,3',4,4',5'-pentachlorobiphenyl]</v>
          </cell>
        </row>
        <row r="456">
          <cell r="B456" t="str">
            <v>57465-28-8</v>
          </cell>
          <cell r="C456" t="str">
            <v>PCB 126 [3,3',4,4',5-pentachlorobiphenyl]</v>
          </cell>
        </row>
        <row r="457">
          <cell r="B457" t="str">
            <v>38380-08-4</v>
          </cell>
          <cell r="C457" t="str">
            <v>PCB 156 [2,3,3',4,4',5-hexachlorobiphenyl]</v>
          </cell>
        </row>
        <row r="458">
          <cell r="B458" t="str">
            <v>69782-90-7</v>
          </cell>
          <cell r="C458" t="str">
            <v>PCB 157 [2,3,3',4,4',5'-hexachlorobiphenyl]</v>
          </cell>
        </row>
        <row r="459">
          <cell r="B459" t="str">
            <v>52663-72-6</v>
          </cell>
          <cell r="C459" t="str">
            <v>PCB 167 [2,3',4,4',5,5'-hexachlorobiphenyl]</v>
          </cell>
        </row>
        <row r="460">
          <cell r="B460" t="str">
            <v>32774-16-6</v>
          </cell>
          <cell r="C460" t="str">
            <v>PCB 169 [3,3',4,4',5,5'-hexachlorobiphenyl]</v>
          </cell>
        </row>
        <row r="461">
          <cell r="B461" t="str">
            <v>37680-65-2</v>
          </cell>
          <cell r="C461" t="str">
            <v>PCB 18 [2,2',5-trichlorobiphenyl]</v>
          </cell>
        </row>
        <row r="462">
          <cell r="B462" t="str">
            <v>39635-31-9</v>
          </cell>
          <cell r="C462" t="str">
            <v>PCB 189 [2,3,3',4,4',5,5'-heptachlorobiphenyl]</v>
          </cell>
        </row>
        <row r="463">
          <cell r="B463" t="str">
            <v>32598-13-3</v>
          </cell>
          <cell r="C463" t="str">
            <v>PCB 77 [3,3',4,4'-tetrachlorobiphenyl]</v>
          </cell>
        </row>
        <row r="464">
          <cell r="B464" t="str">
            <v>70362-50-4</v>
          </cell>
          <cell r="C464" t="str">
            <v>PCB 81 [3,4,4',5-tetrachlorobiphenyl]</v>
          </cell>
        </row>
        <row r="465">
          <cell r="B465" t="str">
            <v>37680-73-2</v>
          </cell>
          <cell r="C465" t="str">
            <v>PCB-101 [2,2',4,5,5'-pentachlorobiphenyl]</v>
          </cell>
        </row>
        <row r="466">
          <cell r="B466" t="str">
            <v>38380-07-3</v>
          </cell>
          <cell r="C466" t="str">
            <v>PCB-128 [2,2',3,3',4,4'-hexachlorobiphenyl]</v>
          </cell>
        </row>
        <row r="467">
          <cell r="B467" t="str">
            <v>35065-28-2</v>
          </cell>
          <cell r="C467" t="str">
            <v>PCB-138 [2,2',3,4,4',5'-hexachlorobiphenyl]</v>
          </cell>
        </row>
        <row r="468">
          <cell r="B468" t="str">
            <v>35065-27-1</v>
          </cell>
          <cell r="C468" t="str">
            <v>PCB-153 [2,2',4,4',5,5'-hexachlorobiphenyl]</v>
          </cell>
        </row>
        <row r="469">
          <cell r="B469" t="str">
            <v>35065-30-6</v>
          </cell>
          <cell r="C469" t="str">
            <v>PCB-170 [2,2',3,3',4,4',5-heptachlorobiphenyl]</v>
          </cell>
        </row>
        <row r="470">
          <cell r="B470" t="str">
            <v>35065-29-3</v>
          </cell>
          <cell r="C470" t="str">
            <v>PCB-180 [2,2',3,4,4',5,5'-heptachlorobiphenyl]</v>
          </cell>
        </row>
        <row r="471">
          <cell r="B471" t="str">
            <v>52663-68-0</v>
          </cell>
          <cell r="C471" t="str">
            <v>PCB-187 [2,2',3,4',5,5',6-heptachlorobiphenyl]</v>
          </cell>
        </row>
        <row r="472">
          <cell r="B472" t="str">
            <v>52663-78-2</v>
          </cell>
          <cell r="C472" t="str">
            <v>PCB-195 [2,2',3,3',4,4',5,6-octachlorobiphenyl]</v>
          </cell>
        </row>
        <row r="473">
          <cell r="B473" t="str">
            <v>40186-72-9</v>
          </cell>
          <cell r="C473" t="str">
            <v>PCB-206 [2,2',3,3',4,4',5,5',6-nonachlorobiphenyl]</v>
          </cell>
        </row>
        <row r="474">
          <cell r="B474" t="str">
            <v>2051-24-3</v>
          </cell>
          <cell r="C474" t="str">
            <v>PCB-209 [decachlorobiphenyl]</v>
          </cell>
        </row>
        <row r="475">
          <cell r="B475" t="str">
            <v>7012-37-5</v>
          </cell>
          <cell r="C475" t="str">
            <v>PCB-28 [2,4,4'-trichlorobiphenyl]</v>
          </cell>
        </row>
        <row r="476">
          <cell r="B476" t="str">
            <v>41464-39-5</v>
          </cell>
          <cell r="C476" t="str">
            <v>PCB-44 [2,2',3,5'-tetrachlorobiphenyl]</v>
          </cell>
        </row>
        <row r="477">
          <cell r="B477" t="str">
            <v>35693-99-3</v>
          </cell>
          <cell r="C477" t="str">
            <v>PCB-52 [2,2',5,5'-tetrachlorobiphenyl]</v>
          </cell>
        </row>
        <row r="478">
          <cell r="B478" t="str">
            <v>32598-10-0</v>
          </cell>
          <cell r="C478" t="str">
            <v>PCB-66 [2,3',4,4'-tetrachlorobiphenyl]</v>
          </cell>
        </row>
        <row r="479">
          <cell r="B479" t="str">
            <v>34883-43-7</v>
          </cell>
          <cell r="C479" t="str">
            <v>PCB-8 [2,4'-dichlorobiphenyl]</v>
          </cell>
        </row>
        <row r="480">
          <cell r="B480" t="str">
            <v>106-47-8</v>
          </cell>
          <cell r="C480" t="str">
            <v>p-Chloroaniline</v>
          </cell>
        </row>
        <row r="481">
          <cell r="B481" t="str">
            <v>95-69-2</v>
          </cell>
          <cell r="C481" t="str">
            <v>p-Chloro-o-toluidine</v>
          </cell>
        </row>
        <row r="482">
          <cell r="B482" t="str">
            <v>120-71-8</v>
          </cell>
          <cell r="C482" t="str">
            <v>p-Cresidine</v>
          </cell>
        </row>
        <row r="483">
          <cell r="B483" t="str">
            <v>106-44-5</v>
          </cell>
          <cell r="C483" t="str">
            <v>p-Cresol</v>
          </cell>
        </row>
        <row r="484">
          <cell r="B484" t="str">
            <v>106-46-7</v>
          </cell>
          <cell r="C484" t="str">
            <v>p-Dichlorobenzene (1,4-dichlorobenzene)</v>
          </cell>
        </row>
        <row r="485">
          <cell r="B485" t="str">
            <v>32534-81-9</v>
          </cell>
          <cell r="C485" t="str">
            <v>Pentabromodiphenyl ether</v>
          </cell>
        </row>
        <row r="486">
          <cell r="B486" t="str">
            <v>82-68-8</v>
          </cell>
          <cell r="C486" t="str">
            <v>Pentachloronitrobenzene (quintobenzene)</v>
          </cell>
        </row>
        <row r="487">
          <cell r="B487" t="str">
            <v>87-86-5</v>
          </cell>
          <cell r="C487" t="str">
            <v>Pentachlorophenol</v>
          </cell>
        </row>
        <row r="488">
          <cell r="B488" t="str">
            <v>79-21-0</v>
          </cell>
          <cell r="C488" t="str">
            <v>Peracetic acid</v>
          </cell>
        </row>
        <row r="489">
          <cell r="B489">
            <v>489</v>
          </cell>
          <cell r="C489" t="str">
            <v>Perfluorinated compounds (PFCs)</v>
          </cell>
        </row>
        <row r="490">
          <cell r="B490" t="str">
            <v>1763-23-1</v>
          </cell>
          <cell r="C490" t="str">
            <v>Perfluorooctanesulfonic acid (PFOS)</v>
          </cell>
        </row>
        <row r="491">
          <cell r="B491" t="str">
            <v>335-67-1</v>
          </cell>
          <cell r="C491" t="str">
            <v>Perfluorooctanoic acid (PFOA)</v>
          </cell>
        </row>
        <row r="492">
          <cell r="B492" t="str">
            <v>198-55-0</v>
          </cell>
          <cell r="C492" t="str">
            <v>Perylene</v>
          </cell>
        </row>
        <row r="493">
          <cell r="B493" t="str">
            <v>62-44-2</v>
          </cell>
          <cell r="C493" t="str">
            <v>Phenacetin</v>
          </cell>
        </row>
        <row r="494">
          <cell r="B494" t="str">
            <v>85-01-8</v>
          </cell>
          <cell r="C494" t="str">
            <v>Phenanthrene</v>
          </cell>
        </row>
        <row r="495">
          <cell r="B495" t="str">
            <v>94-78-0</v>
          </cell>
          <cell r="C495" t="str">
            <v>Phenazopyridine</v>
          </cell>
        </row>
        <row r="496">
          <cell r="B496" t="str">
            <v>136-40-3</v>
          </cell>
          <cell r="C496" t="str">
            <v>Phenazopyridine hydrochloride</v>
          </cell>
        </row>
        <row r="497">
          <cell r="B497" t="str">
            <v>3546-10-9</v>
          </cell>
          <cell r="C497" t="str">
            <v>Phenesterin</v>
          </cell>
        </row>
        <row r="498">
          <cell r="B498" t="str">
            <v>50-06-6</v>
          </cell>
          <cell r="C498" t="str">
            <v>Phenobarbital</v>
          </cell>
        </row>
        <row r="499">
          <cell r="B499" t="str">
            <v>108-95-2</v>
          </cell>
          <cell r="C499" t="str">
            <v>Phenol</v>
          </cell>
        </row>
        <row r="500">
          <cell r="B500" t="str">
            <v>59-96-1</v>
          </cell>
          <cell r="C500" t="str">
            <v>Phenoxybenzamine</v>
          </cell>
        </row>
        <row r="501">
          <cell r="B501" t="str">
            <v>63-92-3</v>
          </cell>
          <cell r="C501" t="str">
            <v>Phenoxybenzamine hydrochloride</v>
          </cell>
        </row>
        <row r="502">
          <cell r="B502" t="str">
            <v>75-44-5</v>
          </cell>
          <cell r="C502" t="str">
            <v>Phosgene</v>
          </cell>
        </row>
        <row r="503">
          <cell r="B503" t="str">
            <v>7803-51-2</v>
          </cell>
          <cell r="C503" t="str">
            <v>Phosphine</v>
          </cell>
        </row>
        <row r="504">
          <cell r="B504" t="str">
            <v>7664-38-2</v>
          </cell>
          <cell r="C504" t="str">
            <v>Phosphoric acid</v>
          </cell>
        </row>
        <row r="505">
          <cell r="B505">
            <v>504</v>
          </cell>
          <cell r="C505" t="str">
            <v>Phosphorus and compounds</v>
          </cell>
        </row>
        <row r="506">
          <cell r="B506" t="str">
            <v>10025-87-3</v>
          </cell>
          <cell r="C506" t="str">
            <v>Phosphorus oxychloride</v>
          </cell>
        </row>
        <row r="507">
          <cell r="B507" t="str">
            <v>10026-13-8</v>
          </cell>
          <cell r="C507" t="str">
            <v>Phosphorus pentachloride</v>
          </cell>
        </row>
        <row r="508">
          <cell r="B508" t="str">
            <v>1314-56-3</v>
          </cell>
          <cell r="C508" t="str">
            <v>Phosphorus pentoxide</v>
          </cell>
        </row>
        <row r="509">
          <cell r="B509" t="str">
            <v>7719-12-2</v>
          </cell>
          <cell r="C509" t="str">
            <v>Phosphorus trichloride</v>
          </cell>
        </row>
        <row r="510">
          <cell r="B510" t="str">
            <v>12185-10-3</v>
          </cell>
          <cell r="C510" t="str">
            <v>Phosphorus, white</v>
          </cell>
        </row>
        <row r="511">
          <cell r="B511">
            <v>518</v>
          </cell>
          <cell r="C511" t="str">
            <v>Phthalates</v>
          </cell>
        </row>
        <row r="512">
          <cell r="B512" t="str">
            <v>85-44-9</v>
          </cell>
          <cell r="C512" t="str">
            <v>Phthalic anhydride</v>
          </cell>
        </row>
        <row r="513">
          <cell r="B513" t="str">
            <v>156-10-5</v>
          </cell>
          <cell r="C513" t="str">
            <v>p-Nitrosodiphenylamine</v>
          </cell>
        </row>
        <row r="514">
          <cell r="B514">
            <v>447</v>
          </cell>
          <cell r="C514" t="str">
            <v>Polybrominated diphenyl ethers (PBDEs)</v>
          </cell>
        </row>
        <row r="515">
          <cell r="B515" t="str">
            <v>1336-36-3</v>
          </cell>
          <cell r="C515" t="str">
            <v>Polychlorinated biphenyls (PCBs)</v>
          </cell>
        </row>
        <row r="516">
          <cell r="B516">
            <v>645</v>
          </cell>
          <cell r="C516" t="str">
            <v>Polychlorinated biphenyls (PCBs) TEQ</v>
          </cell>
        </row>
        <row r="517">
          <cell r="B517">
            <v>646</v>
          </cell>
          <cell r="C517" t="str">
            <v>Polychlorinated dibenzo-p-dioxins (PCDDs) &amp; dibenzofurans (PCDFs) TEQ</v>
          </cell>
        </row>
        <row r="518">
          <cell r="B518">
            <v>432</v>
          </cell>
          <cell r="C518" t="str">
            <v>Polycyclic aromatic hydrocarbon derivatives [PAH-Derivatives]</v>
          </cell>
        </row>
        <row r="519">
          <cell r="B519">
            <v>401</v>
          </cell>
          <cell r="C519" t="str">
            <v>Polycyclic aromatic hydrocarbons (PAHs)</v>
          </cell>
        </row>
        <row r="520">
          <cell r="B520" t="str">
            <v>3564-09-8</v>
          </cell>
          <cell r="C520" t="str">
            <v>Ponceau 3R</v>
          </cell>
        </row>
        <row r="521">
          <cell r="B521" t="str">
            <v>3761-53-3</v>
          </cell>
          <cell r="C521" t="str">
            <v>Ponceau MX</v>
          </cell>
        </row>
        <row r="522">
          <cell r="B522" t="str">
            <v>7758-01-2</v>
          </cell>
          <cell r="C522" t="str">
            <v>Potassium bromate</v>
          </cell>
        </row>
        <row r="523">
          <cell r="B523" t="str">
            <v>106-50-3</v>
          </cell>
          <cell r="C523" t="str">
            <v>p-Phenylenediamine</v>
          </cell>
        </row>
        <row r="524">
          <cell r="B524" t="str">
            <v>671-16-9</v>
          </cell>
          <cell r="C524" t="str">
            <v>Procarbazine</v>
          </cell>
        </row>
        <row r="525">
          <cell r="B525" t="str">
            <v>366-70-1</v>
          </cell>
          <cell r="C525" t="str">
            <v>Procarbazine hydrochloride</v>
          </cell>
        </row>
        <row r="526">
          <cell r="B526" t="str">
            <v>123-38-6</v>
          </cell>
          <cell r="C526" t="str">
            <v>Propionaldehyde</v>
          </cell>
        </row>
        <row r="527">
          <cell r="B527" t="str">
            <v>114-26-1</v>
          </cell>
          <cell r="C527" t="str">
            <v>Propoxur (Baygon)</v>
          </cell>
        </row>
        <row r="528">
          <cell r="B528" t="str">
            <v>115-07-1</v>
          </cell>
          <cell r="C528" t="str">
            <v>Propylene</v>
          </cell>
        </row>
        <row r="529">
          <cell r="B529" t="str">
            <v>6423-43-4</v>
          </cell>
          <cell r="C529" t="str">
            <v>Propylene glycol dinitrate</v>
          </cell>
        </row>
        <row r="530">
          <cell r="B530" t="str">
            <v>107-98-2</v>
          </cell>
          <cell r="C530" t="str">
            <v>Propylene glycol monomethyl ether</v>
          </cell>
        </row>
        <row r="531">
          <cell r="B531" t="str">
            <v>108-65-6</v>
          </cell>
          <cell r="C531" t="str">
            <v>Propylene glycol monomethyl ether acetate</v>
          </cell>
        </row>
        <row r="532">
          <cell r="B532" t="str">
            <v>75-56-9</v>
          </cell>
          <cell r="C532" t="str">
            <v>Propylene oxide</v>
          </cell>
        </row>
        <row r="533">
          <cell r="B533" t="str">
            <v>51-52-5</v>
          </cell>
          <cell r="C533" t="str">
            <v>Propylthiouracil</v>
          </cell>
        </row>
        <row r="534">
          <cell r="B534" t="str">
            <v>106-42-3</v>
          </cell>
          <cell r="C534" t="str">
            <v>p-Xylene</v>
          </cell>
        </row>
        <row r="535">
          <cell r="B535" t="str">
            <v>129-00-0</v>
          </cell>
          <cell r="C535" t="str">
            <v>Pyrene</v>
          </cell>
        </row>
        <row r="536">
          <cell r="B536" t="str">
            <v>110-86-1</v>
          </cell>
          <cell r="C536" t="str">
            <v>Pyridine</v>
          </cell>
        </row>
        <row r="537">
          <cell r="B537" t="str">
            <v>91-22-5</v>
          </cell>
          <cell r="C537" t="str">
            <v>Quinoline</v>
          </cell>
        </row>
        <row r="538">
          <cell r="B538" t="str">
            <v>106-51-4</v>
          </cell>
          <cell r="C538" t="str">
            <v>Quinone</v>
          </cell>
        </row>
        <row r="539">
          <cell r="B539">
            <v>571</v>
          </cell>
          <cell r="C539" t="str">
            <v>Radon and its decay products</v>
          </cell>
        </row>
        <row r="540">
          <cell r="B540">
            <v>572</v>
          </cell>
          <cell r="C540" t="str">
            <v>Refractory ceramic fibers</v>
          </cell>
        </row>
        <row r="541">
          <cell r="B541" t="str">
            <v>50-55-5</v>
          </cell>
          <cell r="C541" t="str">
            <v>Reserpine</v>
          </cell>
        </row>
        <row r="542">
          <cell r="B542">
            <v>353</v>
          </cell>
          <cell r="C542" t="str">
            <v>Rockwool</v>
          </cell>
        </row>
        <row r="543">
          <cell r="B543" t="str">
            <v>94-59-7</v>
          </cell>
          <cell r="C543" t="str">
            <v>Safrole</v>
          </cell>
        </row>
        <row r="544">
          <cell r="B544" t="str">
            <v>78-92-2</v>
          </cell>
          <cell r="C544" t="str">
            <v>sec-Butyl alcohol</v>
          </cell>
        </row>
        <row r="545">
          <cell r="B545" t="str">
            <v>7783-07-5</v>
          </cell>
          <cell r="C545" t="str">
            <v>Selenide, hydrogen</v>
          </cell>
        </row>
        <row r="546">
          <cell r="B546" t="str">
            <v>7782-49-2</v>
          </cell>
          <cell r="C546" t="str">
            <v>Selenium and compounds</v>
          </cell>
        </row>
        <row r="547">
          <cell r="B547" t="str">
            <v>7446-34-6</v>
          </cell>
          <cell r="C547" t="str">
            <v>Selenium sulfide</v>
          </cell>
        </row>
        <row r="548">
          <cell r="B548" t="str">
            <v>7631-86-9</v>
          </cell>
          <cell r="C548" t="str">
            <v>Silica, crystalline (respirable)</v>
          </cell>
        </row>
        <row r="549">
          <cell r="B549" t="str">
            <v>7440-22-4</v>
          </cell>
          <cell r="C549" t="str">
            <v>Silver and compounds</v>
          </cell>
        </row>
        <row r="550">
          <cell r="B550">
            <v>354</v>
          </cell>
          <cell r="C550" t="str">
            <v>Slagwool</v>
          </cell>
        </row>
        <row r="551">
          <cell r="B551" t="str">
            <v>1310-73-2</v>
          </cell>
          <cell r="C551" t="str">
            <v>Sodium hydroxide</v>
          </cell>
        </row>
        <row r="552">
          <cell r="B552" t="str">
            <v>10048-13-2</v>
          </cell>
          <cell r="C552" t="str">
            <v>Sterigmatocystin</v>
          </cell>
        </row>
        <row r="553">
          <cell r="B553" t="str">
            <v>18883-66-4</v>
          </cell>
          <cell r="C553" t="str">
            <v>Streptozotocin</v>
          </cell>
        </row>
        <row r="554">
          <cell r="B554" t="str">
            <v>100-42-5</v>
          </cell>
          <cell r="C554" t="str">
            <v>Styrene</v>
          </cell>
        </row>
        <row r="555">
          <cell r="B555" t="str">
            <v>96-09-3</v>
          </cell>
          <cell r="C555" t="str">
            <v>Styrene oxide</v>
          </cell>
        </row>
        <row r="556">
          <cell r="B556" t="str">
            <v>95-06-7</v>
          </cell>
          <cell r="C556" t="str">
            <v>Sulfallate</v>
          </cell>
        </row>
        <row r="557">
          <cell r="B557" t="str">
            <v>505-60-2</v>
          </cell>
          <cell r="C557" t="str">
            <v>Sulfur mustard</v>
          </cell>
        </row>
        <row r="558">
          <cell r="B558" t="str">
            <v>7446-11-9</v>
          </cell>
          <cell r="C558" t="str">
            <v>Sulfur trioxide</v>
          </cell>
        </row>
        <row r="559">
          <cell r="B559" t="str">
            <v>7664-93-9</v>
          </cell>
          <cell r="C559" t="str">
            <v>Sulfuric acid</v>
          </cell>
        </row>
        <row r="560">
          <cell r="B560">
            <v>358</v>
          </cell>
          <cell r="C560" t="str">
            <v>Talc containing asbestiform fibers</v>
          </cell>
        </row>
        <row r="561">
          <cell r="B561" t="str">
            <v>540-88-5</v>
          </cell>
          <cell r="C561" t="str">
            <v>t-Butyl acetate</v>
          </cell>
        </row>
        <row r="562">
          <cell r="B562" t="str">
            <v>100-21-0</v>
          </cell>
          <cell r="C562" t="str">
            <v>Terephthalic acid</v>
          </cell>
        </row>
        <row r="563">
          <cell r="B563" t="str">
            <v>75-65-0</v>
          </cell>
          <cell r="C563" t="str">
            <v>tert-Butyl alcohol</v>
          </cell>
        </row>
        <row r="564">
          <cell r="B564" t="str">
            <v>40088-47-9</v>
          </cell>
          <cell r="C564" t="str">
            <v>Tetrabromodiphenyl ether</v>
          </cell>
        </row>
        <row r="565">
          <cell r="B565" t="str">
            <v>127-18-4</v>
          </cell>
          <cell r="C565" t="str">
            <v>Tetrachloroethene (perchloroethylene)</v>
          </cell>
        </row>
        <row r="566">
          <cell r="B566" t="str">
            <v>7440-28-0</v>
          </cell>
          <cell r="C566" t="str">
            <v>Thallium and compounds</v>
          </cell>
        </row>
        <row r="567">
          <cell r="B567" t="str">
            <v>62-55-5</v>
          </cell>
          <cell r="C567" t="str">
            <v>Thioacetamide</v>
          </cell>
        </row>
        <row r="568">
          <cell r="B568" t="str">
            <v>62-56-6</v>
          </cell>
          <cell r="C568" t="str">
            <v>Thiourea</v>
          </cell>
        </row>
        <row r="569">
          <cell r="B569" t="str">
            <v>7550-45-0</v>
          </cell>
          <cell r="C569" t="str">
            <v>Titanium tetrachloride</v>
          </cell>
        </row>
        <row r="570">
          <cell r="B570" t="str">
            <v>108-88-3</v>
          </cell>
          <cell r="C570" t="str">
            <v>Toluene</v>
          </cell>
        </row>
        <row r="571">
          <cell r="B571" t="str">
            <v>26471-62-5</v>
          </cell>
          <cell r="C571" t="str">
            <v>Toluene diisocyanates (2,4- and 2,6-)</v>
          </cell>
        </row>
        <row r="572">
          <cell r="B572" t="str">
            <v>584-84-9</v>
          </cell>
          <cell r="C572" t="str">
            <v>Toluene-2,4-diisocyanate</v>
          </cell>
        </row>
        <row r="573">
          <cell r="B573" t="str">
            <v>91-08-7</v>
          </cell>
          <cell r="C573" t="str">
            <v>Toluene-2,6-diisocyanate</v>
          </cell>
        </row>
        <row r="574">
          <cell r="B574" t="str">
            <v>38998-75-3</v>
          </cell>
          <cell r="C574" t="str">
            <v>Total heptachlorodibenzofuran</v>
          </cell>
        </row>
        <row r="575">
          <cell r="B575" t="str">
            <v>37871-00-4</v>
          </cell>
          <cell r="C575" t="str">
            <v>Total heptachlorodibenzo-p-dioxin</v>
          </cell>
        </row>
        <row r="576">
          <cell r="B576" t="str">
            <v>55684-94-1</v>
          </cell>
          <cell r="C576" t="str">
            <v>Total hexachlorodibenzofuran</v>
          </cell>
        </row>
        <row r="577">
          <cell r="B577" t="str">
            <v>34465-46-8</v>
          </cell>
          <cell r="C577" t="str">
            <v>Total hexachlorodibenzo-p-dioxin</v>
          </cell>
        </row>
        <row r="578">
          <cell r="B578" t="str">
            <v>30402-15-4</v>
          </cell>
          <cell r="C578" t="str">
            <v>Total pentachlorodibenzofuran</v>
          </cell>
        </row>
        <row r="579">
          <cell r="B579" t="str">
            <v>36088-22-9</v>
          </cell>
          <cell r="C579" t="str">
            <v>Total pentachlorodibenzo-p-dioxin</v>
          </cell>
        </row>
        <row r="580">
          <cell r="B580" t="str">
            <v>55722-27-5</v>
          </cell>
          <cell r="C580" t="str">
            <v>Total tetrachlorodibenzofuran</v>
          </cell>
        </row>
        <row r="581">
          <cell r="B581" t="str">
            <v>41903-57-5</v>
          </cell>
          <cell r="C581" t="str">
            <v>Total tetrachlorodibenzo-p-dioxin</v>
          </cell>
        </row>
        <row r="582">
          <cell r="B582" t="str">
            <v>8001-35-2</v>
          </cell>
          <cell r="C582" t="str">
            <v>Toxaphene (polychlorinated camphenes)</v>
          </cell>
        </row>
        <row r="583">
          <cell r="B583" t="str">
            <v>156-60-5</v>
          </cell>
          <cell r="C583" t="str">
            <v>trans-1,2-Dichloroethene</v>
          </cell>
        </row>
        <row r="584">
          <cell r="B584" t="str">
            <v>55738-54-0</v>
          </cell>
          <cell r="C584" t="str">
            <v>trans-2[(Dimethylamino)-methylimino]-5-[2-(5-nitro-2-furyl)-vinyl]-1,3,4-oxadiazole</v>
          </cell>
        </row>
        <row r="585">
          <cell r="B585" t="str">
            <v>39765-80-5</v>
          </cell>
          <cell r="C585" t="str">
            <v>trans-Nonachlor</v>
          </cell>
        </row>
        <row r="586">
          <cell r="B586" t="str">
            <v>126-73-8</v>
          </cell>
          <cell r="C586" t="str">
            <v>Tributyl phosphate</v>
          </cell>
        </row>
        <row r="587">
          <cell r="B587" t="str">
            <v>79-01-6</v>
          </cell>
          <cell r="C587" t="str">
            <v>Trichloroethene (TCE, trichloroethylene)</v>
          </cell>
        </row>
        <row r="588">
          <cell r="B588" t="str">
            <v>75-69-4</v>
          </cell>
          <cell r="C588" t="str">
            <v>Trichlorofluoromethane (Freon 11)</v>
          </cell>
        </row>
        <row r="589">
          <cell r="B589" t="str">
            <v>78-40-0</v>
          </cell>
          <cell r="C589" t="str">
            <v>Triethyl phosphate</v>
          </cell>
        </row>
        <row r="590">
          <cell r="B590" t="str">
            <v>121-44-8</v>
          </cell>
          <cell r="C590" t="str">
            <v>Triethylamine</v>
          </cell>
        </row>
        <row r="591">
          <cell r="B591" t="str">
            <v>112-49-2</v>
          </cell>
          <cell r="C591" t="str">
            <v>Triethylene glycol dimethyl ether</v>
          </cell>
        </row>
        <row r="592">
          <cell r="B592" t="str">
            <v>1582-09-8</v>
          </cell>
          <cell r="C592" t="str">
            <v>Trifluralin</v>
          </cell>
        </row>
        <row r="593">
          <cell r="B593" t="str">
            <v>512-56-1</v>
          </cell>
          <cell r="C593" t="str">
            <v>Trimethyl phosphate</v>
          </cell>
        </row>
        <row r="594">
          <cell r="B594" t="str">
            <v>78-30-8</v>
          </cell>
          <cell r="C594" t="str">
            <v>Triorthocresyl phosphate</v>
          </cell>
        </row>
        <row r="595">
          <cell r="B595" t="str">
            <v>115-86-6</v>
          </cell>
          <cell r="C595" t="str">
            <v>Triphenyl phosphate</v>
          </cell>
        </row>
        <row r="596">
          <cell r="B596" t="str">
            <v>101-02-0</v>
          </cell>
          <cell r="C596" t="str">
            <v>Triphenyl phosphite</v>
          </cell>
        </row>
        <row r="597">
          <cell r="B597" t="str">
            <v>52-24-4</v>
          </cell>
          <cell r="C597" t="str">
            <v>tris-(1-Aziridinyl)phosphine sulfide</v>
          </cell>
        </row>
        <row r="598">
          <cell r="B598" t="str">
            <v>126-72-7</v>
          </cell>
          <cell r="C598" t="str">
            <v>tris(2,3-Dibromopropyl)phosphate</v>
          </cell>
        </row>
        <row r="599">
          <cell r="B599" t="str">
            <v>62450-06-0</v>
          </cell>
          <cell r="C599" t="str">
            <v>Tryptophan-P-1</v>
          </cell>
        </row>
        <row r="600">
          <cell r="B600" t="str">
            <v>62450-07-1</v>
          </cell>
          <cell r="C600" t="str">
            <v>Tryptophan-P-2</v>
          </cell>
        </row>
        <row r="601">
          <cell r="B601" t="str">
            <v>51-79-6</v>
          </cell>
          <cell r="C601" t="str">
            <v>Urethane (ethyl carbamate)</v>
          </cell>
        </row>
        <row r="602">
          <cell r="B602" t="str">
            <v>7440-62-2</v>
          </cell>
          <cell r="C602" t="str">
            <v>Vanadium (fume or dust)</v>
          </cell>
        </row>
        <row r="603">
          <cell r="B603" t="str">
            <v>1314-62-1</v>
          </cell>
          <cell r="C603" t="str">
            <v>Vanadium pentoxide</v>
          </cell>
        </row>
        <row r="604">
          <cell r="B604" t="str">
            <v>108-05-4</v>
          </cell>
          <cell r="C604" t="str">
            <v>Vinyl acetate</v>
          </cell>
        </row>
        <row r="605">
          <cell r="B605" t="str">
            <v>593-60-2</v>
          </cell>
          <cell r="C605" t="str">
            <v>Vinyl bromide</v>
          </cell>
        </row>
        <row r="606">
          <cell r="B606" t="str">
            <v>75-01-4</v>
          </cell>
          <cell r="C606" t="str">
            <v>Vinyl chloride</v>
          </cell>
        </row>
        <row r="607">
          <cell r="B607" t="str">
            <v>75-02-5</v>
          </cell>
          <cell r="C607" t="str">
            <v>Vinyl fluoride</v>
          </cell>
        </row>
        <row r="608">
          <cell r="B608" t="str">
            <v>75-35-4</v>
          </cell>
          <cell r="C608" t="str">
            <v>Vinylidene chloride</v>
          </cell>
        </row>
        <row r="609">
          <cell r="B609" t="str">
            <v>1330-20-7</v>
          </cell>
          <cell r="C609" t="str">
            <v>Xylene (mixture), including m-xylene, o-xylene, p-xylene</v>
          </cell>
        </row>
        <row r="610">
          <cell r="B610" t="str">
            <v>7440-66-6</v>
          </cell>
          <cell r="C610" t="str">
            <v>Zinc and compounds</v>
          </cell>
        </row>
        <row r="611">
          <cell r="B611" t="str">
            <v>1314-13-2</v>
          </cell>
          <cell r="C611" t="str">
            <v>Zinc oxide</v>
          </cell>
        </row>
      </sheetData>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topLeftCell="A15" zoomScale="70" zoomScaleNormal="70" workbookViewId="0">
      <selection activeCell="S6" sqref="S6"/>
    </sheetView>
  </sheetViews>
  <sheetFormatPr defaultColWidth="9.28515625" defaultRowHeight="15"/>
  <cols>
    <col min="1" max="1" width="14" style="8" customWidth="1"/>
    <col min="2" max="2" width="32" style="8" customWidth="1"/>
    <col min="3" max="16384" width="9.28515625" style="8"/>
  </cols>
  <sheetData>
    <row r="1" spans="1:21" ht="18.75">
      <c r="B1" s="9"/>
    </row>
    <row r="2" spans="1:21" ht="63.75" customHeight="1">
      <c r="B2" s="10"/>
      <c r="C2" s="10"/>
      <c r="D2" s="10"/>
      <c r="E2" s="10"/>
      <c r="F2" s="10"/>
      <c r="G2" s="10"/>
      <c r="H2" s="10"/>
      <c r="I2" s="10"/>
      <c r="J2" s="10"/>
      <c r="K2" s="10"/>
      <c r="L2" s="10"/>
    </row>
    <row r="3" spans="1:21" ht="63.75" customHeight="1">
      <c r="B3" s="10"/>
      <c r="C3" s="10"/>
      <c r="D3" s="10"/>
      <c r="E3" s="10"/>
      <c r="F3" s="10"/>
      <c r="G3" s="10"/>
      <c r="H3" s="10"/>
      <c r="I3" s="10"/>
      <c r="J3" s="10"/>
      <c r="K3" s="10"/>
      <c r="L3" s="10"/>
      <c r="N3" s="20"/>
      <c r="O3" s="13"/>
      <c r="P3" s="13"/>
      <c r="Q3" s="13"/>
      <c r="R3" s="13"/>
    </row>
    <row r="4" spans="1:21" ht="18" customHeight="1">
      <c r="B4" s="11"/>
    </row>
    <row r="5" spans="1:21" ht="34.5" customHeight="1">
      <c r="A5" s="202" t="s">
        <v>0</v>
      </c>
      <c r="B5" s="202"/>
      <c r="C5" s="202"/>
      <c r="D5" s="202"/>
      <c r="E5" s="202"/>
      <c r="F5" s="202"/>
      <c r="G5" s="202"/>
      <c r="H5" s="202"/>
      <c r="I5" s="202"/>
      <c r="J5" s="202"/>
      <c r="K5" s="202"/>
      <c r="L5" s="202"/>
      <c r="M5" s="202"/>
    </row>
    <row r="6" spans="1:21" ht="34.5" customHeight="1">
      <c r="A6" s="32" t="s">
        <v>1</v>
      </c>
      <c r="B6" s="33"/>
      <c r="C6" s="33"/>
      <c r="D6" s="33"/>
      <c r="E6" s="33"/>
      <c r="F6" s="33"/>
      <c r="G6" s="33"/>
      <c r="H6" s="33"/>
      <c r="I6" s="33"/>
      <c r="J6" s="33"/>
      <c r="K6" s="33"/>
      <c r="L6" s="33"/>
      <c r="M6" s="33"/>
    </row>
    <row r="7" spans="1:21" ht="34.5" customHeight="1">
      <c r="A7" s="207" t="s">
        <v>2</v>
      </c>
      <c r="B7" s="207"/>
      <c r="C7" s="207"/>
      <c r="D7" s="207"/>
      <c r="E7" s="207"/>
      <c r="F7" s="33"/>
      <c r="G7" s="33"/>
      <c r="H7" s="33"/>
      <c r="I7" s="33"/>
      <c r="J7" s="33"/>
      <c r="K7" s="33"/>
      <c r="L7" s="33"/>
      <c r="M7" s="33"/>
    </row>
    <row r="8" spans="1:21" ht="15.75" thickBot="1">
      <c r="A8" s="206"/>
      <c r="B8" s="206"/>
      <c r="C8" s="206"/>
      <c r="D8" s="206"/>
      <c r="E8" s="206"/>
      <c r="F8" s="34"/>
      <c r="G8" s="34"/>
      <c r="H8" s="34"/>
      <c r="I8" s="34"/>
      <c r="J8" s="34"/>
      <c r="K8" s="34"/>
      <c r="L8" s="34"/>
      <c r="M8" s="35"/>
    </row>
    <row r="9" spans="1:21" s="13" customFormat="1" ht="15" customHeight="1">
      <c r="A9" s="203" t="s">
        <v>3</v>
      </c>
      <c r="B9" s="203"/>
      <c r="C9" s="203"/>
      <c r="D9" s="203"/>
      <c r="E9" s="203"/>
      <c r="F9" s="203"/>
      <c r="G9" s="203"/>
      <c r="H9" s="203"/>
      <c r="I9" s="203"/>
      <c r="J9" s="203"/>
      <c r="K9" s="203"/>
      <c r="L9" s="203"/>
      <c r="M9" s="36"/>
      <c r="N9" s="12"/>
      <c r="O9" s="12"/>
      <c r="P9" s="12"/>
      <c r="Q9" s="12"/>
      <c r="R9" s="12"/>
      <c r="S9" s="12"/>
      <c r="T9" s="12"/>
      <c r="U9" s="12"/>
    </row>
    <row r="10" spans="1:21" s="13" customFormat="1" ht="21.75" customHeight="1">
      <c r="A10" s="204"/>
      <c r="B10" s="204"/>
      <c r="C10" s="204"/>
      <c r="D10" s="204"/>
      <c r="E10" s="204"/>
      <c r="F10" s="204"/>
      <c r="G10" s="204"/>
      <c r="H10" s="204"/>
      <c r="I10" s="204"/>
      <c r="J10" s="204"/>
      <c r="K10" s="204"/>
      <c r="L10" s="204"/>
      <c r="M10" s="36"/>
      <c r="N10" s="12"/>
      <c r="O10" s="12"/>
      <c r="P10" s="12"/>
      <c r="Q10" s="12"/>
      <c r="R10" s="12"/>
      <c r="S10" s="12"/>
      <c r="T10" s="12"/>
      <c r="U10" s="12"/>
    </row>
    <row r="11" spans="1:21" s="13" customFormat="1" ht="15.75">
      <c r="A11" s="197"/>
      <c r="B11" s="197"/>
      <c r="C11" s="197"/>
      <c r="D11" s="197"/>
      <c r="E11" s="197"/>
      <c r="F11" s="197"/>
      <c r="G11" s="197"/>
      <c r="H11" s="197"/>
      <c r="I11" s="197"/>
      <c r="J11" s="197"/>
      <c r="K11" s="197"/>
      <c r="L11" s="197"/>
      <c r="M11" s="36"/>
      <c r="N11" s="12"/>
      <c r="O11" s="12"/>
      <c r="P11" s="12"/>
      <c r="Q11" s="12"/>
      <c r="R11" s="12"/>
      <c r="S11" s="12"/>
      <c r="T11" s="12"/>
      <c r="U11" s="12"/>
    </row>
    <row r="12" spans="1:21" s="13" customFormat="1" ht="18.75" customHeight="1">
      <c r="A12" s="205" t="s">
        <v>4</v>
      </c>
      <c r="B12" s="205"/>
      <c r="C12" s="205"/>
      <c r="D12" s="205"/>
      <c r="E12" s="205"/>
      <c r="F12" s="205"/>
      <c r="G12" s="205"/>
      <c r="H12" s="205"/>
      <c r="I12" s="205"/>
      <c r="J12" s="205"/>
      <c r="K12" s="205"/>
      <c r="L12" s="205"/>
      <c r="M12" s="36"/>
      <c r="N12" s="12"/>
      <c r="O12" s="12"/>
      <c r="P12" s="12"/>
      <c r="Q12" s="12"/>
      <c r="R12" s="12"/>
      <c r="S12" s="12"/>
      <c r="T12" s="12"/>
      <c r="U12" s="12"/>
    </row>
    <row r="13" spans="1:21" s="13" customFormat="1" ht="15.75">
      <c r="A13" s="37"/>
      <c r="B13" s="38"/>
      <c r="C13" s="38"/>
      <c r="D13" s="38"/>
      <c r="E13" s="38"/>
      <c r="F13" s="38"/>
      <c r="G13" s="38"/>
      <c r="H13" s="38"/>
      <c r="I13" s="38"/>
      <c r="J13" s="38"/>
      <c r="K13" s="38"/>
      <c r="L13" s="38"/>
      <c r="M13" s="38"/>
    </row>
    <row r="14" spans="1:21" s="13" customFormat="1" ht="35.25" customHeight="1">
      <c r="A14" s="39" t="s">
        <v>5</v>
      </c>
      <c r="B14" s="39" t="s">
        <v>6</v>
      </c>
      <c r="C14" s="201" t="s">
        <v>7</v>
      </c>
      <c r="D14" s="201"/>
      <c r="E14" s="201"/>
      <c r="F14" s="201"/>
      <c r="G14" s="201"/>
      <c r="H14" s="201"/>
      <c r="I14" s="201"/>
      <c r="J14" s="201"/>
      <c r="K14" s="201"/>
      <c r="L14" s="201"/>
      <c r="M14" s="40"/>
      <c r="N14" s="14"/>
      <c r="O14" s="14"/>
      <c r="P14" s="14"/>
    </row>
    <row r="15" spans="1:21" s="13" customFormat="1" ht="69" customHeight="1">
      <c r="A15" s="39" t="s">
        <v>8</v>
      </c>
      <c r="B15" s="39" t="s">
        <v>9</v>
      </c>
      <c r="C15" s="201" t="s">
        <v>10</v>
      </c>
      <c r="D15" s="201"/>
      <c r="E15" s="201"/>
      <c r="F15" s="201"/>
      <c r="G15" s="201"/>
      <c r="H15" s="201"/>
      <c r="I15" s="201"/>
      <c r="J15" s="201"/>
      <c r="K15" s="201"/>
      <c r="L15" s="201"/>
      <c r="M15" s="40"/>
      <c r="N15" s="14"/>
      <c r="O15" s="14"/>
      <c r="P15" s="14"/>
    </row>
    <row r="16" spans="1:21" s="13" customFormat="1" ht="46.5" customHeight="1">
      <c r="A16" s="41" t="s">
        <v>11</v>
      </c>
      <c r="B16" s="41" t="s">
        <v>12</v>
      </c>
      <c r="C16" s="201" t="s">
        <v>13</v>
      </c>
      <c r="D16" s="201"/>
      <c r="E16" s="201"/>
      <c r="F16" s="201"/>
      <c r="G16" s="201"/>
      <c r="H16" s="201"/>
      <c r="I16" s="201"/>
      <c r="J16" s="201"/>
      <c r="K16" s="201"/>
      <c r="L16" s="201"/>
      <c r="M16" s="42"/>
      <c r="N16" s="15"/>
      <c r="O16" s="15"/>
      <c r="P16" s="15"/>
    </row>
    <row r="17" spans="1:16" s="13" customFormat="1" ht="69" customHeight="1">
      <c r="A17" s="41" t="s">
        <v>14</v>
      </c>
      <c r="B17" s="41" t="s">
        <v>15</v>
      </c>
      <c r="C17" s="201" t="s">
        <v>16</v>
      </c>
      <c r="D17" s="201"/>
      <c r="E17" s="201"/>
      <c r="F17" s="201"/>
      <c r="G17" s="201"/>
      <c r="H17" s="201"/>
      <c r="I17" s="201"/>
      <c r="J17" s="201"/>
      <c r="K17" s="201"/>
      <c r="L17" s="201"/>
      <c r="M17" s="40"/>
      <c r="N17" s="14"/>
      <c r="O17" s="14"/>
      <c r="P17" s="14"/>
    </row>
    <row r="18" spans="1:16" s="13" customFormat="1" ht="46.5" customHeight="1">
      <c r="A18" s="41" t="s">
        <v>17</v>
      </c>
      <c r="B18" s="41" t="s">
        <v>18</v>
      </c>
      <c r="C18" s="201" t="s">
        <v>19</v>
      </c>
      <c r="D18" s="201"/>
      <c r="E18" s="201"/>
      <c r="F18" s="201"/>
      <c r="G18" s="201"/>
      <c r="H18" s="201"/>
      <c r="I18" s="201"/>
      <c r="J18" s="201"/>
      <c r="K18" s="201"/>
      <c r="L18" s="201"/>
      <c r="M18" s="40"/>
      <c r="N18" s="14"/>
      <c r="O18" s="14"/>
      <c r="P18" s="14"/>
    </row>
    <row r="19" spans="1:16" s="13" customFormat="1" ht="15.75">
      <c r="A19" s="38"/>
      <c r="B19" s="38"/>
      <c r="C19" s="38"/>
      <c r="D19" s="38"/>
      <c r="E19" s="38"/>
      <c r="F19" s="38"/>
      <c r="G19" s="38"/>
      <c r="H19" s="38"/>
      <c r="I19" s="38"/>
      <c r="J19" s="38"/>
      <c r="K19" s="38"/>
      <c r="L19" s="38"/>
      <c r="M19" s="38"/>
    </row>
    <row r="20" spans="1:16" s="9" customFormat="1" ht="18.75">
      <c r="A20" s="43" t="s">
        <v>20</v>
      </c>
      <c r="B20" s="43"/>
      <c r="C20" s="43"/>
      <c r="D20" s="43"/>
      <c r="E20" s="43"/>
      <c r="F20" s="43"/>
      <c r="G20" s="43"/>
      <c r="H20" s="43"/>
      <c r="I20" s="43"/>
      <c r="J20" s="43"/>
      <c r="K20" s="43"/>
      <c r="L20" s="43"/>
      <c r="M20" s="43"/>
    </row>
    <row r="21" spans="1:16" s="13" customFormat="1" ht="15.75">
      <c r="A21" s="38"/>
      <c r="B21" s="38"/>
      <c r="C21" s="38"/>
      <c r="D21" s="38"/>
      <c r="E21" s="38"/>
      <c r="F21" s="38"/>
      <c r="G21" s="38"/>
      <c r="H21" s="38"/>
      <c r="I21" s="38"/>
      <c r="J21" s="38"/>
      <c r="K21" s="38"/>
      <c r="L21" s="38"/>
      <c r="M21" s="38"/>
    </row>
    <row r="22" spans="1:16" s="13" customFormat="1" ht="15.75">
      <c r="A22" s="44"/>
      <c r="B22" s="38"/>
      <c r="C22" s="38"/>
      <c r="D22" s="38"/>
      <c r="E22" s="38"/>
      <c r="F22" s="38"/>
      <c r="G22" s="38"/>
      <c r="H22" s="38"/>
      <c r="I22" s="38"/>
      <c r="J22" s="38"/>
      <c r="K22" s="38"/>
      <c r="L22" s="38"/>
      <c r="M22" s="38"/>
    </row>
    <row r="23" spans="1:16" s="13" customFormat="1" ht="15.75">
      <c r="A23" s="45" t="s">
        <v>21</v>
      </c>
      <c r="B23" s="46"/>
      <c r="C23" s="46"/>
      <c r="D23" s="46"/>
      <c r="E23" s="46"/>
      <c r="F23" s="46"/>
      <c r="G23" s="46"/>
      <c r="H23" s="46"/>
      <c r="I23" s="46"/>
      <c r="J23" s="46"/>
      <c r="K23" s="46"/>
      <c r="L23" s="47"/>
      <c r="M23" s="38"/>
    </row>
    <row r="24" spans="1:16" s="16" customFormat="1" ht="15.75">
      <c r="A24" s="48" t="s">
        <v>22</v>
      </c>
      <c r="B24" s="49"/>
      <c r="C24" s="49"/>
      <c r="D24" s="49"/>
      <c r="E24" s="49"/>
      <c r="F24" s="49"/>
      <c r="G24" s="49"/>
      <c r="H24" s="49"/>
      <c r="I24" s="49"/>
      <c r="J24" s="49"/>
      <c r="K24" s="49"/>
      <c r="L24" s="50"/>
      <c r="M24" s="49"/>
    </row>
    <row r="25" spans="1:16" s="16" customFormat="1" ht="15.75">
      <c r="A25" s="48" t="s">
        <v>23</v>
      </c>
      <c r="B25" s="49"/>
      <c r="C25" s="49"/>
      <c r="D25" s="49"/>
      <c r="E25" s="49"/>
      <c r="F25" s="49"/>
      <c r="G25" s="49"/>
      <c r="H25" s="49"/>
      <c r="I25" s="49"/>
      <c r="J25" s="49"/>
      <c r="K25" s="49"/>
      <c r="L25" s="50"/>
      <c r="M25" s="49"/>
    </row>
    <row r="26" spans="1:16" s="16" customFormat="1" ht="15.75">
      <c r="A26" s="48" t="s">
        <v>24</v>
      </c>
      <c r="B26" s="49"/>
      <c r="C26" s="49"/>
      <c r="D26" s="49"/>
      <c r="E26" s="49"/>
      <c r="F26" s="49"/>
      <c r="G26" s="49"/>
      <c r="H26" s="49"/>
      <c r="I26" s="49"/>
      <c r="J26" s="49"/>
      <c r="K26" s="49"/>
      <c r="L26" s="50"/>
      <c r="M26" s="49"/>
    </row>
    <row r="27" spans="1:16" s="16" customFormat="1" ht="15.75">
      <c r="A27" s="48" t="s">
        <v>25</v>
      </c>
      <c r="B27" s="49"/>
      <c r="C27" s="49"/>
      <c r="D27" s="49"/>
      <c r="E27" s="49"/>
      <c r="F27" s="49"/>
      <c r="G27" s="49"/>
      <c r="H27" s="49"/>
      <c r="I27" s="49"/>
      <c r="J27" s="49"/>
      <c r="K27" s="49"/>
      <c r="L27" s="50"/>
      <c r="M27" s="49"/>
    </row>
    <row r="28" spans="1:16" s="16" customFormat="1" ht="15.75">
      <c r="A28" s="51" t="s">
        <v>26</v>
      </c>
      <c r="B28" s="52"/>
      <c r="C28" s="52"/>
      <c r="D28" s="52"/>
      <c r="E28" s="52"/>
      <c r="F28" s="52"/>
      <c r="G28" s="52"/>
      <c r="H28" s="52"/>
      <c r="I28" s="52"/>
      <c r="J28" s="52"/>
      <c r="K28" s="52"/>
      <c r="L28" s="53"/>
      <c r="M28" s="49"/>
    </row>
    <row r="29" spans="1:16" s="13" customFormat="1" ht="15.75">
      <c r="A29" s="38"/>
      <c r="B29" s="38"/>
      <c r="C29" s="38"/>
      <c r="D29" s="38"/>
      <c r="E29" s="38"/>
      <c r="F29" s="38"/>
      <c r="G29" s="38"/>
      <c r="H29" s="38"/>
      <c r="I29" s="38"/>
      <c r="J29" s="38"/>
      <c r="K29" s="38"/>
      <c r="L29" s="38"/>
      <c r="M29" s="38"/>
    </row>
    <row r="30" spans="1:16" s="14" customFormat="1" ht="15.75">
      <c r="A30" s="54" t="s">
        <v>27</v>
      </c>
      <c r="B30" s="40"/>
      <c r="C30" s="40"/>
      <c r="D30" s="40"/>
      <c r="E30" s="40"/>
      <c r="F30" s="40"/>
      <c r="G30" s="40"/>
      <c r="H30" s="40"/>
      <c r="I30" s="40"/>
      <c r="J30" s="40"/>
      <c r="K30" s="40"/>
      <c r="L30" s="40"/>
      <c r="M30" s="40"/>
    </row>
    <row r="31" spans="1:16" s="17" customFormat="1" ht="15.75">
      <c r="A31" s="55"/>
      <c r="B31" s="56"/>
      <c r="C31" s="56"/>
      <c r="D31" s="56"/>
      <c r="E31" s="56"/>
      <c r="F31" s="56"/>
      <c r="G31" s="56"/>
      <c r="H31" s="56"/>
      <c r="I31" s="56"/>
      <c r="J31" s="56"/>
      <c r="K31" s="56"/>
      <c r="L31" s="56"/>
      <c r="M31" s="56"/>
    </row>
    <row r="32" spans="1:16" s="14" customFormat="1" ht="32.25" customHeight="1">
      <c r="A32" s="200" t="s">
        <v>28</v>
      </c>
      <c r="B32" s="200"/>
      <c r="C32" s="200"/>
      <c r="D32" s="200"/>
      <c r="E32" s="200"/>
      <c r="F32" s="200"/>
      <c r="G32" s="200"/>
      <c r="H32" s="200"/>
      <c r="I32" s="200"/>
      <c r="J32" s="200"/>
      <c r="K32" s="200"/>
      <c r="L32" s="200"/>
      <c r="M32" s="40"/>
    </row>
    <row r="33" spans="1:13" s="14" customFormat="1" ht="15.75">
      <c r="A33" s="40"/>
      <c r="B33" s="40"/>
      <c r="C33" s="40"/>
      <c r="D33" s="40"/>
      <c r="E33" s="40"/>
      <c r="F33" s="40"/>
      <c r="G33" s="40"/>
      <c r="H33" s="40"/>
      <c r="I33" s="40"/>
      <c r="J33" s="40"/>
      <c r="K33" s="40"/>
      <c r="L33" s="40"/>
      <c r="M33" s="40"/>
    </row>
    <row r="34" spans="1:13" s="13" customFormat="1" ht="15.75">
      <c r="A34" s="57" t="s">
        <v>29</v>
      </c>
      <c r="B34" s="38"/>
      <c r="C34" s="38"/>
      <c r="D34" s="38"/>
      <c r="E34" s="38"/>
      <c r="F34" s="38"/>
      <c r="G34" s="38"/>
      <c r="H34" s="38"/>
      <c r="I34" s="38"/>
      <c r="J34" s="38"/>
      <c r="K34" s="38"/>
      <c r="L34" s="38"/>
      <c r="M34" s="38"/>
    </row>
    <row r="35" spans="1:13" s="13" customFormat="1" ht="15.75">
      <c r="A35" s="58"/>
      <c r="B35" s="38"/>
      <c r="C35" s="38"/>
      <c r="D35" s="38"/>
      <c r="E35" s="38"/>
      <c r="F35" s="38"/>
      <c r="G35" s="38"/>
      <c r="H35" s="38"/>
      <c r="I35" s="38"/>
      <c r="J35" s="38"/>
      <c r="K35" s="38"/>
      <c r="L35" s="38"/>
      <c r="M35" s="38"/>
    </row>
    <row r="36" spans="1:13" s="13" customFormat="1" ht="39" customHeight="1">
      <c r="A36" s="200" t="s">
        <v>30</v>
      </c>
      <c r="B36" s="200"/>
      <c r="C36" s="200"/>
      <c r="D36" s="200"/>
      <c r="E36" s="200"/>
      <c r="F36" s="200"/>
      <c r="G36" s="200"/>
      <c r="H36" s="200"/>
      <c r="I36" s="200"/>
      <c r="J36" s="200"/>
      <c r="K36" s="200"/>
      <c r="L36" s="200"/>
      <c r="M36" s="38"/>
    </row>
    <row r="37" spans="1:13" s="13" customFormat="1" ht="46.5" customHeight="1">
      <c r="A37" s="200" t="s">
        <v>31</v>
      </c>
      <c r="B37" s="200"/>
      <c r="C37" s="200"/>
      <c r="D37" s="200"/>
      <c r="E37" s="200"/>
      <c r="F37" s="200"/>
      <c r="G37" s="200"/>
      <c r="H37" s="200"/>
      <c r="I37" s="200"/>
      <c r="J37" s="200"/>
      <c r="K37" s="200"/>
      <c r="L37" s="200"/>
      <c r="M37" s="38"/>
    </row>
    <row r="38" spans="1:13" s="13" customFormat="1" ht="37.5" customHeight="1">
      <c r="A38" s="200" t="s">
        <v>32</v>
      </c>
      <c r="B38" s="200"/>
      <c r="C38" s="200"/>
      <c r="D38" s="200"/>
      <c r="E38" s="200"/>
      <c r="F38" s="200"/>
      <c r="G38" s="200"/>
      <c r="H38" s="200"/>
      <c r="I38" s="200"/>
      <c r="J38" s="200"/>
      <c r="K38" s="200"/>
      <c r="L38" s="200"/>
      <c r="M38" s="38"/>
    </row>
    <row r="39" spans="1:13" s="13" customFormat="1" ht="15.75" customHeight="1">
      <c r="A39" s="198"/>
      <c r="B39" s="198"/>
      <c r="C39" s="198"/>
      <c r="D39" s="198"/>
      <c r="E39" s="198"/>
      <c r="F39" s="198"/>
      <c r="G39" s="198"/>
      <c r="H39" s="198"/>
      <c r="I39" s="198"/>
      <c r="J39" s="198"/>
      <c r="K39" s="198"/>
      <c r="L39" s="198"/>
      <c r="M39" s="38"/>
    </row>
    <row r="40" spans="1:13" s="13" customFormat="1" ht="34.5" customHeight="1">
      <c r="A40" s="200" t="s">
        <v>33</v>
      </c>
      <c r="B40" s="200"/>
      <c r="C40" s="200"/>
      <c r="D40" s="200"/>
      <c r="E40" s="200"/>
      <c r="F40" s="200"/>
      <c r="G40" s="200"/>
      <c r="H40" s="200"/>
      <c r="I40" s="200"/>
      <c r="J40" s="200"/>
      <c r="K40" s="200"/>
      <c r="L40" s="200"/>
      <c r="M40" s="38"/>
    </row>
    <row r="41" spans="1:13" s="13" customFormat="1" ht="15.75">
      <c r="A41" s="38"/>
      <c r="B41" s="38"/>
      <c r="C41" s="38"/>
      <c r="D41" s="38"/>
      <c r="E41" s="38"/>
      <c r="F41" s="38"/>
      <c r="G41" s="38"/>
      <c r="H41" s="38"/>
      <c r="I41" s="38"/>
      <c r="J41" s="38"/>
      <c r="K41" s="38"/>
      <c r="L41" s="38"/>
      <c r="M41" s="38"/>
    </row>
    <row r="42" spans="1:13" s="13" customFormat="1" ht="15.75">
      <c r="A42" s="38"/>
      <c r="B42" s="38" t="s">
        <v>34</v>
      </c>
      <c r="C42" s="38"/>
      <c r="D42" s="38"/>
      <c r="E42" s="38"/>
      <c r="F42" s="38"/>
      <c r="G42" s="38"/>
      <c r="H42" s="38"/>
      <c r="I42" s="38"/>
      <c r="J42" s="38"/>
      <c r="K42" s="38"/>
      <c r="L42" s="38"/>
      <c r="M42" s="38"/>
    </row>
    <row r="43" spans="1:13" s="13" customFormat="1" ht="15.75">
      <c r="A43" s="38"/>
      <c r="B43" s="38" t="s">
        <v>35</v>
      </c>
      <c r="C43" s="38"/>
      <c r="D43" s="38"/>
      <c r="E43" s="38"/>
      <c r="F43" s="38"/>
      <c r="G43" s="38"/>
      <c r="H43" s="38"/>
      <c r="I43" s="38"/>
      <c r="J43" s="38"/>
      <c r="K43" s="38"/>
      <c r="L43" s="38"/>
      <c r="M43" s="38"/>
    </row>
    <row r="44" spans="1:13" s="13" customFormat="1" ht="15.75" customHeight="1">
      <c r="A44" s="59"/>
      <c r="B44" s="38"/>
      <c r="C44" s="38"/>
      <c r="D44" s="38"/>
      <c r="E44" s="38"/>
      <c r="F44" s="38"/>
      <c r="G44" s="38"/>
      <c r="H44" s="38"/>
      <c r="I44" s="38"/>
      <c r="J44" s="38"/>
      <c r="K44" s="38"/>
      <c r="L44" s="38"/>
      <c r="M44" s="38"/>
    </row>
    <row r="45" spans="1:13" s="13" customFormat="1" ht="15.75" customHeight="1">
      <c r="A45" s="57" t="s">
        <v>36</v>
      </c>
      <c r="B45" s="38"/>
      <c r="C45" s="38"/>
      <c r="D45" s="38"/>
      <c r="E45" s="38"/>
      <c r="F45" s="38"/>
      <c r="G45" s="38"/>
      <c r="H45" s="38"/>
      <c r="I45" s="38"/>
      <c r="J45" s="38"/>
      <c r="K45" s="38"/>
      <c r="L45" s="38"/>
      <c r="M45" s="38"/>
    </row>
    <row r="46" spans="1:13" s="13" customFormat="1" ht="15.75" customHeight="1">
      <c r="A46" s="57"/>
      <c r="B46" s="38"/>
      <c r="C46" s="38"/>
      <c r="D46" s="38"/>
      <c r="E46" s="38"/>
      <c r="F46" s="38"/>
      <c r="G46" s="38"/>
      <c r="H46" s="38"/>
      <c r="I46" s="38"/>
      <c r="J46" s="38"/>
      <c r="K46" s="38"/>
      <c r="L46" s="38"/>
      <c r="M46" s="38"/>
    </row>
    <row r="47" spans="1:13" s="13" customFormat="1" ht="39" customHeight="1">
      <c r="A47" s="200" t="s">
        <v>37</v>
      </c>
      <c r="B47" s="200"/>
      <c r="C47" s="200"/>
      <c r="D47" s="200"/>
      <c r="E47" s="200"/>
      <c r="F47" s="200"/>
      <c r="G47" s="200"/>
      <c r="H47" s="200"/>
      <c r="I47" s="200"/>
      <c r="J47" s="200"/>
      <c r="K47" s="200"/>
      <c r="L47" s="200"/>
      <c r="M47" s="38"/>
    </row>
    <row r="48" spans="1:13" s="13" customFormat="1" ht="15.75" customHeight="1">
      <c r="A48" s="198"/>
      <c r="B48" s="198"/>
      <c r="C48" s="198"/>
      <c r="D48" s="198"/>
      <c r="E48" s="198"/>
      <c r="F48" s="198"/>
      <c r="G48" s="198"/>
      <c r="H48" s="198"/>
      <c r="I48" s="198"/>
      <c r="J48" s="198"/>
      <c r="K48" s="198"/>
      <c r="L48" s="198"/>
      <c r="M48" s="38"/>
    </row>
    <row r="49" spans="1:13" s="13" customFormat="1" ht="43.5" customHeight="1">
      <c r="A49" s="200" t="s">
        <v>38</v>
      </c>
      <c r="B49" s="200"/>
      <c r="C49" s="200"/>
      <c r="D49" s="200"/>
      <c r="E49" s="200"/>
      <c r="F49" s="200"/>
      <c r="G49" s="200"/>
      <c r="H49" s="200"/>
      <c r="I49" s="200"/>
      <c r="J49" s="200"/>
      <c r="K49" s="200"/>
      <c r="L49" s="200"/>
      <c r="M49" s="38"/>
    </row>
    <row r="50" spans="1:13" s="13" customFormat="1" ht="15.75" customHeight="1">
      <c r="A50" s="57"/>
      <c r="B50" s="38"/>
      <c r="C50" s="38"/>
      <c r="D50" s="38"/>
      <c r="E50" s="38"/>
      <c r="F50" s="38"/>
      <c r="G50" s="38"/>
      <c r="H50" s="38"/>
      <c r="I50" s="38"/>
      <c r="J50" s="38"/>
      <c r="K50" s="38"/>
      <c r="L50" s="38"/>
      <c r="M50" s="38"/>
    </row>
    <row r="51" spans="1:13" s="13" customFormat="1" ht="46.5" customHeight="1">
      <c r="A51" s="200" t="s">
        <v>39</v>
      </c>
      <c r="B51" s="200"/>
      <c r="C51" s="200"/>
      <c r="D51" s="200"/>
      <c r="E51" s="200"/>
      <c r="F51" s="200"/>
      <c r="G51" s="200"/>
      <c r="H51" s="200"/>
      <c r="I51" s="200"/>
      <c r="J51" s="200"/>
      <c r="K51" s="200"/>
      <c r="L51" s="200"/>
      <c r="M51" s="38"/>
    </row>
    <row r="52" spans="1:13" s="13" customFormat="1" ht="15.75" customHeight="1">
      <c r="A52" s="57"/>
      <c r="B52" s="38"/>
      <c r="C52" s="38"/>
      <c r="D52" s="38"/>
      <c r="E52" s="38"/>
      <c r="F52" s="38"/>
      <c r="G52" s="38"/>
      <c r="H52" s="38"/>
      <c r="I52" s="38"/>
      <c r="J52" s="38"/>
      <c r="K52" s="38"/>
      <c r="L52" s="38"/>
      <c r="M52" s="38"/>
    </row>
    <row r="53" spans="1:13" s="13" customFormat="1" ht="39" customHeight="1">
      <c r="A53" s="200" t="s">
        <v>40</v>
      </c>
      <c r="B53" s="200"/>
      <c r="C53" s="200"/>
      <c r="D53" s="200"/>
      <c r="E53" s="200"/>
      <c r="F53" s="200"/>
      <c r="G53" s="200"/>
      <c r="H53" s="200"/>
      <c r="I53" s="200"/>
      <c r="J53" s="200"/>
      <c r="K53" s="200"/>
      <c r="L53" s="200"/>
      <c r="M53" s="38"/>
    </row>
    <row r="54" spans="1:13" s="13" customFormat="1" ht="18.75">
      <c r="A54" s="38"/>
      <c r="B54" s="57" t="s">
        <v>41</v>
      </c>
      <c r="C54" s="38"/>
      <c r="D54" s="38"/>
      <c r="E54" s="38"/>
      <c r="F54" s="38"/>
      <c r="G54" s="38"/>
      <c r="H54" s="38"/>
      <c r="I54" s="38"/>
      <c r="J54" s="38"/>
      <c r="K54" s="38"/>
      <c r="L54" s="38"/>
      <c r="M54" s="38"/>
    </row>
    <row r="55" spans="1:13" s="13" customFormat="1" ht="15.75">
      <c r="A55" s="38"/>
      <c r="B55" s="38" t="s">
        <v>42</v>
      </c>
      <c r="C55" s="60" t="s">
        <v>43</v>
      </c>
      <c r="D55" s="38" t="s">
        <v>44</v>
      </c>
      <c r="E55" s="38"/>
      <c r="F55" s="38"/>
      <c r="G55" s="38"/>
      <c r="H55" s="38"/>
      <c r="I55" s="38"/>
      <c r="J55" s="38"/>
      <c r="K55" s="38"/>
      <c r="L55" s="38"/>
      <c r="M55" s="38"/>
    </row>
    <row r="56" spans="1:13" s="13" customFormat="1" ht="15.75">
      <c r="A56" s="38"/>
      <c r="B56" s="38" t="s">
        <v>45</v>
      </c>
      <c r="C56" s="60" t="s">
        <v>43</v>
      </c>
      <c r="D56" s="38" t="s">
        <v>46</v>
      </c>
      <c r="E56" s="38"/>
      <c r="F56" s="38"/>
      <c r="G56" s="38"/>
      <c r="H56" s="38"/>
      <c r="I56" s="38"/>
      <c r="J56" s="38"/>
      <c r="K56" s="38"/>
      <c r="L56" s="38"/>
      <c r="M56" s="38"/>
    </row>
    <row r="57" spans="1:13" s="13" customFormat="1" ht="15.75">
      <c r="A57" s="38"/>
      <c r="B57" s="38" t="s">
        <v>47</v>
      </c>
      <c r="C57" s="60" t="s">
        <v>43</v>
      </c>
      <c r="D57" s="38" t="s">
        <v>48</v>
      </c>
      <c r="E57" s="38"/>
      <c r="F57" s="38"/>
      <c r="G57" s="38"/>
      <c r="H57" s="38"/>
      <c r="I57" s="38"/>
      <c r="J57" s="38"/>
      <c r="K57" s="38"/>
      <c r="L57" s="38"/>
      <c r="M57" s="38"/>
    </row>
    <row r="58" spans="1:13" s="13" customFormat="1" ht="15.75">
      <c r="A58" s="38"/>
      <c r="B58" s="38" t="s">
        <v>49</v>
      </c>
      <c r="C58" s="60" t="s">
        <v>43</v>
      </c>
      <c r="D58" s="38" t="s">
        <v>50</v>
      </c>
      <c r="E58" s="38"/>
      <c r="F58" s="38"/>
      <c r="G58" s="38"/>
      <c r="H58" s="38"/>
      <c r="I58" s="38"/>
      <c r="J58" s="38"/>
      <c r="K58" s="38"/>
      <c r="L58" s="38"/>
      <c r="M58" s="38"/>
    </row>
    <row r="59" spans="1:13" s="13" customFormat="1" ht="15.75">
      <c r="A59" s="38"/>
      <c r="B59" s="38"/>
      <c r="C59" s="38"/>
      <c r="D59" s="38"/>
      <c r="E59" s="38"/>
      <c r="F59" s="38"/>
      <c r="G59" s="38"/>
      <c r="H59" s="38"/>
      <c r="I59" s="38"/>
      <c r="J59" s="38"/>
      <c r="K59" s="38"/>
      <c r="L59" s="38"/>
      <c r="M59" s="38"/>
    </row>
    <row r="60" spans="1:13" s="13" customFormat="1" ht="15.75">
      <c r="A60" s="57" t="s">
        <v>51</v>
      </c>
      <c r="B60" s="38"/>
      <c r="C60" s="38"/>
      <c r="D60" s="38"/>
      <c r="E60" s="38"/>
      <c r="F60" s="38"/>
      <c r="G60" s="38"/>
      <c r="H60" s="38"/>
      <c r="I60" s="38"/>
      <c r="J60" s="38"/>
      <c r="K60" s="38"/>
      <c r="L60" s="38"/>
      <c r="M60" s="38"/>
    </row>
    <row r="61" spans="1:13" s="13" customFormat="1" ht="15.75">
      <c r="A61" s="38"/>
      <c r="B61" s="38"/>
      <c r="C61" s="38"/>
      <c r="D61" s="38"/>
      <c r="E61" s="38"/>
      <c r="F61" s="38"/>
      <c r="G61" s="38"/>
      <c r="H61" s="38"/>
      <c r="I61" s="38"/>
      <c r="J61" s="38"/>
      <c r="K61" s="38"/>
      <c r="L61" s="38"/>
      <c r="M61" s="38"/>
    </row>
    <row r="62" spans="1:13" s="13" customFormat="1" ht="15.75">
      <c r="A62" s="38" t="s">
        <v>52</v>
      </c>
      <c r="B62" s="38"/>
      <c r="C62" s="38"/>
      <c r="D62" s="38"/>
      <c r="E62" s="38"/>
      <c r="F62" s="38"/>
      <c r="G62" s="38"/>
      <c r="H62" s="38"/>
      <c r="I62" s="38"/>
      <c r="J62" s="38"/>
      <c r="K62" s="38"/>
      <c r="L62" s="38"/>
      <c r="M62" s="38"/>
    </row>
    <row r="63" spans="1:13" s="13" customFormat="1" ht="15.75">
      <c r="A63" s="38"/>
      <c r="B63" s="38"/>
      <c r="C63" s="38"/>
      <c r="D63" s="38"/>
      <c r="E63" s="38"/>
      <c r="F63" s="38"/>
      <c r="G63" s="38"/>
      <c r="H63" s="38"/>
      <c r="I63" s="38"/>
      <c r="J63" s="38"/>
      <c r="K63" s="38"/>
      <c r="L63" s="38"/>
      <c r="M63" s="38"/>
    </row>
    <row r="64" spans="1:13" s="13" customFormat="1" ht="15.75">
      <c r="A64" s="38" t="s">
        <v>53</v>
      </c>
      <c r="B64" s="38"/>
      <c r="C64" s="38"/>
      <c r="D64" s="38"/>
      <c r="E64" s="38"/>
      <c r="F64" s="38"/>
      <c r="G64" s="38"/>
      <c r="H64" s="38"/>
      <c r="I64" s="38"/>
      <c r="J64" s="38"/>
      <c r="K64" s="38"/>
      <c r="L64" s="38"/>
      <c r="M64" s="38"/>
    </row>
    <row r="65" spans="1:13" s="13" customFormat="1" ht="15.75">
      <c r="A65" s="38"/>
      <c r="B65" s="38"/>
      <c r="C65" s="38"/>
      <c r="D65" s="38"/>
      <c r="E65" s="38"/>
      <c r="F65" s="38"/>
      <c r="G65" s="38"/>
      <c r="H65" s="38"/>
      <c r="I65" s="38"/>
      <c r="J65" s="38"/>
      <c r="K65" s="38"/>
      <c r="L65" s="38"/>
      <c r="M65" s="38"/>
    </row>
    <row r="66" spans="1:13" s="13" customFormat="1" ht="15.75" customHeight="1">
      <c r="A66" s="200" t="s">
        <v>54</v>
      </c>
      <c r="B66" s="200"/>
      <c r="C66" s="200"/>
      <c r="D66" s="200"/>
      <c r="E66" s="200"/>
      <c r="F66" s="200"/>
      <c r="G66" s="200"/>
      <c r="H66" s="200"/>
      <c r="I66" s="200"/>
      <c r="J66" s="200"/>
      <c r="K66" s="200"/>
      <c r="L66" s="200"/>
      <c r="M66" s="38"/>
    </row>
    <row r="67" spans="1:13" s="13" customFormat="1" ht="15.75">
      <c r="A67" s="38"/>
      <c r="B67" s="38"/>
      <c r="C67" s="38"/>
      <c r="D67" s="38"/>
      <c r="E67" s="38"/>
      <c r="F67" s="38"/>
      <c r="G67" s="38"/>
      <c r="H67" s="38"/>
      <c r="I67" s="38"/>
      <c r="J67" s="38"/>
      <c r="K67" s="38"/>
      <c r="L67" s="38"/>
      <c r="M67" s="38"/>
    </row>
    <row r="68" spans="1:13" s="13" customFormat="1" ht="34.5" customHeight="1">
      <c r="A68" s="200" t="s">
        <v>55</v>
      </c>
      <c r="B68" s="200"/>
      <c r="C68" s="200"/>
      <c r="D68" s="200"/>
      <c r="E68" s="200"/>
      <c r="F68" s="200"/>
      <c r="G68" s="200"/>
      <c r="H68" s="200"/>
      <c r="I68" s="200"/>
      <c r="J68" s="200"/>
      <c r="K68" s="200"/>
      <c r="L68" s="200"/>
      <c r="M68" s="38"/>
    </row>
    <row r="69" spans="1:13" s="13" customFormat="1" ht="15.75">
      <c r="A69" s="38"/>
      <c r="B69" s="38"/>
      <c r="C69" s="38"/>
      <c r="D69" s="38"/>
      <c r="E69" s="38"/>
      <c r="F69" s="38"/>
      <c r="G69" s="38"/>
      <c r="H69" s="38"/>
      <c r="I69" s="38"/>
      <c r="J69" s="38"/>
      <c r="K69" s="38"/>
      <c r="L69" s="38"/>
      <c r="M69" s="38"/>
    </row>
    <row r="70" spans="1:13" s="13" customFormat="1" ht="15.75">
      <c r="A70" s="38"/>
      <c r="B70" s="38" t="s">
        <v>34</v>
      </c>
      <c r="C70" s="38"/>
      <c r="D70" s="38"/>
      <c r="E70" s="38"/>
      <c r="F70" s="38"/>
      <c r="G70" s="38"/>
      <c r="H70" s="38"/>
      <c r="I70" s="38"/>
      <c r="J70" s="38"/>
      <c r="K70" s="38"/>
      <c r="L70" s="38"/>
      <c r="M70" s="38"/>
    </row>
    <row r="71" spans="1:13" s="13" customFormat="1" ht="15.75">
      <c r="A71" s="38"/>
      <c r="B71" s="38" t="s">
        <v>35</v>
      </c>
      <c r="C71" s="38"/>
      <c r="D71" s="38"/>
      <c r="E71" s="38"/>
      <c r="F71" s="38"/>
      <c r="G71" s="38"/>
      <c r="H71" s="38"/>
      <c r="I71" s="38"/>
      <c r="J71" s="38"/>
      <c r="K71" s="38"/>
      <c r="L71" s="38"/>
      <c r="M71" s="38"/>
    </row>
    <row r="72" spans="1:13" s="13" customFormat="1" ht="15.75">
      <c r="A72" s="38"/>
      <c r="B72" s="38"/>
      <c r="C72" s="38"/>
      <c r="D72" s="38"/>
      <c r="E72" s="38"/>
      <c r="F72" s="38"/>
      <c r="G72" s="38"/>
      <c r="H72" s="38"/>
      <c r="I72" s="38"/>
      <c r="J72" s="38"/>
      <c r="K72" s="38"/>
      <c r="L72" s="38"/>
      <c r="M72" s="38"/>
    </row>
    <row r="73" spans="1:13" s="13" customFormat="1" ht="15.75">
      <c r="A73" s="38" t="s">
        <v>56</v>
      </c>
      <c r="B73" s="38"/>
      <c r="C73" s="38"/>
      <c r="D73" s="38"/>
      <c r="E73" s="38"/>
      <c r="F73" s="38"/>
      <c r="G73" s="38"/>
      <c r="H73" s="38"/>
      <c r="I73" s="38"/>
      <c r="J73" s="38"/>
      <c r="K73" s="38"/>
      <c r="L73" s="38"/>
      <c r="M73" s="38"/>
    </row>
    <row r="74" spans="1:13" s="13" customFormat="1" ht="15.75">
      <c r="A74" s="38"/>
      <c r="B74" s="38"/>
      <c r="C74" s="38"/>
      <c r="D74" s="38"/>
      <c r="E74" s="38"/>
      <c r="F74" s="38"/>
      <c r="G74" s="38"/>
      <c r="H74" s="38"/>
      <c r="I74" s="38"/>
      <c r="J74" s="38"/>
      <c r="K74" s="38"/>
      <c r="L74" s="38"/>
      <c r="M74" s="38"/>
    </row>
    <row r="75" spans="1:13" s="13" customFormat="1" ht="15.75">
      <c r="A75" s="38"/>
      <c r="B75" s="38" t="s">
        <v>57</v>
      </c>
      <c r="C75" s="38"/>
      <c r="D75" s="38"/>
      <c r="E75" s="38"/>
      <c r="F75" s="38"/>
      <c r="G75" s="38"/>
      <c r="H75" s="38"/>
      <c r="I75" s="38"/>
      <c r="J75" s="38"/>
      <c r="K75" s="38"/>
      <c r="L75" s="38"/>
      <c r="M75" s="38"/>
    </row>
    <row r="76" spans="1:13" s="13" customFormat="1" ht="15.75">
      <c r="A76" s="38"/>
      <c r="B76" s="38" t="s">
        <v>58</v>
      </c>
      <c r="C76" s="38"/>
      <c r="D76" s="38"/>
      <c r="E76" s="38"/>
      <c r="F76" s="38"/>
      <c r="G76" s="38"/>
      <c r="H76" s="38"/>
      <c r="I76" s="38"/>
      <c r="J76" s="38"/>
      <c r="K76" s="38"/>
      <c r="L76" s="38"/>
      <c r="M76" s="38"/>
    </row>
    <row r="77" spans="1:13" s="13" customFormat="1" ht="15.75">
      <c r="A77" s="61"/>
      <c r="B77" s="38"/>
      <c r="C77" s="38"/>
      <c r="D77" s="38"/>
      <c r="E77" s="38"/>
      <c r="F77" s="38"/>
      <c r="G77" s="38"/>
      <c r="H77" s="38"/>
      <c r="I77" s="38"/>
      <c r="J77" s="38"/>
      <c r="K77" s="38"/>
      <c r="L77" s="38"/>
      <c r="M77" s="38"/>
    </row>
    <row r="78" spans="1:13" s="13" customFormat="1" ht="15.75">
      <c r="A78" s="57" t="s">
        <v>59</v>
      </c>
      <c r="B78" s="38"/>
      <c r="C78" s="38"/>
      <c r="D78" s="38"/>
      <c r="E78" s="38"/>
      <c r="F78" s="38"/>
      <c r="G78" s="38"/>
      <c r="H78" s="38"/>
      <c r="I78" s="38"/>
      <c r="J78" s="38"/>
      <c r="K78" s="38"/>
      <c r="L78" s="38"/>
      <c r="M78" s="38"/>
    </row>
    <row r="79" spans="1:13" s="13" customFormat="1" ht="15.75">
      <c r="A79" s="38"/>
      <c r="B79" s="38"/>
      <c r="C79" s="38"/>
      <c r="D79" s="38"/>
      <c r="E79" s="38"/>
      <c r="F79" s="38"/>
      <c r="G79" s="38"/>
      <c r="H79" s="38"/>
      <c r="I79" s="38"/>
      <c r="J79" s="38"/>
      <c r="K79" s="38"/>
      <c r="L79" s="38"/>
      <c r="M79" s="38"/>
    </row>
    <row r="80" spans="1:13" s="13" customFormat="1" ht="39" customHeight="1">
      <c r="A80" s="200" t="s">
        <v>60</v>
      </c>
      <c r="B80" s="200"/>
      <c r="C80" s="200"/>
      <c r="D80" s="200"/>
      <c r="E80" s="200"/>
      <c r="F80" s="200"/>
      <c r="G80" s="200"/>
      <c r="H80" s="200"/>
      <c r="I80" s="200"/>
      <c r="J80" s="200"/>
      <c r="K80" s="200"/>
      <c r="L80" s="200"/>
      <c r="M80" s="38"/>
    </row>
    <row r="81" spans="1:13" s="13" customFormat="1" ht="15.75" customHeight="1">
      <c r="A81" s="198"/>
      <c r="B81" s="198"/>
      <c r="C81" s="198"/>
      <c r="D81" s="198"/>
      <c r="E81" s="198"/>
      <c r="F81" s="198"/>
      <c r="G81" s="198"/>
      <c r="H81" s="198"/>
      <c r="I81" s="198"/>
      <c r="J81" s="198"/>
      <c r="K81" s="198"/>
      <c r="L81" s="198"/>
      <c r="M81" s="38"/>
    </row>
    <row r="82" spans="1:13" s="13" customFormat="1" ht="45.75" customHeight="1">
      <c r="A82" s="200" t="s">
        <v>61</v>
      </c>
      <c r="B82" s="200"/>
      <c r="C82" s="200"/>
      <c r="D82" s="200"/>
      <c r="E82" s="200"/>
      <c r="F82" s="200"/>
      <c r="G82" s="200"/>
      <c r="H82" s="200"/>
      <c r="I82" s="200"/>
      <c r="J82" s="200"/>
      <c r="K82" s="200"/>
      <c r="L82" s="200"/>
      <c r="M82" s="38"/>
    </row>
    <row r="83" spans="1:13" s="13" customFormat="1" ht="15.75" customHeight="1">
      <c r="A83" s="198"/>
      <c r="B83" s="198"/>
      <c r="C83" s="198"/>
      <c r="D83" s="198"/>
      <c r="E83" s="198"/>
      <c r="F83" s="198"/>
      <c r="G83" s="198"/>
      <c r="H83" s="198"/>
      <c r="I83" s="198"/>
      <c r="J83" s="198"/>
      <c r="K83" s="198"/>
      <c r="L83" s="198"/>
      <c r="M83" s="38"/>
    </row>
    <row r="84" spans="1:13" s="13" customFormat="1" ht="39" customHeight="1">
      <c r="A84" s="200" t="s">
        <v>62</v>
      </c>
      <c r="B84" s="200"/>
      <c r="C84" s="200"/>
      <c r="D84" s="200"/>
      <c r="E84" s="200"/>
      <c r="F84" s="200"/>
      <c r="G84" s="200"/>
      <c r="H84" s="200"/>
      <c r="I84" s="200"/>
      <c r="J84" s="200"/>
      <c r="K84" s="200"/>
      <c r="L84" s="200"/>
      <c r="M84" s="38"/>
    </row>
    <row r="85" spans="1:13" s="13" customFormat="1" ht="15.75">
      <c r="A85" s="38"/>
      <c r="B85" s="62" t="s">
        <v>63</v>
      </c>
      <c r="C85" s="38"/>
      <c r="D85" s="38"/>
      <c r="E85" s="38"/>
      <c r="F85" s="38"/>
      <c r="G85" s="38"/>
      <c r="H85" s="38"/>
      <c r="I85" s="38"/>
      <c r="J85" s="38"/>
      <c r="K85" s="38"/>
      <c r="L85" s="38"/>
      <c r="M85" s="38"/>
    </row>
    <row r="86" spans="1:13" s="13" customFormat="1" ht="15.75" customHeight="1">
      <c r="A86" s="38"/>
      <c r="B86" s="200" t="s">
        <v>64</v>
      </c>
      <c r="C86" s="200"/>
      <c r="D86" s="200"/>
      <c r="E86" s="200"/>
      <c r="F86" s="200"/>
      <c r="G86" s="200"/>
      <c r="H86" s="200"/>
      <c r="I86" s="200"/>
      <c r="J86" s="200"/>
      <c r="K86" s="200"/>
      <c r="L86" s="200"/>
      <c r="M86" s="38"/>
    </row>
    <row r="87" spans="1:13" s="13" customFormat="1" ht="15.75" customHeight="1">
      <c r="A87" s="38"/>
      <c r="B87" s="198"/>
      <c r="C87" s="198"/>
      <c r="D87" s="198"/>
      <c r="E87" s="198"/>
      <c r="F87" s="198"/>
      <c r="G87" s="198"/>
      <c r="H87" s="198"/>
      <c r="I87" s="198"/>
      <c r="J87" s="198"/>
      <c r="K87" s="198"/>
      <c r="L87" s="198"/>
      <c r="M87" s="38"/>
    </row>
    <row r="88" spans="1:13" s="13" customFormat="1" ht="39" customHeight="1">
      <c r="A88" s="200" t="s">
        <v>65</v>
      </c>
      <c r="B88" s="200"/>
      <c r="C88" s="200"/>
      <c r="D88" s="200"/>
      <c r="E88" s="200"/>
      <c r="F88" s="200"/>
      <c r="G88" s="200"/>
      <c r="H88" s="200"/>
      <c r="I88" s="200"/>
      <c r="J88" s="200"/>
      <c r="K88" s="200"/>
      <c r="L88" s="200"/>
      <c r="M88" s="38"/>
    </row>
    <row r="89" spans="1:13" s="13" customFormat="1" ht="15.75" customHeight="1">
      <c r="A89" s="38"/>
      <c r="B89" s="198"/>
      <c r="C89" s="198"/>
      <c r="D89" s="198"/>
      <c r="E89" s="198"/>
      <c r="F89" s="198"/>
      <c r="G89" s="198"/>
      <c r="H89" s="198"/>
      <c r="I89" s="198"/>
      <c r="J89" s="198"/>
      <c r="K89" s="198"/>
      <c r="L89" s="198"/>
      <c r="M89" s="38"/>
    </row>
    <row r="90" spans="1:13" s="13" customFormat="1" ht="39" customHeight="1">
      <c r="A90" s="200" t="s">
        <v>66</v>
      </c>
      <c r="B90" s="200"/>
      <c r="C90" s="200"/>
      <c r="D90" s="200"/>
      <c r="E90" s="200"/>
      <c r="F90" s="200"/>
      <c r="G90" s="200"/>
      <c r="H90" s="200"/>
      <c r="I90" s="200"/>
      <c r="J90" s="200"/>
      <c r="K90" s="200"/>
      <c r="L90" s="200"/>
      <c r="M90" s="38"/>
    </row>
    <row r="91" spans="1:13" s="13" customFormat="1" ht="18.75">
      <c r="A91" s="38"/>
      <c r="B91" s="57" t="s">
        <v>67</v>
      </c>
      <c r="C91" s="38"/>
      <c r="D91" s="38"/>
      <c r="E91" s="38"/>
      <c r="F91" s="38"/>
      <c r="G91" s="38"/>
      <c r="H91" s="38"/>
      <c r="I91" s="38"/>
      <c r="J91" s="38"/>
      <c r="K91" s="38"/>
      <c r="L91" s="38"/>
      <c r="M91" s="38"/>
    </row>
    <row r="92" spans="1:13" s="13" customFormat="1" ht="15.75">
      <c r="A92" s="38"/>
      <c r="B92" s="38" t="s">
        <v>42</v>
      </c>
      <c r="C92" s="60" t="s">
        <v>43</v>
      </c>
      <c r="D92" s="38" t="s">
        <v>68</v>
      </c>
      <c r="E92" s="38"/>
      <c r="F92" s="38"/>
      <c r="G92" s="38"/>
      <c r="H92" s="38"/>
      <c r="I92" s="38"/>
      <c r="J92" s="38"/>
      <c r="K92" s="38"/>
      <c r="L92" s="38"/>
      <c r="M92" s="38"/>
    </row>
    <row r="93" spans="1:13" s="13" customFormat="1" ht="15.75">
      <c r="A93" s="38"/>
      <c r="B93" s="38" t="s">
        <v>69</v>
      </c>
      <c r="C93" s="60" t="s">
        <v>43</v>
      </c>
      <c r="D93" s="38" t="s">
        <v>70</v>
      </c>
      <c r="E93" s="38"/>
      <c r="F93" s="38"/>
      <c r="G93" s="38"/>
      <c r="H93" s="38"/>
      <c r="I93" s="38"/>
      <c r="J93" s="38"/>
      <c r="K93" s="38"/>
      <c r="L93" s="38"/>
      <c r="M93" s="38"/>
    </row>
    <row r="94" spans="1:13" s="13" customFormat="1" ht="15.75">
      <c r="A94" s="38"/>
      <c r="B94" s="38" t="s">
        <v>71</v>
      </c>
      <c r="C94" s="60" t="s">
        <v>43</v>
      </c>
      <c r="D94" s="38" t="s">
        <v>72</v>
      </c>
      <c r="E94" s="38"/>
      <c r="F94" s="38"/>
      <c r="G94" s="38"/>
      <c r="H94" s="38"/>
      <c r="I94" s="38"/>
      <c r="J94" s="38"/>
      <c r="K94" s="38"/>
      <c r="L94" s="38"/>
      <c r="M94" s="38"/>
    </row>
    <row r="95" spans="1:13" s="13" customFormat="1" ht="15.75">
      <c r="A95" s="38"/>
      <c r="B95" s="38" t="s">
        <v>73</v>
      </c>
      <c r="C95" s="60" t="s">
        <v>43</v>
      </c>
      <c r="D95" s="38" t="s">
        <v>74</v>
      </c>
      <c r="E95" s="38"/>
      <c r="F95" s="38"/>
      <c r="G95" s="38"/>
      <c r="H95" s="38"/>
      <c r="I95" s="38"/>
      <c r="J95" s="38"/>
      <c r="K95" s="38"/>
      <c r="L95" s="38"/>
      <c r="M95" s="38"/>
    </row>
    <row r="96" spans="1:13" s="13" customFormat="1" ht="15.75">
      <c r="A96" s="38"/>
      <c r="B96" s="38" t="s">
        <v>75</v>
      </c>
      <c r="C96" s="60" t="s">
        <v>43</v>
      </c>
      <c r="D96" s="38" t="s">
        <v>76</v>
      </c>
      <c r="E96" s="38"/>
      <c r="F96" s="38"/>
      <c r="G96" s="38"/>
      <c r="H96" s="38"/>
      <c r="I96" s="38"/>
      <c r="J96" s="38"/>
      <c r="K96" s="38"/>
      <c r="L96" s="38"/>
      <c r="M96" s="38"/>
    </row>
    <row r="97" spans="1:13" s="13" customFormat="1" ht="15.75">
      <c r="A97" s="38"/>
      <c r="B97" s="38" t="s">
        <v>49</v>
      </c>
      <c r="C97" s="60" t="s">
        <v>43</v>
      </c>
      <c r="D97" s="38" t="s">
        <v>77</v>
      </c>
      <c r="E97" s="38"/>
      <c r="F97" s="38"/>
      <c r="G97" s="38"/>
      <c r="H97" s="38"/>
      <c r="I97" s="38"/>
      <c r="J97" s="38"/>
      <c r="K97" s="38"/>
      <c r="L97" s="38"/>
      <c r="M97" s="38"/>
    </row>
    <row r="98" spans="1:13" s="13" customFormat="1" ht="15.75">
      <c r="B98" s="18"/>
    </row>
    <row r="99" spans="1:13" s="13" customFormat="1" ht="21">
      <c r="A99" s="19"/>
    </row>
    <row r="100" spans="1:13" s="13" customFormat="1" ht="15.7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95250</xdr:rowOff>
              </from>
              <to>
                <xdr:col>10</xdr:col>
                <xdr:colOff>409575</xdr:colOff>
                <xdr:row>4</xdr:row>
                <xdr:rowOff>133350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abSelected="1" workbookViewId="0">
      <selection activeCell="A4" sqref="A4"/>
    </sheetView>
  </sheetViews>
  <sheetFormatPr defaultColWidth="9.28515625" defaultRowHeight="15"/>
  <cols>
    <col min="1" max="1" width="30.5703125" customWidth="1"/>
    <col min="2" max="2" width="60.5703125" customWidth="1"/>
  </cols>
  <sheetData>
    <row r="5" spans="1:2" ht="20.25">
      <c r="A5" s="208" t="s">
        <v>78</v>
      </c>
      <c r="B5" s="208"/>
    </row>
    <row r="6" spans="1:2" ht="22.15" customHeight="1">
      <c r="A6" s="63" t="s">
        <v>79</v>
      </c>
      <c r="B6" s="64" t="s">
        <v>80</v>
      </c>
    </row>
    <row r="7" spans="1:2" ht="22.15" customHeight="1">
      <c r="A7" s="63" t="s">
        <v>81</v>
      </c>
      <c r="B7" s="64" t="s">
        <v>82</v>
      </c>
    </row>
    <row r="8" spans="1:2" ht="22.15" customHeight="1">
      <c r="A8" s="63" t="s">
        <v>83</v>
      </c>
      <c r="B8" s="64" t="s">
        <v>84</v>
      </c>
    </row>
    <row r="9" spans="1:2" ht="22.15" customHeight="1">
      <c r="A9" s="63" t="s">
        <v>85</v>
      </c>
      <c r="B9" s="193">
        <v>97230</v>
      </c>
    </row>
    <row r="10" spans="1:2" ht="60.75">
      <c r="A10" s="63" t="s">
        <v>86</v>
      </c>
      <c r="B10" s="64" t="s">
        <v>87</v>
      </c>
    </row>
    <row r="11" spans="1:2" ht="22.15" customHeight="1">
      <c r="A11" s="63" t="s">
        <v>88</v>
      </c>
      <c r="B11" s="193" t="s">
        <v>89</v>
      </c>
    </row>
    <row r="12" spans="1:2" ht="22.15" customHeight="1">
      <c r="A12" s="63" t="s">
        <v>90</v>
      </c>
      <c r="B12" s="193" t="s">
        <v>91</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5"/>
  <sheetViews>
    <sheetView zoomScale="90" zoomScaleNormal="90" workbookViewId="0">
      <pane ySplit="12" topLeftCell="A13" activePane="bottomLeft" state="frozen"/>
      <selection pane="bottomLeft" activeCell="A15" sqref="A15"/>
    </sheetView>
  </sheetViews>
  <sheetFormatPr defaultRowHeight="1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row r="2" spans="1:13" ht="20.100000000000001" customHeight="1"/>
    <row r="3" spans="1:13" ht="20.100000000000001" customHeight="1"/>
    <row r="4" spans="1:13" ht="20.100000000000001" customHeight="1"/>
    <row r="5" spans="1:13" ht="20.100000000000001" customHeight="1"/>
    <row r="6" spans="1:13" ht="20.100000000000001" customHeight="1"/>
    <row r="7" spans="1:13" ht="20.100000000000001" customHeight="1"/>
    <row r="8" spans="1:13" ht="20.100000000000001" customHeight="1"/>
    <row r="9" spans="1:13" ht="20.100000000000001" customHeight="1" thickBot="1"/>
    <row r="10" spans="1:13" ht="50.1" customHeight="1" thickBot="1">
      <c r="A10" s="212" t="s">
        <v>92</v>
      </c>
      <c r="B10" s="213"/>
      <c r="C10" s="213"/>
      <c r="D10" s="228" t="s">
        <v>93</v>
      </c>
      <c r="E10" s="229"/>
      <c r="F10" s="212" t="s">
        <v>94</v>
      </c>
      <c r="G10" s="213"/>
      <c r="H10" s="213"/>
      <c r="I10" s="213"/>
      <c r="J10" s="213"/>
      <c r="K10" s="213"/>
      <c r="L10" s="213"/>
      <c r="M10" s="214"/>
    </row>
    <row r="11" spans="1:13" ht="20.100000000000001" customHeight="1" thickBot="1">
      <c r="A11" s="230" t="s">
        <v>95</v>
      </c>
      <c r="B11" s="215" t="s">
        <v>96</v>
      </c>
      <c r="C11" s="217" t="s">
        <v>97</v>
      </c>
      <c r="D11" s="226" t="s">
        <v>98</v>
      </c>
      <c r="E11" s="219" t="s">
        <v>99</v>
      </c>
      <c r="F11" s="221" t="s">
        <v>100</v>
      </c>
      <c r="G11" s="219" t="s">
        <v>101</v>
      </c>
      <c r="H11" s="223" t="s">
        <v>102</v>
      </c>
      <c r="I11" s="224"/>
      <c r="J11" s="225"/>
      <c r="K11" s="209" t="s">
        <v>103</v>
      </c>
      <c r="L11" s="210"/>
      <c r="M11" s="211"/>
    </row>
    <row r="12" spans="1:13" ht="48" customHeight="1" thickBot="1">
      <c r="A12" s="231"/>
      <c r="B12" s="216"/>
      <c r="C12" s="218"/>
      <c r="D12" s="227"/>
      <c r="E12" s="220"/>
      <c r="F12" s="222"/>
      <c r="G12" s="220"/>
      <c r="H12" s="65" t="s">
        <v>104</v>
      </c>
      <c r="I12" s="66" t="s">
        <v>105</v>
      </c>
      <c r="J12" s="67" t="s">
        <v>106</v>
      </c>
      <c r="K12" s="68" t="s">
        <v>104</v>
      </c>
      <c r="L12" s="66" t="s">
        <v>105</v>
      </c>
      <c r="M12" s="67" t="s">
        <v>106</v>
      </c>
    </row>
    <row r="13" spans="1:13">
      <c r="A13" s="147" t="s">
        <v>107</v>
      </c>
      <c r="B13" s="148" t="s">
        <v>108</v>
      </c>
      <c r="C13" s="119" t="s">
        <v>109</v>
      </c>
      <c r="D13" s="121" t="s">
        <v>110</v>
      </c>
      <c r="E13" s="113" t="s">
        <v>111</v>
      </c>
      <c r="F13" s="121" t="s">
        <v>112</v>
      </c>
      <c r="G13" s="120" t="s">
        <v>113</v>
      </c>
      <c r="H13" s="149">
        <v>100</v>
      </c>
      <c r="I13" s="150">
        <v>140</v>
      </c>
      <c r="J13" s="113">
        <v>200</v>
      </c>
      <c r="K13" s="149">
        <v>0.3</v>
      </c>
      <c r="L13" s="150">
        <v>0.5</v>
      </c>
      <c r="M13" s="113">
        <v>0.8</v>
      </c>
    </row>
    <row r="14" spans="1:13">
      <c r="A14" s="69"/>
      <c r="B14" s="70"/>
      <c r="C14" s="71"/>
      <c r="D14" s="72"/>
      <c r="E14" s="73"/>
      <c r="F14" s="72"/>
      <c r="G14" s="74"/>
      <c r="H14" s="75"/>
      <c r="I14" s="76"/>
      <c r="J14" s="73"/>
      <c r="K14" s="75"/>
      <c r="L14" s="76"/>
      <c r="M14" s="73"/>
    </row>
    <row r="15" spans="1:13">
      <c r="A15" s="77" t="s">
        <v>114</v>
      </c>
      <c r="B15" s="78" t="s">
        <v>115</v>
      </c>
      <c r="C15" s="79" t="s">
        <v>116</v>
      </c>
      <c r="D15" s="80" t="s">
        <v>110</v>
      </c>
      <c r="E15" s="81" t="s">
        <v>117</v>
      </c>
      <c r="F15" s="80" t="s">
        <v>118</v>
      </c>
      <c r="G15" s="195" t="s">
        <v>119</v>
      </c>
      <c r="H15" s="83" t="s">
        <v>120</v>
      </c>
      <c r="I15" s="84">
        <f>15/1020*8760</f>
        <v>128.8235294117647</v>
      </c>
      <c r="J15" s="81">
        <f>I15</f>
        <v>128.8235294117647</v>
      </c>
      <c r="K15" s="83" t="s">
        <v>121</v>
      </c>
      <c r="L15" s="84">
        <f>15/1020*24</f>
        <v>0.3529411764705882</v>
      </c>
      <c r="M15" s="81">
        <f>L15</f>
        <v>0.3529411764705882</v>
      </c>
    </row>
    <row r="16" spans="1:13">
      <c r="A16" s="77" t="s">
        <v>122</v>
      </c>
      <c r="B16" s="78" t="s">
        <v>123</v>
      </c>
      <c r="C16" s="79" t="s">
        <v>116</v>
      </c>
      <c r="D16" s="80" t="s">
        <v>110</v>
      </c>
      <c r="E16" s="81" t="s">
        <v>124</v>
      </c>
      <c r="F16" s="80" t="s">
        <v>118</v>
      </c>
      <c r="G16" s="195" t="s">
        <v>119</v>
      </c>
      <c r="H16" s="83" t="s">
        <v>120</v>
      </c>
      <c r="I16" s="84">
        <f>15/1020*8760</f>
        <v>128.8235294117647</v>
      </c>
      <c r="J16" s="81">
        <f>I16</f>
        <v>128.8235294117647</v>
      </c>
      <c r="K16" s="83" t="s">
        <v>121</v>
      </c>
      <c r="L16" s="84">
        <f>15/1020*24</f>
        <v>0.3529411764705882</v>
      </c>
      <c r="M16" s="81">
        <f t="shared" ref="M16:M46" si="0">L16</f>
        <v>0.3529411764705882</v>
      </c>
    </row>
    <row r="17" spans="1:13">
      <c r="A17" s="77" t="s">
        <v>125</v>
      </c>
      <c r="B17" s="78" t="s">
        <v>126</v>
      </c>
      <c r="C17" s="79" t="s">
        <v>116</v>
      </c>
      <c r="D17" s="80" t="s">
        <v>110</v>
      </c>
      <c r="E17" s="81" t="s">
        <v>127</v>
      </c>
      <c r="F17" s="80" t="s">
        <v>118</v>
      </c>
      <c r="G17" s="82" t="s">
        <v>119</v>
      </c>
      <c r="H17" s="83" t="s">
        <v>120</v>
      </c>
      <c r="I17" s="84">
        <f>10.46/1020*8760</f>
        <v>89.832941176470598</v>
      </c>
      <c r="J17" s="81">
        <f>I17</f>
        <v>89.832941176470598</v>
      </c>
      <c r="K17" s="83" t="s">
        <v>121</v>
      </c>
      <c r="L17" s="84">
        <f>10.46/1020*24</f>
        <v>0.24611764705882355</v>
      </c>
      <c r="M17" s="81">
        <f t="shared" si="0"/>
        <v>0.24611764705882355</v>
      </c>
    </row>
    <row r="18" spans="1:13">
      <c r="A18" s="77" t="s">
        <v>128</v>
      </c>
      <c r="B18" s="78" t="s">
        <v>129</v>
      </c>
      <c r="C18" s="79" t="s">
        <v>116</v>
      </c>
      <c r="D18" s="80" t="s">
        <v>110</v>
      </c>
      <c r="E18" s="81" t="s">
        <v>130</v>
      </c>
      <c r="F18" s="80" t="s">
        <v>118</v>
      </c>
      <c r="G18" s="82" t="s">
        <v>119</v>
      </c>
      <c r="H18" s="83" t="s">
        <v>120</v>
      </c>
      <c r="I18" s="84">
        <f>10.46/1020*8760</f>
        <v>89.832941176470598</v>
      </c>
      <c r="J18" s="81">
        <f>I18</f>
        <v>89.832941176470598</v>
      </c>
      <c r="K18" s="83" t="s">
        <v>121</v>
      </c>
      <c r="L18" s="84">
        <f>10.46/1020*24</f>
        <v>0.24611764705882355</v>
      </c>
      <c r="M18" s="81">
        <f t="shared" si="0"/>
        <v>0.24611764705882355</v>
      </c>
    </row>
    <row r="19" spans="1:13">
      <c r="A19" s="77" t="s">
        <v>131</v>
      </c>
      <c r="B19" s="78" t="s">
        <v>132</v>
      </c>
      <c r="C19" s="79" t="s">
        <v>116</v>
      </c>
      <c r="D19" s="80" t="s">
        <v>110</v>
      </c>
      <c r="E19" s="81" t="s">
        <v>133</v>
      </c>
      <c r="F19" s="80" t="s">
        <v>118</v>
      </c>
      <c r="G19" s="82" t="s">
        <v>119</v>
      </c>
      <c r="H19" s="83" t="s">
        <v>120</v>
      </c>
      <c r="I19" s="84">
        <f>4.2/1020*8760</f>
        <v>36.070588235294117</v>
      </c>
      <c r="J19" s="81">
        <f t="shared" ref="J19:J40" si="1">I19</f>
        <v>36.070588235294117</v>
      </c>
      <c r="K19" s="83" t="s">
        <v>121</v>
      </c>
      <c r="L19" s="84">
        <f>4.2/1020*24</f>
        <v>9.8823529411764713E-2</v>
      </c>
      <c r="M19" s="81">
        <f t="shared" si="0"/>
        <v>9.8823529411764713E-2</v>
      </c>
    </row>
    <row r="20" spans="1:13">
      <c r="A20" s="77" t="s">
        <v>134</v>
      </c>
      <c r="B20" s="78" t="s">
        <v>135</v>
      </c>
      <c r="C20" s="79" t="s">
        <v>116</v>
      </c>
      <c r="D20" s="80" t="s">
        <v>110</v>
      </c>
      <c r="E20" s="81" t="s">
        <v>136</v>
      </c>
      <c r="F20" s="80" t="s">
        <v>118</v>
      </c>
      <c r="G20" s="82" t="s">
        <v>119</v>
      </c>
      <c r="H20" s="83" t="s">
        <v>120</v>
      </c>
      <c r="I20" s="84">
        <f>3.34/1020*8760</f>
        <v>28.684705882352937</v>
      </c>
      <c r="J20" s="81">
        <f t="shared" si="1"/>
        <v>28.684705882352937</v>
      </c>
      <c r="K20" s="83" t="s">
        <v>121</v>
      </c>
      <c r="L20" s="84">
        <f>3.34/1020*24</f>
        <v>7.8588235294117639E-2</v>
      </c>
      <c r="M20" s="81">
        <f t="shared" si="0"/>
        <v>7.8588235294117639E-2</v>
      </c>
    </row>
    <row r="21" spans="1:13">
      <c r="A21" s="77" t="s">
        <v>137</v>
      </c>
      <c r="B21" s="78" t="s">
        <v>138</v>
      </c>
      <c r="C21" s="79" t="s">
        <v>116</v>
      </c>
      <c r="D21" s="80" t="s">
        <v>110</v>
      </c>
      <c r="E21" s="81" t="s">
        <v>139</v>
      </c>
      <c r="F21" s="80" t="s">
        <v>118</v>
      </c>
      <c r="G21" s="82" t="s">
        <v>119</v>
      </c>
      <c r="H21" s="83" t="s">
        <v>120</v>
      </c>
      <c r="I21" s="84">
        <f>8.4/1020*8760</f>
        <v>72.141176470588235</v>
      </c>
      <c r="J21" s="81">
        <f t="shared" si="1"/>
        <v>72.141176470588235</v>
      </c>
      <c r="K21" s="83" t="s">
        <v>121</v>
      </c>
      <c r="L21" s="84">
        <f>8.4/1020*24</f>
        <v>0.19764705882352943</v>
      </c>
      <c r="M21" s="81">
        <f t="shared" si="0"/>
        <v>0.19764705882352943</v>
      </c>
    </row>
    <row r="22" spans="1:13">
      <c r="A22" s="77" t="s">
        <v>140</v>
      </c>
      <c r="B22" s="195" t="s">
        <v>141</v>
      </c>
      <c r="C22" s="195" t="s">
        <v>116</v>
      </c>
      <c r="D22" s="194" t="s">
        <v>110</v>
      </c>
      <c r="E22" s="194" t="s">
        <v>142</v>
      </c>
      <c r="F22" s="194" t="s">
        <v>118</v>
      </c>
      <c r="G22" s="195" t="s">
        <v>119</v>
      </c>
      <c r="H22" s="83" t="s">
        <v>120</v>
      </c>
      <c r="I22" s="84">
        <f>8.4/1020*8760</f>
        <v>72.141176470588235</v>
      </c>
      <c r="J22" s="81">
        <f t="shared" si="1"/>
        <v>72.141176470588235</v>
      </c>
      <c r="K22" s="83" t="s">
        <v>121</v>
      </c>
      <c r="L22" s="84">
        <f>8.4/1020*24</f>
        <v>0.19764705882352943</v>
      </c>
      <c r="M22" s="81">
        <f t="shared" si="0"/>
        <v>0.19764705882352943</v>
      </c>
    </row>
    <row r="23" spans="1:13">
      <c r="A23" s="77" t="s">
        <v>143</v>
      </c>
      <c r="B23" s="78" t="s">
        <v>144</v>
      </c>
      <c r="C23" s="79" t="s">
        <v>116</v>
      </c>
      <c r="D23" s="80" t="s">
        <v>110</v>
      </c>
      <c r="E23" s="81" t="s">
        <v>145</v>
      </c>
      <c r="F23" s="80" t="s">
        <v>146</v>
      </c>
      <c r="G23" s="82" t="s">
        <v>119</v>
      </c>
      <c r="H23" s="83" t="s">
        <v>120</v>
      </c>
      <c r="I23" s="84">
        <f>32.88/1020*8760</f>
        <v>282.38117647058829</v>
      </c>
      <c r="J23" s="81">
        <f t="shared" si="1"/>
        <v>282.38117647058829</v>
      </c>
      <c r="K23" s="83" t="s">
        <v>121</v>
      </c>
      <c r="L23" s="84">
        <f>32.88/1020*24</f>
        <v>0.77364705882352958</v>
      </c>
      <c r="M23" s="81">
        <f t="shared" si="0"/>
        <v>0.77364705882352958</v>
      </c>
    </row>
    <row r="24" spans="1:13">
      <c r="A24" s="77" t="s">
        <v>147</v>
      </c>
      <c r="B24" s="78" t="s">
        <v>148</v>
      </c>
      <c r="C24" s="79" t="s">
        <v>116</v>
      </c>
      <c r="D24" s="80" t="s">
        <v>110</v>
      </c>
      <c r="E24" s="81" t="s">
        <v>149</v>
      </c>
      <c r="F24" s="80" t="s">
        <v>146</v>
      </c>
      <c r="G24" s="82" t="s">
        <v>119</v>
      </c>
      <c r="H24" s="83" t="s">
        <v>120</v>
      </c>
      <c r="I24" s="84">
        <f>3.5*8760/1020</f>
        <v>30.058823529411764</v>
      </c>
      <c r="J24" s="81">
        <f t="shared" si="1"/>
        <v>30.058823529411764</v>
      </c>
      <c r="K24" s="83" t="s">
        <v>121</v>
      </c>
      <c r="L24" s="84">
        <f>3.5/1020*24</f>
        <v>8.2352941176470587E-2</v>
      </c>
      <c r="M24" s="81">
        <f t="shared" si="0"/>
        <v>8.2352941176470587E-2</v>
      </c>
    </row>
    <row r="25" spans="1:13">
      <c r="A25" s="77" t="s">
        <v>150</v>
      </c>
      <c r="B25" s="78" t="s">
        <v>151</v>
      </c>
      <c r="C25" s="79" t="s">
        <v>116</v>
      </c>
      <c r="D25" s="80" t="s">
        <v>110</v>
      </c>
      <c r="E25" s="81" t="s">
        <v>152</v>
      </c>
      <c r="F25" s="80" t="s">
        <v>146</v>
      </c>
      <c r="G25" s="82" t="s">
        <v>119</v>
      </c>
      <c r="H25" s="83" t="s">
        <v>120</v>
      </c>
      <c r="I25" s="84">
        <f>0.5*8760/1020</f>
        <v>4.2941176470588234</v>
      </c>
      <c r="J25" s="81">
        <f t="shared" si="1"/>
        <v>4.2941176470588234</v>
      </c>
      <c r="K25" s="83" t="s">
        <v>121</v>
      </c>
      <c r="L25" s="84">
        <f>0.5/1020*24</f>
        <v>1.1764705882352941E-2</v>
      </c>
      <c r="M25" s="81">
        <f t="shared" si="0"/>
        <v>1.1764705882352941E-2</v>
      </c>
    </row>
    <row r="26" spans="1:13">
      <c r="A26" s="77" t="s">
        <v>153</v>
      </c>
      <c r="B26" s="78" t="s">
        <v>154</v>
      </c>
      <c r="C26" s="79" t="s">
        <v>116</v>
      </c>
      <c r="D26" s="80" t="s">
        <v>110</v>
      </c>
      <c r="E26" s="81" t="s">
        <v>155</v>
      </c>
      <c r="F26" s="80" t="s">
        <v>146</v>
      </c>
      <c r="G26" s="82" t="s">
        <v>119</v>
      </c>
      <c r="H26" s="83" t="s">
        <v>120</v>
      </c>
      <c r="I26" s="84">
        <f>0.9*8760/1020</f>
        <v>7.7294117647058824</v>
      </c>
      <c r="J26" s="81">
        <f t="shared" si="1"/>
        <v>7.7294117647058824</v>
      </c>
      <c r="K26" s="83" t="s">
        <v>121</v>
      </c>
      <c r="L26" s="84">
        <f>0.9/1020*24</f>
        <v>2.1176470588235297E-2</v>
      </c>
      <c r="M26" s="81">
        <f t="shared" si="0"/>
        <v>2.1176470588235297E-2</v>
      </c>
    </row>
    <row r="27" spans="1:13">
      <c r="A27" s="77" t="s">
        <v>156</v>
      </c>
      <c r="B27" s="78" t="s">
        <v>157</v>
      </c>
      <c r="C27" s="79" t="s">
        <v>116</v>
      </c>
      <c r="D27" s="80" t="s">
        <v>110</v>
      </c>
      <c r="E27" s="81" t="s">
        <v>158</v>
      </c>
      <c r="F27" s="80" t="s">
        <v>146</v>
      </c>
      <c r="G27" s="82" t="s">
        <v>119</v>
      </c>
      <c r="H27" s="83" t="s">
        <v>120</v>
      </c>
      <c r="I27" s="84">
        <f>2.5*8760/1020</f>
        <v>21.470588235294116</v>
      </c>
      <c r="J27" s="81">
        <f t="shared" si="1"/>
        <v>21.470588235294116</v>
      </c>
      <c r="K27" s="83" t="s">
        <v>121</v>
      </c>
      <c r="L27" s="84">
        <f>2.5/1020*24</f>
        <v>5.8823529411764705E-2</v>
      </c>
      <c r="M27" s="81">
        <f t="shared" si="0"/>
        <v>5.8823529411764705E-2</v>
      </c>
    </row>
    <row r="28" spans="1:13">
      <c r="A28" s="77" t="s">
        <v>159</v>
      </c>
      <c r="B28" s="78" t="s">
        <v>160</v>
      </c>
      <c r="C28" s="79" t="s">
        <v>116</v>
      </c>
      <c r="D28" s="80" t="s">
        <v>110</v>
      </c>
      <c r="E28" s="81" t="s">
        <v>161</v>
      </c>
      <c r="F28" s="80" t="s">
        <v>146</v>
      </c>
      <c r="G28" s="82" t="s">
        <v>119</v>
      </c>
      <c r="H28" s="83" t="s">
        <v>120</v>
      </c>
      <c r="I28" s="84">
        <f>1.8*8760/1020</f>
        <v>15.458823529411765</v>
      </c>
      <c r="J28" s="81">
        <f t="shared" si="1"/>
        <v>15.458823529411765</v>
      </c>
      <c r="K28" s="83" t="s">
        <v>121</v>
      </c>
      <c r="L28" s="84">
        <f>1.8/1020*24</f>
        <v>4.2352941176470593E-2</v>
      </c>
      <c r="M28" s="81">
        <f t="shared" si="0"/>
        <v>4.2352941176470593E-2</v>
      </c>
    </row>
    <row r="29" spans="1:13">
      <c r="A29" s="77" t="s">
        <v>162</v>
      </c>
      <c r="B29" s="78" t="s">
        <v>163</v>
      </c>
      <c r="C29" s="79" t="s">
        <v>116</v>
      </c>
      <c r="D29" s="80" t="s">
        <v>110</v>
      </c>
      <c r="E29" s="81" t="s">
        <v>164</v>
      </c>
      <c r="F29" s="80" t="s">
        <v>146</v>
      </c>
      <c r="G29" s="82" t="s">
        <v>119</v>
      </c>
      <c r="H29" s="83" t="s">
        <v>120</v>
      </c>
      <c r="I29" s="84">
        <f>0.734*8760/1020</f>
        <v>6.3037647058823527</v>
      </c>
      <c r="J29" s="81">
        <f t="shared" si="1"/>
        <v>6.3037647058823527</v>
      </c>
      <c r="K29" s="83" t="s">
        <v>121</v>
      </c>
      <c r="L29" s="84">
        <f>0.7/1020*24</f>
        <v>1.6470588235294115E-2</v>
      </c>
      <c r="M29" s="81">
        <f t="shared" si="0"/>
        <v>1.6470588235294115E-2</v>
      </c>
    </row>
    <row r="30" spans="1:13">
      <c r="A30" s="77" t="s">
        <v>165</v>
      </c>
      <c r="B30" s="78" t="s">
        <v>166</v>
      </c>
      <c r="C30" s="79" t="s">
        <v>116</v>
      </c>
      <c r="D30" s="80" t="s">
        <v>110</v>
      </c>
      <c r="E30" s="81" t="s">
        <v>167</v>
      </c>
      <c r="F30" s="80" t="s">
        <v>146</v>
      </c>
      <c r="G30" s="82" t="s">
        <v>119</v>
      </c>
      <c r="H30" s="83" t="s">
        <v>120</v>
      </c>
      <c r="I30" s="84">
        <f>0.734*8760/1020</f>
        <v>6.3037647058823527</v>
      </c>
      <c r="J30" s="81">
        <f>I30</f>
        <v>6.3037647058823527</v>
      </c>
      <c r="K30" s="83" t="s">
        <v>121</v>
      </c>
      <c r="L30" s="84">
        <f>0.7/1020*24</f>
        <v>1.6470588235294115E-2</v>
      </c>
      <c r="M30" s="81">
        <f t="shared" si="0"/>
        <v>1.6470588235294115E-2</v>
      </c>
    </row>
    <row r="31" spans="1:13">
      <c r="A31" s="77" t="s">
        <v>168</v>
      </c>
      <c r="B31" s="78" t="s">
        <v>169</v>
      </c>
      <c r="C31" s="79" t="s">
        <v>116</v>
      </c>
      <c r="D31" s="80" t="s">
        <v>110</v>
      </c>
      <c r="E31" s="81" t="s">
        <v>170</v>
      </c>
      <c r="F31" s="80" t="s">
        <v>146</v>
      </c>
      <c r="G31" s="82" t="s">
        <v>119</v>
      </c>
      <c r="H31" s="83" t="s">
        <v>120</v>
      </c>
      <c r="I31" s="84">
        <f>0.3*8760/1020</f>
        <v>2.5764705882352943</v>
      </c>
      <c r="J31" s="81">
        <f t="shared" si="1"/>
        <v>2.5764705882352943</v>
      </c>
      <c r="K31" s="83" t="s">
        <v>121</v>
      </c>
      <c r="L31" s="84">
        <f>0.3/1020*24</f>
        <v>7.0588235294117641E-3</v>
      </c>
      <c r="M31" s="81">
        <f t="shared" si="0"/>
        <v>7.0588235294117641E-3</v>
      </c>
    </row>
    <row r="32" spans="1:13">
      <c r="A32" s="77" t="s">
        <v>171</v>
      </c>
      <c r="B32" s="78" t="s">
        <v>172</v>
      </c>
      <c r="C32" s="79" t="s">
        <v>116</v>
      </c>
      <c r="D32" s="80" t="s">
        <v>110</v>
      </c>
      <c r="E32" s="81" t="s">
        <v>173</v>
      </c>
      <c r="F32" s="80" t="s">
        <v>146</v>
      </c>
      <c r="G32" s="82" t="s">
        <v>119</v>
      </c>
      <c r="H32" s="83" t="s">
        <v>120</v>
      </c>
      <c r="I32" s="84">
        <f>1*8760/1020</f>
        <v>8.5882352941176467</v>
      </c>
      <c r="J32" s="81">
        <f t="shared" si="1"/>
        <v>8.5882352941176467</v>
      </c>
      <c r="K32" s="83" t="s">
        <v>121</v>
      </c>
      <c r="L32" s="84">
        <f>1/1020*24</f>
        <v>2.3529411764705882E-2</v>
      </c>
      <c r="M32" s="81">
        <f t="shared" si="0"/>
        <v>2.3529411764705882E-2</v>
      </c>
    </row>
    <row r="33" spans="1:13">
      <c r="A33" s="77" t="s">
        <v>174</v>
      </c>
      <c r="B33" s="78" t="s">
        <v>175</v>
      </c>
      <c r="C33" s="79" t="s">
        <v>116</v>
      </c>
      <c r="D33" s="80" t="s">
        <v>110</v>
      </c>
      <c r="E33" s="81" t="s">
        <v>176</v>
      </c>
      <c r="F33" s="80" t="s">
        <v>177</v>
      </c>
      <c r="G33" s="82" t="s">
        <v>178</v>
      </c>
      <c r="H33" s="83">
        <f>3.6*59.1/1000</f>
        <v>0.21276000000000003</v>
      </c>
      <c r="I33" s="84">
        <f>3.6*100/1000</f>
        <v>0.36</v>
      </c>
      <c r="J33" s="81">
        <f>3.6*100/1000</f>
        <v>0.36</v>
      </c>
      <c r="K33" s="83" t="s">
        <v>121</v>
      </c>
      <c r="L33" s="84">
        <f>3.6/1000*24</f>
        <v>8.6400000000000005E-2</v>
      </c>
      <c r="M33" s="81">
        <f>3.6/1000*24</f>
        <v>8.6400000000000005E-2</v>
      </c>
    </row>
    <row r="34" spans="1:13">
      <c r="A34" s="77" t="s">
        <v>179</v>
      </c>
      <c r="B34" s="78" t="s">
        <v>180</v>
      </c>
      <c r="C34" s="79" t="s">
        <v>116</v>
      </c>
      <c r="D34" s="80" t="s">
        <v>110</v>
      </c>
      <c r="E34" s="81" t="s">
        <v>181</v>
      </c>
      <c r="F34" s="80" t="s">
        <v>118</v>
      </c>
      <c r="G34" s="82" t="s">
        <v>182</v>
      </c>
      <c r="H34" s="83">
        <f>1473*116.9/10^6</f>
        <v>0.17219370000000001</v>
      </c>
      <c r="I34" s="84">
        <f>1473*100/10^6</f>
        <v>0.14729999999999999</v>
      </c>
      <c r="J34" s="81">
        <f>1473*100/10^6</f>
        <v>0.14729999999999999</v>
      </c>
      <c r="K34" s="83" t="s">
        <v>121</v>
      </c>
      <c r="L34" s="84">
        <f>1473/10^6*24</f>
        <v>3.5351999999999995E-2</v>
      </c>
      <c r="M34" s="81">
        <f>1473/10^6*24</f>
        <v>3.5351999999999995E-2</v>
      </c>
    </row>
    <row r="35" spans="1:13">
      <c r="A35" s="77" t="s">
        <v>183</v>
      </c>
      <c r="B35" s="78" t="s">
        <v>184</v>
      </c>
      <c r="C35" s="79" t="s">
        <v>116</v>
      </c>
      <c r="D35" s="80" t="s">
        <v>110</v>
      </c>
      <c r="E35" s="81" t="s">
        <v>185</v>
      </c>
      <c r="F35" s="80" t="s">
        <v>118</v>
      </c>
      <c r="G35" s="82" t="s">
        <v>182</v>
      </c>
      <c r="H35" s="83">
        <f>1965*116.1/10^6</f>
        <v>0.22813649999999999</v>
      </c>
      <c r="I35" s="84">
        <f>1965*100/10^6</f>
        <v>0.19650000000000001</v>
      </c>
      <c r="J35" s="81">
        <f>1965*100/10^6</f>
        <v>0.19650000000000001</v>
      </c>
      <c r="K35" s="83" t="s">
        <v>121</v>
      </c>
      <c r="L35" s="84">
        <f>1965*24/10^6</f>
        <v>4.7160000000000001E-2</v>
      </c>
      <c r="M35" s="81">
        <f>1965*24/10^6</f>
        <v>4.7160000000000001E-2</v>
      </c>
    </row>
    <row r="36" spans="1:13">
      <c r="A36" s="77" t="s">
        <v>186</v>
      </c>
      <c r="B36" s="78" t="s">
        <v>187</v>
      </c>
      <c r="C36" s="79" t="s">
        <v>116</v>
      </c>
      <c r="D36" s="80" t="s">
        <v>110</v>
      </c>
      <c r="E36" s="81" t="s">
        <v>188</v>
      </c>
      <c r="F36" s="80" t="s">
        <v>177</v>
      </c>
      <c r="G36" s="82" t="s">
        <v>178</v>
      </c>
      <c r="H36" s="83">
        <f>22*60.3/1000</f>
        <v>1.3266</v>
      </c>
      <c r="I36" s="84">
        <f>22*100/1000</f>
        <v>2.2000000000000002</v>
      </c>
      <c r="J36" s="81">
        <f>22*100/1000</f>
        <v>2.2000000000000002</v>
      </c>
      <c r="K36" s="83" t="s">
        <v>121</v>
      </c>
      <c r="L36" s="84">
        <f>22*24/1000</f>
        <v>0.52800000000000002</v>
      </c>
      <c r="M36" s="81">
        <f>22*24/1000</f>
        <v>0.52800000000000002</v>
      </c>
    </row>
    <row r="37" spans="1:13">
      <c r="A37" s="77" t="s">
        <v>189</v>
      </c>
      <c r="B37" s="78" t="s">
        <v>190</v>
      </c>
      <c r="C37" s="79" t="s">
        <v>116</v>
      </c>
      <c r="D37" s="80" t="s">
        <v>110</v>
      </c>
      <c r="E37" s="81" t="s">
        <v>191</v>
      </c>
      <c r="F37" s="80" t="s">
        <v>177</v>
      </c>
      <c r="G37" s="82" t="s">
        <v>178</v>
      </c>
      <c r="H37" s="83">
        <f>33.6*70/1000</f>
        <v>2.3519999999999999</v>
      </c>
      <c r="I37" s="84">
        <f>33.6*100/1000</f>
        <v>3.36</v>
      </c>
      <c r="J37" s="81">
        <f>33.6*100/1000</f>
        <v>3.36</v>
      </c>
      <c r="K37" s="83" t="s">
        <v>121</v>
      </c>
      <c r="L37" s="84">
        <f>33.6*24/1000</f>
        <v>0.80640000000000012</v>
      </c>
      <c r="M37" s="81">
        <f>33.6*24/1000</f>
        <v>0.80640000000000012</v>
      </c>
    </row>
    <row r="38" spans="1:13">
      <c r="A38" s="77" t="s">
        <v>192</v>
      </c>
      <c r="B38" s="78" t="s">
        <v>193</v>
      </c>
      <c r="C38" s="79" t="s">
        <v>116</v>
      </c>
      <c r="D38" s="80" t="s">
        <v>110</v>
      </c>
      <c r="E38" s="81" t="s">
        <v>194</v>
      </c>
      <c r="F38" s="80" t="s">
        <v>177</v>
      </c>
      <c r="G38" s="82" t="s">
        <v>178</v>
      </c>
      <c r="H38" s="83">
        <f>31.2*54.3/1000</f>
        <v>1.6941599999999999</v>
      </c>
      <c r="I38" s="84">
        <f>31.2*100/1000</f>
        <v>3.12</v>
      </c>
      <c r="J38" s="81">
        <f>31.2*100/1000</f>
        <v>3.12</v>
      </c>
      <c r="K38" s="83" t="s">
        <v>121</v>
      </c>
      <c r="L38" s="84">
        <f>31.2*24/1000</f>
        <v>0.74879999999999991</v>
      </c>
      <c r="M38" s="81">
        <f>31.2*24/1000</f>
        <v>0.74879999999999991</v>
      </c>
    </row>
    <row r="39" spans="1:13">
      <c r="A39" s="77" t="s">
        <v>195</v>
      </c>
      <c r="B39" s="78" t="s">
        <v>196</v>
      </c>
      <c r="C39" s="79" t="s">
        <v>116</v>
      </c>
      <c r="D39" s="80" t="s">
        <v>110</v>
      </c>
      <c r="E39" s="81" t="s">
        <v>197</v>
      </c>
      <c r="F39" s="80" t="s">
        <v>118</v>
      </c>
      <c r="G39" s="82" t="s">
        <v>182</v>
      </c>
      <c r="H39" s="83">
        <f>10.1/1026*88.7</f>
        <v>0.87316764132553615</v>
      </c>
      <c r="I39" s="84">
        <f>10.1/1026*100</f>
        <v>0.98440545808966862</v>
      </c>
      <c r="J39" s="81">
        <f>10.1/1026*100</f>
        <v>0.98440545808966862</v>
      </c>
      <c r="K39" s="83" t="s">
        <v>121</v>
      </c>
      <c r="L39" s="84">
        <f>10.1/1026*24</f>
        <v>0.23625730994152047</v>
      </c>
      <c r="M39" s="81">
        <f>10.1/1026*24</f>
        <v>0.23625730994152047</v>
      </c>
    </row>
    <row r="40" spans="1:13">
      <c r="A40" s="77" t="s">
        <v>198</v>
      </c>
      <c r="B40" s="78" t="s">
        <v>199</v>
      </c>
      <c r="C40" s="79" t="s">
        <v>200</v>
      </c>
      <c r="D40" s="80" t="s">
        <v>201</v>
      </c>
      <c r="E40" s="81" t="s">
        <v>202</v>
      </c>
      <c r="F40" s="80" t="s">
        <v>203</v>
      </c>
      <c r="G40" s="82" t="s">
        <v>204</v>
      </c>
      <c r="H40" s="83">
        <v>86000</v>
      </c>
      <c r="I40" s="84">
        <v>195000</v>
      </c>
      <c r="J40" s="81">
        <f t="shared" si="1"/>
        <v>195000</v>
      </c>
      <c r="K40" s="83" t="s">
        <v>121</v>
      </c>
      <c r="L40" s="84">
        <f>I40/8760*24</f>
        <v>534.2465753424658</v>
      </c>
      <c r="M40" s="81">
        <f t="shared" si="0"/>
        <v>534.2465753424658</v>
      </c>
    </row>
    <row r="41" spans="1:13">
      <c r="A41" s="77" t="s">
        <v>205</v>
      </c>
      <c r="B41" s="78" t="s">
        <v>206</v>
      </c>
      <c r="C41" s="79" t="s">
        <v>207</v>
      </c>
      <c r="D41" s="80" t="s">
        <v>208</v>
      </c>
      <c r="E41" s="81" t="s">
        <v>209</v>
      </c>
      <c r="F41" s="80" t="s">
        <v>210</v>
      </c>
      <c r="G41" s="82" t="s">
        <v>211</v>
      </c>
      <c r="H41" s="83">
        <v>2551</v>
      </c>
      <c r="I41" s="84">
        <v>8760</v>
      </c>
      <c r="J41" s="81">
        <f t="shared" ref="J41:J46" si="2">I41</f>
        <v>8760</v>
      </c>
      <c r="K41" s="83" t="s">
        <v>121</v>
      </c>
      <c r="L41" s="84">
        <f t="shared" ref="L41:L46" si="3">I41/8760*24</f>
        <v>24</v>
      </c>
      <c r="M41" s="81">
        <f t="shared" si="0"/>
        <v>24</v>
      </c>
    </row>
    <row r="42" spans="1:13">
      <c r="A42" s="77" t="s">
        <v>212</v>
      </c>
      <c r="B42" s="78" t="s">
        <v>213</v>
      </c>
      <c r="C42" s="79" t="s">
        <v>214</v>
      </c>
      <c r="D42" s="80" t="s">
        <v>208</v>
      </c>
      <c r="E42" s="81" t="s">
        <v>215</v>
      </c>
      <c r="F42" s="80" t="s">
        <v>210</v>
      </c>
      <c r="G42" s="82" t="s">
        <v>211</v>
      </c>
      <c r="H42" s="83">
        <v>2551</v>
      </c>
      <c r="I42" s="84">
        <v>8760</v>
      </c>
      <c r="J42" s="81">
        <f t="shared" si="2"/>
        <v>8760</v>
      </c>
      <c r="K42" s="83" t="s">
        <v>121</v>
      </c>
      <c r="L42" s="81">
        <f t="shared" si="3"/>
        <v>24</v>
      </c>
      <c r="M42" s="194">
        <f t="shared" si="0"/>
        <v>24</v>
      </c>
    </row>
    <row r="43" spans="1:13">
      <c r="A43" s="77" t="s">
        <v>216</v>
      </c>
      <c r="B43" s="78" t="s">
        <v>217</v>
      </c>
      <c r="C43" s="79" t="s">
        <v>218</v>
      </c>
      <c r="D43" s="80" t="s">
        <v>208</v>
      </c>
      <c r="E43" s="81" t="s">
        <v>219</v>
      </c>
      <c r="F43" s="80" t="s">
        <v>210</v>
      </c>
      <c r="G43" s="82" t="s">
        <v>211</v>
      </c>
      <c r="H43" s="83">
        <v>2551</v>
      </c>
      <c r="I43" s="84">
        <v>8760</v>
      </c>
      <c r="J43" s="81">
        <f t="shared" si="2"/>
        <v>8760</v>
      </c>
      <c r="K43" s="83" t="s">
        <v>121</v>
      </c>
      <c r="L43" s="84">
        <f t="shared" si="3"/>
        <v>24</v>
      </c>
      <c r="M43" s="81">
        <f t="shared" si="0"/>
        <v>24</v>
      </c>
    </row>
    <row r="44" spans="1:13">
      <c r="A44" s="77" t="s">
        <v>220</v>
      </c>
      <c r="B44" s="78" t="s">
        <v>221</v>
      </c>
      <c r="C44" s="79" t="s">
        <v>222</v>
      </c>
      <c r="D44" s="80" t="s">
        <v>208</v>
      </c>
      <c r="E44" s="81" t="s">
        <v>223</v>
      </c>
      <c r="F44" s="80" t="s">
        <v>210</v>
      </c>
      <c r="G44" s="82" t="s">
        <v>211</v>
      </c>
      <c r="H44" s="83">
        <v>2551</v>
      </c>
      <c r="I44" s="84">
        <v>8760</v>
      </c>
      <c r="J44" s="81">
        <f t="shared" si="2"/>
        <v>8760</v>
      </c>
      <c r="K44" s="83" t="s">
        <v>121</v>
      </c>
      <c r="L44" s="84">
        <f t="shared" si="3"/>
        <v>24</v>
      </c>
      <c r="M44" s="81">
        <f t="shared" si="0"/>
        <v>24</v>
      </c>
    </row>
    <row r="45" spans="1:13">
      <c r="A45" s="77" t="s">
        <v>224</v>
      </c>
      <c r="B45" s="78" t="s">
        <v>225</v>
      </c>
      <c r="C45" s="79" t="s">
        <v>226</v>
      </c>
      <c r="D45" s="80" t="s">
        <v>208</v>
      </c>
      <c r="E45" s="81" t="s">
        <v>227</v>
      </c>
      <c r="F45" s="80" t="s">
        <v>210</v>
      </c>
      <c r="G45" s="82" t="s">
        <v>211</v>
      </c>
      <c r="H45" s="83">
        <v>2551</v>
      </c>
      <c r="I45" s="84">
        <v>8760</v>
      </c>
      <c r="J45" s="81">
        <f t="shared" si="2"/>
        <v>8760</v>
      </c>
      <c r="K45" s="83" t="s">
        <v>121</v>
      </c>
      <c r="L45" s="84">
        <f t="shared" si="3"/>
        <v>24</v>
      </c>
      <c r="M45" s="81">
        <f t="shared" si="0"/>
        <v>24</v>
      </c>
    </row>
    <row r="46" spans="1:13">
      <c r="A46" s="77" t="s">
        <v>228</v>
      </c>
      <c r="B46" s="78" t="s">
        <v>229</v>
      </c>
      <c r="C46" s="79" t="s">
        <v>230</v>
      </c>
      <c r="D46" s="80" t="s">
        <v>208</v>
      </c>
      <c r="E46" s="81" t="s">
        <v>231</v>
      </c>
      <c r="F46" s="80" t="s">
        <v>210</v>
      </c>
      <c r="G46" s="82" t="s">
        <v>211</v>
      </c>
      <c r="H46" s="83">
        <v>2551</v>
      </c>
      <c r="I46" s="84">
        <v>8760</v>
      </c>
      <c r="J46" s="81">
        <f t="shared" si="2"/>
        <v>8760</v>
      </c>
      <c r="K46" s="83" t="s">
        <v>121</v>
      </c>
      <c r="L46" s="84">
        <f t="shared" si="3"/>
        <v>24</v>
      </c>
      <c r="M46" s="81">
        <f t="shared" si="0"/>
        <v>24</v>
      </c>
    </row>
    <row r="47" spans="1:13">
      <c r="A47" s="77"/>
      <c r="B47" s="78"/>
      <c r="C47" s="79"/>
      <c r="D47" s="80"/>
      <c r="E47" s="81"/>
      <c r="F47" s="80"/>
      <c r="G47" s="82"/>
      <c r="H47" s="83"/>
      <c r="I47" s="84"/>
      <c r="J47" s="81"/>
      <c r="K47" s="83"/>
      <c r="L47" s="84"/>
      <c r="M47" s="81"/>
    </row>
    <row r="48" spans="1:13">
      <c r="A48" s="77" t="s">
        <v>232</v>
      </c>
      <c r="B48" s="78" t="s">
        <v>233</v>
      </c>
      <c r="C48" s="79" t="s">
        <v>116</v>
      </c>
      <c r="D48" s="80" t="s">
        <v>116</v>
      </c>
      <c r="E48" s="81" t="s">
        <v>116</v>
      </c>
      <c r="F48" s="80" t="s">
        <v>118</v>
      </c>
      <c r="G48" s="82" t="s">
        <v>182</v>
      </c>
      <c r="H48" s="83">
        <v>164.98</v>
      </c>
      <c r="I48" s="84"/>
      <c r="J48" s="81"/>
      <c r="K48" s="83" t="s">
        <v>121</v>
      </c>
      <c r="L48" s="84"/>
      <c r="M48" s="81"/>
    </row>
    <row r="49" spans="1:13">
      <c r="A49" s="77"/>
      <c r="B49" s="78"/>
      <c r="C49" s="79"/>
      <c r="D49" s="80"/>
      <c r="E49" s="81"/>
      <c r="F49" s="80"/>
      <c r="G49" s="82"/>
      <c r="H49" s="83"/>
      <c r="I49" s="84"/>
      <c r="J49" s="81"/>
      <c r="K49" s="83"/>
      <c r="L49" s="84"/>
      <c r="M49" s="81"/>
    </row>
    <row r="50" spans="1:13">
      <c r="A50" s="77"/>
      <c r="B50" s="78"/>
      <c r="C50" s="79"/>
      <c r="D50" s="80"/>
      <c r="E50" s="81"/>
      <c r="F50" s="80"/>
      <c r="G50" s="82"/>
      <c r="H50" s="83"/>
      <c r="I50" s="84"/>
      <c r="J50" s="81"/>
      <c r="K50" s="83"/>
      <c r="L50" s="84"/>
      <c r="M50" s="81"/>
    </row>
    <row r="51" spans="1:13">
      <c r="A51" s="77"/>
      <c r="B51" s="78"/>
      <c r="C51" s="79"/>
      <c r="D51" s="80"/>
      <c r="E51" s="81"/>
      <c r="F51" s="80"/>
      <c r="G51" s="82"/>
      <c r="H51" s="83"/>
      <c r="I51" s="84"/>
      <c r="J51" s="81"/>
      <c r="K51" s="83"/>
      <c r="L51" s="84"/>
      <c r="M51" s="81"/>
    </row>
    <row r="52" spans="1:13">
      <c r="A52" s="77"/>
      <c r="B52" s="78"/>
      <c r="C52" s="79"/>
      <c r="D52" s="80"/>
      <c r="E52" s="81"/>
      <c r="F52" s="80"/>
      <c r="G52" s="82"/>
      <c r="H52" s="83"/>
      <c r="I52" s="84"/>
      <c r="J52" s="81"/>
      <c r="K52" s="83"/>
      <c r="L52" s="84"/>
      <c r="M52" s="81"/>
    </row>
    <row r="53" spans="1:13">
      <c r="A53" s="77"/>
      <c r="B53" s="78"/>
      <c r="C53" s="79"/>
      <c r="D53" s="80"/>
      <c r="E53" s="81"/>
      <c r="F53" s="80"/>
      <c r="G53" s="82"/>
      <c r="H53" s="83"/>
      <c r="I53" s="84"/>
      <c r="J53" s="81"/>
      <c r="K53" s="83"/>
      <c r="L53" s="84"/>
      <c r="M53" s="81"/>
    </row>
    <row r="54" spans="1:13">
      <c r="A54" s="77"/>
      <c r="B54" s="78"/>
      <c r="C54" s="79"/>
      <c r="D54" s="80"/>
      <c r="E54" s="81"/>
      <c r="F54" s="80"/>
      <c r="G54" s="82"/>
      <c r="H54" s="83"/>
      <c r="I54" s="84"/>
      <c r="J54" s="81"/>
      <c r="K54" s="83"/>
      <c r="L54" s="84"/>
      <c r="M54" s="81"/>
    </row>
    <row r="55" spans="1:13">
      <c r="A55" s="77"/>
      <c r="B55" s="78"/>
      <c r="C55" s="79"/>
      <c r="D55" s="80"/>
      <c r="E55" s="81"/>
      <c r="F55" s="80"/>
      <c r="G55" s="82"/>
      <c r="H55" s="83"/>
      <c r="I55" s="84"/>
      <c r="J55" s="81"/>
      <c r="K55" s="83"/>
      <c r="L55" s="84"/>
      <c r="M55" s="81"/>
    </row>
    <row r="56" spans="1:13">
      <c r="A56" s="77"/>
      <c r="B56" s="78"/>
      <c r="C56" s="79"/>
      <c r="D56" s="80"/>
      <c r="E56" s="81"/>
      <c r="F56" s="80"/>
      <c r="G56" s="82"/>
      <c r="H56" s="83"/>
      <c r="I56" s="84"/>
      <c r="J56" s="81"/>
      <c r="K56" s="83"/>
      <c r="L56" s="84"/>
      <c r="M56" s="81"/>
    </row>
    <row r="57" spans="1:13">
      <c r="A57" s="77"/>
      <c r="B57" s="78"/>
      <c r="C57" s="79"/>
      <c r="D57" s="80"/>
      <c r="E57" s="81"/>
      <c r="F57" s="80"/>
      <c r="G57" s="82"/>
      <c r="H57" s="83"/>
      <c r="I57" s="84"/>
      <c r="J57" s="81"/>
      <c r="K57" s="83"/>
      <c r="L57" s="84"/>
      <c r="M57" s="81"/>
    </row>
    <row r="58" spans="1:13">
      <c r="A58" s="77"/>
      <c r="B58" s="78"/>
      <c r="C58" s="79"/>
      <c r="D58" s="80"/>
      <c r="E58" s="81"/>
      <c r="F58" s="80"/>
      <c r="G58" s="82"/>
      <c r="H58" s="83"/>
      <c r="I58" s="84"/>
      <c r="J58" s="81"/>
      <c r="K58" s="83"/>
      <c r="L58" s="84"/>
      <c r="M58" s="81"/>
    </row>
    <row r="59" spans="1:13">
      <c r="A59" s="77"/>
      <c r="B59" s="78"/>
      <c r="C59" s="79"/>
      <c r="D59" s="80"/>
      <c r="E59" s="81"/>
      <c r="F59" s="80"/>
      <c r="G59" s="82"/>
      <c r="H59" s="83"/>
      <c r="I59" s="84"/>
      <c r="J59" s="81"/>
      <c r="K59" s="83"/>
      <c r="L59" s="84"/>
      <c r="M59" s="81"/>
    </row>
    <row r="60" spans="1:13">
      <c r="A60" s="77"/>
      <c r="B60" s="78"/>
      <c r="C60" s="79"/>
      <c r="D60" s="80"/>
      <c r="E60" s="81"/>
      <c r="F60" s="80"/>
      <c r="G60" s="82"/>
      <c r="H60" s="83"/>
      <c r="I60" s="84"/>
      <c r="J60" s="81"/>
      <c r="K60" s="83"/>
      <c r="L60" s="84"/>
      <c r="M60" s="81"/>
    </row>
    <row r="61" spans="1:13">
      <c r="A61" s="77"/>
      <c r="B61" s="78"/>
      <c r="C61" s="79"/>
      <c r="D61" s="80"/>
      <c r="E61" s="81"/>
      <c r="F61" s="80"/>
      <c r="G61" s="82"/>
      <c r="H61" s="83"/>
      <c r="I61" s="84"/>
      <c r="J61" s="81"/>
      <c r="K61" s="83"/>
      <c r="L61" s="84"/>
      <c r="M61" s="81"/>
    </row>
    <row r="62" spans="1:13">
      <c r="A62" s="77"/>
      <c r="B62" s="78"/>
      <c r="C62" s="79"/>
      <c r="D62" s="80"/>
      <c r="E62" s="81"/>
      <c r="F62" s="80"/>
      <c r="G62" s="82"/>
      <c r="H62" s="83"/>
      <c r="I62" s="84"/>
      <c r="J62" s="81"/>
      <c r="K62" s="83"/>
      <c r="L62" s="84"/>
      <c r="M62" s="81"/>
    </row>
    <row r="63" spans="1:13">
      <c r="A63" s="77"/>
      <c r="B63" s="78"/>
      <c r="C63" s="79"/>
      <c r="D63" s="80"/>
      <c r="E63" s="81"/>
      <c r="F63" s="80"/>
      <c r="G63" s="82"/>
      <c r="H63" s="83"/>
      <c r="I63" s="84"/>
      <c r="J63" s="81"/>
      <c r="K63" s="83"/>
      <c r="L63" s="84"/>
      <c r="M63" s="81"/>
    </row>
    <row r="64" spans="1:13">
      <c r="A64" s="77"/>
      <c r="B64" s="78"/>
      <c r="C64" s="79"/>
      <c r="D64" s="80"/>
      <c r="E64" s="81"/>
      <c r="F64" s="80"/>
      <c r="G64" s="82"/>
      <c r="H64" s="83"/>
      <c r="I64" s="84"/>
      <c r="J64" s="81"/>
      <c r="K64" s="83"/>
      <c r="L64" s="84"/>
      <c r="M64" s="81"/>
    </row>
    <row r="65" spans="1:13">
      <c r="A65" s="77"/>
      <c r="B65" s="78"/>
      <c r="C65" s="79"/>
      <c r="D65" s="80"/>
      <c r="E65" s="81"/>
      <c r="F65" s="80"/>
      <c r="G65" s="82"/>
      <c r="H65" s="83"/>
      <c r="I65" s="84"/>
      <c r="J65" s="81"/>
      <c r="K65" s="83"/>
      <c r="L65" s="84"/>
      <c r="M65" s="81"/>
    </row>
    <row r="66" spans="1:13">
      <c r="A66" s="77"/>
      <c r="B66" s="78"/>
      <c r="C66" s="79"/>
      <c r="D66" s="80"/>
      <c r="E66" s="81"/>
      <c r="F66" s="80"/>
      <c r="G66" s="82"/>
      <c r="H66" s="83"/>
      <c r="I66" s="84"/>
      <c r="J66" s="81"/>
      <c r="K66" s="83"/>
      <c r="L66" s="84"/>
      <c r="M66" s="81"/>
    </row>
    <row r="67" spans="1:13">
      <c r="A67" s="77"/>
      <c r="B67" s="78"/>
      <c r="C67" s="79"/>
      <c r="D67" s="80"/>
      <c r="E67" s="81"/>
      <c r="F67" s="80"/>
      <c r="G67" s="82"/>
      <c r="H67" s="83"/>
      <c r="I67" s="84"/>
      <c r="J67" s="81"/>
      <c r="K67" s="83"/>
      <c r="L67" s="84"/>
      <c r="M67" s="81"/>
    </row>
    <row r="68" spans="1:13">
      <c r="A68" s="77"/>
      <c r="B68" s="78"/>
      <c r="C68" s="79"/>
      <c r="D68" s="80"/>
      <c r="E68" s="81"/>
      <c r="F68" s="80"/>
      <c r="G68" s="82"/>
      <c r="H68" s="83"/>
      <c r="I68" s="84"/>
      <c r="J68" s="81"/>
      <c r="K68" s="83"/>
      <c r="L68" s="84"/>
      <c r="M68" s="81"/>
    </row>
    <row r="69" spans="1:13">
      <c r="A69" s="77"/>
      <c r="B69" s="78"/>
      <c r="C69" s="79"/>
      <c r="D69" s="80"/>
      <c r="E69" s="81"/>
      <c r="F69" s="80"/>
      <c r="G69" s="82"/>
      <c r="H69" s="83"/>
      <c r="I69" s="84"/>
      <c r="J69" s="81"/>
      <c r="K69" s="83"/>
      <c r="L69" s="84"/>
      <c r="M69" s="81"/>
    </row>
    <row r="70" spans="1:13">
      <c r="A70" s="77"/>
      <c r="B70" s="78"/>
      <c r="C70" s="79"/>
      <c r="D70" s="80"/>
      <c r="E70" s="81"/>
      <c r="F70" s="80"/>
      <c r="G70" s="82"/>
      <c r="H70" s="83"/>
      <c r="I70" s="84"/>
      <c r="J70" s="81"/>
      <c r="K70" s="83"/>
      <c r="L70" s="84"/>
      <c r="M70" s="81"/>
    </row>
    <row r="71" spans="1:13">
      <c r="A71" s="77"/>
      <c r="B71" s="78"/>
      <c r="C71" s="79"/>
      <c r="D71" s="80"/>
      <c r="E71" s="81"/>
      <c r="F71" s="80"/>
      <c r="G71" s="82"/>
      <c r="H71" s="83"/>
      <c r="I71" s="84"/>
      <c r="J71" s="81"/>
      <c r="K71" s="83"/>
      <c r="L71" s="84"/>
      <c r="M71" s="81"/>
    </row>
    <row r="72" spans="1:13">
      <c r="A72" s="77"/>
      <c r="B72" s="78"/>
      <c r="C72" s="79"/>
      <c r="D72" s="80"/>
      <c r="E72" s="81"/>
      <c r="F72" s="80"/>
      <c r="G72" s="82"/>
      <c r="H72" s="83"/>
      <c r="I72" s="84"/>
      <c r="J72" s="81"/>
      <c r="K72" s="83"/>
      <c r="L72" s="84"/>
      <c r="M72" s="81"/>
    </row>
    <row r="73" spans="1:13">
      <c r="A73" s="77"/>
      <c r="B73" s="78"/>
      <c r="C73" s="79"/>
      <c r="D73" s="80"/>
      <c r="E73" s="81"/>
      <c r="F73" s="80"/>
      <c r="G73" s="82"/>
      <c r="H73" s="83"/>
      <c r="I73" s="84"/>
      <c r="J73" s="81"/>
      <c r="K73" s="83"/>
      <c r="L73" s="84"/>
      <c r="M73" s="81"/>
    </row>
    <row r="74" spans="1:13">
      <c r="A74" s="77"/>
      <c r="B74" s="78"/>
      <c r="C74" s="79"/>
      <c r="D74" s="80"/>
      <c r="E74" s="81"/>
      <c r="F74" s="80"/>
      <c r="G74" s="82"/>
      <c r="H74" s="83"/>
      <c r="I74" s="84"/>
      <c r="J74" s="81"/>
      <c r="K74" s="83"/>
      <c r="L74" s="84"/>
      <c r="M74" s="81"/>
    </row>
    <row r="75" spans="1:13">
      <c r="A75" s="77"/>
      <c r="B75" s="78"/>
      <c r="C75" s="79"/>
      <c r="D75" s="80"/>
      <c r="E75" s="81"/>
      <c r="F75" s="80"/>
      <c r="G75" s="82"/>
      <c r="H75" s="83"/>
      <c r="I75" s="84"/>
      <c r="J75" s="81"/>
      <c r="K75" s="83"/>
      <c r="L75" s="84"/>
      <c r="M75" s="81"/>
    </row>
    <row r="76" spans="1:13">
      <c r="A76" s="77"/>
      <c r="B76" s="78"/>
      <c r="C76" s="79"/>
      <c r="D76" s="80"/>
      <c r="E76" s="81"/>
      <c r="F76" s="80"/>
      <c r="G76" s="82"/>
      <c r="H76" s="83"/>
      <c r="I76" s="84"/>
      <c r="J76" s="81"/>
      <c r="K76" s="83"/>
      <c r="L76" s="84"/>
      <c r="M76" s="81"/>
    </row>
    <row r="77" spans="1:13">
      <c r="A77" s="77"/>
      <c r="B77" s="78"/>
      <c r="C77" s="79"/>
      <c r="D77" s="80"/>
      <c r="E77" s="81"/>
      <c r="F77" s="80"/>
      <c r="G77" s="82"/>
      <c r="H77" s="83"/>
      <c r="I77" s="84"/>
      <c r="J77" s="81"/>
      <c r="K77" s="83"/>
      <c r="L77" s="84"/>
      <c r="M77" s="81"/>
    </row>
    <row r="78" spans="1:13">
      <c r="A78" s="77"/>
      <c r="B78" s="78"/>
      <c r="C78" s="79"/>
      <c r="D78" s="80"/>
      <c r="E78" s="81"/>
      <c r="F78" s="80"/>
      <c r="G78" s="82"/>
      <c r="H78" s="83"/>
      <c r="I78" s="84"/>
      <c r="J78" s="81"/>
      <c r="K78" s="83"/>
      <c r="L78" s="84"/>
      <c r="M78" s="81"/>
    </row>
    <row r="79" spans="1:13">
      <c r="A79" s="77"/>
      <c r="B79" s="78"/>
      <c r="C79" s="79"/>
      <c r="D79" s="80"/>
      <c r="E79" s="81"/>
      <c r="F79" s="80"/>
      <c r="G79" s="82"/>
      <c r="H79" s="83"/>
      <c r="I79" s="84"/>
      <c r="J79" s="81"/>
      <c r="K79" s="83"/>
      <c r="L79" s="84"/>
      <c r="M79" s="81"/>
    </row>
    <row r="80" spans="1:13">
      <c r="A80" s="77"/>
      <c r="B80" s="78"/>
      <c r="C80" s="79"/>
      <c r="D80" s="80"/>
      <c r="E80" s="81"/>
      <c r="F80" s="80"/>
      <c r="G80" s="82"/>
      <c r="H80" s="83"/>
      <c r="I80" s="84"/>
      <c r="J80" s="81"/>
      <c r="K80" s="83"/>
      <c r="L80" s="84"/>
      <c r="M80" s="81"/>
    </row>
    <row r="81" spans="1:13">
      <c r="A81" s="77"/>
      <c r="B81" s="78"/>
      <c r="C81" s="79"/>
      <c r="D81" s="80"/>
      <c r="E81" s="81"/>
      <c r="F81" s="80"/>
      <c r="G81" s="82"/>
      <c r="H81" s="83"/>
      <c r="I81" s="84"/>
      <c r="J81" s="81"/>
      <c r="K81" s="83"/>
      <c r="L81" s="84"/>
      <c r="M81" s="81"/>
    </row>
    <row r="82" spans="1:13">
      <c r="A82" s="77"/>
      <c r="B82" s="78"/>
      <c r="C82" s="79"/>
      <c r="D82" s="80"/>
      <c r="E82" s="81"/>
      <c r="F82" s="80"/>
      <c r="G82" s="82"/>
      <c r="H82" s="83"/>
      <c r="I82" s="84"/>
      <c r="J82" s="81"/>
      <c r="K82" s="83"/>
      <c r="L82" s="84"/>
      <c r="M82" s="81"/>
    </row>
    <row r="83" spans="1:13">
      <c r="A83" s="77"/>
      <c r="B83" s="78"/>
      <c r="C83" s="79"/>
      <c r="D83" s="80"/>
      <c r="E83" s="81"/>
      <c r="F83" s="80"/>
      <c r="G83" s="82"/>
      <c r="H83" s="83"/>
      <c r="I83" s="84"/>
      <c r="J83" s="81"/>
      <c r="K83" s="83"/>
      <c r="L83" s="84"/>
      <c r="M83" s="81"/>
    </row>
    <row r="84" spans="1:13">
      <c r="A84" s="77"/>
      <c r="B84" s="78"/>
      <c r="C84" s="79"/>
      <c r="D84" s="80"/>
      <c r="E84" s="81"/>
      <c r="F84" s="80"/>
      <c r="G84" s="82"/>
      <c r="H84" s="83"/>
      <c r="I84" s="84"/>
      <c r="J84" s="81"/>
      <c r="K84" s="83"/>
      <c r="L84" s="84"/>
      <c r="M84" s="81"/>
    </row>
    <row r="85" spans="1:13">
      <c r="A85" s="77"/>
      <c r="B85" s="78"/>
      <c r="C85" s="79"/>
      <c r="D85" s="80"/>
      <c r="E85" s="81"/>
      <c r="F85" s="80"/>
      <c r="G85" s="82"/>
      <c r="H85" s="83"/>
      <c r="I85" s="84"/>
      <c r="J85" s="81"/>
      <c r="K85" s="83"/>
      <c r="L85" s="84"/>
      <c r="M85" s="81"/>
    </row>
    <row r="86" spans="1:13">
      <c r="A86" s="77"/>
      <c r="B86" s="78"/>
      <c r="C86" s="79"/>
      <c r="D86" s="80"/>
      <c r="E86" s="81"/>
      <c r="F86" s="80"/>
      <c r="G86" s="82"/>
      <c r="H86" s="83"/>
      <c r="I86" s="84"/>
      <c r="J86" s="81"/>
      <c r="K86" s="83"/>
      <c r="L86" s="84"/>
      <c r="M86" s="81"/>
    </row>
    <row r="87" spans="1:13">
      <c r="A87" s="77"/>
      <c r="B87" s="78"/>
      <c r="C87" s="79"/>
      <c r="D87" s="80"/>
      <c r="E87" s="81"/>
      <c r="F87" s="80"/>
      <c r="G87" s="82"/>
      <c r="H87" s="83"/>
      <c r="I87" s="84"/>
      <c r="J87" s="81"/>
      <c r="K87" s="83"/>
      <c r="L87" s="84"/>
      <c r="M87" s="81"/>
    </row>
    <row r="88" spans="1:13">
      <c r="A88" s="77"/>
      <c r="B88" s="78"/>
      <c r="C88" s="79"/>
      <c r="D88" s="80"/>
      <c r="E88" s="81"/>
      <c r="F88" s="80"/>
      <c r="G88" s="82"/>
      <c r="H88" s="83"/>
      <c r="I88" s="84"/>
      <c r="J88" s="81"/>
      <c r="K88" s="83"/>
      <c r="L88" s="84"/>
      <c r="M88" s="81"/>
    </row>
    <row r="89" spans="1:13">
      <c r="A89" s="77"/>
      <c r="B89" s="78"/>
      <c r="C89" s="79"/>
      <c r="D89" s="80"/>
      <c r="E89" s="81"/>
      <c r="F89" s="80"/>
      <c r="G89" s="82"/>
      <c r="H89" s="83"/>
      <c r="I89" s="84"/>
      <c r="J89" s="81"/>
      <c r="K89" s="83"/>
      <c r="L89" s="84"/>
      <c r="M89" s="81"/>
    </row>
    <row r="90" spans="1:13">
      <c r="A90" s="77"/>
      <c r="B90" s="78"/>
      <c r="C90" s="79"/>
      <c r="D90" s="80"/>
      <c r="E90" s="81"/>
      <c r="F90" s="80"/>
      <c r="G90" s="82"/>
      <c r="H90" s="83"/>
      <c r="I90" s="84"/>
      <c r="J90" s="81"/>
      <c r="K90" s="83"/>
      <c r="L90" s="84"/>
      <c r="M90" s="81"/>
    </row>
    <row r="91" spans="1:13">
      <c r="A91" s="77"/>
      <c r="B91" s="78"/>
      <c r="C91" s="79"/>
      <c r="D91" s="80"/>
      <c r="E91" s="81"/>
      <c r="F91" s="80"/>
      <c r="G91" s="82"/>
      <c r="H91" s="83"/>
      <c r="I91" s="84"/>
      <c r="J91" s="81"/>
      <c r="K91" s="83"/>
      <c r="L91" s="84"/>
      <c r="M91" s="81"/>
    </row>
    <row r="92" spans="1:13">
      <c r="A92" s="77"/>
      <c r="B92" s="78"/>
      <c r="C92" s="79"/>
      <c r="D92" s="80"/>
      <c r="E92" s="81"/>
      <c r="F92" s="80"/>
      <c r="G92" s="82"/>
      <c r="H92" s="83"/>
      <c r="I92" s="84"/>
      <c r="J92" s="81"/>
      <c r="K92" s="83"/>
      <c r="L92" s="84"/>
      <c r="M92" s="81"/>
    </row>
    <row r="93" spans="1:13">
      <c r="A93" s="77"/>
      <c r="B93" s="78"/>
      <c r="C93" s="79"/>
      <c r="D93" s="80"/>
      <c r="E93" s="81"/>
      <c r="F93" s="80"/>
      <c r="G93" s="82"/>
      <c r="H93" s="83"/>
      <c r="I93" s="84"/>
      <c r="J93" s="81"/>
      <c r="K93" s="83"/>
      <c r="L93" s="84"/>
      <c r="M93" s="81"/>
    </row>
    <row r="94" spans="1:13">
      <c r="A94" s="77"/>
      <c r="B94" s="78"/>
      <c r="C94" s="79"/>
      <c r="D94" s="80"/>
      <c r="E94" s="81"/>
      <c r="F94" s="80"/>
      <c r="G94" s="82"/>
      <c r="H94" s="83"/>
      <c r="I94" s="84"/>
      <c r="J94" s="81"/>
      <c r="K94" s="83"/>
      <c r="L94" s="84"/>
      <c r="M94" s="81"/>
    </row>
    <row r="95" spans="1:13">
      <c r="A95" s="77"/>
      <c r="B95" s="78"/>
      <c r="C95" s="79"/>
      <c r="D95" s="80"/>
      <c r="E95" s="81"/>
      <c r="F95" s="80"/>
      <c r="G95" s="82"/>
      <c r="H95" s="83"/>
      <c r="I95" s="84"/>
      <c r="J95" s="81"/>
      <c r="K95" s="83"/>
      <c r="L95" s="84"/>
      <c r="M95" s="81"/>
    </row>
    <row r="96" spans="1:13">
      <c r="A96" s="77"/>
      <c r="B96" s="78"/>
      <c r="C96" s="79"/>
      <c r="D96" s="80"/>
      <c r="E96" s="81"/>
      <c r="F96" s="80"/>
      <c r="G96" s="82"/>
      <c r="H96" s="83"/>
      <c r="I96" s="84"/>
      <c r="J96" s="81"/>
      <c r="K96" s="83"/>
      <c r="L96" s="84"/>
      <c r="M96" s="81"/>
    </row>
    <row r="97" spans="1:13">
      <c r="A97" s="77"/>
      <c r="B97" s="78"/>
      <c r="C97" s="79"/>
      <c r="D97" s="80"/>
      <c r="E97" s="81"/>
      <c r="F97" s="80"/>
      <c r="G97" s="82"/>
      <c r="H97" s="83"/>
      <c r="I97" s="84"/>
      <c r="J97" s="81"/>
      <c r="K97" s="83"/>
      <c r="L97" s="84"/>
      <c r="M97" s="81"/>
    </row>
    <row r="98" spans="1:13">
      <c r="A98" s="77"/>
      <c r="B98" s="78"/>
      <c r="C98" s="79"/>
      <c r="D98" s="80"/>
      <c r="E98" s="81"/>
      <c r="F98" s="80"/>
      <c r="G98" s="82"/>
      <c r="H98" s="83"/>
      <c r="I98" s="84"/>
      <c r="J98" s="81"/>
      <c r="K98" s="83"/>
      <c r="L98" s="84"/>
      <c r="M98" s="81"/>
    </row>
    <row r="99" spans="1:13">
      <c r="A99" s="77"/>
      <c r="B99" s="78"/>
      <c r="C99" s="79"/>
      <c r="D99" s="80"/>
      <c r="E99" s="81"/>
      <c r="F99" s="80"/>
      <c r="G99" s="82"/>
      <c r="H99" s="83"/>
      <c r="I99" s="84"/>
      <c r="J99" s="81"/>
      <c r="K99" s="83"/>
      <c r="L99" s="84"/>
      <c r="M99" s="81"/>
    </row>
    <row r="100" spans="1:13">
      <c r="A100" s="77"/>
      <c r="B100" s="78"/>
      <c r="C100" s="79"/>
      <c r="D100" s="80"/>
      <c r="E100" s="81"/>
      <c r="F100" s="80"/>
      <c r="G100" s="82"/>
      <c r="H100" s="83"/>
      <c r="I100" s="84"/>
      <c r="J100" s="81"/>
      <c r="K100" s="83"/>
      <c r="L100" s="84"/>
      <c r="M100" s="81"/>
    </row>
    <row r="101" spans="1:13">
      <c r="A101" s="77"/>
      <c r="B101" s="78"/>
      <c r="C101" s="79"/>
      <c r="D101" s="80"/>
      <c r="E101" s="81"/>
      <c r="F101" s="80"/>
      <c r="G101" s="82"/>
      <c r="H101" s="83"/>
      <c r="I101" s="84"/>
      <c r="J101" s="81"/>
      <c r="K101" s="83"/>
      <c r="L101" s="84"/>
      <c r="M101" s="81"/>
    </row>
    <row r="102" spans="1:13">
      <c r="A102" s="77"/>
      <c r="B102" s="78"/>
      <c r="C102" s="79"/>
      <c r="D102" s="80"/>
      <c r="E102" s="81"/>
      <c r="F102" s="80"/>
      <c r="G102" s="82"/>
      <c r="H102" s="83"/>
      <c r="I102" s="84"/>
      <c r="J102" s="81"/>
      <c r="K102" s="83"/>
      <c r="L102" s="84"/>
      <c r="M102" s="81"/>
    </row>
    <row r="103" spans="1:13">
      <c r="A103" s="77"/>
      <c r="B103" s="78"/>
      <c r="C103" s="79"/>
      <c r="D103" s="80"/>
      <c r="E103" s="81"/>
      <c r="F103" s="80"/>
      <c r="G103" s="82"/>
      <c r="H103" s="83"/>
      <c r="I103" s="84"/>
      <c r="J103" s="81"/>
      <c r="K103" s="83"/>
      <c r="L103" s="84"/>
      <c r="M103" s="81"/>
    </row>
    <row r="104" spans="1:13">
      <c r="A104" s="77"/>
      <c r="B104" s="78"/>
      <c r="C104" s="79"/>
      <c r="D104" s="80"/>
      <c r="E104" s="81"/>
      <c r="F104" s="80"/>
      <c r="G104" s="82"/>
      <c r="H104" s="83"/>
      <c r="I104" s="84"/>
      <c r="J104" s="81"/>
      <c r="K104" s="83"/>
      <c r="L104" s="84"/>
      <c r="M104" s="81"/>
    </row>
    <row r="105" spans="1:13">
      <c r="A105" s="77"/>
      <c r="B105" s="78"/>
      <c r="C105" s="79"/>
      <c r="D105" s="80"/>
      <c r="E105" s="81"/>
      <c r="F105" s="80"/>
      <c r="G105" s="82"/>
      <c r="H105" s="83"/>
      <c r="I105" s="84"/>
      <c r="J105" s="81"/>
      <c r="K105" s="83"/>
      <c r="L105" s="84"/>
      <c r="M105" s="81"/>
    </row>
    <row r="106" spans="1:13">
      <c r="A106" s="77"/>
      <c r="B106" s="78"/>
      <c r="C106" s="79"/>
      <c r="D106" s="80"/>
      <c r="E106" s="81"/>
      <c r="F106" s="80"/>
      <c r="G106" s="82"/>
      <c r="H106" s="83"/>
      <c r="I106" s="84"/>
      <c r="J106" s="81"/>
      <c r="K106" s="83"/>
      <c r="L106" s="84"/>
      <c r="M106" s="81"/>
    </row>
    <row r="107" spans="1:13">
      <c r="A107" s="77"/>
      <c r="B107" s="78"/>
      <c r="C107" s="79"/>
      <c r="D107" s="80"/>
      <c r="E107" s="81"/>
      <c r="F107" s="80"/>
      <c r="G107" s="82"/>
      <c r="H107" s="83"/>
      <c r="I107" s="84"/>
      <c r="J107" s="81"/>
      <c r="K107" s="83"/>
      <c r="L107" s="84"/>
      <c r="M107" s="81"/>
    </row>
    <row r="108" spans="1:13">
      <c r="A108" s="77"/>
      <c r="B108" s="78"/>
      <c r="C108" s="79"/>
      <c r="D108" s="80"/>
      <c r="E108" s="81"/>
      <c r="F108" s="80"/>
      <c r="G108" s="82"/>
      <c r="H108" s="83"/>
      <c r="I108" s="84"/>
      <c r="J108" s="81"/>
      <c r="K108" s="83"/>
      <c r="L108" s="84"/>
      <c r="M108" s="81"/>
    </row>
    <row r="109" spans="1:13">
      <c r="A109" s="77"/>
      <c r="B109" s="78"/>
      <c r="C109" s="79"/>
      <c r="D109" s="80"/>
      <c r="E109" s="81"/>
      <c r="F109" s="80"/>
      <c r="G109" s="82"/>
      <c r="H109" s="83"/>
      <c r="I109" s="84"/>
      <c r="J109" s="81"/>
      <c r="K109" s="83"/>
      <c r="L109" s="84"/>
      <c r="M109" s="81"/>
    </row>
    <row r="110" spans="1:13">
      <c r="A110" s="77"/>
      <c r="B110" s="78"/>
      <c r="C110" s="79"/>
      <c r="D110" s="80"/>
      <c r="E110" s="81"/>
      <c r="F110" s="80"/>
      <c r="G110" s="82"/>
      <c r="H110" s="83"/>
      <c r="I110" s="84"/>
      <c r="J110" s="81"/>
      <c r="K110" s="83"/>
      <c r="L110" s="84"/>
      <c r="M110" s="81"/>
    </row>
    <row r="111" spans="1:13">
      <c r="A111" s="77"/>
      <c r="B111" s="78"/>
      <c r="C111" s="79"/>
      <c r="D111" s="80"/>
      <c r="E111" s="81"/>
      <c r="F111" s="80"/>
      <c r="G111" s="82"/>
      <c r="H111" s="83"/>
      <c r="I111" s="84"/>
      <c r="J111" s="81"/>
      <c r="K111" s="83"/>
      <c r="L111" s="84"/>
      <c r="M111" s="81"/>
    </row>
    <row r="112" spans="1:13">
      <c r="A112" s="77"/>
      <c r="B112" s="78"/>
      <c r="C112" s="79"/>
      <c r="D112" s="80"/>
      <c r="E112" s="81"/>
      <c r="F112" s="80"/>
      <c r="G112" s="82"/>
      <c r="H112" s="83"/>
      <c r="I112" s="84"/>
      <c r="J112" s="81"/>
      <c r="K112" s="83"/>
      <c r="L112" s="84"/>
      <c r="M112" s="81"/>
    </row>
    <row r="113" spans="1:13">
      <c r="A113" s="77"/>
      <c r="B113" s="78"/>
      <c r="C113" s="79"/>
      <c r="D113" s="80"/>
      <c r="E113" s="81"/>
      <c r="F113" s="80"/>
      <c r="G113" s="82"/>
      <c r="H113" s="83"/>
      <c r="I113" s="84"/>
      <c r="J113" s="81"/>
      <c r="K113" s="83"/>
      <c r="L113" s="84"/>
      <c r="M113" s="81"/>
    </row>
    <row r="114" spans="1:13">
      <c r="A114" s="77"/>
      <c r="B114" s="78"/>
      <c r="C114" s="79"/>
      <c r="D114" s="80"/>
      <c r="E114" s="81"/>
      <c r="F114" s="80"/>
      <c r="G114" s="82"/>
      <c r="H114" s="83"/>
      <c r="I114" s="84"/>
      <c r="J114" s="81"/>
      <c r="K114" s="83"/>
      <c r="L114" s="84"/>
      <c r="M114" s="81"/>
    </row>
    <row r="115" spans="1:13">
      <c r="A115" s="77"/>
      <c r="B115" s="78"/>
      <c r="C115" s="79"/>
      <c r="D115" s="80"/>
      <c r="E115" s="81"/>
      <c r="F115" s="80"/>
      <c r="G115" s="82"/>
      <c r="H115" s="83"/>
      <c r="I115" s="84"/>
      <c r="J115" s="81"/>
      <c r="K115" s="83"/>
      <c r="L115" s="84"/>
      <c r="M115" s="81"/>
    </row>
    <row r="116" spans="1:13">
      <c r="A116" s="77"/>
      <c r="B116" s="78"/>
      <c r="C116" s="79"/>
      <c r="D116" s="80"/>
      <c r="E116" s="81"/>
      <c r="F116" s="80"/>
      <c r="G116" s="82"/>
      <c r="H116" s="83"/>
      <c r="I116" s="84"/>
      <c r="J116" s="81"/>
      <c r="K116" s="83"/>
      <c r="L116" s="84"/>
      <c r="M116" s="81"/>
    </row>
    <row r="117" spans="1:13">
      <c r="A117" s="77"/>
      <c r="B117" s="78"/>
      <c r="C117" s="79"/>
      <c r="D117" s="80"/>
      <c r="E117" s="81"/>
      <c r="F117" s="80"/>
      <c r="G117" s="82"/>
      <c r="H117" s="83"/>
      <c r="I117" s="84"/>
      <c r="J117" s="81"/>
      <c r="K117" s="83"/>
      <c r="L117" s="84"/>
      <c r="M117" s="81"/>
    </row>
    <row r="118" spans="1:13">
      <c r="A118" s="77"/>
      <c r="B118" s="78"/>
      <c r="C118" s="79"/>
      <c r="D118" s="80"/>
      <c r="E118" s="81"/>
      <c r="F118" s="80"/>
      <c r="G118" s="82"/>
      <c r="H118" s="83"/>
      <c r="I118" s="84"/>
      <c r="J118" s="81"/>
      <c r="K118" s="83"/>
      <c r="L118" s="84"/>
      <c r="M118" s="81"/>
    </row>
    <row r="119" spans="1:13">
      <c r="A119" s="77"/>
      <c r="B119" s="78"/>
      <c r="C119" s="79"/>
      <c r="D119" s="80"/>
      <c r="E119" s="81"/>
      <c r="F119" s="80"/>
      <c r="G119" s="82"/>
      <c r="H119" s="83"/>
      <c r="I119" s="84"/>
      <c r="J119" s="81"/>
      <c r="K119" s="83"/>
      <c r="L119" s="84"/>
      <c r="M119" s="81"/>
    </row>
    <row r="120" spans="1:13">
      <c r="A120" s="77"/>
      <c r="B120" s="78"/>
      <c r="C120" s="79"/>
      <c r="D120" s="80"/>
      <c r="E120" s="81"/>
      <c r="F120" s="80"/>
      <c r="G120" s="82"/>
      <c r="H120" s="83"/>
      <c r="I120" s="84"/>
      <c r="J120" s="81"/>
      <c r="K120" s="83"/>
      <c r="L120" s="84"/>
      <c r="M120" s="81"/>
    </row>
    <row r="121" spans="1:13">
      <c r="A121" s="77"/>
      <c r="B121" s="78"/>
      <c r="C121" s="79"/>
      <c r="D121" s="80"/>
      <c r="E121" s="81"/>
      <c r="F121" s="80"/>
      <c r="G121" s="82"/>
      <c r="H121" s="83"/>
      <c r="I121" s="84"/>
      <c r="J121" s="81"/>
      <c r="K121" s="83"/>
      <c r="L121" s="84"/>
      <c r="M121" s="81"/>
    </row>
    <row r="122" spans="1:13">
      <c r="A122" s="77"/>
      <c r="B122" s="78"/>
      <c r="C122" s="79"/>
      <c r="D122" s="80"/>
      <c r="E122" s="81"/>
      <c r="F122" s="80"/>
      <c r="G122" s="82"/>
      <c r="H122" s="83"/>
      <c r="I122" s="84"/>
      <c r="J122" s="81"/>
      <c r="K122" s="83"/>
      <c r="L122" s="84"/>
      <c r="M122" s="81"/>
    </row>
    <row r="123" spans="1:13">
      <c r="A123" s="77"/>
      <c r="B123" s="78"/>
      <c r="C123" s="79"/>
      <c r="D123" s="80"/>
      <c r="E123" s="81"/>
      <c r="F123" s="80"/>
      <c r="G123" s="82"/>
      <c r="H123" s="83"/>
      <c r="I123" s="84"/>
      <c r="J123" s="81"/>
      <c r="K123" s="83"/>
      <c r="L123" s="84"/>
      <c r="M123" s="81"/>
    </row>
    <row r="124" spans="1:13">
      <c r="A124" s="77"/>
      <c r="B124" s="78"/>
      <c r="C124" s="79"/>
      <c r="D124" s="80"/>
      <c r="E124" s="81"/>
      <c r="F124" s="80"/>
      <c r="G124" s="82"/>
      <c r="H124" s="83"/>
      <c r="I124" s="84"/>
      <c r="J124" s="81"/>
      <c r="K124" s="83"/>
      <c r="L124" s="84"/>
      <c r="M124" s="81"/>
    </row>
    <row r="125" spans="1:13">
      <c r="A125" s="77"/>
      <c r="B125" s="78"/>
      <c r="C125" s="79"/>
      <c r="D125" s="80"/>
      <c r="E125" s="81"/>
      <c r="F125" s="80"/>
      <c r="G125" s="82"/>
      <c r="H125" s="83"/>
      <c r="I125" s="84"/>
      <c r="J125" s="81"/>
      <c r="K125" s="83"/>
      <c r="L125" s="84"/>
      <c r="M125" s="81"/>
    </row>
    <row r="126" spans="1:13">
      <c r="A126" s="77"/>
      <c r="B126" s="78"/>
      <c r="C126" s="79"/>
      <c r="D126" s="80"/>
      <c r="E126" s="81"/>
      <c r="F126" s="80"/>
      <c r="G126" s="82"/>
      <c r="H126" s="83"/>
      <c r="I126" s="84"/>
      <c r="J126" s="81"/>
      <c r="K126" s="83"/>
      <c r="L126" s="84"/>
      <c r="M126" s="81"/>
    </row>
    <row r="127" spans="1:13">
      <c r="A127" s="77"/>
      <c r="B127" s="78"/>
      <c r="C127" s="79"/>
      <c r="D127" s="80"/>
      <c r="E127" s="81"/>
      <c r="F127" s="80"/>
      <c r="G127" s="82"/>
      <c r="H127" s="83"/>
      <c r="I127" s="84"/>
      <c r="J127" s="81"/>
      <c r="K127" s="83"/>
      <c r="L127" s="84"/>
      <c r="M127" s="81"/>
    </row>
    <row r="128" spans="1:13">
      <c r="A128" s="77"/>
      <c r="B128" s="78"/>
      <c r="C128" s="79"/>
      <c r="D128" s="80"/>
      <c r="E128" s="81"/>
      <c r="F128" s="80"/>
      <c r="G128" s="82"/>
      <c r="H128" s="83"/>
      <c r="I128" s="84"/>
      <c r="J128" s="81"/>
      <c r="K128" s="83"/>
      <c r="L128" s="84"/>
      <c r="M128" s="81"/>
    </row>
    <row r="129" spans="1:13">
      <c r="A129" s="77"/>
      <c r="B129" s="78"/>
      <c r="C129" s="79"/>
      <c r="D129" s="80"/>
      <c r="E129" s="81"/>
      <c r="F129" s="80"/>
      <c r="G129" s="82"/>
      <c r="H129" s="83"/>
      <c r="I129" s="84"/>
      <c r="J129" s="81"/>
      <c r="K129" s="83"/>
      <c r="L129" s="84"/>
      <c r="M129" s="81"/>
    </row>
    <row r="130" spans="1:13">
      <c r="A130" s="77"/>
      <c r="B130" s="78"/>
      <c r="C130" s="79"/>
      <c r="D130" s="80"/>
      <c r="E130" s="81"/>
      <c r="F130" s="80"/>
      <c r="G130" s="82"/>
      <c r="H130" s="83"/>
      <c r="I130" s="84"/>
      <c r="J130" s="81"/>
      <c r="K130" s="83"/>
      <c r="L130" s="84"/>
      <c r="M130" s="81"/>
    </row>
    <row r="131" spans="1:13">
      <c r="A131" s="77"/>
      <c r="B131" s="78"/>
      <c r="C131" s="79"/>
      <c r="D131" s="80"/>
      <c r="E131" s="81"/>
      <c r="F131" s="80"/>
      <c r="G131" s="82"/>
      <c r="H131" s="83"/>
      <c r="I131" s="84"/>
      <c r="J131" s="81"/>
      <c r="K131" s="83"/>
      <c r="L131" s="84"/>
      <c r="M131" s="81"/>
    </row>
    <row r="132" spans="1:13">
      <c r="A132" s="77"/>
      <c r="B132" s="78"/>
      <c r="C132" s="79"/>
      <c r="D132" s="80"/>
      <c r="E132" s="81"/>
      <c r="F132" s="80"/>
      <c r="G132" s="82"/>
      <c r="H132" s="83"/>
      <c r="I132" s="84"/>
      <c r="J132" s="81"/>
      <c r="K132" s="83"/>
      <c r="L132" s="84"/>
      <c r="M132" s="81"/>
    </row>
    <row r="133" spans="1:13">
      <c r="A133" s="77"/>
      <c r="B133" s="78"/>
      <c r="C133" s="79"/>
      <c r="D133" s="80"/>
      <c r="E133" s="81"/>
      <c r="F133" s="80"/>
      <c r="G133" s="82"/>
      <c r="H133" s="83"/>
      <c r="I133" s="84"/>
      <c r="J133" s="81"/>
      <c r="K133" s="83"/>
      <c r="L133" s="84"/>
      <c r="M133" s="81"/>
    </row>
    <row r="134" spans="1:13">
      <c r="A134" s="77"/>
      <c r="B134" s="78"/>
      <c r="C134" s="79"/>
      <c r="D134" s="80"/>
      <c r="E134" s="81"/>
      <c r="F134" s="80"/>
      <c r="G134" s="82"/>
      <c r="H134" s="83"/>
      <c r="I134" s="84"/>
      <c r="J134" s="81"/>
      <c r="K134" s="83"/>
      <c r="L134" s="84"/>
      <c r="M134" s="81"/>
    </row>
    <row r="135" spans="1:13">
      <c r="A135" s="77"/>
      <c r="B135" s="78"/>
      <c r="C135" s="79"/>
      <c r="D135" s="80"/>
      <c r="E135" s="81"/>
      <c r="F135" s="80"/>
      <c r="G135" s="82"/>
      <c r="H135" s="83"/>
      <c r="I135" s="84"/>
      <c r="J135" s="81"/>
      <c r="K135" s="83"/>
      <c r="L135" s="84"/>
      <c r="M135" s="81"/>
    </row>
    <row r="136" spans="1:13">
      <c r="A136" s="77"/>
      <c r="B136" s="78"/>
      <c r="C136" s="79"/>
      <c r="D136" s="80"/>
      <c r="E136" s="81"/>
      <c r="F136" s="80"/>
      <c r="G136" s="82"/>
      <c r="H136" s="83"/>
      <c r="I136" s="84"/>
      <c r="J136" s="81"/>
      <c r="K136" s="83"/>
      <c r="L136" s="84"/>
      <c r="M136" s="81"/>
    </row>
    <row r="137" spans="1:13">
      <c r="A137" s="77"/>
      <c r="B137" s="78"/>
      <c r="C137" s="79"/>
      <c r="D137" s="80"/>
      <c r="E137" s="81"/>
      <c r="F137" s="80"/>
      <c r="G137" s="82"/>
      <c r="H137" s="83"/>
      <c r="I137" s="84"/>
      <c r="J137" s="81"/>
      <c r="K137" s="83"/>
      <c r="L137" s="84"/>
      <c r="M137" s="81"/>
    </row>
    <row r="138" spans="1:13">
      <c r="A138" s="77"/>
      <c r="B138" s="78"/>
      <c r="C138" s="79"/>
      <c r="D138" s="80"/>
      <c r="E138" s="81"/>
      <c r="F138" s="80"/>
      <c r="G138" s="82"/>
      <c r="H138" s="83"/>
      <c r="I138" s="84"/>
      <c r="J138" s="81"/>
      <c r="K138" s="83"/>
      <c r="L138" s="84"/>
      <c r="M138" s="81"/>
    </row>
    <row r="139" spans="1:13">
      <c r="A139" s="77"/>
      <c r="B139" s="78"/>
      <c r="C139" s="79"/>
      <c r="D139" s="80"/>
      <c r="E139" s="81"/>
      <c r="F139" s="80"/>
      <c r="G139" s="82"/>
      <c r="H139" s="83"/>
      <c r="I139" s="84"/>
      <c r="J139" s="81"/>
      <c r="K139" s="83"/>
      <c r="L139" s="84"/>
      <c r="M139" s="81"/>
    </row>
    <row r="140" spans="1:13">
      <c r="A140" s="77"/>
      <c r="B140" s="78"/>
      <c r="C140" s="79"/>
      <c r="D140" s="80"/>
      <c r="E140" s="81"/>
      <c r="F140" s="80"/>
      <c r="G140" s="82"/>
      <c r="H140" s="83"/>
      <c r="I140" s="84"/>
      <c r="J140" s="81"/>
      <c r="K140" s="83"/>
      <c r="L140" s="84"/>
      <c r="M140" s="81"/>
    </row>
    <row r="141" spans="1:13">
      <c r="A141" s="77"/>
      <c r="B141" s="78"/>
      <c r="C141" s="79"/>
      <c r="D141" s="80"/>
      <c r="E141" s="81"/>
      <c r="F141" s="80"/>
      <c r="G141" s="82"/>
      <c r="H141" s="83"/>
      <c r="I141" s="84"/>
      <c r="J141" s="81"/>
      <c r="K141" s="83"/>
      <c r="L141" s="84"/>
      <c r="M141" s="81"/>
    </row>
    <row r="142" spans="1:13">
      <c r="A142" s="77"/>
      <c r="B142" s="78"/>
      <c r="C142" s="79"/>
      <c r="D142" s="80"/>
      <c r="E142" s="81"/>
      <c r="F142" s="80"/>
      <c r="G142" s="82"/>
      <c r="H142" s="83"/>
      <c r="I142" s="84"/>
      <c r="J142" s="81"/>
      <c r="K142" s="83"/>
      <c r="L142" s="84"/>
      <c r="M142" s="81"/>
    </row>
    <row r="143" spans="1:13">
      <c r="A143" s="77"/>
      <c r="B143" s="78"/>
      <c r="C143" s="79"/>
      <c r="D143" s="80"/>
      <c r="E143" s="81"/>
      <c r="F143" s="80"/>
      <c r="G143" s="82"/>
      <c r="H143" s="83"/>
      <c r="I143" s="84"/>
      <c r="J143" s="81"/>
      <c r="K143" s="83"/>
      <c r="L143" s="84"/>
      <c r="M143" s="81"/>
    </row>
    <row r="144" spans="1:13">
      <c r="A144" s="77"/>
      <c r="B144" s="78"/>
      <c r="C144" s="79"/>
      <c r="D144" s="80"/>
      <c r="E144" s="81"/>
      <c r="F144" s="80"/>
      <c r="G144" s="82"/>
      <c r="H144" s="83"/>
      <c r="I144" s="84"/>
      <c r="J144" s="81"/>
      <c r="K144" s="83"/>
      <c r="L144" s="84"/>
      <c r="M144" s="81"/>
    </row>
    <row r="145" spans="1:13">
      <c r="A145" s="77"/>
      <c r="B145" s="78"/>
      <c r="C145" s="79"/>
      <c r="D145" s="80"/>
      <c r="E145" s="81"/>
      <c r="F145" s="80"/>
      <c r="G145" s="82"/>
      <c r="H145" s="83"/>
      <c r="I145" s="84"/>
      <c r="J145" s="81"/>
      <c r="K145" s="83"/>
      <c r="L145" s="84"/>
      <c r="M145" s="81"/>
    </row>
    <row r="146" spans="1:13">
      <c r="A146" s="77"/>
      <c r="B146" s="78"/>
      <c r="C146" s="79"/>
      <c r="D146" s="80"/>
      <c r="E146" s="81"/>
      <c r="F146" s="80"/>
      <c r="G146" s="82"/>
      <c r="H146" s="83"/>
      <c r="I146" s="84"/>
      <c r="J146" s="81"/>
      <c r="K146" s="83"/>
      <c r="L146" s="84"/>
      <c r="M146" s="81"/>
    </row>
    <row r="147" spans="1:13">
      <c r="A147" s="77"/>
      <c r="B147" s="78"/>
      <c r="C147" s="79"/>
      <c r="D147" s="80"/>
      <c r="E147" s="81"/>
      <c r="F147" s="80"/>
      <c r="G147" s="82"/>
      <c r="H147" s="83"/>
      <c r="I147" s="84"/>
      <c r="J147" s="81"/>
      <c r="K147" s="83"/>
      <c r="L147" s="84"/>
      <c r="M147" s="81"/>
    </row>
    <row r="148" spans="1:13">
      <c r="A148" s="77"/>
      <c r="B148" s="78"/>
      <c r="C148" s="79"/>
      <c r="D148" s="80"/>
      <c r="E148" s="81"/>
      <c r="F148" s="80"/>
      <c r="G148" s="82"/>
      <c r="H148" s="83"/>
      <c r="I148" s="84"/>
      <c r="J148" s="81"/>
      <c r="K148" s="83"/>
      <c r="L148" s="84"/>
      <c r="M148" s="81"/>
    </row>
    <row r="149" spans="1:13">
      <c r="A149" s="77"/>
      <c r="B149" s="78"/>
      <c r="C149" s="79"/>
      <c r="D149" s="80"/>
      <c r="E149" s="81"/>
      <c r="F149" s="80"/>
      <c r="G149" s="82"/>
      <c r="H149" s="83"/>
      <c r="I149" s="84"/>
      <c r="J149" s="81"/>
      <c r="K149" s="83"/>
      <c r="L149" s="84"/>
      <c r="M149" s="81"/>
    </row>
    <row r="150" spans="1:13">
      <c r="A150" s="77"/>
      <c r="B150" s="78"/>
      <c r="C150" s="79"/>
      <c r="D150" s="80"/>
      <c r="E150" s="81"/>
      <c r="F150" s="80"/>
      <c r="G150" s="82"/>
      <c r="H150" s="83"/>
      <c r="I150" s="84"/>
      <c r="J150" s="81"/>
      <c r="K150" s="83"/>
      <c r="L150" s="84"/>
      <c r="M150" s="81"/>
    </row>
    <row r="151" spans="1:13">
      <c r="A151" s="77"/>
      <c r="B151" s="78"/>
      <c r="C151" s="79"/>
      <c r="D151" s="80"/>
      <c r="E151" s="81"/>
      <c r="F151" s="80"/>
      <c r="G151" s="82"/>
      <c r="H151" s="83"/>
      <c r="I151" s="84"/>
      <c r="J151" s="81"/>
      <c r="K151" s="83"/>
      <c r="L151" s="84"/>
      <c r="M151" s="81"/>
    </row>
    <row r="152" spans="1:13">
      <c r="A152" s="77"/>
      <c r="B152" s="78"/>
      <c r="C152" s="79"/>
      <c r="D152" s="80"/>
      <c r="E152" s="81"/>
      <c r="F152" s="80"/>
      <c r="G152" s="82"/>
      <c r="H152" s="83"/>
      <c r="I152" s="84"/>
      <c r="J152" s="81"/>
      <c r="K152" s="83"/>
      <c r="L152" s="84"/>
      <c r="M152" s="81"/>
    </row>
    <row r="153" spans="1:13">
      <c r="A153" s="77"/>
      <c r="B153" s="78"/>
      <c r="C153" s="79"/>
      <c r="D153" s="80"/>
      <c r="E153" s="81"/>
      <c r="F153" s="80"/>
      <c r="G153" s="82"/>
      <c r="H153" s="83"/>
      <c r="I153" s="84"/>
      <c r="J153" s="81"/>
      <c r="K153" s="83"/>
      <c r="L153" s="84"/>
      <c r="M153" s="81"/>
    </row>
    <row r="154" spans="1:13">
      <c r="A154" s="77"/>
      <c r="B154" s="78"/>
      <c r="C154" s="79"/>
      <c r="D154" s="80"/>
      <c r="E154" s="81"/>
      <c r="F154" s="80"/>
      <c r="G154" s="82"/>
      <c r="H154" s="83"/>
      <c r="I154" s="84"/>
      <c r="J154" s="81"/>
      <c r="K154" s="83"/>
      <c r="L154" s="84"/>
      <c r="M154" s="81"/>
    </row>
    <row r="155" spans="1:13">
      <c r="A155" s="77"/>
      <c r="B155" s="78"/>
      <c r="C155" s="79"/>
      <c r="D155" s="80"/>
      <c r="E155" s="81"/>
      <c r="F155" s="80"/>
      <c r="G155" s="82"/>
      <c r="H155" s="83"/>
      <c r="I155" s="84"/>
      <c r="J155" s="81"/>
      <c r="K155" s="83"/>
      <c r="L155" s="84"/>
      <c r="M155" s="81"/>
    </row>
    <row r="156" spans="1:13">
      <c r="A156" s="77"/>
      <c r="B156" s="78"/>
      <c r="C156" s="79"/>
      <c r="D156" s="80"/>
      <c r="E156" s="81"/>
      <c r="F156" s="80"/>
      <c r="G156" s="82"/>
      <c r="H156" s="83"/>
      <c r="I156" s="84"/>
      <c r="J156" s="81"/>
      <c r="K156" s="83"/>
      <c r="L156" s="84"/>
      <c r="M156" s="81"/>
    </row>
    <row r="157" spans="1:13">
      <c r="A157" s="77"/>
      <c r="B157" s="78"/>
      <c r="C157" s="79"/>
      <c r="D157" s="80"/>
      <c r="E157" s="81"/>
      <c r="F157" s="80"/>
      <c r="G157" s="82"/>
      <c r="H157" s="83"/>
      <c r="I157" s="84"/>
      <c r="J157" s="81"/>
      <c r="K157" s="83"/>
      <c r="L157" s="84"/>
      <c r="M157" s="81"/>
    </row>
    <row r="158" spans="1:13">
      <c r="A158" s="77"/>
      <c r="B158" s="78"/>
      <c r="C158" s="79"/>
      <c r="D158" s="80"/>
      <c r="E158" s="81"/>
      <c r="F158" s="80"/>
      <c r="G158" s="82"/>
      <c r="H158" s="83"/>
      <c r="I158" s="84"/>
      <c r="J158" s="81"/>
      <c r="K158" s="83"/>
      <c r="L158" s="84"/>
      <c r="M158" s="81"/>
    </row>
    <row r="159" spans="1:13">
      <c r="A159" s="77"/>
      <c r="B159" s="78"/>
      <c r="C159" s="79"/>
      <c r="D159" s="80"/>
      <c r="E159" s="81"/>
      <c r="F159" s="80"/>
      <c r="G159" s="82"/>
      <c r="H159" s="83"/>
      <c r="I159" s="84"/>
      <c r="J159" s="81"/>
      <c r="K159" s="83"/>
      <c r="L159" s="84"/>
      <c r="M159" s="81"/>
    </row>
    <row r="160" spans="1:13">
      <c r="A160" s="77"/>
      <c r="B160" s="78"/>
      <c r="C160" s="79"/>
      <c r="D160" s="80"/>
      <c r="E160" s="81"/>
      <c r="F160" s="80"/>
      <c r="G160" s="82"/>
      <c r="H160" s="83"/>
      <c r="I160" s="84"/>
      <c r="J160" s="81"/>
      <c r="K160" s="83"/>
      <c r="L160" s="84"/>
      <c r="M160" s="81"/>
    </row>
    <row r="161" spans="1:13">
      <c r="A161" s="77"/>
      <c r="B161" s="78"/>
      <c r="C161" s="79"/>
      <c r="D161" s="80"/>
      <c r="E161" s="81"/>
      <c r="F161" s="80"/>
      <c r="G161" s="82"/>
      <c r="H161" s="83"/>
      <c r="I161" s="84"/>
      <c r="J161" s="81"/>
      <c r="K161" s="83"/>
      <c r="L161" s="84"/>
      <c r="M161" s="81"/>
    </row>
    <row r="162" spans="1:13">
      <c r="A162" s="77"/>
      <c r="B162" s="78"/>
      <c r="C162" s="79"/>
      <c r="D162" s="80"/>
      <c r="E162" s="81"/>
      <c r="F162" s="80"/>
      <c r="G162" s="82"/>
      <c r="H162" s="83"/>
      <c r="I162" s="84"/>
      <c r="J162" s="81"/>
      <c r="K162" s="83"/>
      <c r="L162" s="84"/>
      <c r="M162" s="81"/>
    </row>
    <row r="163" spans="1:13">
      <c r="A163" s="77"/>
      <c r="B163" s="78"/>
      <c r="C163" s="79"/>
      <c r="D163" s="80"/>
      <c r="E163" s="81"/>
      <c r="F163" s="80"/>
      <c r="G163" s="82"/>
      <c r="H163" s="83"/>
      <c r="I163" s="84"/>
      <c r="J163" s="81"/>
      <c r="K163" s="83"/>
      <c r="L163" s="84"/>
      <c r="M163" s="81"/>
    </row>
    <row r="164" spans="1:13">
      <c r="A164" s="77"/>
      <c r="B164" s="78"/>
      <c r="C164" s="79"/>
      <c r="D164" s="80"/>
      <c r="E164" s="81"/>
      <c r="F164" s="80"/>
      <c r="G164" s="82"/>
      <c r="H164" s="83"/>
      <c r="I164" s="84"/>
      <c r="J164" s="81"/>
      <c r="K164" s="83"/>
      <c r="L164" s="84"/>
      <c r="M164" s="81"/>
    </row>
    <row r="165" spans="1:13">
      <c r="A165" s="77"/>
      <c r="B165" s="78"/>
      <c r="C165" s="79"/>
      <c r="D165" s="80"/>
      <c r="E165" s="81"/>
      <c r="F165" s="80"/>
      <c r="G165" s="82"/>
      <c r="H165" s="83"/>
      <c r="I165" s="84"/>
      <c r="J165" s="81"/>
      <c r="K165" s="83"/>
      <c r="L165" s="84"/>
      <c r="M165" s="81"/>
    </row>
    <row r="166" spans="1:13">
      <c r="A166" s="77"/>
      <c r="B166" s="78"/>
      <c r="C166" s="79"/>
      <c r="D166" s="80"/>
      <c r="E166" s="81"/>
      <c r="F166" s="80"/>
      <c r="G166" s="82"/>
      <c r="H166" s="83"/>
      <c r="I166" s="84"/>
      <c r="J166" s="81"/>
      <c r="K166" s="83"/>
      <c r="L166" s="84"/>
      <c r="M166" s="81"/>
    </row>
    <row r="167" spans="1:13">
      <c r="A167" s="77"/>
      <c r="B167" s="78"/>
      <c r="C167" s="79"/>
      <c r="D167" s="80"/>
      <c r="E167" s="81"/>
      <c r="F167" s="80"/>
      <c r="G167" s="82"/>
      <c r="H167" s="83"/>
      <c r="I167" s="84"/>
      <c r="J167" s="81"/>
      <c r="K167" s="83"/>
      <c r="L167" s="84"/>
      <c r="M167" s="81"/>
    </row>
    <row r="168" spans="1:13">
      <c r="A168" s="77"/>
      <c r="B168" s="78"/>
      <c r="C168" s="79"/>
      <c r="D168" s="80"/>
      <c r="E168" s="81"/>
      <c r="F168" s="80"/>
      <c r="G168" s="82"/>
      <c r="H168" s="83"/>
      <c r="I168" s="84"/>
      <c r="J168" s="81"/>
      <c r="K168" s="83"/>
      <c r="L168" s="84"/>
      <c r="M168" s="81"/>
    </row>
    <row r="169" spans="1:13">
      <c r="A169" s="77"/>
      <c r="B169" s="78"/>
      <c r="C169" s="79"/>
      <c r="D169" s="80"/>
      <c r="E169" s="81"/>
      <c r="F169" s="80"/>
      <c r="G169" s="82"/>
      <c r="H169" s="83"/>
      <c r="I169" s="84"/>
      <c r="J169" s="81"/>
      <c r="K169" s="83"/>
      <c r="L169" s="84"/>
      <c r="M169" s="81"/>
    </row>
    <row r="170" spans="1:13">
      <c r="A170" s="77"/>
      <c r="B170" s="78"/>
      <c r="C170" s="79"/>
      <c r="D170" s="80"/>
      <c r="E170" s="81"/>
      <c r="F170" s="80"/>
      <c r="G170" s="82"/>
      <c r="H170" s="83"/>
      <c r="I170" s="84"/>
      <c r="J170" s="81"/>
      <c r="K170" s="83"/>
      <c r="L170" s="84"/>
      <c r="M170" s="81"/>
    </row>
    <row r="171" spans="1:13">
      <c r="A171" s="77"/>
      <c r="B171" s="78"/>
      <c r="C171" s="79"/>
      <c r="D171" s="80"/>
      <c r="E171" s="81"/>
      <c r="F171" s="80"/>
      <c r="G171" s="82"/>
      <c r="H171" s="83"/>
      <c r="I171" s="84"/>
      <c r="J171" s="81"/>
      <c r="K171" s="83"/>
      <c r="L171" s="84"/>
      <c r="M171" s="81"/>
    </row>
    <row r="172" spans="1:13">
      <c r="A172" s="77"/>
      <c r="B172" s="78"/>
      <c r="C172" s="79"/>
      <c r="D172" s="80"/>
      <c r="E172" s="81"/>
      <c r="F172" s="80"/>
      <c r="G172" s="82"/>
      <c r="H172" s="83"/>
      <c r="I172" s="84"/>
      <c r="J172" s="81"/>
      <c r="K172" s="83"/>
      <c r="L172" s="84"/>
      <c r="M172" s="81"/>
    </row>
    <row r="173" spans="1:13">
      <c r="A173" s="77"/>
      <c r="B173" s="78"/>
      <c r="C173" s="79"/>
      <c r="D173" s="80"/>
      <c r="E173" s="81"/>
      <c r="F173" s="80"/>
      <c r="G173" s="82"/>
      <c r="H173" s="83"/>
      <c r="I173" s="84"/>
      <c r="J173" s="81"/>
      <c r="K173" s="83"/>
      <c r="L173" s="84"/>
      <c r="M173" s="81"/>
    </row>
    <row r="174" spans="1:13">
      <c r="A174" s="77"/>
      <c r="B174" s="78"/>
      <c r="C174" s="79"/>
      <c r="D174" s="80"/>
      <c r="E174" s="81"/>
      <c r="F174" s="80"/>
      <c r="G174" s="82"/>
      <c r="H174" s="83"/>
      <c r="I174" s="84"/>
      <c r="J174" s="81"/>
      <c r="K174" s="83"/>
      <c r="L174" s="84"/>
      <c r="M174" s="81"/>
    </row>
    <row r="175" spans="1:13">
      <c r="A175" s="77"/>
      <c r="B175" s="78"/>
      <c r="C175" s="79"/>
      <c r="D175" s="80"/>
      <c r="E175" s="81"/>
      <c r="F175" s="80"/>
      <c r="G175" s="82"/>
      <c r="H175" s="83"/>
      <c r="I175" s="84"/>
      <c r="J175" s="81"/>
      <c r="K175" s="83"/>
      <c r="L175" s="84"/>
      <c r="M175" s="81"/>
    </row>
    <row r="176" spans="1:13">
      <c r="A176" s="77"/>
      <c r="B176" s="78"/>
      <c r="C176" s="79"/>
      <c r="D176" s="80"/>
      <c r="E176" s="81"/>
      <c r="F176" s="80"/>
      <c r="G176" s="82"/>
      <c r="H176" s="83"/>
      <c r="I176" s="84"/>
      <c r="J176" s="81"/>
      <c r="K176" s="83"/>
      <c r="L176" s="84"/>
      <c r="M176" s="81"/>
    </row>
    <row r="177" spans="1:13">
      <c r="A177" s="77"/>
      <c r="B177" s="78"/>
      <c r="C177" s="79"/>
      <c r="D177" s="80"/>
      <c r="E177" s="81"/>
      <c r="F177" s="80"/>
      <c r="G177" s="82"/>
      <c r="H177" s="83"/>
      <c r="I177" s="84"/>
      <c r="J177" s="81"/>
      <c r="K177" s="83"/>
      <c r="L177" s="84"/>
      <c r="M177" s="81"/>
    </row>
    <row r="178" spans="1:13">
      <c r="A178" s="77"/>
      <c r="B178" s="78"/>
      <c r="C178" s="79"/>
      <c r="D178" s="80"/>
      <c r="E178" s="81"/>
      <c r="F178" s="80"/>
      <c r="G178" s="82"/>
      <c r="H178" s="83"/>
      <c r="I178" s="84"/>
      <c r="J178" s="81"/>
      <c r="K178" s="83"/>
      <c r="L178" s="84"/>
      <c r="M178" s="81"/>
    </row>
    <row r="179" spans="1:13">
      <c r="A179" s="77"/>
      <c r="B179" s="78"/>
      <c r="C179" s="79"/>
      <c r="D179" s="80"/>
      <c r="E179" s="81"/>
      <c r="F179" s="80"/>
      <c r="G179" s="82"/>
      <c r="H179" s="83"/>
      <c r="I179" s="84"/>
      <c r="J179" s="81"/>
      <c r="K179" s="83"/>
      <c r="L179" s="84"/>
      <c r="M179" s="81"/>
    </row>
    <row r="180" spans="1:13">
      <c r="A180" s="77"/>
      <c r="B180" s="78"/>
      <c r="C180" s="79"/>
      <c r="D180" s="80"/>
      <c r="E180" s="81"/>
      <c r="F180" s="80"/>
      <c r="G180" s="82"/>
      <c r="H180" s="83"/>
      <c r="I180" s="84"/>
      <c r="J180" s="81"/>
      <c r="K180" s="83"/>
      <c r="L180" s="84"/>
      <c r="M180" s="81"/>
    </row>
    <row r="181" spans="1:13">
      <c r="A181" s="77"/>
      <c r="B181" s="78"/>
      <c r="C181" s="79"/>
      <c r="D181" s="80"/>
      <c r="E181" s="81"/>
      <c r="F181" s="80"/>
      <c r="G181" s="82"/>
      <c r="H181" s="83"/>
      <c r="I181" s="84"/>
      <c r="J181" s="81"/>
      <c r="K181" s="83"/>
      <c r="L181" s="84"/>
      <c r="M181" s="81"/>
    </row>
    <row r="182" spans="1:13">
      <c r="A182" s="77"/>
      <c r="B182" s="78"/>
      <c r="C182" s="79"/>
      <c r="D182" s="80"/>
      <c r="E182" s="81"/>
      <c r="F182" s="80"/>
      <c r="G182" s="82"/>
      <c r="H182" s="83"/>
      <c r="I182" s="84"/>
      <c r="J182" s="81"/>
      <c r="K182" s="83"/>
      <c r="L182" s="84"/>
      <c r="M182" s="81"/>
    </row>
    <row r="183" spans="1:13">
      <c r="A183" s="77"/>
      <c r="B183" s="78"/>
      <c r="C183" s="79"/>
      <c r="D183" s="80"/>
      <c r="E183" s="81"/>
      <c r="F183" s="80"/>
      <c r="G183" s="82"/>
      <c r="H183" s="83"/>
      <c r="I183" s="84"/>
      <c r="J183" s="81"/>
      <c r="K183" s="83"/>
      <c r="L183" s="84"/>
      <c r="M183" s="81"/>
    </row>
    <row r="184" spans="1:13">
      <c r="A184" s="77"/>
      <c r="B184" s="78"/>
      <c r="C184" s="79"/>
      <c r="D184" s="80"/>
      <c r="E184" s="81"/>
      <c r="F184" s="80"/>
      <c r="G184" s="82"/>
      <c r="H184" s="83"/>
      <c r="I184" s="84"/>
      <c r="J184" s="81"/>
      <c r="K184" s="83"/>
      <c r="L184" s="84"/>
      <c r="M184" s="81"/>
    </row>
    <row r="185" spans="1:13">
      <c r="A185" s="77"/>
      <c r="B185" s="78"/>
      <c r="C185" s="79"/>
      <c r="D185" s="80"/>
      <c r="E185" s="81"/>
      <c r="F185" s="80"/>
      <c r="G185" s="82"/>
      <c r="H185" s="83"/>
      <c r="I185" s="84"/>
      <c r="J185" s="81"/>
      <c r="K185" s="83"/>
      <c r="L185" s="84"/>
      <c r="M185" s="81"/>
    </row>
    <row r="186" spans="1:13">
      <c r="A186" s="77"/>
      <c r="B186" s="78"/>
      <c r="C186" s="79"/>
      <c r="D186" s="80"/>
      <c r="E186" s="81"/>
      <c r="F186" s="80"/>
      <c r="G186" s="82"/>
      <c r="H186" s="83"/>
      <c r="I186" s="84"/>
      <c r="J186" s="81"/>
      <c r="K186" s="83"/>
      <c r="L186" s="84"/>
      <c r="M186" s="81"/>
    </row>
    <row r="187" spans="1:13">
      <c r="A187" s="77"/>
      <c r="B187" s="78"/>
      <c r="C187" s="79"/>
      <c r="D187" s="80"/>
      <c r="E187" s="81"/>
      <c r="F187" s="80"/>
      <c r="G187" s="82"/>
      <c r="H187" s="83"/>
      <c r="I187" s="84"/>
      <c r="J187" s="81"/>
      <c r="K187" s="83"/>
      <c r="L187" s="84"/>
      <c r="M187" s="81"/>
    </row>
    <row r="188" spans="1:13">
      <c r="A188" s="77"/>
      <c r="B188" s="78"/>
      <c r="C188" s="79"/>
      <c r="D188" s="80"/>
      <c r="E188" s="81"/>
      <c r="F188" s="80"/>
      <c r="G188" s="82"/>
      <c r="H188" s="83"/>
      <c r="I188" s="84"/>
      <c r="J188" s="81"/>
      <c r="K188" s="83"/>
      <c r="L188" s="84"/>
      <c r="M188" s="81"/>
    </row>
    <row r="189" spans="1:13">
      <c r="A189" s="77"/>
      <c r="B189" s="78"/>
      <c r="C189" s="79"/>
      <c r="D189" s="80"/>
      <c r="E189" s="81"/>
      <c r="F189" s="80"/>
      <c r="G189" s="82"/>
      <c r="H189" s="83"/>
      <c r="I189" s="84"/>
      <c r="J189" s="81"/>
      <c r="K189" s="83"/>
      <c r="L189" s="84"/>
      <c r="M189" s="81"/>
    </row>
    <row r="190" spans="1:13">
      <c r="A190" s="77"/>
      <c r="B190" s="78"/>
      <c r="C190" s="79"/>
      <c r="D190" s="80"/>
      <c r="E190" s="81"/>
      <c r="F190" s="80"/>
      <c r="G190" s="82"/>
      <c r="H190" s="83"/>
      <c r="I190" s="84"/>
      <c r="J190" s="81"/>
      <c r="K190" s="83"/>
      <c r="L190" s="84"/>
      <c r="M190" s="81"/>
    </row>
    <row r="191" spans="1:13">
      <c r="A191" s="77"/>
      <c r="B191" s="78"/>
      <c r="C191" s="79"/>
      <c r="D191" s="80"/>
      <c r="E191" s="81"/>
      <c r="F191" s="80"/>
      <c r="G191" s="82"/>
      <c r="H191" s="83"/>
      <c r="I191" s="84"/>
      <c r="J191" s="81"/>
      <c r="K191" s="83"/>
      <c r="L191" s="84"/>
      <c r="M191" s="81"/>
    </row>
    <row r="192" spans="1:13">
      <c r="A192" s="77"/>
      <c r="B192" s="78"/>
      <c r="C192" s="79"/>
      <c r="D192" s="80"/>
      <c r="E192" s="81"/>
      <c r="F192" s="80"/>
      <c r="G192" s="82"/>
      <c r="H192" s="83"/>
      <c r="I192" s="84"/>
      <c r="J192" s="81"/>
      <c r="K192" s="83"/>
      <c r="L192" s="84"/>
      <c r="M192" s="81"/>
    </row>
    <row r="193" spans="1:13">
      <c r="A193" s="77"/>
      <c r="B193" s="78"/>
      <c r="C193" s="79"/>
      <c r="D193" s="80"/>
      <c r="E193" s="81"/>
      <c r="F193" s="80"/>
      <c r="G193" s="82"/>
      <c r="H193" s="83"/>
      <c r="I193" s="84"/>
      <c r="J193" s="81"/>
      <c r="K193" s="83"/>
      <c r="L193" s="84"/>
      <c r="M193" s="81"/>
    </row>
    <row r="194" spans="1:13">
      <c r="A194" s="77"/>
      <c r="B194" s="78"/>
      <c r="C194" s="79"/>
      <c r="D194" s="80"/>
      <c r="E194" s="81"/>
      <c r="F194" s="80"/>
      <c r="G194" s="82"/>
      <c r="H194" s="83"/>
      <c r="I194" s="84"/>
      <c r="J194" s="81"/>
      <c r="K194" s="83"/>
      <c r="L194" s="84"/>
      <c r="M194" s="81"/>
    </row>
    <row r="195" spans="1:13">
      <c r="A195" s="77"/>
      <c r="B195" s="78"/>
      <c r="C195" s="79"/>
      <c r="D195" s="80"/>
      <c r="E195" s="81"/>
      <c r="F195" s="80"/>
      <c r="G195" s="82"/>
      <c r="H195" s="83"/>
      <c r="I195" s="84"/>
      <c r="J195" s="81"/>
      <c r="K195" s="83"/>
      <c r="L195" s="84"/>
      <c r="M195" s="81"/>
    </row>
    <row r="196" spans="1:13">
      <c r="A196" s="77"/>
      <c r="B196" s="78"/>
      <c r="C196" s="79"/>
      <c r="D196" s="80"/>
      <c r="E196" s="81"/>
      <c r="F196" s="80"/>
      <c r="G196" s="82"/>
      <c r="H196" s="83"/>
      <c r="I196" s="84"/>
      <c r="J196" s="81"/>
      <c r="K196" s="83"/>
      <c r="L196" s="84"/>
      <c r="M196" s="81"/>
    </row>
    <row r="197" spans="1:13">
      <c r="A197" s="77"/>
      <c r="B197" s="78"/>
      <c r="C197" s="79"/>
      <c r="D197" s="80"/>
      <c r="E197" s="81"/>
      <c r="F197" s="80"/>
      <c r="G197" s="82"/>
      <c r="H197" s="83"/>
      <c r="I197" s="84"/>
      <c r="J197" s="81"/>
      <c r="K197" s="83"/>
      <c r="L197" s="84"/>
      <c r="M197" s="81"/>
    </row>
    <row r="198" spans="1:13">
      <c r="A198" s="77"/>
      <c r="B198" s="78"/>
      <c r="C198" s="79"/>
      <c r="D198" s="80"/>
      <c r="E198" s="81"/>
      <c r="F198" s="80"/>
      <c r="G198" s="82"/>
      <c r="H198" s="83"/>
      <c r="I198" s="84"/>
      <c r="J198" s="81"/>
      <c r="K198" s="83"/>
      <c r="L198" s="84"/>
      <c r="M198" s="81"/>
    </row>
    <row r="199" spans="1:13">
      <c r="A199" s="77"/>
      <c r="B199" s="78"/>
      <c r="C199" s="79"/>
      <c r="D199" s="80"/>
      <c r="E199" s="81"/>
      <c r="F199" s="80"/>
      <c r="G199" s="82"/>
      <c r="H199" s="83"/>
      <c r="I199" s="84"/>
      <c r="J199" s="81"/>
      <c r="K199" s="83"/>
      <c r="L199" s="84"/>
      <c r="M199" s="81"/>
    </row>
    <row r="200" spans="1:13">
      <c r="A200" s="77"/>
      <c r="B200" s="78"/>
      <c r="C200" s="79"/>
      <c r="D200" s="80"/>
      <c r="E200" s="81"/>
      <c r="F200" s="80"/>
      <c r="G200" s="82"/>
      <c r="H200" s="83"/>
      <c r="I200" s="84"/>
      <c r="J200" s="81"/>
      <c r="K200" s="83"/>
      <c r="L200" s="84"/>
      <c r="M200" s="81"/>
    </row>
    <row r="201" spans="1:13">
      <c r="A201" s="77"/>
      <c r="B201" s="78"/>
      <c r="C201" s="79"/>
      <c r="D201" s="80"/>
      <c r="E201" s="81"/>
      <c r="F201" s="80"/>
      <c r="G201" s="82"/>
      <c r="H201" s="83"/>
      <c r="I201" s="84"/>
      <c r="J201" s="81"/>
      <c r="K201" s="83"/>
      <c r="L201" s="84"/>
      <c r="M201" s="81"/>
    </row>
    <row r="202" spans="1:13">
      <c r="A202" s="77"/>
      <c r="B202" s="78"/>
      <c r="C202" s="79"/>
      <c r="D202" s="80"/>
      <c r="E202" s="81"/>
      <c r="F202" s="80"/>
      <c r="G202" s="82"/>
      <c r="H202" s="83"/>
      <c r="I202" s="84"/>
      <c r="J202" s="81"/>
      <c r="K202" s="83"/>
      <c r="L202" s="84"/>
      <c r="M202" s="81"/>
    </row>
    <row r="203" spans="1:13">
      <c r="A203" s="77"/>
      <c r="B203" s="78"/>
      <c r="C203" s="79"/>
      <c r="D203" s="80"/>
      <c r="E203" s="81"/>
      <c r="F203" s="80"/>
      <c r="G203" s="82"/>
      <c r="H203" s="83"/>
      <c r="I203" s="84"/>
      <c r="J203" s="81"/>
      <c r="K203" s="83"/>
      <c r="L203" s="84"/>
      <c r="M203" s="81"/>
    </row>
    <row r="204" spans="1:13" ht="15.75" thickBot="1">
      <c r="A204" s="85"/>
      <c r="B204" s="86"/>
      <c r="C204" s="87"/>
      <c r="D204" s="88"/>
      <c r="E204" s="89"/>
      <c r="F204" s="88"/>
      <c r="G204" s="90"/>
      <c r="H204" s="91"/>
      <c r="I204" s="92"/>
      <c r="J204" s="89"/>
      <c r="K204" s="91"/>
      <c r="L204" s="92"/>
      <c r="M204" s="89"/>
    </row>
    <row r="205" spans="1:13" ht="40.15" customHeight="1" thickBot="1">
      <c r="A205" s="93"/>
      <c r="B205" s="94"/>
      <c r="C205" s="94"/>
      <c r="D205" s="95"/>
      <c r="E205" s="95"/>
      <c r="F205" s="95"/>
      <c r="G205" s="94"/>
      <c r="H205" s="95"/>
      <c r="I205" s="95"/>
      <c r="J205" s="95"/>
      <c r="K205" s="95"/>
      <c r="L205" s="95"/>
      <c r="M205" s="96"/>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4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1804"/>
  <sheetViews>
    <sheetView zoomScaleNormal="100" workbookViewId="0">
      <pane ySplit="12" topLeftCell="A13" activePane="bottomLeft" state="frozen"/>
      <selection pane="bottomLeft" activeCell="A16" sqref="A16"/>
    </sheetView>
  </sheetViews>
  <sheetFormatPr defaultRowHeight="15"/>
  <cols>
    <col min="1" max="1" width="22.5703125" style="1" customWidth="1"/>
    <col min="2" max="2" width="16.7109375" style="3" customWidth="1"/>
    <col min="3" max="3" width="40" customWidth="1"/>
    <col min="4" max="4" width="19.28515625" style="1" hidden="1" customWidth="1"/>
    <col min="5" max="5" width="28.42578125" style="7" customWidth="1"/>
    <col min="6" max="8" width="18.5703125" style="1" customWidth="1"/>
    <col min="9" max="9" width="60.5703125" customWidth="1"/>
    <col min="10" max="15" width="18.5703125" style="1" customWidth="1"/>
  </cols>
  <sheetData>
    <row r="1" spans="1:15" ht="20.100000000000001" customHeight="1">
      <c r="E1" s="151"/>
    </row>
    <row r="2" spans="1:15" ht="20.100000000000001" customHeight="1">
      <c r="E2" s="151"/>
    </row>
    <row r="3" spans="1:15" ht="20.100000000000001" customHeight="1">
      <c r="E3" s="151"/>
    </row>
    <row r="4" spans="1:15" ht="20.100000000000001" customHeight="1">
      <c r="E4" s="151"/>
    </row>
    <row r="5" spans="1:15" ht="20.100000000000001" customHeight="1">
      <c r="E5" s="151"/>
    </row>
    <row r="6" spans="1:15" ht="20.100000000000001" customHeight="1">
      <c r="E6" s="151"/>
    </row>
    <row r="7" spans="1:15" ht="20.100000000000001" customHeight="1">
      <c r="E7" s="151"/>
    </row>
    <row r="8" spans="1:15" ht="20.100000000000001" customHeight="1" thickBot="1">
      <c r="E8" s="151"/>
    </row>
    <row r="9" spans="1:15" ht="20.100000000000001" customHeight="1" thickBot="1">
      <c r="A9" s="22"/>
      <c r="B9" s="110"/>
      <c r="C9" s="111"/>
      <c r="D9" s="22"/>
      <c r="E9" s="152"/>
      <c r="F9" s="111"/>
      <c r="G9" s="111"/>
      <c r="H9" s="111"/>
      <c r="I9" s="111"/>
      <c r="J9" s="232" t="s">
        <v>234</v>
      </c>
      <c r="K9" s="233"/>
      <c r="L9" s="233"/>
      <c r="M9" s="233"/>
      <c r="N9" s="233"/>
      <c r="O9" s="234"/>
    </row>
    <row r="10" spans="1:15" ht="21" thickBot="1">
      <c r="A10" s="247" t="s">
        <v>235</v>
      </c>
      <c r="B10" s="253" t="s">
        <v>236</v>
      </c>
      <c r="C10" s="217"/>
      <c r="D10" s="254"/>
      <c r="E10" s="250" t="s">
        <v>237</v>
      </c>
      <c r="F10" s="235" t="s">
        <v>238</v>
      </c>
      <c r="G10" s="236"/>
      <c r="H10" s="236"/>
      <c r="I10" s="237"/>
      <c r="J10" s="261" t="s">
        <v>239</v>
      </c>
      <c r="K10" s="262"/>
      <c r="L10" s="263"/>
      <c r="M10" s="267" t="s">
        <v>240</v>
      </c>
      <c r="N10" s="268"/>
      <c r="O10" s="269"/>
    </row>
    <row r="11" spans="1:15" ht="18.75" thickBot="1">
      <c r="A11" s="248"/>
      <c r="B11" s="255"/>
      <c r="C11" s="218"/>
      <c r="D11" s="256"/>
      <c r="E11" s="251"/>
      <c r="F11" s="257" t="s">
        <v>241</v>
      </c>
      <c r="G11" s="258"/>
      <c r="H11" s="259" t="s">
        <v>242</v>
      </c>
      <c r="I11" s="259" t="s">
        <v>243</v>
      </c>
      <c r="J11" s="264"/>
      <c r="K11" s="265"/>
      <c r="L11" s="266"/>
      <c r="M11" s="270"/>
      <c r="N11" s="271"/>
      <c r="O11" s="272"/>
    </row>
    <row r="12" spans="1:15" ht="20.100000000000001" customHeight="1" thickBot="1">
      <c r="A12" s="249"/>
      <c r="B12" s="153" t="s">
        <v>244</v>
      </c>
      <c r="C12" s="154" t="s">
        <v>245</v>
      </c>
      <c r="D12" s="155" t="s">
        <v>246</v>
      </c>
      <c r="E12" s="252"/>
      <c r="F12" s="156" t="s">
        <v>247</v>
      </c>
      <c r="G12" s="157" t="s">
        <v>248</v>
      </c>
      <c r="H12" s="260"/>
      <c r="I12" s="260"/>
      <c r="J12" s="97" t="s">
        <v>104</v>
      </c>
      <c r="K12" s="158" t="s">
        <v>249</v>
      </c>
      <c r="L12" s="159" t="s">
        <v>106</v>
      </c>
      <c r="M12" s="160" t="s">
        <v>104</v>
      </c>
      <c r="N12" s="158" t="s">
        <v>249</v>
      </c>
      <c r="O12" s="67" t="s">
        <v>106</v>
      </c>
    </row>
    <row r="13" spans="1:15" ht="15.75" customHeight="1">
      <c r="A13" s="117" t="s">
        <v>107</v>
      </c>
      <c r="B13" s="161" t="s">
        <v>250</v>
      </c>
      <c r="C13" s="162" t="str">
        <f>IFERROR(IF(B13="No CAS","",INDEX('DEQ Pollutant List'!$C$7:$C$611,MATCH('3. Pollutant Emissions - EF'!B13,'DEQ Pollutant List'!$B$7:$B$611,0))),"")</f>
        <v>Amitrole</v>
      </c>
      <c r="D13" s="113">
        <f>IFERROR(IF(OR($B13="",$B13="No CAS",$B13="18540-29-9",$B13="7440-02-0"),INDEX('DEQ Pollutant List'!$A$7:$A$611,MATCH($C13,'DEQ Pollutant List'!$C$7:$C$611,0)),INDEX('DEQ Pollutant List'!$A$7:$A$611,MATCH($B13,'DEQ Pollutant List'!$B$7:$B$611,0))),"")</f>
        <v>25</v>
      </c>
      <c r="E13" s="163">
        <v>0.97499999999999998</v>
      </c>
      <c r="F13" s="164">
        <v>2.5</v>
      </c>
      <c r="G13" s="165"/>
      <c r="H13" s="113" t="s">
        <v>251</v>
      </c>
      <c r="I13" s="166" t="s">
        <v>252</v>
      </c>
      <c r="J13" s="167">
        <f>$F13*'2. Emissions Units &amp; Activities'!H$13*(1-$E13)</f>
        <v>6.2500000000000053</v>
      </c>
      <c r="K13" s="168">
        <f>$F13*'2. Emissions Units &amp; Activities'!I$13*(1-$E13)</f>
        <v>8.7500000000000071</v>
      </c>
      <c r="L13" s="113">
        <f>$F13*'2. Emissions Units &amp; Activities'!J$13*(1-$E13)</f>
        <v>12.500000000000011</v>
      </c>
      <c r="M13" s="167">
        <f>$F13*'2. Emissions Units &amp; Activities'!K$13*(1-$E13)</f>
        <v>1.8750000000000017E-2</v>
      </c>
      <c r="N13" s="168">
        <f>$F13*'2. Emissions Units &amp; Activities'!L$13*(1-$E13)</f>
        <v>3.1250000000000028E-2</v>
      </c>
      <c r="O13" s="113">
        <f>$F13*'2. Emissions Units &amp; Activities'!M$13*(1-$E13)</f>
        <v>5.0000000000000044E-2</v>
      </c>
    </row>
    <row r="14" spans="1:15">
      <c r="A14" s="117" t="s">
        <v>107</v>
      </c>
      <c r="B14" s="169" t="s">
        <v>253</v>
      </c>
      <c r="C14" s="119" t="str">
        <f>IFERROR(IF(B14="No CAS","",INDEX('DEQ Pollutant List'!$C$7:$C$611,MATCH('3. Pollutant Emissions - EF'!B14,'DEQ Pollutant List'!$B$7:$B$611,0))),"")</f>
        <v>Arsenic and compounds</v>
      </c>
      <c r="D14" s="113">
        <f>IFERROR(IF(OR($B14="",$B14="No CAS"),INDEX('DEQ Pollutant List'!$A$7:$A$611,MATCH($C14,'DEQ Pollutant List'!$C$7:$C$611,0)),INDEX('DEQ Pollutant List'!$A$7:$A$611,MATCH($B14,'DEQ Pollutant List'!$B$7:$B$611,0))),"")</f>
        <v>37</v>
      </c>
      <c r="E14" s="170">
        <v>0</v>
      </c>
      <c r="F14" s="171">
        <v>0.1</v>
      </c>
      <c r="G14" s="172"/>
      <c r="H14" s="113" t="s">
        <v>251</v>
      </c>
      <c r="I14" s="166" t="s">
        <v>254</v>
      </c>
      <c r="J14" s="171">
        <f>$F14*'2. Emissions Units &amp; Activities'!H$13*(1-$E14)</f>
        <v>10</v>
      </c>
      <c r="K14" s="173">
        <f>$F14*'2. Emissions Units &amp; Activities'!I$13*(1-$E14)</f>
        <v>14</v>
      </c>
      <c r="L14" s="113">
        <f>$F14*'2. Emissions Units &amp; Activities'!J$13*(1-$E14)</f>
        <v>20</v>
      </c>
      <c r="M14" s="171">
        <f>$F14*'2. Emissions Units &amp; Activities'!K$13*(1-$E14)</f>
        <v>0.03</v>
      </c>
      <c r="N14" s="173">
        <f>$F14*'2. Emissions Units &amp; Activities'!L$13*(1-$E14)</f>
        <v>0.05</v>
      </c>
      <c r="O14" s="113">
        <f>$F14*'2. Emissions Units &amp; Activities'!M$13*(1-$E14)</f>
        <v>8.0000000000000016E-2</v>
      </c>
    </row>
    <row r="15" spans="1:15">
      <c r="A15" s="69"/>
      <c r="B15" s="174"/>
      <c r="C15" s="71" t="str">
        <f>IFERROR(IF(B15="No CAS","",INDEX(#REF!,MATCH('3. Pollutant Emissions - EF'!B15,#REF!,0))),"")</f>
        <v/>
      </c>
      <c r="D15" s="113" t="str">
        <f>IFERROR(IF(OR($B15="",$B15="No CAS"),INDEX('DEQ Pollutant List'!$A$7:$A$611,MATCH($C15,'DEQ Pollutant List'!$C$7:$C$611,0)),INDEX('DEQ Pollutant List'!$A$7:$A$611,MATCH($B15,'DEQ Pollutant List'!$B$7:$B$611,0))),"")</f>
        <v/>
      </c>
      <c r="E15" s="175"/>
      <c r="F15" s="176"/>
      <c r="G15" s="177"/>
      <c r="H15" s="73"/>
      <c r="I15" s="178"/>
      <c r="J15" s="176"/>
      <c r="K15" s="179"/>
      <c r="L15" s="73"/>
      <c r="M15" s="176"/>
      <c r="N15" s="179"/>
      <c r="O15" s="73"/>
    </row>
    <row r="16" spans="1:15">
      <c r="A16" s="77" t="s">
        <v>114</v>
      </c>
      <c r="B16" s="98" t="s">
        <v>255</v>
      </c>
      <c r="C16" s="79" t="str">
        <f>IFERROR(IF(B16="No CAS","",INDEX('DEQ Pollutant List'!$C$7:$C$611,MATCH('3. Pollutant Emissions - EF'!B16,'DEQ Pollutant List'!$B$7:$B$611,0))),"")</f>
        <v>Acetaldehyde</v>
      </c>
      <c r="D16" s="113">
        <f>IFERROR(IF(OR($B16="",$B16="No CAS"),INDEX('DEQ Pollutant List'!$A$7:$A$611,MATCH($C16,'DEQ Pollutant List'!$C$7:$C$611,0)),INDEX('DEQ Pollutant List'!$A$7:$A$611,MATCH($B16,'DEQ Pollutant List'!$B$7:$B$611,0))),"")</f>
        <v>1</v>
      </c>
      <c r="E16" s="99">
        <v>0</v>
      </c>
      <c r="F16" s="100">
        <v>3.0999999999999999E-3</v>
      </c>
      <c r="G16" s="101">
        <f>F16</f>
        <v>3.0999999999999999E-3</v>
      </c>
      <c r="H16" s="81" t="s">
        <v>256</v>
      </c>
      <c r="I16" s="102" t="s">
        <v>257</v>
      </c>
      <c r="J16" s="100" t="s">
        <v>258</v>
      </c>
      <c r="K16" s="103">
        <f>$F16*'2. Emissions Units &amp; Activities'!I$15*(1-$E16)</f>
        <v>0.39935294117647052</v>
      </c>
      <c r="L16" s="81">
        <f>$F16*'2. Emissions Units &amp; Activities'!J$15*(1-$E16)</f>
        <v>0.39935294117647052</v>
      </c>
      <c r="M16" s="100" t="s">
        <v>258</v>
      </c>
      <c r="N16" s="103">
        <f>$G16*'2. Emissions Units &amp; Activities'!L$15*(1-$E16)</f>
        <v>1.0941176470588233E-3</v>
      </c>
      <c r="O16" s="81">
        <f>$G16*'2. Emissions Units &amp; Activities'!M$15*(1-$E16)</f>
        <v>1.0941176470588233E-3</v>
      </c>
    </row>
    <row r="17" spans="1:15">
      <c r="A17" s="77" t="s">
        <v>114</v>
      </c>
      <c r="B17" s="98" t="s">
        <v>259</v>
      </c>
      <c r="C17" s="79" t="str">
        <f>IFERROR(IF(B17="No CAS","",INDEX('DEQ Pollutant List'!$C$7:$C$611,MATCH('3. Pollutant Emissions - EF'!B17,'DEQ Pollutant List'!$B$7:$B$611,0))),"")</f>
        <v>Acrolein</v>
      </c>
      <c r="D17" s="113">
        <f>IFERROR(IF(OR($B17="",$B17="No CAS"),INDEX('DEQ Pollutant List'!$A$7:$A$611,MATCH($C17,'DEQ Pollutant List'!$C$7:$C$611,0)),INDEX('DEQ Pollutant List'!$A$7:$A$611,MATCH($B17,'DEQ Pollutant List'!$B$7:$B$611,0))),"")</f>
        <v>5</v>
      </c>
      <c r="E17" s="99">
        <v>0</v>
      </c>
      <c r="F17" s="100">
        <v>2.7000000000000001E-3</v>
      </c>
      <c r="G17" s="101">
        <f t="shared" ref="G17:G80" si="0">F17</f>
        <v>2.7000000000000001E-3</v>
      </c>
      <c r="H17" s="81" t="s">
        <v>256</v>
      </c>
      <c r="I17" s="102" t="s">
        <v>257</v>
      </c>
      <c r="J17" s="100" t="s">
        <v>258</v>
      </c>
      <c r="K17" s="103">
        <f>$F17*'2. Emissions Units &amp; Activities'!I$15*(1-$E17)</f>
        <v>0.3478235294117647</v>
      </c>
      <c r="L17" s="81">
        <f>$F17*'2. Emissions Units &amp; Activities'!J$15*(1-$E17)</f>
        <v>0.3478235294117647</v>
      </c>
      <c r="M17" s="100" t="s">
        <v>258</v>
      </c>
      <c r="N17" s="103">
        <f>$G17*'2. Emissions Units &amp; Activities'!L$15*(1-$E17)</f>
        <v>9.5294117647058815E-4</v>
      </c>
      <c r="O17" s="81">
        <f>$G17*'2. Emissions Units &amp; Activities'!M$15*(1-$E17)</f>
        <v>9.5294117647058815E-4</v>
      </c>
    </row>
    <row r="18" spans="1:15">
      <c r="A18" s="77" t="s">
        <v>114</v>
      </c>
      <c r="B18" s="98" t="s">
        <v>260</v>
      </c>
      <c r="C18" s="79" t="str">
        <f>IFERROR(IF(B18="No CAS","",INDEX('DEQ Pollutant List'!$C$7:$C$611,MATCH('3. Pollutant Emissions - EF'!B18,'DEQ Pollutant List'!$B$7:$B$611,0))),"")</f>
        <v>Ammonia</v>
      </c>
      <c r="D18" s="113">
        <f>IFERROR(IF(OR($B18="",$B18="No CAS"),INDEX('DEQ Pollutant List'!$A$7:$A$611,MATCH($C18,'DEQ Pollutant List'!$C$7:$C$611,0)),INDEX('DEQ Pollutant List'!$A$7:$A$611,MATCH($B18,'DEQ Pollutant List'!$B$7:$B$611,0))),"")</f>
        <v>26</v>
      </c>
      <c r="E18" s="99">
        <v>0</v>
      </c>
      <c r="F18" s="100">
        <v>18</v>
      </c>
      <c r="G18" s="101">
        <f t="shared" si="0"/>
        <v>18</v>
      </c>
      <c r="H18" s="81" t="s">
        <v>256</v>
      </c>
      <c r="I18" s="102" t="s">
        <v>257</v>
      </c>
      <c r="J18" s="100" t="s">
        <v>258</v>
      </c>
      <c r="K18" s="103">
        <f>$F18*'2. Emissions Units &amp; Activities'!I$15*(1-$E18)</f>
        <v>2318.8235294117644</v>
      </c>
      <c r="L18" s="81">
        <f>$F18*'2. Emissions Units &amp; Activities'!J$15*(1-$E18)</f>
        <v>2318.8235294117644</v>
      </c>
      <c r="M18" s="100" t="s">
        <v>258</v>
      </c>
      <c r="N18" s="103">
        <f>$G18*'2. Emissions Units &amp; Activities'!L$15*(1-$E18)</f>
        <v>6.3529411764705879</v>
      </c>
      <c r="O18" s="81">
        <f>$G18*'2. Emissions Units &amp; Activities'!M$15*(1-$E18)</f>
        <v>6.3529411764705879</v>
      </c>
    </row>
    <row r="19" spans="1:15">
      <c r="A19" s="77" t="s">
        <v>114</v>
      </c>
      <c r="B19" s="98" t="s">
        <v>253</v>
      </c>
      <c r="C19" s="79" t="str">
        <f>IFERROR(IF(B19="No CAS","",INDEX('DEQ Pollutant List'!$C$7:$C$611,MATCH('3. Pollutant Emissions - EF'!B19,'DEQ Pollutant List'!$B$7:$B$611,0))),"")</f>
        <v>Arsenic and compounds</v>
      </c>
      <c r="D19" s="113">
        <f>IFERROR(IF(OR($B19="",$B19="No CAS"),INDEX('DEQ Pollutant List'!$A$7:$A$611,MATCH($C19,'DEQ Pollutant List'!$C$7:$C$611,0)),INDEX('DEQ Pollutant List'!$A$7:$A$611,MATCH($B19,'DEQ Pollutant List'!$B$7:$B$611,0))),"")</f>
        <v>37</v>
      </c>
      <c r="E19" s="99">
        <v>0</v>
      </c>
      <c r="F19" s="100">
        <v>2.0000000000000001E-4</v>
      </c>
      <c r="G19" s="101">
        <f t="shared" si="0"/>
        <v>2.0000000000000001E-4</v>
      </c>
      <c r="H19" s="81" t="s">
        <v>256</v>
      </c>
      <c r="I19" s="102" t="s">
        <v>257</v>
      </c>
      <c r="J19" s="100" t="s">
        <v>258</v>
      </c>
      <c r="K19" s="103">
        <f>$F19*'2. Emissions Units &amp; Activities'!I$15*(1-$E19)</f>
        <v>2.576470588235294E-2</v>
      </c>
      <c r="L19" s="81">
        <f>$F19*'2. Emissions Units &amp; Activities'!J$15*(1-$E19)</f>
        <v>2.576470588235294E-2</v>
      </c>
      <c r="M19" s="100" t="s">
        <v>258</v>
      </c>
      <c r="N19" s="103">
        <f>$G19*'2. Emissions Units &amp; Activities'!L$15*(1-$E19)</f>
        <v>7.0588235294117641E-5</v>
      </c>
      <c r="O19" s="81">
        <f>$G19*'2. Emissions Units &amp; Activities'!M$15*(1-$E19)</f>
        <v>7.0588235294117641E-5</v>
      </c>
    </row>
    <row r="20" spans="1:15">
      <c r="A20" s="77" t="s">
        <v>114</v>
      </c>
      <c r="B20" s="98" t="s">
        <v>261</v>
      </c>
      <c r="C20" s="79" t="str">
        <f>IFERROR(IF(B20="No CAS","",INDEX('DEQ Pollutant List'!$C$7:$C$611,MATCH('3. Pollutant Emissions - EF'!B20,'DEQ Pollutant List'!$B$7:$B$611,0))),"")</f>
        <v>Barium and compounds</v>
      </c>
      <c r="D20" s="113">
        <f>IFERROR(IF(OR($B20="",$B20="No CAS"),INDEX('DEQ Pollutant List'!$A$7:$A$611,MATCH($C20,'DEQ Pollutant List'!$C$7:$C$611,0)),INDEX('DEQ Pollutant List'!$A$7:$A$611,MATCH($B20,'DEQ Pollutant List'!$B$7:$B$611,0))),"")</f>
        <v>45</v>
      </c>
      <c r="E20" s="99">
        <v>0</v>
      </c>
      <c r="F20" s="100">
        <v>4.4000000000000003E-3</v>
      </c>
      <c r="G20" s="101">
        <f t="shared" si="0"/>
        <v>4.4000000000000003E-3</v>
      </c>
      <c r="H20" s="81" t="s">
        <v>256</v>
      </c>
      <c r="I20" s="102" t="s">
        <v>257</v>
      </c>
      <c r="J20" s="100" t="s">
        <v>258</v>
      </c>
      <c r="K20" s="103">
        <f>$F20*'2. Emissions Units &amp; Activities'!I$15*(1-$E20)</f>
        <v>0.56682352941176473</v>
      </c>
      <c r="L20" s="81">
        <f>$F20*'2. Emissions Units &amp; Activities'!J$15*(1-$E20)</f>
        <v>0.56682352941176473</v>
      </c>
      <c r="M20" s="100" t="s">
        <v>258</v>
      </c>
      <c r="N20" s="103">
        <f>$G20*'2. Emissions Units &amp; Activities'!L$15*(1-$E20)</f>
        <v>1.5529411764705881E-3</v>
      </c>
      <c r="O20" s="81">
        <f>$G20*'2. Emissions Units &amp; Activities'!M$15*(1-$E20)</f>
        <v>1.5529411764705881E-3</v>
      </c>
    </row>
    <row r="21" spans="1:15">
      <c r="A21" s="77" t="s">
        <v>114</v>
      </c>
      <c r="B21" s="98" t="s">
        <v>262</v>
      </c>
      <c r="C21" s="79" t="str">
        <f>IFERROR(IF(B21="No CAS","",INDEX('DEQ Pollutant List'!$C$7:$C$611,MATCH('3. Pollutant Emissions - EF'!B21,'DEQ Pollutant List'!$B$7:$B$611,0))),"")</f>
        <v>Benzene</v>
      </c>
      <c r="D21" s="113">
        <f>IFERROR(IF(OR($B21="",$B21="No CAS"),INDEX('DEQ Pollutant List'!$A$7:$A$611,MATCH($C21,'DEQ Pollutant List'!$C$7:$C$611,0)),INDEX('DEQ Pollutant List'!$A$7:$A$611,MATCH($B21,'DEQ Pollutant List'!$B$7:$B$611,0))),"")</f>
        <v>46</v>
      </c>
      <c r="E21" s="99">
        <v>0</v>
      </c>
      <c r="F21" s="100">
        <v>5.7999999999999996E-3</v>
      </c>
      <c r="G21" s="101">
        <f t="shared" si="0"/>
        <v>5.7999999999999996E-3</v>
      </c>
      <c r="H21" s="81" t="s">
        <v>256</v>
      </c>
      <c r="I21" s="102" t="s">
        <v>257</v>
      </c>
      <c r="J21" s="100" t="s">
        <v>258</v>
      </c>
      <c r="K21" s="103">
        <f>$F21*'2. Emissions Units &amp; Activities'!I$15*(1-$E21)</f>
        <v>0.74717647058823522</v>
      </c>
      <c r="L21" s="81">
        <f>$F21*'2. Emissions Units &amp; Activities'!J$15*(1-$E21)</f>
        <v>0.74717647058823522</v>
      </c>
      <c r="M21" s="100" t="s">
        <v>258</v>
      </c>
      <c r="N21" s="103">
        <f>$G21*'2. Emissions Units &amp; Activities'!L$15*(1-$E21)</f>
        <v>2.0470588235294114E-3</v>
      </c>
      <c r="O21" s="81">
        <f>$G21*'2. Emissions Units &amp; Activities'!M$15*(1-$E21)</f>
        <v>2.0470588235294114E-3</v>
      </c>
    </row>
    <row r="22" spans="1:15">
      <c r="A22" s="77" t="s">
        <v>114</v>
      </c>
      <c r="B22" s="98" t="s">
        <v>263</v>
      </c>
      <c r="C22" s="79" t="str">
        <f>IFERROR(IF(B22="No CAS","",INDEX('DEQ Pollutant List'!$C$7:$C$611,MATCH('3. Pollutant Emissions - EF'!B22,'DEQ Pollutant List'!$B$7:$B$611,0))),"")</f>
        <v>Benzo[a]pyrene</v>
      </c>
      <c r="D22" s="113">
        <f>IFERROR(IF(OR($B22="",$B22="No CAS"),INDEX('DEQ Pollutant List'!$A$7:$A$611,MATCH($C22,'DEQ Pollutant List'!$C$7:$C$611,0)),INDEX('DEQ Pollutant List'!$A$7:$A$611,MATCH($B22,'DEQ Pollutant List'!$B$7:$B$611,0))),"")</f>
        <v>406</v>
      </c>
      <c r="E22" s="99">
        <v>0</v>
      </c>
      <c r="F22" s="100">
        <v>1.1999999999999999E-6</v>
      </c>
      <c r="G22" s="101">
        <f t="shared" si="0"/>
        <v>1.1999999999999999E-6</v>
      </c>
      <c r="H22" s="81" t="s">
        <v>256</v>
      </c>
      <c r="I22" s="102" t="s">
        <v>257</v>
      </c>
      <c r="J22" s="100" t="s">
        <v>258</v>
      </c>
      <c r="K22" s="103">
        <f>$F22*'2. Emissions Units &amp; Activities'!I$15*(1-$E22)</f>
        <v>1.5458823529411762E-4</v>
      </c>
      <c r="L22" s="81">
        <f>$F22*'2. Emissions Units &amp; Activities'!J$15*(1-$E22)</f>
        <v>1.5458823529411762E-4</v>
      </c>
      <c r="M22" s="100" t="s">
        <v>258</v>
      </c>
      <c r="N22" s="103">
        <f>$G22*'2. Emissions Units &amp; Activities'!L$15*(1-$E22)</f>
        <v>4.2352941176470581E-7</v>
      </c>
      <c r="O22" s="81">
        <f>$G22*'2. Emissions Units &amp; Activities'!M$15*(1-$E22)</f>
        <v>4.2352941176470581E-7</v>
      </c>
    </row>
    <row r="23" spans="1:15">
      <c r="A23" s="77" t="s">
        <v>114</v>
      </c>
      <c r="B23" s="98" t="s">
        <v>264</v>
      </c>
      <c r="C23" s="79" t="str">
        <f>IFERROR(IF(B23="No CAS","",INDEX('DEQ Pollutant List'!$C$7:$C$611,MATCH('3. Pollutant Emissions - EF'!B23,'DEQ Pollutant List'!$B$7:$B$611,0))),"")</f>
        <v>Beryllium and compounds</v>
      </c>
      <c r="D23" s="113">
        <f>IFERROR(IF(OR($B23="",$B23="No CAS"),INDEX('DEQ Pollutant List'!$A$7:$A$611,MATCH($C23,'DEQ Pollutant List'!$C$7:$C$611,0)),INDEX('DEQ Pollutant List'!$A$7:$A$611,MATCH($B23,'DEQ Pollutant List'!$B$7:$B$611,0))),"")</f>
        <v>58</v>
      </c>
      <c r="E23" s="99">
        <v>0</v>
      </c>
      <c r="F23" s="100">
        <v>1.2E-5</v>
      </c>
      <c r="G23" s="101">
        <f t="shared" si="0"/>
        <v>1.2E-5</v>
      </c>
      <c r="H23" s="81" t="s">
        <v>256</v>
      </c>
      <c r="I23" s="102" t="s">
        <v>257</v>
      </c>
      <c r="J23" s="100" t="s">
        <v>258</v>
      </c>
      <c r="K23" s="103">
        <f>$F23*'2. Emissions Units &amp; Activities'!I$15*(1-$E23)</f>
        <v>1.5458823529411764E-3</v>
      </c>
      <c r="L23" s="81">
        <f>$F23*'2. Emissions Units &amp; Activities'!J$15*(1-$E23)</f>
        <v>1.5458823529411764E-3</v>
      </c>
      <c r="M23" s="100" t="s">
        <v>258</v>
      </c>
      <c r="N23" s="103">
        <f>$G23*'2. Emissions Units &amp; Activities'!L$15*(1-$E23)</f>
        <v>4.2352941176470583E-6</v>
      </c>
      <c r="O23" s="81">
        <f>$G23*'2. Emissions Units &amp; Activities'!M$15*(1-$E23)</f>
        <v>4.2352941176470583E-6</v>
      </c>
    </row>
    <row r="24" spans="1:15">
      <c r="A24" s="77" t="s">
        <v>114</v>
      </c>
      <c r="B24" s="98" t="s">
        <v>265</v>
      </c>
      <c r="C24" s="79" t="str">
        <f>IFERROR(IF(B24="No CAS","",INDEX('DEQ Pollutant List'!$C$7:$C$611,MATCH('3. Pollutant Emissions - EF'!B24,'DEQ Pollutant List'!$B$7:$B$611,0))),"")</f>
        <v>Cadmium and compounds</v>
      </c>
      <c r="D24" s="113">
        <f>IFERROR(IF(OR($B24="",$B24="No CAS"),INDEX('DEQ Pollutant List'!$A$7:$A$611,MATCH($C24,'DEQ Pollutant List'!$C$7:$C$611,0)),INDEX('DEQ Pollutant List'!$A$7:$A$611,MATCH($B24,'DEQ Pollutant List'!$B$7:$B$611,0))),"")</f>
        <v>83</v>
      </c>
      <c r="E24" s="99">
        <v>0</v>
      </c>
      <c r="F24" s="100">
        <v>1.1000000000000001E-3</v>
      </c>
      <c r="G24" s="101">
        <f t="shared" si="0"/>
        <v>1.1000000000000001E-3</v>
      </c>
      <c r="H24" s="81" t="s">
        <v>256</v>
      </c>
      <c r="I24" s="102" t="s">
        <v>257</v>
      </c>
      <c r="J24" s="100" t="s">
        <v>258</v>
      </c>
      <c r="K24" s="103">
        <f>$F24*'2. Emissions Units &amp; Activities'!I$15*(1-$E24)</f>
        <v>0.14170588235294118</v>
      </c>
      <c r="L24" s="81">
        <f>$F24*'2. Emissions Units &amp; Activities'!J$15*(1-$E24)</f>
        <v>0.14170588235294118</v>
      </c>
      <c r="M24" s="100" t="s">
        <v>258</v>
      </c>
      <c r="N24" s="103">
        <f>$G24*'2. Emissions Units &amp; Activities'!L$15*(1-$E24)</f>
        <v>3.8823529411764702E-4</v>
      </c>
      <c r="O24" s="81">
        <f>$G24*'2. Emissions Units &amp; Activities'!M$15*(1-$E24)</f>
        <v>3.8823529411764702E-4</v>
      </c>
    </row>
    <row r="25" spans="1:15">
      <c r="A25" s="77" t="s">
        <v>114</v>
      </c>
      <c r="B25" s="98" t="s">
        <v>266</v>
      </c>
      <c r="C25" s="79" t="str">
        <f>IFERROR(IF(B25="No CAS","",INDEX('DEQ Pollutant List'!$C$7:$C$611,MATCH('3. Pollutant Emissions - EF'!B25,'DEQ Pollutant List'!$B$7:$B$611,0))),"")</f>
        <v>Chromium VI, chromate and dichromate particulate</v>
      </c>
      <c r="D25" s="113">
        <f>IFERROR(IF(OR($B25="",$B25="No CAS"),INDEX('DEQ Pollutant List'!$A$7:$A$611,MATCH($C25,'DEQ Pollutant List'!$C$7:$C$611,0)),INDEX('DEQ Pollutant List'!$A$7:$A$611,MATCH($B25,'DEQ Pollutant List'!$B$7:$B$611,0))),"")</f>
        <v>136</v>
      </c>
      <c r="E25" s="99">
        <v>0</v>
      </c>
      <c r="F25" s="100">
        <v>1.4E-3</v>
      </c>
      <c r="G25" s="101">
        <f t="shared" si="0"/>
        <v>1.4E-3</v>
      </c>
      <c r="H25" s="81" t="s">
        <v>256</v>
      </c>
      <c r="I25" s="102" t="s">
        <v>257</v>
      </c>
      <c r="J25" s="100" t="s">
        <v>258</v>
      </c>
      <c r="K25" s="103">
        <f>$F25*'2. Emissions Units &amp; Activities'!I$15*(1-$E25)</f>
        <v>0.18035294117647058</v>
      </c>
      <c r="L25" s="81">
        <f>$F25*'2. Emissions Units &amp; Activities'!J$15*(1-$E25)</f>
        <v>0.18035294117647058</v>
      </c>
      <c r="M25" s="100" t="s">
        <v>258</v>
      </c>
      <c r="N25" s="103">
        <f>$G25*'2. Emissions Units &amp; Activities'!L$15*(1-$E25)</f>
        <v>4.9411764705882349E-4</v>
      </c>
      <c r="O25" s="81">
        <f>$G25*'2. Emissions Units &amp; Activities'!M$15*(1-$E25)</f>
        <v>4.9411764705882349E-4</v>
      </c>
    </row>
    <row r="26" spans="1:15">
      <c r="A26" s="77" t="s">
        <v>114</v>
      </c>
      <c r="B26" s="98" t="s">
        <v>267</v>
      </c>
      <c r="C26" s="79" t="str">
        <f>IFERROR(IF(B26="No CAS","",INDEX('DEQ Pollutant List'!$C$7:$C$611,MATCH('3. Pollutant Emissions - EF'!B26,'DEQ Pollutant List'!$B$7:$B$611,0))),"")</f>
        <v>Cobalt and compounds</v>
      </c>
      <c r="D26" s="113">
        <f>IFERROR(IF(OR($B26="",$B26="No CAS"),INDEX('DEQ Pollutant List'!$A$7:$A$611,MATCH($C26,'DEQ Pollutant List'!$C$7:$C$611,0)),INDEX('DEQ Pollutant List'!$A$7:$A$611,MATCH($B26,'DEQ Pollutant List'!$B$7:$B$611,0))),"")</f>
        <v>146</v>
      </c>
      <c r="E26" s="99">
        <v>0</v>
      </c>
      <c r="F26" s="100">
        <v>8.3999999999999995E-5</v>
      </c>
      <c r="G26" s="101">
        <f t="shared" si="0"/>
        <v>8.3999999999999995E-5</v>
      </c>
      <c r="H26" s="81" t="s">
        <v>256</v>
      </c>
      <c r="I26" s="102" t="s">
        <v>257</v>
      </c>
      <c r="J26" s="100" t="s">
        <v>258</v>
      </c>
      <c r="K26" s="103">
        <f>$F26*'2. Emissions Units &amp; Activities'!I$15*(1-$E26)</f>
        <v>1.0821176470588233E-2</v>
      </c>
      <c r="L26" s="81">
        <f>$F26*'2. Emissions Units &amp; Activities'!J$15*(1-$E26)</f>
        <v>1.0821176470588233E-2</v>
      </c>
      <c r="M26" s="100" t="s">
        <v>258</v>
      </c>
      <c r="N26" s="103">
        <f>$G26*'2. Emissions Units &amp; Activities'!L$15*(1-$E26)</f>
        <v>2.9647058823529407E-5</v>
      </c>
      <c r="O26" s="81">
        <f>$G26*'2. Emissions Units &amp; Activities'!M$15*(1-$E26)</f>
        <v>2.9647058823529407E-5</v>
      </c>
    </row>
    <row r="27" spans="1:15">
      <c r="A27" s="77" t="s">
        <v>114</v>
      </c>
      <c r="B27" s="98" t="s">
        <v>268</v>
      </c>
      <c r="C27" s="79" t="str">
        <f>IFERROR(IF(B27="No CAS","",INDEX('DEQ Pollutant List'!$C$7:$C$611,MATCH('3. Pollutant Emissions - EF'!B27,'DEQ Pollutant List'!$B$7:$B$611,0))),"")</f>
        <v>Copper and compounds</v>
      </c>
      <c r="D27" s="113">
        <f>IFERROR(IF(OR($B27="",$B27="No CAS"),INDEX('DEQ Pollutant List'!$A$7:$A$611,MATCH($C27,'DEQ Pollutant List'!$C$7:$C$611,0)),INDEX('DEQ Pollutant List'!$A$7:$A$611,MATCH($B27,'DEQ Pollutant List'!$B$7:$B$611,0))),"")</f>
        <v>149</v>
      </c>
      <c r="E27" s="99">
        <v>0</v>
      </c>
      <c r="F27" s="100">
        <v>8.4999999999999995E-4</v>
      </c>
      <c r="G27" s="101">
        <f t="shared" si="0"/>
        <v>8.4999999999999995E-4</v>
      </c>
      <c r="H27" s="81" t="s">
        <v>256</v>
      </c>
      <c r="I27" s="102" t="s">
        <v>257</v>
      </c>
      <c r="J27" s="100" t="s">
        <v>258</v>
      </c>
      <c r="K27" s="103">
        <f>$F27*'2. Emissions Units &amp; Activities'!I$15*(1-$E27)</f>
        <v>0.10949999999999999</v>
      </c>
      <c r="L27" s="81">
        <f>$F27*'2. Emissions Units &amp; Activities'!J$15*(1-$E27)</f>
        <v>0.10949999999999999</v>
      </c>
      <c r="M27" s="100" t="s">
        <v>258</v>
      </c>
      <c r="N27" s="103">
        <f>$G27*'2. Emissions Units &amp; Activities'!L$15*(1-$E27)</f>
        <v>2.9999999999999997E-4</v>
      </c>
      <c r="O27" s="81">
        <f>$G27*'2. Emissions Units &amp; Activities'!M$15*(1-$E27)</f>
        <v>2.9999999999999997E-4</v>
      </c>
    </row>
    <row r="28" spans="1:15">
      <c r="A28" s="77" t="s">
        <v>114</v>
      </c>
      <c r="B28" s="98" t="s">
        <v>269</v>
      </c>
      <c r="C28" s="79" t="str">
        <f>IFERROR(IF(B28="No CAS","",INDEX('DEQ Pollutant List'!$C$7:$C$611,MATCH('3. Pollutant Emissions - EF'!B28,'DEQ Pollutant List'!$B$7:$B$611,0))),"")</f>
        <v>Ethyl benzene</v>
      </c>
      <c r="D28" s="113">
        <f>IFERROR(IF(OR($B28="",$B28="No CAS"),INDEX('DEQ Pollutant List'!$A$7:$A$611,MATCH($C28,'DEQ Pollutant List'!$C$7:$C$611,0)),INDEX('DEQ Pollutant List'!$A$7:$A$611,MATCH($B28,'DEQ Pollutant List'!$B$7:$B$611,0))),"")</f>
        <v>229</v>
      </c>
      <c r="E28" s="99">
        <v>0</v>
      </c>
      <c r="F28" s="100">
        <v>6.8999999999999999E-3</v>
      </c>
      <c r="G28" s="101">
        <f t="shared" si="0"/>
        <v>6.8999999999999999E-3</v>
      </c>
      <c r="H28" s="81" t="s">
        <v>256</v>
      </c>
      <c r="I28" s="102" t="s">
        <v>257</v>
      </c>
      <c r="J28" s="100" t="s">
        <v>258</v>
      </c>
      <c r="K28" s="103">
        <f>$F28*'2. Emissions Units &amp; Activities'!I$15*(1-$E28)</f>
        <v>0.88888235294117635</v>
      </c>
      <c r="L28" s="81">
        <f>$F28*'2. Emissions Units &amp; Activities'!J$15*(1-$E28)</f>
        <v>0.88888235294117635</v>
      </c>
      <c r="M28" s="100" t="s">
        <v>258</v>
      </c>
      <c r="N28" s="103">
        <f>$G28*'2. Emissions Units &amp; Activities'!L$15*(1-$E28)</f>
        <v>2.4352941176470585E-3</v>
      </c>
      <c r="O28" s="81">
        <f>$G28*'2. Emissions Units &amp; Activities'!M$15*(1-$E28)</f>
        <v>2.4352941176470585E-3</v>
      </c>
    </row>
    <row r="29" spans="1:15">
      <c r="A29" s="77" t="s">
        <v>114</v>
      </c>
      <c r="B29" s="98" t="s">
        <v>270</v>
      </c>
      <c r="C29" s="79" t="str">
        <f>IFERROR(IF(B29="No CAS","",INDEX('DEQ Pollutant List'!$C$7:$C$611,MATCH('3. Pollutant Emissions - EF'!B29,'DEQ Pollutant List'!$B$7:$B$611,0))),"")</f>
        <v>Formaldehyde</v>
      </c>
      <c r="D29" s="113">
        <f>IFERROR(IF(OR($B29="",$B29="No CAS"),INDEX('DEQ Pollutant List'!$A$7:$A$611,MATCH($C29,'DEQ Pollutant List'!$C$7:$C$611,0)),INDEX('DEQ Pollutant List'!$A$7:$A$611,MATCH($B29,'DEQ Pollutant List'!$B$7:$B$611,0))),"")</f>
        <v>250</v>
      </c>
      <c r="E29" s="99">
        <v>0</v>
      </c>
      <c r="F29" s="100">
        <v>1.23E-2</v>
      </c>
      <c r="G29" s="101">
        <f t="shared" si="0"/>
        <v>1.23E-2</v>
      </c>
      <c r="H29" s="81" t="s">
        <v>256</v>
      </c>
      <c r="I29" s="102" t="s">
        <v>257</v>
      </c>
      <c r="J29" s="100" t="s">
        <v>258</v>
      </c>
      <c r="K29" s="103">
        <f>$F29*'2. Emissions Units &amp; Activities'!I$15*(1-$E29)</f>
        <v>1.5845294117647057</v>
      </c>
      <c r="L29" s="81">
        <f>$F29*'2. Emissions Units &amp; Activities'!J$15*(1-$E29)</f>
        <v>1.5845294117647057</v>
      </c>
      <c r="M29" s="100" t="s">
        <v>258</v>
      </c>
      <c r="N29" s="103">
        <f>$G29*'2. Emissions Units &amp; Activities'!L$15*(1-$E29)</f>
        <v>4.3411764705882346E-3</v>
      </c>
      <c r="O29" s="81">
        <f>$G29*'2. Emissions Units &amp; Activities'!M$15*(1-$E29)</f>
        <v>4.3411764705882346E-3</v>
      </c>
    </row>
    <row r="30" spans="1:15">
      <c r="A30" s="77" t="s">
        <v>114</v>
      </c>
      <c r="B30" s="98" t="s">
        <v>271</v>
      </c>
      <c r="C30" s="79" t="str">
        <f>IFERROR(IF(B30="No CAS","",INDEX('DEQ Pollutant List'!$C$7:$C$611,MATCH('3. Pollutant Emissions - EF'!B30,'DEQ Pollutant List'!$B$7:$B$611,0))),"")</f>
        <v>Hexane</v>
      </c>
      <c r="D30" s="113">
        <f>IFERROR(IF(OR($B30="",$B30="No CAS"),INDEX('DEQ Pollutant List'!$A$7:$A$611,MATCH($C30,'DEQ Pollutant List'!$C$7:$C$611,0)),INDEX('DEQ Pollutant List'!$A$7:$A$611,MATCH($B30,'DEQ Pollutant List'!$B$7:$B$611,0))),"")</f>
        <v>289</v>
      </c>
      <c r="E30" s="99">
        <v>0</v>
      </c>
      <c r="F30" s="100">
        <v>4.5999999999999999E-3</v>
      </c>
      <c r="G30" s="101">
        <f t="shared" si="0"/>
        <v>4.5999999999999999E-3</v>
      </c>
      <c r="H30" s="81" t="s">
        <v>256</v>
      </c>
      <c r="I30" s="102" t="s">
        <v>257</v>
      </c>
      <c r="J30" s="100" t="s">
        <v>258</v>
      </c>
      <c r="K30" s="103">
        <f>$F30*'2. Emissions Units &amp; Activities'!I$15*(1-$E30)</f>
        <v>0.59258823529411764</v>
      </c>
      <c r="L30" s="81">
        <f>$F30*'2. Emissions Units &amp; Activities'!J$15*(1-$E30)</f>
        <v>0.59258823529411764</v>
      </c>
      <c r="M30" s="100" t="s">
        <v>258</v>
      </c>
      <c r="N30" s="103">
        <f>$G30*'2. Emissions Units &amp; Activities'!L$15*(1-$E30)</f>
        <v>1.6235294117647057E-3</v>
      </c>
      <c r="O30" s="81">
        <f>$G30*'2. Emissions Units &amp; Activities'!M$15*(1-$E30)</f>
        <v>1.6235294117647057E-3</v>
      </c>
    </row>
    <row r="31" spans="1:15">
      <c r="A31" s="77" t="s">
        <v>114</v>
      </c>
      <c r="B31" s="98" t="s">
        <v>272</v>
      </c>
      <c r="C31" s="79" t="str">
        <f>IFERROR(IF(B31="No CAS","",INDEX('DEQ Pollutant List'!$C$7:$C$611,MATCH('3. Pollutant Emissions - EF'!B31,'DEQ Pollutant List'!$B$7:$B$611,0))),"")</f>
        <v>Lead and compounds</v>
      </c>
      <c r="D31" s="113">
        <f>IFERROR(IF(OR($B31="",$B31="No CAS"),INDEX('DEQ Pollutant List'!$A$7:$A$611,MATCH($C31,'DEQ Pollutant List'!$C$7:$C$611,0)),INDEX('DEQ Pollutant List'!$A$7:$A$611,MATCH($B31,'DEQ Pollutant List'!$B$7:$B$611,0))),"")</f>
        <v>305</v>
      </c>
      <c r="E31" s="99">
        <v>0</v>
      </c>
      <c r="F31" s="100">
        <v>5.0000000000000001E-4</v>
      </c>
      <c r="G31" s="101">
        <f t="shared" si="0"/>
        <v>5.0000000000000001E-4</v>
      </c>
      <c r="H31" s="81" t="s">
        <v>256</v>
      </c>
      <c r="I31" s="102" t="s">
        <v>257</v>
      </c>
      <c r="J31" s="100" t="s">
        <v>258</v>
      </c>
      <c r="K31" s="103">
        <f>$F31*'2. Emissions Units &amp; Activities'!I$15*(1-$E31)</f>
        <v>6.4411764705882349E-2</v>
      </c>
      <c r="L31" s="81">
        <f>$F31*'2. Emissions Units &amp; Activities'!J$15*(1-$E31)</f>
        <v>6.4411764705882349E-2</v>
      </c>
      <c r="M31" s="100" t="s">
        <v>258</v>
      </c>
      <c r="N31" s="103">
        <f>$G31*'2. Emissions Units &amp; Activities'!L$15*(1-$E31)</f>
        <v>1.764705882352941E-4</v>
      </c>
      <c r="O31" s="81">
        <f>$G31*'2. Emissions Units &amp; Activities'!M$15*(1-$E31)</f>
        <v>1.764705882352941E-4</v>
      </c>
    </row>
    <row r="32" spans="1:15">
      <c r="A32" s="77" t="s">
        <v>114</v>
      </c>
      <c r="B32" s="98" t="s">
        <v>273</v>
      </c>
      <c r="C32" s="79" t="str">
        <f>IFERROR(IF(B32="No CAS","",INDEX('DEQ Pollutant List'!$C$7:$C$611,MATCH('3. Pollutant Emissions - EF'!B32,'DEQ Pollutant List'!$B$7:$B$611,0))),"")</f>
        <v>Manganese and compounds</v>
      </c>
      <c r="D32" s="113">
        <f>IFERROR(IF(OR($B32="",$B32="No CAS"),INDEX('DEQ Pollutant List'!$A$7:$A$611,MATCH($C32,'DEQ Pollutant List'!$C$7:$C$611,0)),INDEX('DEQ Pollutant List'!$A$7:$A$611,MATCH($B32,'DEQ Pollutant List'!$B$7:$B$611,0))),"")</f>
        <v>312</v>
      </c>
      <c r="E32" s="99">
        <v>0</v>
      </c>
      <c r="F32" s="100">
        <v>3.8000000000000002E-4</v>
      </c>
      <c r="G32" s="101">
        <f t="shared" si="0"/>
        <v>3.8000000000000002E-4</v>
      </c>
      <c r="H32" s="81" t="s">
        <v>256</v>
      </c>
      <c r="I32" s="102" t="s">
        <v>257</v>
      </c>
      <c r="J32" s="100" t="s">
        <v>258</v>
      </c>
      <c r="K32" s="103">
        <f>$F32*'2. Emissions Units &amp; Activities'!I$15*(1-$E32)</f>
        <v>4.8952941176470588E-2</v>
      </c>
      <c r="L32" s="81">
        <f>$F32*'2. Emissions Units &amp; Activities'!J$15*(1-$E32)</f>
        <v>4.8952941176470588E-2</v>
      </c>
      <c r="M32" s="100" t="s">
        <v>258</v>
      </c>
      <c r="N32" s="103">
        <f>$G32*'2. Emissions Units &amp; Activities'!L$15*(1-$E32)</f>
        <v>1.3411764705882352E-4</v>
      </c>
      <c r="O32" s="81">
        <f>$G32*'2. Emissions Units &amp; Activities'!M$15*(1-$E32)</f>
        <v>1.3411764705882352E-4</v>
      </c>
    </row>
    <row r="33" spans="1:15">
      <c r="A33" s="77" t="s">
        <v>114</v>
      </c>
      <c r="B33" s="98" t="s">
        <v>274</v>
      </c>
      <c r="C33" s="79" t="str">
        <f>IFERROR(IF(B33="No CAS","",INDEX('DEQ Pollutant List'!$C$7:$C$611,MATCH('3. Pollutant Emissions - EF'!B33,'DEQ Pollutant List'!$B$7:$B$611,0))),"")</f>
        <v>Mercury and compounds</v>
      </c>
      <c r="D33" s="113">
        <f>IFERROR(IF(OR($B33="",$B33="No CAS"),INDEX('DEQ Pollutant List'!$A$7:$A$611,MATCH($C33,'DEQ Pollutant List'!$C$7:$C$611,0)),INDEX('DEQ Pollutant List'!$A$7:$A$611,MATCH($B33,'DEQ Pollutant List'!$B$7:$B$611,0))),"")</f>
        <v>316</v>
      </c>
      <c r="E33" s="99">
        <v>0</v>
      </c>
      <c r="F33" s="100">
        <v>2.5999999999999998E-4</v>
      </c>
      <c r="G33" s="101">
        <f t="shared" si="0"/>
        <v>2.5999999999999998E-4</v>
      </c>
      <c r="H33" s="81" t="s">
        <v>256</v>
      </c>
      <c r="I33" s="102" t="s">
        <v>257</v>
      </c>
      <c r="J33" s="100" t="s">
        <v>258</v>
      </c>
      <c r="K33" s="103">
        <f>$F33*'2. Emissions Units &amp; Activities'!I$15*(1-$E33)</f>
        <v>3.349411764705882E-2</v>
      </c>
      <c r="L33" s="81">
        <f>$F33*'2. Emissions Units &amp; Activities'!J$15*(1-$E33)</f>
        <v>3.349411764705882E-2</v>
      </c>
      <c r="M33" s="100" t="s">
        <v>258</v>
      </c>
      <c r="N33" s="103">
        <f>$G33*'2. Emissions Units &amp; Activities'!L$15*(1-$E33)</f>
        <v>9.176470588235292E-5</v>
      </c>
      <c r="O33" s="81">
        <f>$G33*'2. Emissions Units &amp; Activities'!M$15*(1-$E33)</f>
        <v>9.176470588235292E-5</v>
      </c>
    </row>
    <row r="34" spans="1:15">
      <c r="A34" s="77" t="s">
        <v>114</v>
      </c>
      <c r="B34" s="98" t="s">
        <v>275</v>
      </c>
      <c r="C34" s="79" t="str">
        <f>IFERROR(IF(B34="No CAS","",INDEX('DEQ Pollutant List'!$C$7:$C$611,MATCH('3. Pollutant Emissions - EF'!B34,'DEQ Pollutant List'!$B$7:$B$611,0))),"")</f>
        <v>Molybdenum trioxide</v>
      </c>
      <c r="D34" s="113">
        <f>IFERROR(IF(OR($B34="",$B34="No CAS"),INDEX('DEQ Pollutant List'!$A$7:$A$611,MATCH($C34,'DEQ Pollutant List'!$C$7:$C$611,0)),INDEX('DEQ Pollutant List'!$A$7:$A$611,MATCH($B34,'DEQ Pollutant List'!$B$7:$B$611,0))),"")</f>
        <v>361</v>
      </c>
      <c r="E34" s="99">
        <v>0</v>
      </c>
      <c r="F34" s="100">
        <v>1.65E-3</v>
      </c>
      <c r="G34" s="101">
        <f t="shared" si="0"/>
        <v>1.65E-3</v>
      </c>
      <c r="H34" s="81" t="s">
        <v>256</v>
      </c>
      <c r="I34" s="102" t="s">
        <v>257</v>
      </c>
      <c r="J34" s="100" t="s">
        <v>258</v>
      </c>
      <c r="K34" s="103">
        <f>$F34*'2. Emissions Units &amp; Activities'!I$15*(1-$E34)</f>
        <v>0.21255882352941174</v>
      </c>
      <c r="L34" s="81">
        <f>$F34*'2. Emissions Units &amp; Activities'!J$15*(1-$E34)</f>
        <v>0.21255882352941174</v>
      </c>
      <c r="M34" s="100" t="s">
        <v>258</v>
      </c>
      <c r="N34" s="103">
        <f>$G34*'2. Emissions Units &amp; Activities'!L$15*(1-$E34)</f>
        <v>5.8235294117647048E-4</v>
      </c>
      <c r="O34" s="81">
        <f>$G34*'2. Emissions Units &amp; Activities'!M$15*(1-$E34)</f>
        <v>5.8235294117647048E-4</v>
      </c>
    </row>
    <row r="35" spans="1:15">
      <c r="A35" s="77" t="s">
        <v>114</v>
      </c>
      <c r="B35" s="98" t="s">
        <v>276</v>
      </c>
      <c r="C35" s="79" t="str">
        <f>IFERROR(IF(B35="No CAS","",INDEX('DEQ Pollutant List'!$C$7:$C$611,MATCH('3. Pollutant Emissions - EF'!B35,'DEQ Pollutant List'!$B$7:$B$611,0))),"")</f>
        <v>Naphthalene</v>
      </c>
      <c r="D35" s="113">
        <f>IFERROR(IF(OR($B35="",$B35="No CAS"),INDEX('DEQ Pollutant List'!$A$7:$A$611,MATCH($C35,'DEQ Pollutant List'!$C$7:$C$611,0)),INDEX('DEQ Pollutant List'!$A$7:$A$611,MATCH($B35,'DEQ Pollutant List'!$B$7:$B$611,0))),"")</f>
        <v>428</v>
      </c>
      <c r="E35" s="99">
        <v>0</v>
      </c>
      <c r="F35" s="100">
        <v>2.9999999999999997E-4</v>
      </c>
      <c r="G35" s="101">
        <f t="shared" si="0"/>
        <v>2.9999999999999997E-4</v>
      </c>
      <c r="H35" s="81" t="s">
        <v>256</v>
      </c>
      <c r="I35" s="102" t="s">
        <v>257</v>
      </c>
      <c r="J35" s="100" t="s">
        <v>258</v>
      </c>
      <c r="K35" s="103">
        <f>$F35*'2. Emissions Units &amp; Activities'!I$15*(1-$E35)</f>
        <v>3.8647058823529402E-2</v>
      </c>
      <c r="L35" s="81">
        <f>$F35*'2. Emissions Units &amp; Activities'!J$15*(1-$E35)</f>
        <v>3.8647058823529402E-2</v>
      </c>
      <c r="M35" s="100" t="s">
        <v>258</v>
      </c>
      <c r="N35" s="103">
        <f>$G35*'2. Emissions Units &amp; Activities'!L$15*(1-$E35)</f>
        <v>1.0588235294117645E-4</v>
      </c>
      <c r="O35" s="81">
        <f>$G35*'2. Emissions Units &amp; Activities'!M$15*(1-$E35)</f>
        <v>1.0588235294117645E-4</v>
      </c>
    </row>
    <row r="36" spans="1:15">
      <c r="A36" s="77" t="s">
        <v>114</v>
      </c>
      <c r="B36" s="98" t="s">
        <v>277</v>
      </c>
      <c r="C36" s="79" t="str">
        <f>IFERROR(IF(B36="No CAS","",INDEX('DEQ Pollutant List'!$C$7:$C$611,MATCH('3. Pollutant Emissions - EF'!B36,'DEQ Pollutant List'!$B$7:$B$611,0))),"")</f>
        <v>Nickel and compounds</v>
      </c>
      <c r="D36" s="113">
        <f>IFERROR(IF(OR($B36="",$B36="No CAS"),INDEX('DEQ Pollutant List'!$A$7:$A$611,MATCH($C36,'DEQ Pollutant List'!$C$7:$C$611,0)),INDEX('DEQ Pollutant List'!$A$7:$A$611,MATCH($B36,'DEQ Pollutant List'!$B$7:$B$611,0))),"")</f>
        <v>364</v>
      </c>
      <c r="E36" s="99">
        <v>0</v>
      </c>
      <c r="F36" s="100">
        <v>2.0999999999999999E-3</v>
      </c>
      <c r="G36" s="101">
        <f t="shared" si="0"/>
        <v>2.0999999999999999E-3</v>
      </c>
      <c r="H36" s="81" t="s">
        <v>256</v>
      </c>
      <c r="I36" s="102" t="s">
        <v>257</v>
      </c>
      <c r="J36" s="100" t="s">
        <v>258</v>
      </c>
      <c r="K36" s="103">
        <f>$F36*'2. Emissions Units &amp; Activities'!I$15*(1-$E36)</f>
        <v>0.27052941176470585</v>
      </c>
      <c r="L36" s="81">
        <f>$F36*'2. Emissions Units &amp; Activities'!J$15*(1-$E36)</f>
        <v>0.27052941176470585</v>
      </c>
      <c r="M36" s="100" t="s">
        <v>258</v>
      </c>
      <c r="N36" s="103">
        <f>$G36*'2. Emissions Units &amp; Activities'!L$15*(1-$E36)</f>
        <v>7.4117647058823523E-4</v>
      </c>
      <c r="O36" s="81">
        <f>$G36*'2. Emissions Units &amp; Activities'!M$15*(1-$E36)</f>
        <v>7.4117647058823523E-4</v>
      </c>
    </row>
    <row r="37" spans="1:15">
      <c r="A37" s="77" t="s">
        <v>114</v>
      </c>
      <c r="B37" s="98">
        <v>401</v>
      </c>
      <c r="C37" s="79" t="str">
        <f>IFERROR(IF(B37="No CAS","",INDEX('DEQ Pollutant List'!$C$7:$C$611,MATCH('3. Pollutant Emissions - EF'!B37,'DEQ Pollutant List'!$B$7:$B$611,0))),"")</f>
        <v>Polycyclic aromatic hydrocarbons (PAHs)</v>
      </c>
      <c r="D37" s="113">
        <f>IFERROR(IF(OR($B37="",$B37="No CAS"),INDEX('DEQ Pollutant List'!$A$7:$A$611,MATCH($C37,'DEQ Pollutant List'!$C$7:$C$611,0)),INDEX('DEQ Pollutant List'!$A$7:$A$611,MATCH($B37,'DEQ Pollutant List'!$B$7:$B$611,0))),"")</f>
        <v>401</v>
      </c>
      <c r="E37" s="99">
        <v>0</v>
      </c>
      <c r="F37" s="100">
        <v>1E-4</v>
      </c>
      <c r="G37" s="101">
        <f t="shared" si="0"/>
        <v>1E-4</v>
      </c>
      <c r="H37" s="81" t="s">
        <v>256</v>
      </c>
      <c r="I37" s="102" t="s">
        <v>257</v>
      </c>
      <c r="J37" s="100" t="s">
        <v>258</v>
      </c>
      <c r="K37" s="103">
        <f>$F37*'2. Emissions Units &amp; Activities'!I$15*(1-$E37)</f>
        <v>1.288235294117647E-2</v>
      </c>
      <c r="L37" s="81">
        <f>$F37*'2. Emissions Units &amp; Activities'!J$15*(1-$E37)</f>
        <v>1.288235294117647E-2</v>
      </c>
      <c r="M37" s="100" t="s">
        <v>258</v>
      </c>
      <c r="N37" s="103">
        <f>$G37*'2. Emissions Units &amp; Activities'!L$15*(1-$E37)</f>
        <v>3.529411764705882E-5</v>
      </c>
      <c r="O37" s="81">
        <f>$G37*'2. Emissions Units &amp; Activities'!M$15*(1-$E37)</f>
        <v>3.529411764705882E-5</v>
      </c>
    </row>
    <row r="38" spans="1:15">
      <c r="A38" s="77" t="s">
        <v>114</v>
      </c>
      <c r="B38" s="98" t="s">
        <v>278</v>
      </c>
      <c r="C38" s="79" t="str">
        <f>IFERROR(IF(B38="No CAS","",INDEX('DEQ Pollutant List'!$C$7:$C$611,MATCH('3. Pollutant Emissions - EF'!B38,'DEQ Pollutant List'!$B$7:$B$611,0))),"")</f>
        <v>Selenium and compounds</v>
      </c>
      <c r="D38" s="113">
        <f>IFERROR(IF(OR($B38="",$B38="No CAS"),INDEX('DEQ Pollutant List'!$A$7:$A$611,MATCH($C38,'DEQ Pollutant List'!$C$7:$C$611,0)),INDEX('DEQ Pollutant List'!$A$7:$A$611,MATCH($B38,'DEQ Pollutant List'!$B$7:$B$611,0))),"")</f>
        <v>575</v>
      </c>
      <c r="E38" s="99">
        <v>0</v>
      </c>
      <c r="F38" s="100">
        <v>2.4000000000000001E-5</v>
      </c>
      <c r="G38" s="101">
        <f t="shared" si="0"/>
        <v>2.4000000000000001E-5</v>
      </c>
      <c r="H38" s="81" t="s">
        <v>256</v>
      </c>
      <c r="I38" s="102" t="s">
        <v>257</v>
      </c>
      <c r="J38" s="100" t="s">
        <v>258</v>
      </c>
      <c r="K38" s="103">
        <f>$F38*'2. Emissions Units &amp; Activities'!I$15*(1-$E38)</f>
        <v>3.0917647058823529E-3</v>
      </c>
      <c r="L38" s="81">
        <f>$F38*'2. Emissions Units &amp; Activities'!J$15*(1-$E38)</f>
        <v>3.0917647058823529E-3</v>
      </c>
      <c r="M38" s="100" t="s">
        <v>258</v>
      </c>
      <c r="N38" s="103">
        <f>$G38*'2. Emissions Units &amp; Activities'!L$15*(1-$E38)</f>
        <v>8.4705882352941166E-6</v>
      </c>
      <c r="O38" s="81">
        <f>$G38*'2. Emissions Units &amp; Activities'!M$15*(1-$E38)</f>
        <v>8.4705882352941166E-6</v>
      </c>
    </row>
    <row r="39" spans="1:15">
      <c r="A39" s="77" t="s">
        <v>114</v>
      </c>
      <c r="B39" s="98" t="s">
        <v>279</v>
      </c>
      <c r="C39" s="79" t="str">
        <f>IFERROR(IF(B39="No CAS","",INDEX('DEQ Pollutant List'!$C$7:$C$611,MATCH('3. Pollutant Emissions - EF'!B39,'DEQ Pollutant List'!$B$7:$B$611,0))),"")</f>
        <v>Toluene</v>
      </c>
      <c r="D39" s="113">
        <f>IFERROR(IF(OR($B39="",$B39="No CAS"),INDEX('DEQ Pollutant List'!$A$7:$A$611,MATCH($C39,'DEQ Pollutant List'!$C$7:$C$611,0)),INDEX('DEQ Pollutant List'!$A$7:$A$611,MATCH($B39,'DEQ Pollutant List'!$B$7:$B$611,0))),"")</f>
        <v>600</v>
      </c>
      <c r="E39" s="99">
        <v>0</v>
      </c>
      <c r="F39" s="100">
        <v>2.6499999999999999E-2</v>
      </c>
      <c r="G39" s="101">
        <f t="shared" si="0"/>
        <v>2.6499999999999999E-2</v>
      </c>
      <c r="H39" s="81" t="s">
        <v>256</v>
      </c>
      <c r="I39" s="102" t="s">
        <v>257</v>
      </c>
      <c r="J39" s="100" t="s">
        <v>258</v>
      </c>
      <c r="K39" s="103">
        <f>$F39*'2. Emissions Units &amp; Activities'!I$15*(1-$E39)</f>
        <v>3.4138235294117645</v>
      </c>
      <c r="L39" s="81">
        <f>$F39*'2. Emissions Units &amp; Activities'!J$15*(1-$E39)</f>
        <v>3.4138235294117645</v>
      </c>
      <c r="M39" s="100" t="s">
        <v>258</v>
      </c>
      <c r="N39" s="103">
        <f>$G39*'2. Emissions Units &amp; Activities'!L$15*(1-$E39)</f>
        <v>9.3529411764705864E-3</v>
      </c>
      <c r="O39" s="81">
        <f>$G39*'2. Emissions Units &amp; Activities'!M$15*(1-$E39)</f>
        <v>9.3529411764705864E-3</v>
      </c>
    </row>
    <row r="40" spans="1:15">
      <c r="A40" s="77" t="s">
        <v>114</v>
      </c>
      <c r="B40" s="98" t="s">
        <v>280</v>
      </c>
      <c r="C40" s="79" t="str">
        <f>IFERROR(IF(B40="No CAS","",INDEX('DEQ Pollutant List'!$C$7:$C$611,MATCH('3. Pollutant Emissions - EF'!B40,'DEQ Pollutant List'!$B$7:$B$611,0))),"")</f>
        <v>Vanadium (fume or dust)</v>
      </c>
      <c r="D40" s="113">
        <f>IFERROR(IF(OR($B40="",$B40="No CAS"),INDEX('DEQ Pollutant List'!$A$7:$A$611,MATCH($C40,'DEQ Pollutant List'!$C$7:$C$611,0)),INDEX('DEQ Pollutant List'!$A$7:$A$611,MATCH($B40,'DEQ Pollutant List'!$B$7:$B$611,0))),"")</f>
        <v>620</v>
      </c>
      <c r="E40" s="99">
        <v>0</v>
      </c>
      <c r="F40" s="100">
        <v>2.3E-3</v>
      </c>
      <c r="G40" s="101">
        <f t="shared" si="0"/>
        <v>2.3E-3</v>
      </c>
      <c r="H40" s="81" t="s">
        <v>256</v>
      </c>
      <c r="I40" s="102" t="s">
        <v>257</v>
      </c>
      <c r="J40" s="100" t="s">
        <v>258</v>
      </c>
      <c r="K40" s="103">
        <f>$F40*'2. Emissions Units &amp; Activities'!I$15*(1-$E40)</f>
        <v>0.29629411764705882</v>
      </c>
      <c r="L40" s="81">
        <f>$F40*'2. Emissions Units &amp; Activities'!J$15*(1-$E40)</f>
        <v>0.29629411764705882</v>
      </c>
      <c r="M40" s="100" t="s">
        <v>258</v>
      </c>
      <c r="N40" s="103">
        <f>$G40*'2. Emissions Units &amp; Activities'!L$15*(1-$E40)</f>
        <v>8.1176470588235287E-4</v>
      </c>
      <c r="O40" s="81">
        <f>$G40*'2. Emissions Units &amp; Activities'!M$15*(1-$E40)</f>
        <v>8.1176470588235287E-4</v>
      </c>
    </row>
    <row r="41" spans="1:15">
      <c r="A41" s="77" t="s">
        <v>114</v>
      </c>
      <c r="B41" s="98" t="s">
        <v>281</v>
      </c>
      <c r="C41" s="79" t="str">
        <f>IFERROR(IF(B41="No CAS","",INDEX('DEQ Pollutant List'!$C$7:$C$611,MATCH('3. Pollutant Emissions - EF'!B41,'DEQ Pollutant List'!$B$7:$B$611,0))),"")</f>
        <v>Xylene (mixture), including m-xylene, o-xylene, p-xylene</v>
      </c>
      <c r="D41" s="113">
        <f>IFERROR(IF(OR($B41="",$B41="No CAS"),INDEX('DEQ Pollutant List'!$A$7:$A$611,MATCH($C41,'DEQ Pollutant List'!$C$7:$C$611,0)),INDEX('DEQ Pollutant List'!$A$7:$A$611,MATCH($B41,'DEQ Pollutant List'!$B$7:$B$611,0))),"")</f>
        <v>628</v>
      </c>
      <c r="E41" s="99">
        <v>0</v>
      </c>
      <c r="F41" s="100">
        <v>1.9699999999999999E-2</v>
      </c>
      <c r="G41" s="101">
        <f t="shared" si="0"/>
        <v>1.9699999999999999E-2</v>
      </c>
      <c r="H41" s="81" t="s">
        <v>256</v>
      </c>
      <c r="I41" s="102" t="s">
        <v>257</v>
      </c>
      <c r="J41" s="100" t="s">
        <v>258</v>
      </c>
      <c r="K41" s="103">
        <f>$F41*'2. Emissions Units &amp; Activities'!I$15*(1-$E41)</f>
        <v>2.5378235294117641</v>
      </c>
      <c r="L41" s="81">
        <f>$F41*'2. Emissions Units &amp; Activities'!J$15*(1-$E41)</f>
        <v>2.5378235294117641</v>
      </c>
      <c r="M41" s="100" t="s">
        <v>258</v>
      </c>
      <c r="N41" s="103">
        <f>$G41*'2. Emissions Units &amp; Activities'!L$15*(1-$E41)</f>
        <v>6.9529411764705871E-3</v>
      </c>
      <c r="O41" s="81">
        <f>$G41*'2. Emissions Units &amp; Activities'!M$15*(1-$E41)</f>
        <v>6.9529411764705871E-3</v>
      </c>
    </row>
    <row r="42" spans="1:15">
      <c r="A42" s="77" t="s">
        <v>114</v>
      </c>
      <c r="B42" s="98" t="s">
        <v>282</v>
      </c>
      <c r="C42" s="79" t="str">
        <f>IFERROR(IF(B42="No CAS","",INDEX('DEQ Pollutant List'!$C$7:$C$611,MATCH('3. Pollutant Emissions - EF'!B42,'DEQ Pollutant List'!$B$7:$B$611,0))),"")</f>
        <v>Zinc and compounds</v>
      </c>
      <c r="D42" s="113">
        <f>IFERROR(IF(OR($B42="",$B42="No CAS"),INDEX('DEQ Pollutant List'!$A$7:$A$611,MATCH($C42,'DEQ Pollutant List'!$C$7:$C$611,0)),INDEX('DEQ Pollutant List'!$A$7:$A$611,MATCH($B42,'DEQ Pollutant List'!$B$7:$B$611,0))),"")</f>
        <v>632</v>
      </c>
      <c r="E42" s="99">
        <v>0</v>
      </c>
      <c r="F42" s="100">
        <v>2.9000000000000001E-2</v>
      </c>
      <c r="G42" s="101">
        <f t="shared" ref="G42" si="1">F42</f>
        <v>2.9000000000000001E-2</v>
      </c>
      <c r="H42" s="81" t="s">
        <v>256</v>
      </c>
      <c r="I42" s="102" t="s">
        <v>257</v>
      </c>
      <c r="J42" s="100" t="s">
        <v>258</v>
      </c>
      <c r="K42" s="103">
        <f>$F42*'2. Emissions Units &amp; Activities'!I$15*(1-$E42)</f>
        <v>3.7358823529411764</v>
      </c>
      <c r="L42" s="81">
        <f>$F42*'2. Emissions Units &amp; Activities'!J$15*(1-$E42)</f>
        <v>3.7358823529411764</v>
      </c>
      <c r="M42" s="100" t="s">
        <v>258</v>
      </c>
      <c r="N42" s="103">
        <f>$G42*'2. Emissions Units &amp; Activities'!L$15*(1-$E42)</f>
        <v>1.0235294117647058E-2</v>
      </c>
      <c r="O42" s="81">
        <f>$G42*'2. Emissions Units &amp; Activities'!M$15*(1-$E42)</f>
        <v>1.0235294117647058E-2</v>
      </c>
    </row>
    <row r="43" spans="1:15">
      <c r="A43" s="77"/>
      <c r="B43" s="98"/>
      <c r="C43" s="79" t="str">
        <f>IFERROR(IF(B43="No CAS","",INDEX('DEQ Pollutant List'!$C$7:$C$611,MATCH('3. Pollutant Emissions - EF'!B43,'DEQ Pollutant List'!$B$7:$B$611,0))),"")</f>
        <v/>
      </c>
      <c r="D43" s="113" t="str">
        <f>IFERROR(IF(OR($B43="",$B43="No CAS"),INDEX('DEQ Pollutant List'!$A$7:$A$611,MATCH($C43,'DEQ Pollutant List'!$C$7:$C$611,0)),INDEX('DEQ Pollutant List'!$A$7:$A$611,MATCH($B43,'DEQ Pollutant List'!$B$7:$B$611,0))),"")</f>
        <v/>
      </c>
      <c r="E43" s="99"/>
      <c r="F43" s="100"/>
      <c r="G43" s="101"/>
      <c r="H43" s="81"/>
      <c r="I43" s="102"/>
      <c r="J43" s="100"/>
      <c r="K43" s="103"/>
      <c r="L43" s="81"/>
      <c r="M43" s="100"/>
      <c r="N43" s="103"/>
      <c r="O43" s="81"/>
    </row>
    <row r="44" spans="1:15">
      <c r="A44" s="77" t="s">
        <v>122</v>
      </c>
      <c r="B44" s="98" t="s">
        <v>255</v>
      </c>
      <c r="C44" s="79" t="str">
        <f>IFERROR(IF(B44="No CAS","",INDEX('DEQ Pollutant List'!$C$7:$C$611,MATCH('3. Pollutant Emissions - EF'!B44,'DEQ Pollutant List'!$B$7:$B$611,0))),"")</f>
        <v>Acetaldehyde</v>
      </c>
      <c r="D44" s="113">
        <f>IFERROR(IF(OR($B44="",$B44="No CAS"),INDEX('DEQ Pollutant List'!$A$7:$A$611,MATCH($C44,'DEQ Pollutant List'!$C$7:$C$611,0)),INDEX('DEQ Pollutant List'!$A$7:$A$611,MATCH($B44,'DEQ Pollutant List'!$B$7:$B$611,0))),"")</f>
        <v>1</v>
      </c>
      <c r="E44" s="99">
        <v>0</v>
      </c>
      <c r="F44" s="100">
        <v>3.0999999999999999E-3</v>
      </c>
      <c r="G44" s="101">
        <f t="shared" si="0"/>
        <v>3.0999999999999999E-3</v>
      </c>
      <c r="H44" s="81" t="s">
        <v>256</v>
      </c>
      <c r="I44" s="102" t="s">
        <v>257</v>
      </c>
      <c r="J44" s="100" t="s">
        <v>258</v>
      </c>
      <c r="K44" s="103">
        <f>$F44*'2. Emissions Units &amp; Activities'!I$16*(1-$E44)</f>
        <v>0.39935294117647052</v>
      </c>
      <c r="L44" s="81">
        <f>$F44*'2. Emissions Units &amp; Activities'!J$16*(1-$E44)</f>
        <v>0.39935294117647052</v>
      </c>
      <c r="M44" s="100" t="s">
        <v>258</v>
      </c>
      <c r="N44" s="103">
        <f>$G44*'2. Emissions Units &amp; Activities'!L$16*(1-$E44)</f>
        <v>1.0941176470588233E-3</v>
      </c>
      <c r="O44" s="81">
        <f>$G44*'2. Emissions Units &amp; Activities'!M$16*(1-$E44)</f>
        <v>1.0941176470588233E-3</v>
      </c>
    </row>
    <row r="45" spans="1:15">
      <c r="A45" s="77" t="s">
        <v>122</v>
      </c>
      <c r="B45" s="98" t="s">
        <v>259</v>
      </c>
      <c r="C45" s="79" t="str">
        <f>IFERROR(IF(B45="No CAS","",INDEX('DEQ Pollutant List'!$C$7:$C$611,MATCH('3. Pollutant Emissions - EF'!B45,'DEQ Pollutant List'!$B$7:$B$611,0))),"")</f>
        <v>Acrolein</v>
      </c>
      <c r="D45" s="113">
        <f>IFERROR(IF(OR($B45="",$B45="No CAS"),INDEX('DEQ Pollutant List'!$A$7:$A$611,MATCH($C45,'DEQ Pollutant List'!$C$7:$C$611,0)),INDEX('DEQ Pollutant List'!$A$7:$A$611,MATCH($B45,'DEQ Pollutant List'!$B$7:$B$611,0))),"")</f>
        <v>5</v>
      </c>
      <c r="E45" s="99">
        <v>0</v>
      </c>
      <c r="F45" s="100">
        <v>2.7000000000000001E-3</v>
      </c>
      <c r="G45" s="101">
        <f t="shared" si="0"/>
        <v>2.7000000000000001E-3</v>
      </c>
      <c r="H45" s="81" t="s">
        <v>256</v>
      </c>
      <c r="I45" s="102" t="s">
        <v>257</v>
      </c>
      <c r="J45" s="100" t="s">
        <v>258</v>
      </c>
      <c r="K45" s="103">
        <f>$F45*'2. Emissions Units &amp; Activities'!I$16*(1-$E45)</f>
        <v>0.3478235294117647</v>
      </c>
      <c r="L45" s="81">
        <f>$F45*'2. Emissions Units &amp; Activities'!J$16*(1-$E45)</f>
        <v>0.3478235294117647</v>
      </c>
      <c r="M45" s="100" t="s">
        <v>258</v>
      </c>
      <c r="N45" s="103">
        <f>$G45*'2. Emissions Units &amp; Activities'!L$16*(1-$E45)</f>
        <v>9.5294117647058815E-4</v>
      </c>
      <c r="O45" s="81">
        <f>$G45*'2. Emissions Units &amp; Activities'!M$16*(1-$E45)</f>
        <v>9.5294117647058815E-4</v>
      </c>
    </row>
    <row r="46" spans="1:15">
      <c r="A46" s="77" t="s">
        <v>122</v>
      </c>
      <c r="B46" s="98" t="s">
        <v>260</v>
      </c>
      <c r="C46" s="79" t="str">
        <f>IFERROR(IF(B46="No CAS","",INDEX('DEQ Pollutant List'!$C$7:$C$611,MATCH('3. Pollutant Emissions - EF'!B46,'DEQ Pollutant List'!$B$7:$B$611,0))),"")</f>
        <v>Ammonia</v>
      </c>
      <c r="D46" s="113">
        <f>IFERROR(IF(OR($B46="",$B46="No CAS"),INDEX('DEQ Pollutant List'!$A$7:$A$611,MATCH($C46,'DEQ Pollutant List'!$C$7:$C$611,0)),INDEX('DEQ Pollutant List'!$A$7:$A$611,MATCH($B46,'DEQ Pollutant List'!$B$7:$B$611,0))),"")</f>
        <v>26</v>
      </c>
      <c r="E46" s="99">
        <v>0</v>
      </c>
      <c r="F46" s="100">
        <v>18</v>
      </c>
      <c r="G46" s="101">
        <f t="shared" si="0"/>
        <v>18</v>
      </c>
      <c r="H46" s="81" t="s">
        <v>256</v>
      </c>
      <c r="I46" s="102" t="s">
        <v>257</v>
      </c>
      <c r="J46" s="100" t="s">
        <v>258</v>
      </c>
      <c r="K46" s="103">
        <f>$F46*'2. Emissions Units &amp; Activities'!I$16*(1-$E46)</f>
        <v>2318.8235294117644</v>
      </c>
      <c r="L46" s="81">
        <f>$F46*'2. Emissions Units &amp; Activities'!J$16*(1-$E46)</f>
        <v>2318.8235294117644</v>
      </c>
      <c r="M46" s="100" t="s">
        <v>258</v>
      </c>
      <c r="N46" s="103">
        <f>$G46*'2. Emissions Units &amp; Activities'!L$16*(1-$E46)</f>
        <v>6.3529411764705879</v>
      </c>
      <c r="O46" s="81">
        <f>$G46*'2. Emissions Units &amp; Activities'!M$16*(1-$E46)</f>
        <v>6.3529411764705879</v>
      </c>
    </row>
    <row r="47" spans="1:15">
      <c r="A47" s="77" t="s">
        <v>122</v>
      </c>
      <c r="B47" s="98" t="s">
        <v>253</v>
      </c>
      <c r="C47" s="79" t="str">
        <f>IFERROR(IF(B47="No CAS","",INDEX('DEQ Pollutant List'!$C$7:$C$611,MATCH('3. Pollutant Emissions - EF'!B47,'DEQ Pollutant List'!$B$7:$B$611,0))),"")</f>
        <v>Arsenic and compounds</v>
      </c>
      <c r="D47" s="113">
        <f>IFERROR(IF(OR($B47="",$B47="No CAS"),INDEX('DEQ Pollutant List'!$A$7:$A$611,MATCH($C47,'DEQ Pollutant List'!$C$7:$C$611,0)),INDEX('DEQ Pollutant List'!$A$7:$A$611,MATCH($B47,'DEQ Pollutant List'!$B$7:$B$611,0))),"")</f>
        <v>37</v>
      </c>
      <c r="E47" s="99">
        <v>0</v>
      </c>
      <c r="F47" s="100">
        <v>2.0000000000000001E-4</v>
      </c>
      <c r="G47" s="101">
        <f t="shared" si="0"/>
        <v>2.0000000000000001E-4</v>
      </c>
      <c r="H47" s="81" t="s">
        <v>256</v>
      </c>
      <c r="I47" s="102" t="s">
        <v>257</v>
      </c>
      <c r="J47" s="100" t="s">
        <v>258</v>
      </c>
      <c r="K47" s="103">
        <f>$F47*'2. Emissions Units &amp; Activities'!I$16*(1-$E47)</f>
        <v>2.576470588235294E-2</v>
      </c>
      <c r="L47" s="81">
        <f>$F47*'2. Emissions Units &amp; Activities'!J$16*(1-$E47)</f>
        <v>2.576470588235294E-2</v>
      </c>
      <c r="M47" s="100" t="s">
        <v>258</v>
      </c>
      <c r="N47" s="103">
        <f>$G47*'2. Emissions Units &amp; Activities'!L$16*(1-$E47)</f>
        <v>7.0588235294117641E-5</v>
      </c>
      <c r="O47" s="81">
        <f>$G47*'2. Emissions Units &amp; Activities'!M$16*(1-$E47)</f>
        <v>7.0588235294117641E-5</v>
      </c>
    </row>
    <row r="48" spans="1:15">
      <c r="A48" s="77" t="s">
        <v>122</v>
      </c>
      <c r="B48" s="98" t="s">
        <v>261</v>
      </c>
      <c r="C48" s="79" t="str">
        <f>IFERROR(IF(B48="No CAS","",INDEX('DEQ Pollutant List'!$C$7:$C$611,MATCH('3. Pollutant Emissions - EF'!B48,'DEQ Pollutant List'!$B$7:$B$611,0))),"")</f>
        <v>Barium and compounds</v>
      </c>
      <c r="D48" s="113">
        <f>IFERROR(IF(OR($B48="",$B48="No CAS"),INDEX('DEQ Pollutant List'!$A$7:$A$611,MATCH($C48,'DEQ Pollutant List'!$C$7:$C$611,0)),INDEX('DEQ Pollutant List'!$A$7:$A$611,MATCH($B48,'DEQ Pollutant List'!$B$7:$B$611,0))),"")</f>
        <v>45</v>
      </c>
      <c r="E48" s="99">
        <v>0</v>
      </c>
      <c r="F48" s="100">
        <v>4.4000000000000003E-3</v>
      </c>
      <c r="G48" s="101">
        <f t="shared" si="0"/>
        <v>4.4000000000000003E-3</v>
      </c>
      <c r="H48" s="81" t="s">
        <v>256</v>
      </c>
      <c r="I48" s="102" t="s">
        <v>257</v>
      </c>
      <c r="J48" s="100" t="s">
        <v>258</v>
      </c>
      <c r="K48" s="103">
        <f>$F48*'2. Emissions Units &amp; Activities'!I$16*(1-$E48)</f>
        <v>0.56682352941176473</v>
      </c>
      <c r="L48" s="81">
        <f>$F48*'2. Emissions Units &amp; Activities'!J$16*(1-$E48)</f>
        <v>0.56682352941176473</v>
      </c>
      <c r="M48" s="100" t="s">
        <v>258</v>
      </c>
      <c r="N48" s="103">
        <f>$G48*'2. Emissions Units &amp; Activities'!L$16*(1-$E48)</f>
        <v>1.5529411764705881E-3</v>
      </c>
      <c r="O48" s="81">
        <f>$G48*'2. Emissions Units &amp; Activities'!M$16*(1-$E48)</f>
        <v>1.5529411764705881E-3</v>
      </c>
    </row>
    <row r="49" spans="1:15">
      <c r="A49" s="77" t="s">
        <v>122</v>
      </c>
      <c r="B49" s="98" t="s">
        <v>262</v>
      </c>
      <c r="C49" s="79" t="str">
        <f>IFERROR(IF(B49="No CAS","",INDEX('DEQ Pollutant List'!$C$7:$C$611,MATCH('3. Pollutant Emissions - EF'!B49,'DEQ Pollutant List'!$B$7:$B$611,0))),"")</f>
        <v>Benzene</v>
      </c>
      <c r="D49" s="113">
        <f>IFERROR(IF(OR($B49="",$B49="No CAS"),INDEX('DEQ Pollutant List'!$A$7:$A$611,MATCH($C49,'DEQ Pollutant List'!$C$7:$C$611,0)),INDEX('DEQ Pollutant List'!$A$7:$A$611,MATCH($B49,'DEQ Pollutant List'!$B$7:$B$611,0))),"")</f>
        <v>46</v>
      </c>
      <c r="E49" s="99">
        <v>0</v>
      </c>
      <c r="F49" s="100">
        <v>5.7999999999999996E-3</v>
      </c>
      <c r="G49" s="101">
        <f t="shared" si="0"/>
        <v>5.7999999999999996E-3</v>
      </c>
      <c r="H49" s="81" t="s">
        <v>256</v>
      </c>
      <c r="I49" s="102" t="s">
        <v>257</v>
      </c>
      <c r="J49" s="100" t="s">
        <v>258</v>
      </c>
      <c r="K49" s="103">
        <f>$F49*'2. Emissions Units &amp; Activities'!I$16*(1-$E49)</f>
        <v>0.74717647058823522</v>
      </c>
      <c r="L49" s="81">
        <f>$F49*'2. Emissions Units &amp; Activities'!J$16*(1-$E49)</f>
        <v>0.74717647058823522</v>
      </c>
      <c r="M49" s="100" t="s">
        <v>258</v>
      </c>
      <c r="N49" s="103">
        <f>$G49*'2. Emissions Units &amp; Activities'!L$16*(1-$E49)</f>
        <v>2.0470588235294114E-3</v>
      </c>
      <c r="O49" s="81">
        <f>$G49*'2. Emissions Units &amp; Activities'!M$16*(1-$E49)</f>
        <v>2.0470588235294114E-3</v>
      </c>
    </row>
    <row r="50" spans="1:15">
      <c r="A50" s="77" t="s">
        <v>122</v>
      </c>
      <c r="B50" s="98" t="s">
        <v>263</v>
      </c>
      <c r="C50" s="79" t="str">
        <f>IFERROR(IF(B50="No CAS","",INDEX('DEQ Pollutant List'!$C$7:$C$611,MATCH('3. Pollutant Emissions - EF'!B50,'DEQ Pollutant List'!$B$7:$B$611,0))),"")</f>
        <v>Benzo[a]pyrene</v>
      </c>
      <c r="D50" s="113">
        <f>IFERROR(IF(OR($B50="",$B50="No CAS"),INDEX('DEQ Pollutant List'!$A$7:$A$611,MATCH($C50,'DEQ Pollutant List'!$C$7:$C$611,0)),INDEX('DEQ Pollutant List'!$A$7:$A$611,MATCH($B50,'DEQ Pollutant List'!$B$7:$B$611,0))),"")</f>
        <v>406</v>
      </c>
      <c r="E50" s="99">
        <v>0</v>
      </c>
      <c r="F50" s="100">
        <v>1.1999999999999999E-6</v>
      </c>
      <c r="G50" s="101">
        <f t="shared" si="0"/>
        <v>1.1999999999999999E-6</v>
      </c>
      <c r="H50" s="81" t="s">
        <v>256</v>
      </c>
      <c r="I50" s="102" t="s">
        <v>257</v>
      </c>
      <c r="J50" s="100" t="s">
        <v>258</v>
      </c>
      <c r="K50" s="103">
        <f>$F50*'2. Emissions Units &amp; Activities'!I$16*(1-$E50)</f>
        <v>1.5458823529411762E-4</v>
      </c>
      <c r="L50" s="81">
        <f>$F50*'2. Emissions Units &amp; Activities'!J$16*(1-$E50)</f>
        <v>1.5458823529411762E-4</v>
      </c>
      <c r="M50" s="100" t="s">
        <v>258</v>
      </c>
      <c r="N50" s="103">
        <f>$G50*'2. Emissions Units &amp; Activities'!L$16*(1-$E50)</f>
        <v>4.2352941176470581E-7</v>
      </c>
      <c r="O50" s="81">
        <f>$G50*'2. Emissions Units &amp; Activities'!M$16*(1-$E50)</f>
        <v>4.2352941176470581E-7</v>
      </c>
    </row>
    <row r="51" spans="1:15">
      <c r="A51" s="77" t="s">
        <v>122</v>
      </c>
      <c r="B51" s="98" t="s">
        <v>264</v>
      </c>
      <c r="C51" s="79" t="str">
        <f>IFERROR(IF(B51="No CAS","",INDEX('DEQ Pollutant List'!$C$7:$C$611,MATCH('3. Pollutant Emissions - EF'!B51,'DEQ Pollutant List'!$B$7:$B$611,0))),"")</f>
        <v>Beryllium and compounds</v>
      </c>
      <c r="D51" s="113">
        <f>IFERROR(IF(OR($B51="",$B51="No CAS"),INDEX('DEQ Pollutant List'!$A$7:$A$611,MATCH($C51,'DEQ Pollutant List'!$C$7:$C$611,0)),INDEX('DEQ Pollutant List'!$A$7:$A$611,MATCH($B51,'DEQ Pollutant List'!$B$7:$B$611,0))),"")</f>
        <v>58</v>
      </c>
      <c r="E51" s="99">
        <v>0</v>
      </c>
      <c r="F51" s="100">
        <v>1.2E-5</v>
      </c>
      <c r="G51" s="101">
        <f t="shared" si="0"/>
        <v>1.2E-5</v>
      </c>
      <c r="H51" s="81" t="s">
        <v>256</v>
      </c>
      <c r="I51" s="102" t="s">
        <v>257</v>
      </c>
      <c r="J51" s="100" t="s">
        <v>258</v>
      </c>
      <c r="K51" s="103">
        <f>$F51*'2. Emissions Units &amp; Activities'!I$16*(1-$E51)</f>
        <v>1.5458823529411764E-3</v>
      </c>
      <c r="L51" s="81">
        <f>$F51*'2. Emissions Units &amp; Activities'!J$16*(1-$E51)</f>
        <v>1.5458823529411764E-3</v>
      </c>
      <c r="M51" s="100" t="s">
        <v>258</v>
      </c>
      <c r="N51" s="103">
        <f>$G51*'2. Emissions Units &amp; Activities'!L$16*(1-$E51)</f>
        <v>4.2352941176470583E-6</v>
      </c>
      <c r="O51" s="81">
        <f>$G51*'2. Emissions Units &amp; Activities'!M$16*(1-$E51)</f>
        <v>4.2352941176470583E-6</v>
      </c>
    </row>
    <row r="52" spans="1:15">
      <c r="A52" s="77" t="s">
        <v>122</v>
      </c>
      <c r="B52" s="98" t="s">
        <v>265</v>
      </c>
      <c r="C52" s="79" t="str">
        <f>IFERROR(IF(B52="No CAS","",INDEX('DEQ Pollutant List'!$C$7:$C$611,MATCH('3. Pollutant Emissions - EF'!B52,'DEQ Pollutant List'!$B$7:$B$611,0))),"")</f>
        <v>Cadmium and compounds</v>
      </c>
      <c r="D52" s="113">
        <f>IFERROR(IF(OR($B52="",$B52="No CAS"),INDEX('DEQ Pollutant List'!$A$7:$A$611,MATCH($C52,'DEQ Pollutant List'!$C$7:$C$611,0)),INDEX('DEQ Pollutant List'!$A$7:$A$611,MATCH($B52,'DEQ Pollutant List'!$B$7:$B$611,0))),"")</f>
        <v>83</v>
      </c>
      <c r="E52" s="99">
        <v>0</v>
      </c>
      <c r="F52" s="100">
        <v>1.1000000000000001E-3</v>
      </c>
      <c r="G52" s="101">
        <f t="shared" si="0"/>
        <v>1.1000000000000001E-3</v>
      </c>
      <c r="H52" s="81" t="s">
        <v>256</v>
      </c>
      <c r="I52" s="102" t="s">
        <v>257</v>
      </c>
      <c r="J52" s="100" t="s">
        <v>258</v>
      </c>
      <c r="K52" s="103">
        <f>$F52*'2. Emissions Units &amp; Activities'!I$16*(1-$E52)</f>
        <v>0.14170588235294118</v>
      </c>
      <c r="L52" s="81">
        <f>$F52*'2. Emissions Units &amp; Activities'!J$16*(1-$E52)</f>
        <v>0.14170588235294118</v>
      </c>
      <c r="M52" s="100" t="s">
        <v>258</v>
      </c>
      <c r="N52" s="103">
        <f>$G52*'2. Emissions Units &amp; Activities'!L$16*(1-$E52)</f>
        <v>3.8823529411764702E-4</v>
      </c>
      <c r="O52" s="81">
        <f>$G52*'2. Emissions Units &amp; Activities'!M$16*(1-$E52)</f>
        <v>3.8823529411764702E-4</v>
      </c>
    </row>
    <row r="53" spans="1:15">
      <c r="A53" s="77" t="s">
        <v>122</v>
      </c>
      <c r="B53" s="98" t="s">
        <v>266</v>
      </c>
      <c r="C53" s="79" t="str">
        <f>IFERROR(IF(B53="No CAS","",INDEX('DEQ Pollutant List'!$C$7:$C$611,MATCH('3. Pollutant Emissions - EF'!B53,'DEQ Pollutant List'!$B$7:$B$611,0))),"")</f>
        <v>Chromium VI, chromate and dichromate particulate</v>
      </c>
      <c r="D53" s="113">
        <f>IFERROR(IF(OR($B53="",$B53="No CAS"),INDEX('DEQ Pollutant List'!$A$7:$A$611,MATCH($C53,'DEQ Pollutant List'!$C$7:$C$611,0)),INDEX('DEQ Pollutant List'!$A$7:$A$611,MATCH($B53,'DEQ Pollutant List'!$B$7:$B$611,0))),"")</f>
        <v>136</v>
      </c>
      <c r="E53" s="99">
        <v>0</v>
      </c>
      <c r="F53" s="100">
        <v>1.4E-3</v>
      </c>
      <c r="G53" s="101">
        <f t="shared" si="0"/>
        <v>1.4E-3</v>
      </c>
      <c r="H53" s="81" t="s">
        <v>256</v>
      </c>
      <c r="I53" s="102" t="s">
        <v>257</v>
      </c>
      <c r="J53" s="100" t="s">
        <v>258</v>
      </c>
      <c r="K53" s="103">
        <f>$F53*'2. Emissions Units &amp; Activities'!I$16*(1-$E53)</f>
        <v>0.18035294117647058</v>
      </c>
      <c r="L53" s="81">
        <f>$F53*'2. Emissions Units &amp; Activities'!J$16*(1-$E53)</f>
        <v>0.18035294117647058</v>
      </c>
      <c r="M53" s="100" t="s">
        <v>258</v>
      </c>
      <c r="N53" s="103">
        <f>$G53*'2. Emissions Units &amp; Activities'!L$16*(1-$E53)</f>
        <v>4.9411764705882349E-4</v>
      </c>
      <c r="O53" s="81">
        <f>$G53*'2. Emissions Units &amp; Activities'!M$16*(1-$E53)</f>
        <v>4.9411764705882349E-4</v>
      </c>
    </row>
    <row r="54" spans="1:15">
      <c r="A54" s="77" t="s">
        <v>122</v>
      </c>
      <c r="B54" s="98" t="s">
        <v>267</v>
      </c>
      <c r="C54" s="79" t="str">
        <f>IFERROR(IF(B54="No CAS","",INDEX('DEQ Pollutant List'!$C$7:$C$611,MATCH('3. Pollutant Emissions - EF'!B54,'DEQ Pollutant List'!$B$7:$B$611,0))),"")</f>
        <v>Cobalt and compounds</v>
      </c>
      <c r="D54" s="113">
        <f>IFERROR(IF(OR($B54="",$B54="No CAS"),INDEX('DEQ Pollutant List'!$A$7:$A$611,MATCH($C54,'DEQ Pollutant List'!$C$7:$C$611,0)),INDEX('DEQ Pollutant List'!$A$7:$A$611,MATCH($B54,'DEQ Pollutant List'!$B$7:$B$611,0))),"")</f>
        <v>146</v>
      </c>
      <c r="E54" s="99">
        <v>0</v>
      </c>
      <c r="F54" s="100">
        <v>8.3999999999999995E-5</v>
      </c>
      <c r="G54" s="101">
        <f t="shared" si="0"/>
        <v>8.3999999999999995E-5</v>
      </c>
      <c r="H54" s="81" t="s">
        <v>256</v>
      </c>
      <c r="I54" s="102" t="s">
        <v>257</v>
      </c>
      <c r="J54" s="100" t="s">
        <v>258</v>
      </c>
      <c r="K54" s="103">
        <f>$F54*'2. Emissions Units &amp; Activities'!I$16*(1-$E54)</f>
        <v>1.0821176470588233E-2</v>
      </c>
      <c r="L54" s="81">
        <f>$F54*'2. Emissions Units &amp; Activities'!J$16*(1-$E54)</f>
        <v>1.0821176470588233E-2</v>
      </c>
      <c r="M54" s="100" t="s">
        <v>258</v>
      </c>
      <c r="N54" s="103">
        <f>$G54*'2. Emissions Units &amp; Activities'!L$16*(1-$E54)</f>
        <v>2.9647058823529407E-5</v>
      </c>
      <c r="O54" s="81">
        <f>$G54*'2. Emissions Units &amp; Activities'!M$16*(1-$E54)</f>
        <v>2.9647058823529407E-5</v>
      </c>
    </row>
    <row r="55" spans="1:15">
      <c r="A55" s="77" t="s">
        <v>122</v>
      </c>
      <c r="B55" s="98" t="s">
        <v>268</v>
      </c>
      <c r="C55" s="79" t="str">
        <f>IFERROR(IF(B55="No CAS","",INDEX('DEQ Pollutant List'!$C$7:$C$611,MATCH('3. Pollutant Emissions - EF'!B55,'DEQ Pollutant List'!$B$7:$B$611,0))),"")</f>
        <v>Copper and compounds</v>
      </c>
      <c r="D55" s="113">
        <f>IFERROR(IF(OR($B55="",$B55="No CAS"),INDEX('DEQ Pollutant List'!$A$7:$A$611,MATCH($C55,'DEQ Pollutant List'!$C$7:$C$611,0)),INDEX('DEQ Pollutant List'!$A$7:$A$611,MATCH($B55,'DEQ Pollutant List'!$B$7:$B$611,0))),"")</f>
        <v>149</v>
      </c>
      <c r="E55" s="99">
        <v>0</v>
      </c>
      <c r="F55" s="100">
        <v>8.4999999999999995E-4</v>
      </c>
      <c r="G55" s="101">
        <f t="shared" si="0"/>
        <v>8.4999999999999995E-4</v>
      </c>
      <c r="H55" s="81" t="s">
        <v>256</v>
      </c>
      <c r="I55" s="102" t="s">
        <v>257</v>
      </c>
      <c r="J55" s="100" t="s">
        <v>258</v>
      </c>
      <c r="K55" s="103">
        <f>$F55*'2. Emissions Units &amp; Activities'!I$16*(1-$E55)</f>
        <v>0.10949999999999999</v>
      </c>
      <c r="L55" s="81">
        <f>$F55*'2. Emissions Units &amp; Activities'!J$16*(1-$E55)</f>
        <v>0.10949999999999999</v>
      </c>
      <c r="M55" s="100" t="s">
        <v>258</v>
      </c>
      <c r="N55" s="103">
        <f>$G55*'2. Emissions Units &amp; Activities'!L$16*(1-$E55)</f>
        <v>2.9999999999999997E-4</v>
      </c>
      <c r="O55" s="81">
        <f>$G55*'2. Emissions Units &amp; Activities'!M$16*(1-$E55)</f>
        <v>2.9999999999999997E-4</v>
      </c>
    </row>
    <row r="56" spans="1:15">
      <c r="A56" s="77" t="s">
        <v>122</v>
      </c>
      <c r="B56" s="98" t="s">
        <v>269</v>
      </c>
      <c r="C56" s="79" t="str">
        <f>IFERROR(IF(B56="No CAS","",INDEX('DEQ Pollutant List'!$C$7:$C$611,MATCH('3. Pollutant Emissions - EF'!B56,'DEQ Pollutant List'!$B$7:$B$611,0))),"")</f>
        <v>Ethyl benzene</v>
      </c>
      <c r="D56" s="113">
        <f>IFERROR(IF(OR($B56="",$B56="No CAS"),INDEX('DEQ Pollutant List'!$A$7:$A$611,MATCH($C56,'DEQ Pollutant List'!$C$7:$C$611,0)),INDEX('DEQ Pollutant List'!$A$7:$A$611,MATCH($B56,'DEQ Pollutant List'!$B$7:$B$611,0))),"")</f>
        <v>229</v>
      </c>
      <c r="E56" s="99">
        <v>0</v>
      </c>
      <c r="F56" s="100">
        <v>6.8999999999999999E-3</v>
      </c>
      <c r="G56" s="101">
        <f t="shared" si="0"/>
        <v>6.8999999999999999E-3</v>
      </c>
      <c r="H56" s="81" t="s">
        <v>256</v>
      </c>
      <c r="I56" s="102" t="s">
        <v>257</v>
      </c>
      <c r="J56" s="100" t="s">
        <v>258</v>
      </c>
      <c r="K56" s="103">
        <f>$F56*'2. Emissions Units &amp; Activities'!I$16*(1-$E56)</f>
        <v>0.88888235294117635</v>
      </c>
      <c r="L56" s="81">
        <f>$F56*'2. Emissions Units &amp; Activities'!J$16*(1-$E56)</f>
        <v>0.88888235294117635</v>
      </c>
      <c r="M56" s="100" t="s">
        <v>258</v>
      </c>
      <c r="N56" s="103">
        <f>$G56*'2. Emissions Units &amp; Activities'!L$16*(1-$E56)</f>
        <v>2.4352941176470585E-3</v>
      </c>
      <c r="O56" s="81">
        <f>$G56*'2. Emissions Units &amp; Activities'!M$16*(1-$E56)</f>
        <v>2.4352941176470585E-3</v>
      </c>
    </row>
    <row r="57" spans="1:15">
      <c r="A57" s="77" t="s">
        <v>122</v>
      </c>
      <c r="B57" s="98" t="s">
        <v>270</v>
      </c>
      <c r="C57" s="79" t="str">
        <f>IFERROR(IF(B57="No CAS","",INDEX('DEQ Pollutant List'!$C$7:$C$611,MATCH('3. Pollutant Emissions - EF'!B57,'DEQ Pollutant List'!$B$7:$B$611,0))),"")</f>
        <v>Formaldehyde</v>
      </c>
      <c r="D57" s="113">
        <f>IFERROR(IF(OR($B57="",$B57="No CAS"),INDEX('DEQ Pollutant List'!$A$7:$A$611,MATCH($C57,'DEQ Pollutant List'!$C$7:$C$611,0)),INDEX('DEQ Pollutant List'!$A$7:$A$611,MATCH($B57,'DEQ Pollutant List'!$B$7:$B$611,0))),"")</f>
        <v>250</v>
      </c>
      <c r="E57" s="99">
        <v>0</v>
      </c>
      <c r="F57" s="100">
        <v>1.23E-2</v>
      </c>
      <c r="G57" s="101">
        <f t="shared" si="0"/>
        <v>1.23E-2</v>
      </c>
      <c r="H57" s="81" t="s">
        <v>256</v>
      </c>
      <c r="I57" s="102" t="s">
        <v>257</v>
      </c>
      <c r="J57" s="100" t="s">
        <v>258</v>
      </c>
      <c r="K57" s="103">
        <f>$F57*'2. Emissions Units &amp; Activities'!I$16*(1-$E57)</f>
        <v>1.5845294117647057</v>
      </c>
      <c r="L57" s="81">
        <f>$F57*'2. Emissions Units &amp; Activities'!J$16*(1-$E57)</f>
        <v>1.5845294117647057</v>
      </c>
      <c r="M57" s="100" t="s">
        <v>258</v>
      </c>
      <c r="N57" s="103">
        <f>$G57*'2. Emissions Units &amp; Activities'!L$16*(1-$E57)</f>
        <v>4.3411764705882346E-3</v>
      </c>
      <c r="O57" s="81">
        <f>$G57*'2. Emissions Units &amp; Activities'!M$16*(1-$E57)</f>
        <v>4.3411764705882346E-3</v>
      </c>
    </row>
    <row r="58" spans="1:15">
      <c r="A58" s="77" t="s">
        <v>122</v>
      </c>
      <c r="B58" s="98" t="s">
        <v>271</v>
      </c>
      <c r="C58" s="79" t="str">
        <f>IFERROR(IF(B58="No CAS","",INDEX('DEQ Pollutant List'!$C$7:$C$611,MATCH('3. Pollutant Emissions - EF'!B58,'DEQ Pollutant List'!$B$7:$B$611,0))),"")</f>
        <v>Hexane</v>
      </c>
      <c r="D58" s="113">
        <f>IFERROR(IF(OR($B58="",$B58="No CAS"),INDEX('DEQ Pollutant List'!$A$7:$A$611,MATCH($C58,'DEQ Pollutant List'!$C$7:$C$611,0)),INDEX('DEQ Pollutant List'!$A$7:$A$611,MATCH($B58,'DEQ Pollutant List'!$B$7:$B$611,0))),"")</f>
        <v>289</v>
      </c>
      <c r="E58" s="99">
        <v>0</v>
      </c>
      <c r="F58" s="100">
        <v>4.5999999999999999E-3</v>
      </c>
      <c r="G58" s="101">
        <f t="shared" si="0"/>
        <v>4.5999999999999999E-3</v>
      </c>
      <c r="H58" s="81" t="s">
        <v>256</v>
      </c>
      <c r="I58" s="102" t="s">
        <v>257</v>
      </c>
      <c r="J58" s="100" t="s">
        <v>258</v>
      </c>
      <c r="K58" s="103">
        <f>$F58*'2. Emissions Units &amp; Activities'!I$16*(1-$E58)</f>
        <v>0.59258823529411764</v>
      </c>
      <c r="L58" s="81">
        <f>$F58*'2. Emissions Units &amp; Activities'!J$16*(1-$E58)</f>
        <v>0.59258823529411764</v>
      </c>
      <c r="M58" s="100" t="s">
        <v>258</v>
      </c>
      <c r="N58" s="103">
        <f>$G58*'2. Emissions Units &amp; Activities'!L$16*(1-$E58)</f>
        <v>1.6235294117647057E-3</v>
      </c>
      <c r="O58" s="81">
        <f>$G58*'2. Emissions Units &amp; Activities'!M$16*(1-$E58)</f>
        <v>1.6235294117647057E-3</v>
      </c>
    </row>
    <row r="59" spans="1:15">
      <c r="A59" s="77" t="s">
        <v>122</v>
      </c>
      <c r="B59" s="98" t="s">
        <v>272</v>
      </c>
      <c r="C59" s="79" t="str">
        <f>IFERROR(IF(B59="No CAS","",INDEX('DEQ Pollutant List'!$C$7:$C$611,MATCH('3. Pollutant Emissions - EF'!B59,'DEQ Pollutant List'!$B$7:$B$611,0))),"")</f>
        <v>Lead and compounds</v>
      </c>
      <c r="D59" s="113">
        <f>IFERROR(IF(OR($B59="",$B59="No CAS"),INDEX('DEQ Pollutant List'!$A$7:$A$611,MATCH($C59,'DEQ Pollutant List'!$C$7:$C$611,0)),INDEX('DEQ Pollutant List'!$A$7:$A$611,MATCH($B59,'DEQ Pollutant List'!$B$7:$B$611,0))),"")</f>
        <v>305</v>
      </c>
      <c r="E59" s="99">
        <v>0</v>
      </c>
      <c r="F59" s="100">
        <v>5.0000000000000001E-4</v>
      </c>
      <c r="G59" s="101">
        <f t="shared" si="0"/>
        <v>5.0000000000000001E-4</v>
      </c>
      <c r="H59" s="81" t="s">
        <v>256</v>
      </c>
      <c r="I59" s="102" t="s">
        <v>257</v>
      </c>
      <c r="J59" s="100" t="s">
        <v>258</v>
      </c>
      <c r="K59" s="103">
        <f>$F59*'2. Emissions Units &amp; Activities'!I$16*(1-$E59)</f>
        <v>6.4411764705882349E-2</v>
      </c>
      <c r="L59" s="81">
        <f>$F59*'2. Emissions Units &amp; Activities'!J$16*(1-$E59)</f>
        <v>6.4411764705882349E-2</v>
      </c>
      <c r="M59" s="100" t="s">
        <v>258</v>
      </c>
      <c r="N59" s="103">
        <f>$G59*'2. Emissions Units &amp; Activities'!L$16*(1-$E59)</f>
        <v>1.764705882352941E-4</v>
      </c>
      <c r="O59" s="81">
        <f>$G59*'2. Emissions Units &amp; Activities'!M$16*(1-$E59)</f>
        <v>1.764705882352941E-4</v>
      </c>
    </row>
    <row r="60" spans="1:15">
      <c r="A60" s="77" t="s">
        <v>122</v>
      </c>
      <c r="B60" s="98" t="s">
        <v>273</v>
      </c>
      <c r="C60" s="79" t="str">
        <f>IFERROR(IF(B60="No CAS","",INDEX('DEQ Pollutant List'!$C$7:$C$611,MATCH('3. Pollutant Emissions - EF'!B60,'DEQ Pollutant List'!$B$7:$B$611,0))),"")</f>
        <v>Manganese and compounds</v>
      </c>
      <c r="D60" s="113">
        <f>IFERROR(IF(OR($B60="",$B60="No CAS"),INDEX('DEQ Pollutant List'!$A$7:$A$611,MATCH($C60,'DEQ Pollutant List'!$C$7:$C$611,0)),INDEX('DEQ Pollutant List'!$A$7:$A$611,MATCH($B60,'DEQ Pollutant List'!$B$7:$B$611,0))),"")</f>
        <v>312</v>
      </c>
      <c r="E60" s="99">
        <v>0</v>
      </c>
      <c r="F60" s="100">
        <v>3.8000000000000002E-4</v>
      </c>
      <c r="G60" s="101">
        <f t="shared" si="0"/>
        <v>3.8000000000000002E-4</v>
      </c>
      <c r="H60" s="81" t="s">
        <v>256</v>
      </c>
      <c r="I60" s="102" t="s">
        <v>257</v>
      </c>
      <c r="J60" s="100" t="s">
        <v>258</v>
      </c>
      <c r="K60" s="103">
        <f>$F60*'2. Emissions Units &amp; Activities'!I$16*(1-$E60)</f>
        <v>4.8952941176470588E-2</v>
      </c>
      <c r="L60" s="81">
        <f>$F60*'2. Emissions Units &amp; Activities'!J$16*(1-$E60)</f>
        <v>4.8952941176470588E-2</v>
      </c>
      <c r="M60" s="100" t="s">
        <v>258</v>
      </c>
      <c r="N60" s="103">
        <f>$G60*'2. Emissions Units &amp; Activities'!L$16*(1-$E60)</f>
        <v>1.3411764705882352E-4</v>
      </c>
      <c r="O60" s="81">
        <f>$G60*'2. Emissions Units &amp; Activities'!M$16*(1-$E60)</f>
        <v>1.3411764705882352E-4</v>
      </c>
    </row>
    <row r="61" spans="1:15">
      <c r="A61" s="77" t="s">
        <v>122</v>
      </c>
      <c r="B61" s="98" t="s">
        <v>274</v>
      </c>
      <c r="C61" s="79" t="str">
        <f>IFERROR(IF(B61="No CAS","",INDEX('DEQ Pollutant List'!$C$7:$C$611,MATCH('3. Pollutant Emissions - EF'!B61,'DEQ Pollutant List'!$B$7:$B$611,0))),"")</f>
        <v>Mercury and compounds</v>
      </c>
      <c r="D61" s="113">
        <f>IFERROR(IF(OR($B61="",$B61="No CAS"),INDEX('DEQ Pollutant List'!$A$7:$A$611,MATCH($C61,'DEQ Pollutant List'!$C$7:$C$611,0)),INDEX('DEQ Pollutant List'!$A$7:$A$611,MATCH($B61,'DEQ Pollutant List'!$B$7:$B$611,0))),"")</f>
        <v>316</v>
      </c>
      <c r="E61" s="99">
        <v>0</v>
      </c>
      <c r="F61" s="100">
        <v>2.5999999999999998E-4</v>
      </c>
      <c r="G61" s="101">
        <f t="shared" si="0"/>
        <v>2.5999999999999998E-4</v>
      </c>
      <c r="H61" s="81" t="s">
        <v>256</v>
      </c>
      <c r="I61" s="102" t="s">
        <v>257</v>
      </c>
      <c r="J61" s="100" t="s">
        <v>258</v>
      </c>
      <c r="K61" s="103">
        <f>$F61*'2. Emissions Units &amp; Activities'!I$16*(1-$E61)</f>
        <v>3.349411764705882E-2</v>
      </c>
      <c r="L61" s="81">
        <f>$F61*'2. Emissions Units &amp; Activities'!J$16*(1-$E61)</f>
        <v>3.349411764705882E-2</v>
      </c>
      <c r="M61" s="100" t="s">
        <v>258</v>
      </c>
      <c r="N61" s="103">
        <f>$G61*'2. Emissions Units &amp; Activities'!L$16*(1-$E61)</f>
        <v>9.176470588235292E-5</v>
      </c>
      <c r="O61" s="81">
        <f>$G61*'2. Emissions Units &amp; Activities'!M$16*(1-$E61)</f>
        <v>9.176470588235292E-5</v>
      </c>
    </row>
    <row r="62" spans="1:15">
      <c r="A62" s="77" t="s">
        <v>122</v>
      </c>
      <c r="B62" s="98" t="s">
        <v>275</v>
      </c>
      <c r="C62" s="79" t="str">
        <f>IFERROR(IF(B62="No CAS","",INDEX('DEQ Pollutant List'!$C$7:$C$611,MATCH('3. Pollutant Emissions - EF'!B62,'DEQ Pollutant List'!$B$7:$B$611,0))),"")</f>
        <v>Molybdenum trioxide</v>
      </c>
      <c r="D62" s="113">
        <f>IFERROR(IF(OR($B62="",$B62="No CAS"),INDEX('DEQ Pollutant List'!$A$7:$A$611,MATCH($C62,'DEQ Pollutant List'!$C$7:$C$611,0)),INDEX('DEQ Pollutant List'!$A$7:$A$611,MATCH($B62,'DEQ Pollutant List'!$B$7:$B$611,0))),"")</f>
        <v>361</v>
      </c>
      <c r="E62" s="99">
        <v>0</v>
      </c>
      <c r="F62" s="100">
        <v>1.65E-3</v>
      </c>
      <c r="G62" s="101">
        <f t="shared" si="0"/>
        <v>1.65E-3</v>
      </c>
      <c r="H62" s="81" t="s">
        <v>256</v>
      </c>
      <c r="I62" s="102" t="s">
        <v>257</v>
      </c>
      <c r="J62" s="100" t="s">
        <v>258</v>
      </c>
      <c r="K62" s="103">
        <f>$F62*'2. Emissions Units &amp; Activities'!I$16*(1-$E62)</f>
        <v>0.21255882352941174</v>
      </c>
      <c r="L62" s="81">
        <f>$F62*'2. Emissions Units &amp; Activities'!J$16*(1-$E62)</f>
        <v>0.21255882352941174</v>
      </c>
      <c r="M62" s="100" t="s">
        <v>258</v>
      </c>
      <c r="N62" s="103">
        <f>$G62*'2. Emissions Units &amp; Activities'!L$16*(1-$E62)</f>
        <v>5.8235294117647048E-4</v>
      </c>
      <c r="O62" s="81">
        <f>$G62*'2. Emissions Units &amp; Activities'!M$16*(1-$E62)</f>
        <v>5.8235294117647048E-4</v>
      </c>
    </row>
    <row r="63" spans="1:15">
      <c r="A63" s="77" t="s">
        <v>122</v>
      </c>
      <c r="B63" s="98" t="s">
        <v>276</v>
      </c>
      <c r="C63" s="79" t="str">
        <f>IFERROR(IF(B63="No CAS","",INDEX('DEQ Pollutant List'!$C$7:$C$611,MATCH('3. Pollutant Emissions - EF'!B63,'DEQ Pollutant List'!$B$7:$B$611,0))),"")</f>
        <v>Naphthalene</v>
      </c>
      <c r="D63" s="113">
        <f>IFERROR(IF(OR($B63="",$B63="No CAS"),INDEX('DEQ Pollutant List'!$A$7:$A$611,MATCH($C63,'DEQ Pollutant List'!$C$7:$C$611,0)),INDEX('DEQ Pollutant List'!$A$7:$A$611,MATCH($B63,'DEQ Pollutant List'!$B$7:$B$611,0))),"")</f>
        <v>428</v>
      </c>
      <c r="E63" s="99">
        <v>0</v>
      </c>
      <c r="F63" s="100">
        <v>2.9999999999999997E-4</v>
      </c>
      <c r="G63" s="101">
        <f t="shared" si="0"/>
        <v>2.9999999999999997E-4</v>
      </c>
      <c r="H63" s="81" t="s">
        <v>256</v>
      </c>
      <c r="I63" s="102" t="s">
        <v>257</v>
      </c>
      <c r="J63" s="100" t="s">
        <v>258</v>
      </c>
      <c r="K63" s="103">
        <f>$F63*'2. Emissions Units &amp; Activities'!I$16*(1-$E63)</f>
        <v>3.8647058823529402E-2</v>
      </c>
      <c r="L63" s="81">
        <f>$F63*'2. Emissions Units &amp; Activities'!J$16*(1-$E63)</f>
        <v>3.8647058823529402E-2</v>
      </c>
      <c r="M63" s="100" t="s">
        <v>258</v>
      </c>
      <c r="N63" s="103">
        <f>$G63*'2. Emissions Units &amp; Activities'!L$16*(1-$E63)</f>
        <v>1.0588235294117645E-4</v>
      </c>
      <c r="O63" s="81">
        <f>$G63*'2. Emissions Units &amp; Activities'!M$16*(1-$E63)</f>
        <v>1.0588235294117645E-4</v>
      </c>
    </row>
    <row r="64" spans="1:15">
      <c r="A64" s="77" t="s">
        <v>122</v>
      </c>
      <c r="B64" s="98" t="s">
        <v>277</v>
      </c>
      <c r="C64" s="79" t="str">
        <f>IFERROR(IF(B64="No CAS","",INDEX('DEQ Pollutant List'!$C$7:$C$611,MATCH('3. Pollutant Emissions - EF'!B64,'DEQ Pollutant List'!$B$7:$B$611,0))),"")</f>
        <v>Nickel and compounds</v>
      </c>
      <c r="D64" s="113">
        <f>IFERROR(IF(OR($B64="",$B64="No CAS"),INDEX('DEQ Pollutant List'!$A$7:$A$611,MATCH($C64,'DEQ Pollutant List'!$C$7:$C$611,0)),INDEX('DEQ Pollutant List'!$A$7:$A$611,MATCH($B64,'DEQ Pollutant List'!$B$7:$B$611,0))),"")</f>
        <v>364</v>
      </c>
      <c r="E64" s="99">
        <v>0</v>
      </c>
      <c r="F64" s="100">
        <v>2.0999999999999999E-3</v>
      </c>
      <c r="G64" s="101">
        <f t="shared" si="0"/>
        <v>2.0999999999999999E-3</v>
      </c>
      <c r="H64" s="81" t="s">
        <v>256</v>
      </c>
      <c r="I64" s="102" t="s">
        <v>257</v>
      </c>
      <c r="J64" s="100" t="s">
        <v>258</v>
      </c>
      <c r="K64" s="103">
        <f>$F64*'2. Emissions Units &amp; Activities'!I$16*(1-$E64)</f>
        <v>0.27052941176470585</v>
      </c>
      <c r="L64" s="81">
        <f>$F64*'2. Emissions Units &amp; Activities'!J$16*(1-$E64)</f>
        <v>0.27052941176470585</v>
      </c>
      <c r="M64" s="100" t="s">
        <v>258</v>
      </c>
      <c r="N64" s="103">
        <f>$G64*'2. Emissions Units &amp; Activities'!L$16*(1-$E64)</f>
        <v>7.4117647058823523E-4</v>
      </c>
      <c r="O64" s="81">
        <f>$G64*'2. Emissions Units &amp; Activities'!M$16*(1-$E64)</f>
        <v>7.4117647058823523E-4</v>
      </c>
    </row>
    <row r="65" spans="1:15">
      <c r="A65" s="77" t="s">
        <v>122</v>
      </c>
      <c r="B65" s="98">
        <v>401</v>
      </c>
      <c r="C65" s="79" t="str">
        <f>IFERROR(IF(B65="No CAS","",INDEX('DEQ Pollutant List'!$C$7:$C$611,MATCH('3. Pollutant Emissions - EF'!B65,'DEQ Pollutant List'!$B$7:$B$611,0))),"")</f>
        <v>Polycyclic aromatic hydrocarbons (PAHs)</v>
      </c>
      <c r="D65" s="113">
        <f>IFERROR(IF(OR($B65="",$B65="No CAS"),INDEX('DEQ Pollutant List'!$A$7:$A$611,MATCH($C65,'DEQ Pollutant List'!$C$7:$C$611,0)),INDEX('DEQ Pollutant List'!$A$7:$A$611,MATCH($B65,'DEQ Pollutant List'!$B$7:$B$611,0))),"")</f>
        <v>401</v>
      </c>
      <c r="E65" s="99">
        <v>0</v>
      </c>
      <c r="F65" s="100">
        <v>1E-4</v>
      </c>
      <c r="G65" s="101">
        <f t="shared" si="0"/>
        <v>1E-4</v>
      </c>
      <c r="H65" s="81" t="s">
        <v>256</v>
      </c>
      <c r="I65" s="102" t="s">
        <v>257</v>
      </c>
      <c r="J65" s="100" t="s">
        <v>258</v>
      </c>
      <c r="K65" s="103">
        <f>$F65*'2. Emissions Units &amp; Activities'!I$16*(1-$E65)</f>
        <v>1.288235294117647E-2</v>
      </c>
      <c r="L65" s="81">
        <f>$F65*'2. Emissions Units &amp; Activities'!J$16*(1-$E65)</f>
        <v>1.288235294117647E-2</v>
      </c>
      <c r="M65" s="100" t="s">
        <v>258</v>
      </c>
      <c r="N65" s="103">
        <f>$G65*'2. Emissions Units &amp; Activities'!L$16*(1-$E65)</f>
        <v>3.529411764705882E-5</v>
      </c>
      <c r="O65" s="81">
        <f>$G65*'2. Emissions Units &amp; Activities'!M$16*(1-$E65)</f>
        <v>3.529411764705882E-5</v>
      </c>
    </row>
    <row r="66" spans="1:15">
      <c r="A66" s="77" t="s">
        <v>122</v>
      </c>
      <c r="B66" s="98" t="s">
        <v>278</v>
      </c>
      <c r="C66" s="79" t="str">
        <f>IFERROR(IF(B66="No CAS","",INDEX('DEQ Pollutant List'!$C$7:$C$611,MATCH('3. Pollutant Emissions - EF'!B66,'DEQ Pollutant List'!$B$7:$B$611,0))),"")</f>
        <v>Selenium and compounds</v>
      </c>
      <c r="D66" s="113">
        <f>IFERROR(IF(OR($B66="",$B66="No CAS"),INDEX('DEQ Pollutant List'!$A$7:$A$611,MATCH($C66,'DEQ Pollutant List'!$C$7:$C$611,0)),INDEX('DEQ Pollutant List'!$A$7:$A$611,MATCH($B66,'DEQ Pollutant List'!$B$7:$B$611,0))),"")</f>
        <v>575</v>
      </c>
      <c r="E66" s="99">
        <v>0</v>
      </c>
      <c r="F66" s="100">
        <v>2.4000000000000001E-5</v>
      </c>
      <c r="G66" s="101">
        <f t="shared" si="0"/>
        <v>2.4000000000000001E-5</v>
      </c>
      <c r="H66" s="81" t="s">
        <v>256</v>
      </c>
      <c r="I66" s="102" t="s">
        <v>257</v>
      </c>
      <c r="J66" s="100" t="s">
        <v>258</v>
      </c>
      <c r="K66" s="103">
        <f>$F66*'2. Emissions Units &amp; Activities'!I$16*(1-$E66)</f>
        <v>3.0917647058823529E-3</v>
      </c>
      <c r="L66" s="81">
        <f>$F66*'2. Emissions Units &amp; Activities'!J$16*(1-$E66)</f>
        <v>3.0917647058823529E-3</v>
      </c>
      <c r="M66" s="100" t="s">
        <v>258</v>
      </c>
      <c r="N66" s="103">
        <f>$G66*'2. Emissions Units &amp; Activities'!L$16*(1-$E66)</f>
        <v>8.4705882352941166E-6</v>
      </c>
      <c r="O66" s="81">
        <f>$G66*'2. Emissions Units &amp; Activities'!M$16*(1-$E66)</f>
        <v>8.4705882352941166E-6</v>
      </c>
    </row>
    <row r="67" spans="1:15">
      <c r="A67" s="77" t="s">
        <v>122</v>
      </c>
      <c r="B67" s="98" t="s">
        <v>279</v>
      </c>
      <c r="C67" s="79" t="str">
        <f>IFERROR(IF(B67="No CAS","",INDEX('DEQ Pollutant List'!$C$7:$C$611,MATCH('3. Pollutant Emissions - EF'!B67,'DEQ Pollutant List'!$B$7:$B$611,0))),"")</f>
        <v>Toluene</v>
      </c>
      <c r="D67" s="113">
        <f>IFERROR(IF(OR($B67="",$B67="No CAS"),INDEX('DEQ Pollutant List'!$A$7:$A$611,MATCH($C67,'DEQ Pollutant List'!$C$7:$C$611,0)),INDEX('DEQ Pollutant List'!$A$7:$A$611,MATCH($B67,'DEQ Pollutant List'!$B$7:$B$611,0))),"")</f>
        <v>600</v>
      </c>
      <c r="E67" s="99">
        <v>0</v>
      </c>
      <c r="F67" s="100">
        <v>2.6499999999999999E-2</v>
      </c>
      <c r="G67" s="101">
        <f t="shared" si="0"/>
        <v>2.6499999999999999E-2</v>
      </c>
      <c r="H67" s="81" t="s">
        <v>256</v>
      </c>
      <c r="I67" s="102" t="s">
        <v>257</v>
      </c>
      <c r="J67" s="100" t="s">
        <v>258</v>
      </c>
      <c r="K67" s="103">
        <f>$F67*'2. Emissions Units &amp; Activities'!I$16*(1-$E67)</f>
        <v>3.4138235294117645</v>
      </c>
      <c r="L67" s="81">
        <f>$F67*'2. Emissions Units &amp; Activities'!J$16*(1-$E67)</f>
        <v>3.4138235294117645</v>
      </c>
      <c r="M67" s="100" t="s">
        <v>258</v>
      </c>
      <c r="N67" s="103">
        <f>$G67*'2. Emissions Units &amp; Activities'!L$16*(1-$E67)</f>
        <v>9.3529411764705864E-3</v>
      </c>
      <c r="O67" s="81">
        <f>$G67*'2. Emissions Units &amp; Activities'!M$16*(1-$E67)</f>
        <v>9.3529411764705864E-3</v>
      </c>
    </row>
    <row r="68" spans="1:15">
      <c r="A68" s="77" t="s">
        <v>122</v>
      </c>
      <c r="B68" s="98" t="s">
        <v>280</v>
      </c>
      <c r="C68" s="79" t="str">
        <f>IFERROR(IF(B68="No CAS","",INDEX('DEQ Pollutant List'!$C$7:$C$611,MATCH('3. Pollutant Emissions - EF'!B68,'DEQ Pollutant List'!$B$7:$B$611,0))),"")</f>
        <v>Vanadium (fume or dust)</v>
      </c>
      <c r="D68" s="113">
        <f>IFERROR(IF(OR($B68="",$B68="No CAS"),INDEX('DEQ Pollutant List'!$A$7:$A$611,MATCH($C68,'DEQ Pollutant List'!$C$7:$C$611,0)),INDEX('DEQ Pollutant List'!$A$7:$A$611,MATCH($B68,'DEQ Pollutant List'!$B$7:$B$611,0))),"")</f>
        <v>620</v>
      </c>
      <c r="E68" s="99">
        <v>0</v>
      </c>
      <c r="F68" s="100">
        <v>2.3E-3</v>
      </c>
      <c r="G68" s="101">
        <f t="shared" si="0"/>
        <v>2.3E-3</v>
      </c>
      <c r="H68" s="81" t="s">
        <v>256</v>
      </c>
      <c r="I68" s="102" t="s">
        <v>257</v>
      </c>
      <c r="J68" s="100" t="s">
        <v>258</v>
      </c>
      <c r="K68" s="103">
        <f>$F68*'2. Emissions Units &amp; Activities'!I$16*(1-$E68)</f>
        <v>0.29629411764705882</v>
      </c>
      <c r="L68" s="81">
        <f>$F68*'2. Emissions Units &amp; Activities'!J$16*(1-$E68)</f>
        <v>0.29629411764705882</v>
      </c>
      <c r="M68" s="100" t="s">
        <v>258</v>
      </c>
      <c r="N68" s="103">
        <f>$G68*'2. Emissions Units &amp; Activities'!L$16*(1-$E68)</f>
        <v>8.1176470588235287E-4</v>
      </c>
      <c r="O68" s="81">
        <f>$G68*'2. Emissions Units &amp; Activities'!M$16*(1-$E68)</f>
        <v>8.1176470588235287E-4</v>
      </c>
    </row>
    <row r="69" spans="1:15">
      <c r="A69" s="77" t="s">
        <v>122</v>
      </c>
      <c r="B69" s="98" t="s">
        <v>281</v>
      </c>
      <c r="C69" s="79" t="str">
        <f>IFERROR(IF(B69="No CAS","",INDEX('DEQ Pollutant List'!$C$7:$C$611,MATCH('3. Pollutant Emissions - EF'!B69,'DEQ Pollutant List'!$B$7:$B$611,0))),"")</f>
        <v>Xylene (mixture), including m-xylene, o-xylene, p-xylene</v>
      </c>
      <c r="D69" s="113">
        <f>IFERROR(IF(OR($B69="",$B69="No CAS"),INDEX('DEQ Pollutant List'!$A$7:$A$611,MATCH($C69,'DEQ Pollutant List'!$C$7:$C$611,0)),INDEX('DEQ Pollutant List'!$A$7:$A$611,MATCH($B69,'DEQ Pollutant List'!$B$7:$B$611,0))),"")</f>
        <v>628</v>
      </c>
      <c r="E69" s="99">
        <v>0</v>
      </c>
      <c r="F69" s="100">
        <v>1.9699999999999999E-2</v>
      </c>
      <c r="G69" s="101">
        <f t="shared" si="0"/>
        <v>1.9699999999999999E-2</v>
      </c>
      <c r="H69" s="81" t="s">
        <v>256</v>
      </c>
      <c r="I69" s="102" t="s">
        <v>257</v>
      </c>
      <c r="J69" s="100" t="s">
        <v>258</v>
      </c>
      <c r="K69" s="103">
        <f>$F69*'2. Emissions Units &amp; Activities'!I$16*(1-$E69)</f>
        <v>2.5378235294117641</v>
      </c>
      <c r="L69" s="81">
        <f>$F69*'2. Emissions Units &amp; Activities'!J$16*(1-$E69)</f>
        <v>2.5378235294117641</v>
      </c>
      <c r="M69" s="100" t="s">
        <v>258</v>
      </c>
      <c r="N69" s="103">
        <f>$G69*'2. Emissions Units &amp; Activities'!L$16*(1-$E69)</f>
        <v>6.9529411764705871E-3</v>
      </c>
      <c r="O69" s="81">
        <f>$G69*'2. Emissions Units &amp; Activities'!M$16*(1-$E69)</f>
        <v>6.9529411764705871E-3</v>
      </c>
    </row>
    <row r="70" spans="1:15">
      <c r="A70" s="77" t="s">
        <v>122</v>
      </c>
      <c r="B70" s="98" t="s">
        <v>282</v>
      </c>
      <c r="C70" s="79" t="str">
        <f>IFERROR(IF(B70="No CAS","",INDEX('DEQ Pollutant List'!$C$7:$C$611,MATCH('3. Pollutant Emissions - EF'!B70,'DEQ Pollutant List'!$B$7:$B$611,0))),"")</f>
        <v>Zinc and compounds</v>
      </c>
      <c r="D70" s="113">
        <f>IFERROR(IF(OR($B70="",$B70="No CAS"),INDEX('DEQ Pollutant List'!$A$7:$A$611,MATCH($C70,'DEQ Pollutant List'!$C$7:$C$611,0)),INDEX('DEQ Pollutant List'!$A$7:$A$611,MATCH($B70,'DEQ Pollutant List'!$B$7:$B$611,0))),"")</f>
        <v>632</v>
      </c>
      <c r="E70" s="99">
        <v>0</v>
      </c>
      <c r="F70" s="100">
        <v>2.9000000000000001E-2</v>
      </c>
      <c r="G70" s="101">
        <f t="shared" si="0"/>
        <v>2.9000000000000001E-2</v>
      </c>
      <c r="H70" s="81" t="s">
        <v>256</v>
      </c>
      <c r="I70" s="102" t="s">
        <v>257</v>
      </c>
      <c r="J70" s="100" t="s">
        <v>258</v>
      </c>
      <c r="K70" s="103">
        <f>$F70*'2. Emissions Units &amp; Activities'!I$16*(1-$E70)</f>
        <v>3.7358823529411764</v>
      </c>
      <c r="L70" s="81">
        <f>$F70*'2. Emissions Units &amp; Activities'!J$16*(1-$E70)</f>
        <v>3.7358823529411764</v>
      </c>
      <c r="M70" s="100" t="s">
        <v>258</v>
      </c>
      <c r="N70" s="103">
        <f>$G70*'2. Emissions Units &amp; Activities'!L$16*(1-$E70)</f>
        <v>1.0235294117647058E-2</v>
      </c>
      <c r="O70" s="81">
        <f>$G70*'2. Emissions Units &amp; Activities'!M$16*(1-$E70)</f>
        <v>1.0235294117647058E-2</v>
      </c>
    </row>
    <row r="71" spans="1:15">
      <c r="A71" s="77"/>
      <c r="B71" s="98"/>
      <c r="C71" s="79" t="str">
        <f>IFERROR(IF(B71="No CAS","",INDEX('DEQ Pollutant List'!$C$7:$C$611,MATCH('3. Pollutant Emissions - EF'!B71,'DEQ Pollutant List'!$B$7:$B$611,0))),"")</f>
        <v/>
      </c>
      <c r="D71" s="113" t="str">
        <f>IFERROR(IF(OR($B71="",$B71="No CAS"),INDEX('DEQ Pollutant List'!$A$7:$A$611,MATCH($C71,'DEQ Pollutant List'!$C$7:$C$611,0)),INDEX('DEQ Pollutant List'!$A$7:$A$611,MATCH($B71,'DEQ Pollutant List'!$B$7:$B$611,0))),"")</f>
        <v/>
      </c>
      <c r="E71" s="99"/>
      <c r="F71" s="100"/>
      <c r="G71" s="101"/>
      <c r="H71" s="81"/>
      <c r="I71" s="102"/>
      <c r="J71" s="100"/>
      <c r="K71" s="103"/>
      <c r="L71" s="81"/>
      <c r="M71" s="100"/>
      <c r="N71" s="103"/>
      <c r="O71" s="81"/>
    </row>
    <row r="72" spans="1:15">
      <c r="A72" s="77" t="s">
        <v>125</v>
      </c>
      <c r="B72" s="98" t="s">
        <v>255</v>
      </c>
      <c r="C72" s="79" t="str">
        <f>IFERROR(IF(B72="No CAS","",INDEX('DEQ Pollutant List'!$C$7:$C$611,MATCH('3. Pollutant Emissions - EF'!B72,'DEQ Pollutant List'!$B$7:$B$611,0))),"")</f>
        <v>Acetaldehyde</v>
      </c>
      <c r="D72" s="113">
        <f>IFERROR(IF(OR($B72="",$B72="No CAS"),INDEX('DEQ Pollutant List'!$A$7:$A$611,MATCH($C72,'DEQ Pollutant List'!$C$7:$C$611,0)),INDEX('DEQ Pollutant List'!$A$7:$A$611,MATCH($B72,'DEQ Pollutant List'!$B$7:$B$611,0))),"")</f>
        <v>1</v>
      </c>
      <c r="E72" s="99">
        <v>0</v>
      </c>
      <c r="F72" s="100">
        <v>3.0999999999999999E-3</v>
      </c>
      <c r="G72" s="101">
        <f t="shared" si="0"/>
        <v>3.0999999999999999E-3</v>
      </c>
      <c r="H72" s="81" t="s">
        <v>256</v>
      </c>
      <c r="I72" s="102" t="s">
        <v>257</v>
      </c>
      <c r="J72" s="100" t="s">
        <v>258</v>
      </c>
      <c r="K72" s="103">
        <f>$F72*'2. Emissions Units &amp; Activities'!I$17*(1-$E72)</f>
        <v>0.27848211764705882</v>
      </c>
      <c r="L72" s="81">
        <f>$F72*'2. Emissions Units &amp; Activities'!J$17*(1-$E72)</f>
        <v>0.27848211764705882</v>
      </c>
      <c r="M72" s="100" t="s">
        <v>258</v>
      </c>
      <c r="N72" s="103">
        <f>$G72*'2. Emissions Units &amp; Activities'!L$17*(1-$E72)</f>
        <v>7.6296470588235298E-4</v>
      </c>
      <c r="O72" s="81">
        <f>$G72*'2. Emissions Units &amp; Activities'!M$17*(1-$E72)</f>
        <v>7.6296470588235298E-4</v>
      </c>
    </row>
    <row r="73" spans="1:15">
      <c r="A73" s="77" t="s">
        <v>125</v>
      </c>
      <c r="B73" s="98" t="s">
        <v>259</v>
      </c>
      <c r="C73" s="79" t="str">
        <f>IFERROR(IF(B73="No CAS","",INDEX('DEQ Pollutant List'!$C$7:$C$611,MATCH('3. Pollutant Emissions - EF'!B73,'DEQ Pollutant List'!$B$7:$B$611,0))),"")</f>
        <v>Acrolein</v>
      </c>
      <c r="D73" s="113">
        <f>IFERROR(IF(OR($B73="",$B73="No CAS"),INDEX('DEQ Pollutant List'!$A$7:$A$611,MATCH($C73,'DEQ Pollutant List'!$C$7:$C$611,0)),INDEX('DEQ Pollutant List'!$A$7:$A$611,MATCH($B73,'DEQ Pollutant List'!$B$7:$B$611,0))),"")</f>
        <v>5</v>
      </c>
      <c r="E73" s="99">
        <v>0</v>
      </c>
      <c r="F73" s="100">
        <v>2.7000000000000001E-3</v>
      </c>
      <c r="G73" s="101">
        <f t="shared" si="0"/>
        <v>2.7000000000000001E-3</v>
      </c>
      <c r="H73" s="81" t="s">
        <v>256</v>
      </c>
      <c r="I73" s="102" t="s">
        <v>257</v>
      </c>
      <c r="J73" s="100" t="s">
        <v>258</v>
      </c>
      <c r="K73" s="103">
        <f>$F73*'2. Emissions Units &amp; Activities'!I$17*(1-$E73)</f>
        <v>0.24254894117647063</v>
      </c>
      <c r="L73" s="81">
        <f>$F73*'2. Emissions Units &amp; Activities'!J$17*(1-$E73)</f>
        <v>0.24254894117647063</v>
      </c>
      <c r="M73" s="100" t="s">
        <v>258</v>
      </c>
      <c r="N73" s="103">
        <f>$G73*'2. Emissions Units &amp; Activities'!L$17*(1-$E73)</f>
        <v>6.6451764705882362E-4</v>
      </c>
      <c r="O73" s="81">
        <f>$G73*'2. Emissions Units &amp; Activities'!M$17*(1-$E73)</f>
        <v>6.6451764705882362E-4</v>
      </c>
    </row>
    <row r="74" spans="1:15">
      <c r="A74" s="77" t="s">
        <v>125</v>
      </c>
      <c r="B74" s="98" t="s">
        <v>260</v>
      </c>
      <c r="C74" s="79" t="str">
        <f>IFERROR(IF(B74="No CAS","",INDEX('DEQ Pollutant List'!$C$7:$C$611,MATCH('3. Pollutant Emissions - EF'!B74,'DEQ Pollutant List'!$B$7:$B$611,0))),"")</f>
        <v>Ammonia</v>
      </c>
      <c r="D74" s="113">
        <f>IFERROR(IF(OR($B74="",$B74="No CAS"),INDEX('DEQ Pollutant List'!$A$7:$A$611,MATCH($C74,'DEQ Pollutant List'!$C$7:$C$611,0)),INDEX('DEQ Pollutant List'!$A$7:$A$611,MATCH($B74,'DEQ Pollutant List'!$B$7:$B$611,0))),"")</f>
        <v>26</v>
      </c>
      <c r="E74" s="99">
        <v>0</v>
      </c>
      <c r="F74" s="100">
        <v>18</v>
      </c>
      <c r="G74" s="101">
        <f t="shared" si="0"/>
        <v>18</v>
      </c>
      <c r="H74" s="81" t="s">
        <v>256</v>
      </c>
      <c r="I74" s="102" t="s">
        <v>257</v>
      </c>
      <c r="J74" s="100" t="s">
        <v>258</v>
      </c>
      <c r="K74" s="103">
        <f>$F74*'2. Emissions Units &amp; Activities'!I$17*(1-$E74)</f>
        <v>1616.9929411764708</v>
      </c>
      <c r="L74" s="81">
        <f>$F74*'2. Emissions Units &amp; Activities'!J$17*(1-$E74)</f>
        <v>1616.9929411764708</v>
      </c>
      <c r="M74" s="100" t="s">
        <v>258</v>
      </c>
      <c r="N74" s="103">
        <f>$G74*'2. Emissions Units &amp; Activities'!L$17*(1-$E74)</f>
        <v>4.4301176470588235</v>
      </c>
      <c r="O74" s="81">
        <f>$G74*'2. Emissions Units &amp; Activities'!M$17*(1-$E74)</f>
        <v>4.4301176470588235</v>
      </c>
    </row>
    <row r="75" spans="1:15">
      <c r="A75" s="77" t="s">
        <v>125</v>
      </c>
      <c r="B75" s="98" t="s">
        <v>253</v>
      </c>
      <c r="C75" s="79" t="str">
        <f>IFERROR(IF(B75="No CAS","",INDEX('DEQ Pollutant List'!$C$7:$C$611,MATCH('3. Pollutant Emissions - EF'!B75,'DEQ Pollutant List'!$B$7:$B$611,0))),"")</f>
        <v>Arsenic and compounds</v>
      </c>
      <c r="D75" s="113">
        <f>IFERROR(IF(OR($B75="",$B75="No CAS"),INDEX('DEQ Pollutant List'!$A$7:$A$611,MATCH($C75,'DEQ Pollutant List'!$C$7:$C$611,0)),INDEX('DEQ Pollutant List'!$A$7:$A$611,MATCH($B75,'DEQ Pollutant List'!$B$7:$B$611,0))),"")</f>
        <v>37</v>
      </c>
      <c r="E75" s="99">
        <v>0</v>
      </c>
      <c r="F75" s="100">
        <v>2.0000000000000001E-4</v>
      </c>
      <c r="G75" s="101">
        <f t="shared" si="0"/>
        <v>2.0000000000000001E-4</v>
      </c>
      <c r="H75" s="81" t="s">
        <v>256</v>
      </c>
      <c r="I75" s="102" t="s">
        <v>257</v>
      </c>
      <c r="J75" s="100" t="s">
        <v>258</v>
      </c>
      <c r="K75" s="103">
        <f>$F75*'2. Emissions Units &amp; Activities'!I$17*(1-$E75)</f>
        <v>1.796658823529412E-2</v>
      </c>
      <c r="L75" s="81">
        <f>$F75*'2. Emissions Units &amp; Activities'!J$17*(1-$E75)</f>
        <v>1.796658823529412E-2</v>
      </c>
      <c r="M75" s="100" t="s">
        <v>258</v>
      </c>
      <c r="N75" s="103">
        <f>$G75*'2. Emissions Units &amp; Activities'!L$17*(1-$E75)</f>
        <v>4.9223529411764711E-5</v>
      </c>
      <c r="O75" s="81">
        <f>$G75*'2. Emissions Units &amp; Activities'!M$17*(1-$E75)</f>
        <v>4.9223529411764711E-5</v>
      </c>
    </row>
    <row r="76" spans="1:15">
      <c r="A76" s="77" t="s">
        <v>125</v>
      </c>
      <c r="B76" s="98" t="s">
        <v>261</v>
      </c>
      <c r="C76" s="79" t="str">
        <f>IFERROR(IF(B76="No CAS","",INDEX('DEQ Pollutant List'!$C$7:$C$611,MATCH('3. Pollutant Emissions - EF'!B76,'DEQ Pollutant List'!$B$7:$B$611,0))),"")</f>
        <v>Barium and compounds</v>
      </c>
      <c r="D76" s="113">
        <f>IFERROR(IF(OR($B76="",$B76="No CAS"),INDEX('DEQ Pollutant List'!$A$7:$A$611,MATCH($C76,'DEQ Pollutant List'!$C$7:$C$611,0)),INDEX('DEQ Pollutant List'!$A$7:$A$611,MATCH($B76,'DEQ Pollutant List'!$B$7:$B$611,0))),"")</f>
        <v>45</v>
      </c>
      <c r="E76" s="99">
        <v>0</v>
      </c>
      <c r="F76" s="100">
        <v>4.4000000000000003E-3</v>
      </c>
      <c r="G76" s="101">
        <f t="shared" si="0"/>
        <v>4.4000000000000003E-3</v>
      </c>
      <c r="H76" s="81" t="s">
        <v>256</v>
      </c>
      <c r="I76" s="102" t="s">
        <v>257</v>
      </c>
      <c r="J76" s="100" t="s">
        <v>258</v>
      </c>
      <c r="K76" s="103">
        <f>$F76*'2. Emissions Units &amp; Activities'!I$17*(1-$E76)</f>
        <v>0.39526494117647065</v>
      </c>
      <c r="L76" s="81">
        <f>$F76*'2. Emissions Units &amp; Activities'!J$17*(1-$E76)</f>
        <v>0.39526494117647065</v>
      </c>
      <c r="M76" s="100" t="s">
        <v>258</v>
      </c>
      <c r="N76" s="103">
        <f>$G76*'2. Emissions Units &amp; Activities'!L$17*(1-$E76)</f>
        <v>1.0829176470588237E-3</v>
      </c>
      <c r="O76" s="81">
        <f>$G76*'2. Emissions Units &amp; Activities'!M$17*(1-$E76)</f>
        <v>1.0829176470588237E-3</v>
      </c>
    </row>
    <row r="77" spans="1:15">
      <c r="A77" s="77" t="s">
        <v>125</v>
      </c>
      <c r="B77" s="98" t="s">
        <v>262</v>
      </c>
      <c r="C77" s="79" t="str">
        <f>IFERROR(IF(B77="No CAS","",INDEX('DEQ Pollutant List'!$C$7:$C$611,MATCH('3. Pollutant Emissions - EF'!B77,'DEQ Pollutant List'!$B$7:$B$611,0))),"")</f>
        <v>Benzene</v>
      </c>
      <c r="D77" s="113">
        <f>IFERROR(IF(OR($B77="",$B77="No CAS"),INDEX('DEQ Pollutant List'!$A$7:$A$611,MATCH($C77,'DEQ Pollutant List'!$C$7:$C$611,0)),INDEX('DEQ Pollutant List'!$A$7:$A$611,MATCH($B77,'DEQ Pollutant List'!$B$7:$B$611,0))),"")</f>
        <v>46</v>
      </c>
      <c r="E77" s="99">
        <v>0</v>
      </c>
      <c r="F77" s="100">
        <v>5.7999999999999996E-3</v>
      </c>
      <c r="G77" s="101">
        <f t="shared" si="0"/>
        <v>5.7999999999999996E-3</v>
      </c>
      <c r="H77" s="81" t="s">
        <v>256</v>
      </c>
      <c r="I77" s="102" t="s">
        <v>257</v>
      </c>
      <c r="J77" s="100" t="s">
        <v>258</v>
      </c>
      <c r="K77" s="103">
        <f>$F77*'2. Emissions Units &amp; Activities'!I$17*(1-$E77)</f>
        <v>0.5210310588235294</v>
      </c>
      <c r="L77" s="81">
        <f>$F77*'2. Emissions Units &amp; Activities'!J$17*(1-$E77)</f>
        <v>0.5210310588235294</v>
      </c>
      <c r="M77" s="100" t="s">
        <v>258</v>
      </c>
      <c r="N77" s="103">
        <f>$G77*'2. Emissions Units &amp; Activities'!L$17*(1-$E77)</f>
        <v>1.4274823529411766E-3</v>
      </c>
      <c r="O77" s="81">
        <f>$G77*'2. Emissions Units &amp; Activities'!M$17*(1-$E77)</f>
        <v>1.4274823529411766E-3</v>
      </c>
    </row>
    <row r="78" spans="1:15">
      <c r="A78" s="77" t="s">
        <v>125</v>
      </c>
      <c r="B78" s="98" t="s">
        <v>263</v>
      </c>
      <c r="C78" s="79" t="str">
        <f>IFERROR(IF(B78="No CAS","",INDEX('DEQ Pollutant List'!$C$7:$C$611,MATCH('3. Pollutant Emissions - EF'!B78,'DEQ Pollutant List'!$B$7:$B$611,0))),"")</f>
        <v>Benzo[a]pyrene</v>
      </c>
      <c r="D78" s="113">
        <f>IFERROR(IF(OR($B78="",$B78="No CAS"),INDEX('DEQ Pollutant List'!$A$7:$A$611,MATCH($C78,'DEQ Pollutant List'!$C$7:$C$611,0)),INDEX('DEQ Pollutant List'!$A$7:$A$611,MATCH($B78,'DEQ Pollutant List'!$B$7:$B$611,0))),"")</f>
        <v>406</v>
      </c>
      <c r="E78" s="99">
        <v>0</v>
      </c>
      <c r="F78" s="100">
        <v>1.1999999999999999E-6</v>
      </c>
      <c r="G78" s="101">
        <f t="shared" si="0"/>
        <v>1.1999999999999999E-6</v>
      </c>
      <c r="H78" s="81" t="s">
        <v>256</v>
      </c>
      <c r="I78" s="102" t="s">
        <v>257</v>
      </c>
      <c r="J78" s="100" t="s">
        <v>258</v>
      </c>
      <c r="K78" s="103">
        <f>$F78*'2. Emissions Units &amp; Activities'!I$17*(1-$E78)</f>
        <v>1.0779952941176471E-4</v>
      </c>
      <c r="L78" s="81">
        <f>$F78*'2. Emissions Units &amp; Activities'!J$17*(1-$E78)</f>
        <v>1.0779952941176471E-4</v>
      </c>
      <c r="M78" s="100" t="s">
        <v>258</v>
      </c>
      <c r="N78" s="103">
        <f>$G78*'2. Emissions Units &amp; Activities'!L$17*(1-$E78)</f>
        <v>2.9534117647058824E-7</v>
      </c>
      <c r="O78" s="81">
        <f>$G78*'2. Emissions Units &amp; Activities'!M$17*(1-$E78)</f>
        <v>2.9534117647058824E-7</v>
      </c>
    </row>
    <row r="79" spans="1:15">
      <c r="A79" s="77" t="s">
        <v>125</v>
      </c>
      <c r="B79" s="98" t="s">
        <v>264</v>
      </c>
      <c r="C79" s="79" t="str">
        <f>IFERROR(IF(B79="No CAS","",INDEX('DEQ Pollutant List'!$C$7:$C$611,MATCH('3. Pollutant Emissions - EF'!B79,'DEQ Pollutant List'!$B$7:$B$611,0))),"")</f>
        <v>Beryllium and compounds</v>
      </c>
      <c r="D79" s="113">
        <f>IFERROR(IF(OR($B79="",$B79="No CAS"),INDEX('DEQ Pollutant List'!$A$7:$A$611,MATCH($C79,'DEQ Pollutant List'!$C$7:$C$611,0)),INDEX('DEQ Pollutant List'!$A$7:$A$611,MATCH($B79,'DEQ Pollutant List'!$B$7:$B$611,0))),"")</f>
        <v>58</v>
      </c>
      <c r="E79" s="99">
        <v>0</v>
      </c>
      <c r="F79" s="100">
        <v>1.2E-5</v>
      </c>
      <c r="G79" s="101">
        <f t="shared" si="0"/>
        <v>1.2E-5</v>
      </c>
      <c r="H79" s="81" t="s">
        <v>256</v>
      </c>
      <c r="I79" s="102" t="s">
        <v>257</v>
      </c>
      <c r="J79" s="100" t="s">
        <v>258</v>
      </c>
      <c r="K79" s="103">
        <f>$F79*'2. Emissions Units &amp; Activities'!I$17*(1-$E79)</f>
        <v>1.0779952941176471E-3</v>
      </c>
      <c r="L79" s="81">
        <f>$F79*'2. Emissions Units &amp; Activities'!J$17*(1-$E79)</f>
        <v>1.0779952941176471E-3</v>
      </c>
      <c r="M79" s="100" t="s">
        <v>258</v>
      </c>
      <c r="N79" s="103">
        <f>$G79*'2. Emissions Units &amp; Activities'!L$17*(1-$E79)</f>
        <v>2.9534117647058828E-6</v>
      </c>
      <c r="O79" s="81">
        <f>$G79*'2. Emissions Units &amp; Activities'!M$17*(1-$E79)</f>
        <v>2.9534117647058828E-6</v>
      </c>
    </row>
    <row r="80" spans="1:15">
      <c r="A80" s="77" t="s">
        <v>125</v>
      </c>
      <c r="B80" s="98" t="s">
        <v>265</v>
      </c>
      <c r="C80" s="79" t="str">
        <f>IFERROR(IF(B80="No CAS","",INDEX('DEQ Pollutant List'!$C$7:$C$611,MATCH('3. Pollutant Emissions - EF'!B80,'DEQ Pollutant List'!$B$7:$B$611,0))),"")</f>
        <v>Cadmium and compounds</v>
      </c>
      <c r="D80" s="113">
        <f>IFERROR(IF(OR($B80="",$B80="No CAS"),INDEX('DEQ Pollutant List'!$A$7:$A$611,MATCH($C80,'DEQ Pollutant List'!$C$7:$C$611,0)),INDEX('DEQ Pollutant List'!$A$7:$A$611,MATCH($B80,'DEQ Pollutant List'!$B$7:$B$611,0))),"")</f>
        <v>83</v>
      </c>
      <c r="E80" s="99">
        <v>0</v>
      </c>
      <c r="F80" s="100">
        <v>1.1000000000000001E-3</v>
      </c>
      <c r="G80" s="101">
        <f t="shared" si="0"/>
        <v>1.1000000000000001E-3</v>
      </c>
      <c r="H80" s="81" t="s">
        <v>256</v>
      </c>
      <c r="I80" s="102" t="s">
        <v>257</v>
      </c>
      <c r="J80" s="100" t="s">
        <v>258</v>
      </c>
      <c r="K80" s="103">
        <f>$F80*'2. Emissions Units &amp; Activities'!I$17*(1-$E80)</f>
        <v>9.8816235294117663E-2</v>
      </c>
      <c r="L80" s="81">
        <f>$F80*'2. Emissions Units &amp; Activities'!J$17*(1-$E80)</f>
        <v>9.8816235294117663E-2</v>
      </c>
      <c r="M80" s="100" t="s">
        <v>258</v>
      </c>
      <c r="N80" s="103">
        <f>$G80*'2. Emissions Units &amp; Activities'!L$17*(1-$E80)</f>
        <v>2.7072941176470593E-4</v>
      </c>
      <c r="O80" s="81">
        <f>$G80*'2. Emissions Units &amp; Activities'!M$17*(1-$E80)</f>
        <v>2.7072941176470593E-4</v>
      </c>
    </row>
    <row r="81" spans="1:15">
      <c r="A81" s="77" t="s">
        <v>125</v>
      </c>
      <c r="B81" s="98" t="s">
        <v>266</v>
      </c>
      <c r="C81" s="79" t="str">
        <f>IFERROR(IF(B81="No CAS","",INDEX('DEQ Pollutant List'!$C$7:$C$611,MATCH('3. Pollutant Emissions - EF'!B81,'DEQ Pollutant List'!$B$7:$B$611,0))),"")</f>
        <v>Chromium VI, chromate and dichromate particulate</v>
      </c>
      <c r="D81" s="113">
        <f>IFERROR(IF(OR($B81="",$B81="No CAS"),INDEX('DEQ Pollutant List'!$A$7:$A$611,MATCH($C81,'DEQ Pollutant List'!$C$7:$C$611,0)),INDEX('DEQ Pollutant List'!$A$7:$A$611,MATCH($B81,'DEQ Pollutant List'!$B$7:$B$611,0))),"")</f>
        <v>136</v>
      </c>
      <c r="E81" s="99">
        <v>0</v>
      </c>
      <c r="F81" s="100">
        <v>1.4E-3</v>
      </c>
      <c r="G81" s="101">
        <f t="shared" ref="G81:G144" si="2">F81</f>
        <v>1.4E-3</v>
      </c>
      <c r="H81" s="81" t="s">
        <v>256</v>
      </c>
      <c r="I81" s="102" t="s">
        <v>257</v>
      </c>
      <c r="J81" s="100" t="s">
        <v>258</v>
      </c>
      <c r="K81" s="103">
        <f>$F81*'2. Emissions Units &amp; Activities'!I$17*(1-$E81)</f>
        <v>0.12576611764705883</v>
      </c>
      <c r="L81" s="81">
        <f>$F81*'2. Emissions Units &amp; Activities'!J$17*(1-$E81)</f>
        <v>0.12576611764705883</v>
      </c>
      <c r="M81" s="100" t="s">
        <v>258</v>
      </c>
      <c r="N81" s="103">
        <f>$G81*'2. Emissions Units &amp; Activities'!L$17*(1-$E81)</f>
        <v>3.4456470588235295E-4</v>
      </c>
      <c r="O81" s="81">
        <f>$G81*'2. Emissions Units &amp; Activities'!M$17*(1-$E81)</f>
        <v>3.4456470588235295E-4</v>
      </c>
    </row>
    <row r="82" spans="1:15">
      <c r="A82" s="77" t="s">
        <v>125</v>
      </c>
      <c r="B82" s="98" t="s">
        <v>267</v>
      </c>
      <c r="C82" s="79" t="str">
        <f>IFERROR(IF(B82="No CAS","",INDEX('DEQ Pollutant List'!$C$7:$C$611,MATCH('3. Pollutant Emissions - EF'!B82,'DEQ Pollutant List'!$B$7:$B$611,0))),"")</f>
        <v>Cobalt and compounds</v>
      </c>
      <c r="D82" s="113">
        <f>IFERROR(IF(OR($B82="",$B82="No CAS"),INDEX('DEQ Pollutant List'!$A$7:$A$611,MATCH($C82,'DEQ Pollutant List'!$C$7:$C$611,0)),INDEX('DEQ Pollutant List'!$A$7:$A$611,MATCH($B82,'DEQ Pollutant List'!$B$7:$B$611,0))),"")</f>
        <v>146</v>
      </c>
      <c r="E82" s="99">
        <v>0</v>
      </c>
      <c r="F82" s="100">
        <v>8.3999999999999995E-5</v>
      </c>
      <c r="G82" s="101">
        <f t="shared" si="2"/>
        <v>8.3999999999999995E-5</v>
      </c>
      <c r="H82" s="81" t="s">
        <v>256</v>
      </c>
      <c r="I82" s="102" t="s">
        <v>257</v>
      </c>
      <c r="J82" s="100" t="s">
        <v>258</v>
      </c>
      <c r="K82" s="103">
        <f>$F82*'2. Emissions Units &amp; Activities'!I$17*(1-$E82)</f>
        <v>7.54596705882353E-3</v>
      </c>
      <c r="L82" s="81">
        <f>$F82*'2. Emissions Units &amp; Activities'!J$17*(1-$E82)</f>
        <v>7.54596705882353E-3</v>
      </c>
      <c r="M82" s="100" t="s">
        <v>258</v>
      </c>
      <c r="N82" s="103">
        <f>$G82*'2. Emissions Units &amp; Activities'!L$17*(1-$E82)</f>
        <v>2.0673882352941176E-5</v>
      </c>
      <c r="O82" s="81">
        <f>$G82*'2. Emissions Units &amp; Activities'!M$17*(1-$E82)</f>
        <v>2.0673882352941176E-5</v>
      </c>
    </row>
    <row r="83" spans="1:15">
      <c r="A83" s="77" t="s">
        <v>125</v>
      </c>
      <c r="B83" s="98" t="s">
        <v>268</v>
      </c>
      <c r="C83" s="79" t="str">
        <f>IFERROR(IF(B83="No CAS","",INDEX('DEQ Pollutant List'!$C$7:$C$611,MATCH('3. Pollutant Emissions - EF'!B83,'DEQ Pollutant List'!$B$7:$B$611,0))),"")</f>
        <v>Copper and compounds</v>
      </c>
      <c r="D83" s="113">
        <f>IFERROR(IF(OR($B83="",$B83="No CAS"),INDEX('DEQ Pollutant List'!$A$7:$A$611,MATCH($C83,'DEQ Pollutant List'!$C$7:$C$611,0)),INDEX('DEQ Pollutant List'!$A$7:$A$611,MATCH($B83,'DEQ Pollutant List'!$B$7:$B$611,0))),"")</f>
        <v>149</v>
      </c>
      <c r="E83" s="99">
        <v>0</v>
      </c>
      <c r="F83" s="100">
        <v>8.4999999999999995E-4</v>
      </c>
      <c r="G83" s="101">
        <f t="shared" si="2"/>
        <v>8.4999999999999995E-4</v>
      </c>
      <c r="H83" s="81" t="s">
        <v>256</v>
      </c>
      <c r="I83" s="102" t="s">
        <v>257</v>
      </c>
      <c r="J83" s="100" t="s">
        <v>258</v>
      </c>
      <c r="K83" s="103">
        <f>$F83*'2. Emissions Units &amp; Activities'!I$17*(1-$E83)</f>
        <v>7.6358000000000009E-2</v>
      </c>
      <c r="L83" s="81">
        <f>$F83*'2. Emissions Units &amp; Activities'!J$17*(1-$E83)</f>
        <v>7.6358000000000009E-2</v>
      </c>
      <c r="M83" s="100" t="s">
        <v>258</v>
      </c>
      <c r="N83" s="103">
        <f>$G83*'2. Emissions Units &amp; Activities'!L$17*(1-$E83)</f>
        <v>2.0920000000000002E-4</v>
      </c>
      <c r="O83" s="81">
        <f>$G83*'2. Emissions Units &amp; Activities'!M$17*(1-$E83)</f>
        <v>2.0920000000000002E-4</v>
      </c>
    </row>
    <row r="84" spans="1:15">
      <c r="A84" s="77" t="s">
        <v>125</v>
      </c>
      <c r="B84" s="98" t="s">
        <v>269</v>
      </c>
      <c r="C84" s="79" t="str">
        <f>IFERROR(IF(B84="No CAS","",INDEX('DEQ Pollutant List'!$C$7:$C$611,MATCH('3. Pollutant Emissions - EF'!B84,'DEQ Pollutant List'!$B$7:$B$611,0))),"")</f>
        <v>Ethyl benzene</v>
      </c>
      <c r="D84" s="113">
        <f>IFERROR(IF(OR($B84="",$B84="No CAS"),INDEX('DEQ Pollutant List'!$A$7:$A$611,MATCH($C84,'DEQ Pollutant List'!$C$7:$C$611,0)),INDEX('DEQ Pollutant List'!$A$7:$A$611,MATCH($B84,'DEQ Pollutant List'!$B$7:$B$611,0))),"")</f>
        <v>229</v>
      </c>
      <c r="E84" s="99">
        <v>0</v>
      </c>
      <c r="F84" s="100">
        <v>6.8999999999999999E-3</v>
      </c>
      <c r="G84" s="101">
        <f t="shared" si="2"/>
        <v>6.8999999999999999E-3</v>
      </c>
      <c r="H84" s="81" t="s">
        <v>256</v>
      </c>
      <c r="I84" s="102" t="s">
        <v>257</v>
      </c>
      <c r="J84" s="100" t="s">
        <v>258</v>
      </c>
      <c r="K84" s="103">
        <f>$F84*'2. Emissions Units &amp; Activities'!I$17*(1-$E84)</f>
        <v>0.61984729411764716</v>
      </c>
      <c r="L84" s="81">
        <f>$F84*'2. Emissions Units &amp; Activities'!J$17*(1-$E84)</f>
        <v>0.61984729411764716</v>
      </c>
      <c r="M84" s="100" t="s">
        <v>258</v>
      </c>
      <c r="N84" s="103">
        <f>$G84*'2. Emissions Units &amp; Activities'!L$17*(1-$E84)</f>
        <v>1.6982117647058824E-3</v>
      </c>
      <c r="O84" s="81">
        <f>$G84*'2. Emissions Units &amp; Activities'!M$17*(1-$E84)</f>
        <v>1.6982117647058824E-3</v>
      </c>
    </row>
    <row r="85" spans="1:15">
      <c r="A85" s="77" t="s">
        <v>125</v>
      </c>
      <c r="B85" s="98" t="s">
        <v>270</v>
      </c>
      <c r="C85" s="79" t="str">
        <f>IFERROR(IF(B85="No CAS","",INDEX('DEQ Pollutant List'!$C$7:$C$611,MATCH('3. Pollutant Emissions - EF'!B85,'DEQ Pollutant List'!$B$7:$B$611,0))),"")</f>
        <v>Formaldehyde</v>
      </c>
      <c r="D85" s="113">
        <f>IFERROR(IF(OR($B85="",$B85="No CAS"),INDEX('DEQ Pollutant List'!$A$7:$A$611,MATCH($C85,'DEQ Pollutant List'!$C$7:$C$611,0)),INDEX('DEQ Pollutant List'!$A$7:$A$611,MATCH($B85,'DEQ Pollutant List'!$B$7:$B$611,0))),"")</f>
        <v>250</v>
      </c>
      <c r="E85" s="99">
        <v>0</v>
      </c>
      <c r="F85" s="100">
        <v>1.23E-2</v>
      </c>
      <c r="G85" s="101">
        <f t="shared" si="2"/>
        <v>1.23E-2</v>
      </c>
      <c r="H85" s="81" t="s">
        <v>256</v>
      </c>
      <c r="I85" s="102" t="s">
        <v>257</v>
      </c>
      <c r="J85" s="100" t="s">
        <v>258</v>
      </c>
      <c r="K85" s="103">
        <f>$F85*'2. Emissions Units &amp; Activities'!I$17*(1-$E85)</f>
        <v>1.1049451764705884</v>
      </c>
      <c r="L85" s="81">
        <f>$F85*'2. Emissions Units &amp; Activities'!J$17*(1-$E85)</f>
        <v>1.1049451764705884</v>
      </c>
      <c r="M85" s="100" t="s">
        <v>258</v>
      </c>
      <c r="N85" s="103">
        <f>$G85*'2. Emissions Units &amp; Activities'!L$17*(1-$E85)</f>
        <v>3.0272470588235297E-3</v>
      </c>
      <c r="O85" s="81">
        <f>$G85*'2. Emissions Units &amp; Activities'!M$17*(1-$E85)</f>
        <v>3.0272470588235297E-3</v>
      </c>
    </row>
    <row r="86" spans="1:15">
      <c r="A86" s="77" t="s">
        <v>125</v>
      </c>
      <c r="B86" s="98" t="s">
        <v>271</v>
      </c>
      <c r="C86" s="79" t="str">
        <f>IFERROR(IF(B86="No CAS","",INDEX('DEQ Pollutant List'!$C$7:$C$611,MATCH('3. Pollutant Emissions - EF'!B86,'DEQ Pollutant List'!$B$7:$B$611,0))),"")</f>
        <v>Hexane</v>
      </c>
      <c r="D86" s="113">
        <f>IFERROR(IF(OR($B86="",$B86="No CAS"),INDEX('DEQ Pollutant List'!$A$7:$A$611,MATCH($C86,'DEQ Pollutant List'!$C$7:$C$611,0)),INDEX('DEQ Pollutant List'!$A$7:$A$611,MATCH($B86,'DEQ Pollutant List'!$B$7:$B$611,0))),"")</f>
        <v>289</v>
      </c>
      <c r="E86" s="99">
        <v>0</v>
      </c>
      <c r="F86" s="100">
        <v>4.5999999999999999E-3</v>
      </c>
      <c r="G86" s="101">
        <f t="shared" si="2"/>
        <v>4.5999999999999999E-3</v>
      </c>
      <c r="H86" s="81" t="s">
        <v>256</v>
      </c>
      <c r="I86" s="102" t="s">
        <v>257</v>
      </c>
      <c r="J86" s="100" t="s">
        <v>258</v>
      </c>
      <c r="K86" s="103">
        <f>$F86*'2. Emissions Units &amp; Activities'!I$17*(1-$E86)</f>
        <v>0.41323152941176472</v>
      </c>
      <c r="L86" s="81">
        <f>$F86*'2. Emissions Units &amp; Activities'!J$17*(1-$E86)</f>
        <v>0.41323152941176472</v>
      </c>
      <c r="M86" s="100" t="s">
        <v>258</v>
      </c>
      <c r="N86" s="103">
        <f>$G86*'2. Emissions Units &amp; Activities'!L$17*(1-$E86)</f>
        <v>1.1321411764705883E-3</v>
      </c>
      <c r="O86" s="81">
        <f>$G86*'2. Emissions Units &amp; Activities'!M$17*(1-$E86)</f>
        <v>1.1321411764705883E-3</v>
      </c>
    </row>
    <row r="87" spans="1:15">
      <c r="A87" s="77" t="s">
        <v>125</v>
      </c>
      <c r="B87" s="98" t="s">
        <v>272</v>
      </c>
      <c r="C87" s="79" t="str">
        <f>IFERROR(IF(B87="No CAS","",INDEX('DEQ Pollutant List'!$C$7:$C$611,MATCH('3. Pollutant Emissions - EF'!B87,'DEQ Pollutant List'!$B$7:$B$611,0))),"")</f>
        <v>Lead and compounds</v>
      </c>
      <c r="D87" s="113">
        <f>IFERROR(IF(OR($B87="",$B87="No CAS"),INDEX('DEQ Pollutant List'!$A$7:$A$611,MATCH($C87,'DEQ Pollutant List'!$C$7:$C$611,0)),INDEX('DEQ Pollutant List'!$A$7:$A$611,MATCH($B87,'DEQ Pollutant List'!$B$7:$B$611,0))),"")</f>
        <v>305</v>
      </c>
      <c r="E87" s="99">
        <v>0</v>
      </c>
      <c r="F87" s="100">
        <v>5.0000000000000001E-4</v>
      </c>
      <c r="G87" s="101">
        <f t="shared" si="2"/>
        <v>5.0000000000000001E-4</v>
      </c>
      <c r="H87" s="81" t="s">
        <v>256</v>
      </c>
      <c r="I87" s="102" t="s">
        <v>257</v>
      </c>
      <c r="J87" s="100" t="s">
        <v>258</v>
      </c>
      <c r="K87" s="103">
        <f>$F87*'2. Emissions Units &amp; Activities'!I$17*(1-$E87)</f>
        <v>4.4916470588235301E-2</v>
      </c>
      <c r="L87" s="81">
        <f>$F87*'2. Emissions Units &amp; Activities'!J$17*(1-$E87)</f>
        <v>4.4916470588235301E-2</v>
      </c>
      <c r="M87" s="100" t="s">
        <v>258</v>
      </c>
      <c r="N87" s="103">
        <f>$G87*'2. Emissions Units &amp; Activities'!L$17*(1-$E87)</f>
        <v>1.2305882352941179E-4</v>
      </c>
      <c r="O87" s="81">
        <f>$G87*'2. Emissions Units &amp; Activities'!M$17*(1-$E87)</f>
        <v>1.2305882352941179E-4</v>
      </c>
    </row>
    <row r="88" spans="1:15">
      <c r="A88" s="77" t="s">
        <v>125</v>
      </c>
      <c r="B88" s="98" t="s">
        <v>273</v>
      </c>
      <c r="C88" s="79" t="str">
        <f>IFERROR(IF(B88="No CAS","",INDEX('DEQ Pollutant List'!$C$7:$C$611,MATCH('3. Pollutant Emissions - EF'!B88,'DEQ Pollutant List'!$B$7:$B$611,0))),"")</f>
        <v>Manganese and compounds</v>
      </c>
      <c r="D88" s="113">
        <f>IFERROR(IF(OR($B88="",$B88="No CAS"),INDEX('DEQ Pollutant List'!$A$7:$A$611,MATCH($C88,'DEQ Pollutant List'!$C$7:$C$611,0)),INDEX('DEQ Pollutant List'!$A$7:$A$611,MATCH($B88,'DEQ Pollutant List'!$B$7:$B$611,0))),"")</f>
        <v>312</v>
      </c>
      <c r="E88" s="99">
        <v>0</v>
      </c>
      <c r="F88" s="100">
        <v>3.8000000000000002E-4</v>
      </c>
      <c r="G88" s="101">
        <f t="shared" si="2"/>
        <v>3.8000000000000002E-4</v>
      </c>
      <c r="H88" s="81" t="s">
        <v>256</v>
      </c>
      <c r="I88" s="102" t="s">
        <v>257</v>
      </c>
      <c r="J88" s="100" t="s">
        <v>258</v>
      </c>
      <c r="K88" s="103">
        <f>$F88*'2. Emissions Units &amp; Activities'!I$17*(1-$E88)</f>
        <v>3.4136517647058828E-2</v>
      </c>
      <c r="L88" s="81">
        <f>$F88*'2. Emissions Units &amp; Activities'!J$17*(1-$E88)</f>
        <v>3.4136517647058828E-2</v>
      </c>
      <c r="M88" s="100" t="s">
        <v>258</v>
      </c>
      <c r="N88" s="103">
        <f>$G88*'2. Emissions Units &amp; Activities'!L$17*(1-$E88)</f>
        <v>9.3524705882352957E-5</v>
      </c>
      <c r="O88" s="81">
        <f>$G88*'2. Emissions Units &amp; Activities'!M$17*(1-$E88)</f>
        <v>9.3524705882352957E-5</v>
      </c>
    </row>
    <row r="89" spans="1:15">
      <c r="A89" s="77" t="s">
        <v>125</v>
      </c>
      <c r="B89" s="98" t="s">
        <v>274</v>
      </c>
      <c r="C89" s="79" t="str">
        <f>IFERROR(IF(B89="No CAS","",INDEX('DEQ Pollutant List'!$C$7:$C$611,MATCH('3. Pollutant Emissions - EF'!B89,'DEQ Pollutant List'!$B$7:$B$611,0))),"")</f>
        <v>Mercury and compounds</v>
      </c>
      <c r="D89" s="113">
        <f>IFERROR(IF(OR($B89="",$B89="No CAS"),INDEX('DEQ Pollutant List'!$A$7:$A$611,MATCH($C89,'DEQ Pollutant List'!$C$7:$C$611,0)),INDEX('DEQ Pollutant List'!$A$7:$A$611,MATCH($B89,'DEQ Pollutant List'!$B$7:$B$611,0))),"")</f>
        <v>316</v>
      </c>
      <c r="E89" s="99">
        <v>0</v>
      </c>
      <c r="F89" s="100">
        <v>2.5999999999999998E-4</v>
      </c>
      <c r="G89" s="101">
        <f t="shared" si="2"/>
        <v>2.5999999999999998E-4</v>
      </c>
      <c r="H89" s="81" t="s">
        <v>256</v>
      </c>
      <c r="I89" s="102" t="s">
        <v>257</v>
      </c>
      <c r="J89" s="100" t="s">
        <v>258</v>
      </c>
      <c r="K89" s="103">
        <f>$F89*'2. Emissions Units &amp; Activities'!I$17*(1-$E89)</f>
        <v>2.3356564705882352E-2</v>
      </c>
      <c r="L89" s="81">
        <f>$F89*'2. Emissions Units &amp; Activities'!J$17*(1-$E89)</f>
        <v>2.3356564705882352E-2</v>
      </c>
      <c r="M89" s="100" t="s">
        <v>258</v>
      </c>
      <c r="N89" s="103">
        <f>$G89*'2. Emissions Units &amp; Activities'!L$17*(1-$E89)</f>
        <v>6.3990588235294122E-5</v>
      </c>
      <c r="O89" s="81">
        <f>$G89*'2. Emissions Units &amp; Activities'!M$17*(1-$E89)</f>
        <v>6.3990588235294122E-5</v>
      </c>
    </row>
    <row r="90" spans="1:15">
      <c r="A90" s="77" t="s">
        <v>125</v>
      </c>
      <c r="B90" s="98" t="s">
        <v>275</v>
      </c>
      <c r="C90" s="79" t="str">
        <f>IFERROR(IF(B90="No CAS","",INDEX('DEQ Pollutant List'!$C$7:$C$611,MATCH('3. Pollutant Emissions - EF'!B90,'DEQ Pollutant List'!$B$7:$B$611,0))),"")</f>
        <v>Molybdenum trioxide</v>
      </c>
      <c r="D90" s="113">
        <f>IFERROR(IF(OR($B90="",$B90="No CAS"),INDEX('DEQ Pollutant List'!$A$7:$A$611,MATCH($C90,'DEQ Pollutant List'!$C$7:$C$611,0)),INDEX('DEQ Pollutant List'!$A$7:$A$611,MATCH($B90,'DEQ Pollutant List'!$B$7:$B$611,0))),"")</f>
        <v>361</v>
      </c>
      <c r="E90" s="99">
        <v>0</v>
      </c>
      <c r="F90" s="100">
        <v>1.65E-3</v>
      </c>
      <c r="G90" s="101">
        <f t="shared" si="2"/>
        <v>1.65E-3</v>
      </c>
      <c r="H90" s="81" t="s">
        <v>256</v>
      </c>
      <c r="I90" s="102" t="s">
        <v>257</v>
      </c>
      <c r="J90" s="100" t="s">
        <v>258</v>
      </c>
      <c r="K90" s="103">
        <f>$F90*'2. Emissions Units &amp; Activities'!I$17*(1-$E90)</f>
        <v>0.14822435294117647</v>
      </c>
      <c r="L90" s="81">
        <f>$F90*'2. Emissions Units &amp; Activities'!J$17*(1-$E90)</f>
        <v>0.14822435294117647</v>
      </c>
      <c r="M90" s="100" t="s">
        <v>258</v>
      </c>
      <c r="N90" s="103">
        <f>$G90*'2. Emissions Units &amp; Activities'!L$17*(1-$E90)</f>
        <v>4.0609411764705883E-4</v>
      </c>
      <c r="O90" s="81">
        <f>$G90*'2. Emissions Units &amp; Activities'!M$17*(1-$E90)</f>
        <v>4.0609411764705883E-4</v>
      </c>
    </row>
    <row r="91" spans="1:15">
      <c r="A91" s="77" t="s">
        <v>125</v>
      </c>
      <c r="B91" s="98" t="s">
        <v>276</v>
      </c>
      <c r="C91" s="79" t="str">
        <f>IFERROR(IF(B91="No CAS","",INDEX('DEQ Pollutant List'!$C$7:$C$611,MATCH('3. Pollutant Emissions - EF'!B91,'DEQ Pollutant List'!$B$7:$B$611,0))),"")</f>
        <v>Naphthalene</v>
      </c>
      <c r="D91" s="113">
        <f>IFERROR(IF(OR($B91="",$B91="No CAS"),INDEX('DEQ Pollutant List'!$A$7:$A$611,MATCH($C91,'DEQ Pollutant List'!$C$7:$C$611,0)),INDEX('DEQ Pollutant List'!$A$7:$A$611,MATCH($B91,'DEQ Pollutant List'!$B$7:$B$611,0))),"")</f>
        <v>428</v>
      </c>
      <c r="E91" s="99">
        <v>0</v>
      </c>
      <c r="F91" s="100">
        <v>2.9999999999999997E-4</v>
      </c>
      <c r="G91" s="101">
        <f t="shared" si="2"/>
        <v>2.9999999999999997E-4</v>
      </c>
      <c r="H91" s="81" t="s">
        <v>256</v>
      </c>
      <c r="I91" s="102" t="s">
        <v>257</v>
      </c>
      <c r="J91" s="100" t="s">
        <v>258</v>
      </c>
      <c r="K91" s="103">
        <f>$F91*'2. Emissions Units &amp; Activities'!I$17*(1-$E91)</f>
        <v>2.6949882352941178E-2</v>
      </c>
      <c r="L91" s="81">
        <f>$F91*'2. Emissions Units &amp; Activities'!J$17*(1-$E91)</f>
        <v>2.6949882352941178E-2</v>
      </c>
      <c r="M91" s="100" t="s">
        <v>258</v>
      </c>
      <c r="N91" s="103">
        <f>$G91*'2. Emissions Units &amp; Activities'!L$17*(1-$E91)</f>
        <v>7.3835294117647053E-5</v>
      </c>
      <c r="O91" s="81">
        <f>$G91*'2. Emissions Units &amp; Activities'!M$17*(1-$E91)</f>
        <v>7.3835294117647053E-5</v>
      </c>
    </row>
    <row r="92" spans="1:15">
      <c r="A92" s="77" t="s">
        <v>125</v>
      </c>
      <c r="B92" s="98" t="s">
        <v>277</v>
      </c>
      <c r="C92" s="79" t="str">
        <f>IFERROR(IF(B92="No CAS","",INDEX('DEQ Pollutant List'!$C$7:$C$611,MATCH('3. Pollutant Emissions - EF'!B92,'DEQ Pollutant List'!$B$7:$B$611,0))),"")</f>
        <v>Nickel and compounds</v>
      </c>
      <c r="D92" s="113">
        <f>IFERROR(IF(OR($B92="",$B92="No CAS"),INDEX('DEQ Pollutant List'!$A$7:$A$611,MATCH($C92,'DEQ Pollutant List'!$C$7:$C$611,0)),INDEX('DEQ Pollutant List'!$A$7:$A$611,MATCH($B92,'DEQ Pollutant List'!$B$7:$B$611,0))),"")</f>
        <v>364</v>
      </c>
      <c r="E92" s="99">
        <v>0</v>
      </c>
      <c r="F92" s="100">
        <v>2.0999999999999999E-3</v>
      </c>
      <c r="G92" s="101">
        <f t="shared" si="2"/>
        <v>2.0999999999999999E-3</v>
      </c>
      <c r="H92" s="81" t="s">
        <v>256</v>
      </c>
      <c r="I92" s="102" t="s">
        <v>257</v>
      </c>
      <c r="J92" s="100" t="s">
        <v>258</v>
      </c>
      <c r="K92" s="103">
        <f>$F92*'2. Emissions Units &amp; Activities'!I$17*(1-$E92)</f>
        <v>0.18864917647058824</v>
      </c>
      <c r="L92" s="81">
        <f>$F92*'2. Emissions Units &amp; Activities'!J$17*(1-$E92)</f>
        <v>0.18864917647058824</v>
      </c>
      <c r="M92" s="100" t="s">
        <v>258</v>
      </c>
      <c r="N92" s="103">
        <f>$G92*'2. Emissions Units &amp; Activities'!L$17*(1-$E92)</f>
        <v>5.1684705882352946E-4</v>
      </c>
      <c r="O92" s="81">
        <f>$G92*'2. Emissions Units &amp; Activities'!M$17*(1-$E92)</f>
        <v>5.1684705882352946E-4</v>
      </c>
    </row>
    <row r="93" spans="1:15">
      <c r="A93" s="77" t="s">
        <v>125</v>
      </c>
      <c r="B93" s="98">
        <v>401</v>
      </c>
      <c r="C93" s="79" t="str">
        <f>IFERROR(IF(B93="No CAS","",INDEX('DEQ Pollutant List'!$C$7:$C$611,MATCH('3. Pollutant Emissions - EF'!B93,'DEQ Pollutant List'!$B$7:$B$611,0))),"")</f>
        <v>Polycyclic aromatic hydrocarbons (PAHs)</v>
      </c>
      <c r="D93" s="113">
        <f>IFERROR(IF(OR($B93="",$B93="No CAS"),INDEX('DEQ Pollutant List'!$A$7:$A$611,MATCH($C93,'DEQ Pollutant List'!$C$7:$C$611,0)),INDEX('DEQ Pollutant List'!$A$7:$A$611,MATCH($B93,'DEQ Pollutant List'!$B$7:$B$611,0))),"")</f>
        <v>401</v>
      </c>
      <c r="E93" s="99">
        <v>0</v>
      </c>
      <c r="F93" s="100">
        <v>1E-4</v>
      </c>
      <c r="G93" s="101">
        <f t="shared" si="2"/>
        <v>1E-4</v>
      </c>
      <c r="H93" s="81" t="s">
        <v>256</v>
      </c>
      <c r="I93" s="102" t="s">
        <v>257</v>
      </c>
      <c r="J93" s="100" t="s">
        <v>258</v>
      </c>
      <c r="K93" s="103">
        <f>$F93*'2. Emissions Units &amp; Activities'!I$17*(1-$E93)</f>
        <v>8.9832941176470598E-3</v>
      </c>
      <c r="L93" s="81">
        <f>$F93*'2. Emissions Units &amp; Activities'!J$17*(1-$E93)</f>
        <v>8.9832941176470598E-3</v>
      </c>
      <c r="M93" s="100" t="s">
        <v>258</v>
      </c>
      <c r="N93" s="103">
        <f>$G93*'2. Emissions Units &amp; Activities'!L$17*(1-$E93)</f>
        <v>2.4611764705882356E-5</v>
      </c>
      <c r="O93" s="81">
        <f>$G93*'2. Emissions Units &amp; Activities'!M$17*(1-$E93)</f>
        <v>2.4611764705882356E-5</v>
      </c>
    </row>
    <row r="94" spans="1:15">
      <c r="A94" s="77" t="s">
        <v>125</v>
      </c>
      <c r="B94" s="98" t="s">
        <v>278</v>
      </c>
      <c r="C94" s="79" t="str">
        <f>IFERROR(IF(B94="No CAS","",INDEX('DEQ Pollutant List'!$C$7:$C$611,MATCH('3. Pollutant Emissions - EF'!B94,'DEQ Pollutant List'!$B$7:$B$611,0))),"")</f>
        <v>Selenium and compounds</v>
      </c>
      <c r="D94" s="113">
        <f>IFERROR(IF(OR($B94="",$B94="No CAS"),INDEX('DEQ Pollutant List'!$A$7:$A$611,MATCH($C94,'DEQ Pollutant List'!$C$7:$C$611,0)),INDEX('DEQ Pollutant List'!$A$7:$A$611,MATCH($B94,'DEQ Pollutant List'!$B$7:$B$611,0))),"")</f>
        <v>575</v>
      </c>
      <c r="E94" s="99">
        <v>0</v>
      </c>
      <c r="F94" s="100">
        <v>2.4000000000000001E-5</v>
      </c>
      <c r="G94" s="101">
        <f t="shared" si="2"/>
        <v>2.4000000000000001E-5</v>
      </c>
      <c r="H94" s="81" t="s">
        <v>256</v>
      </c>
      <c r="I94" s="102" t="s">
        <v>257</v>
      </c>
      <c r="J94" s="100" t="s">
        <v>258</v>
      </c>
      <c r="K94" s="103">
        <f>$F94*'2. Emissions Units &amp; Activities'!I$17*(1-$E94)</f>
        <v>2.1559905882352942E-3</v>
      </c>
      <c r="L94" s="81">
        <f>$F94*'2. Emissions Units &amp; Activities'!J$17*(1-$E94)</f>
        <v>2.1559905882352942E-3</v>
      </c>
      <c r="M94" s="100" t="s">
        <v>258</v>
      </c>
      <c r="N94" s="103">
        <f>$G94*'2. Emissions Units &amp; Activities'!L$17*(1-$E94)</f>
        <v>5.9068235294117656E-6</v>
      </c>
      <c r="O94" s="81">
        <f>$G94*'2. Emissions Units &amp; Activities'!M$17*(1-$E94)</f>
        <v>5.9068235294117656E-6</v>
      </c>
    </row>
    <row r="95" spans="1:15">
      <c r="A95" s="77" t="s">
        <v>125</v>
      </c>
      <c r="B95" s="98" t="s">
        <v>279</v>
      </c>
      <c r="C95" s="79" t="str">
        <f>IFERROR(IF(B95="No CAS","",INDEX('DEQ Pollutant List'!$C$7:$C$611,MATCH('3. Pollutant Emissions - EF'!B95,'DEQ Pollutant List'!$B$7:$B$611,0))),"")</f>
        <v>Toluene</v>
      </c>
      <c r="D95" s="113">
        <f>IFERROR(IF(OR($B95="",$B95="No CAS"),INDEX('DEQ Pollutant List'!$A$7:$A$611,MATCH($C95,'DEQ Pollutant List'!$C$7:$C$611,0)),INDEX('DEQ Pollutant List'!$A$7:$A$611,MATCH($B95,'DEQ Pollutant List'!$B$7:$B$611,0))),"")</f>
        <v>600</v>
      </c>
      <c r="E95" s="99">
        <v>0</v>
      </c>
      <c r="F95" s="100">
        <v>2.6499999999999999E-2</v>
      </c>
      <c r="G95" s="101">
        <f t="shared" si="2"/>
        <v>2.6499999999999999E-2</v>
      </c>
      <c r="H95" s="81" t="s">
        <v>256</v>
      </c>
      <c r="I95" s="102" t="s">
        <v>257</v>
      </c>
      <c r="J95" s="100" t="s">
        <v>258</v>
      </c>
      <c r="K95" s="103">
        <f>$F95*'2. Emissions Units &amp; Activities'!I$17*(1-$E95)</f>
        <v>2.3805729411764709</v>
      </c>
      <c r="L95" s="81">
        <f>$F95*'2. Emissions Units &amp; Activities'!J$17*(1-$E95)</f>
        <v>2.3805729411764709</v>
      </c>
      <c r="M95" s="100" t="s">
        <v>258</v>
      </c>
      <c r="N95" s="103">
        <f>$G95*'2. Emissions Units &amp; Activities'!L$17*(1-$E95)</f>
        <v>6.5221176470588241E-3</v>
      </c>
      <c r="O95" s="81">
        <f>$G95*'2. Emissions Units &amp; Activities'!M$17*(1-$E95)</f>
        <v>6.5221176470588241E-3</v>
      </c>
    </row>
    <row r="96" spans="1:15">
      <c r="A96" s="77" t="s">
        <v>125</v>
      </c>
      <c r="B96" s="98" t="s">
        <v>280</v>
      </c>
      <c r="C96" s="79" t="str">
        <f>IFERROR(IF(B96="No CAS","",INDEX('DEQ Pollutant List'!$C$7:$C$611,MATCH('3. Pollutant Emissions - EF'!B96,'DEQ Pollutant List'!$B$7:$B$611,0))),"")</f>
        <v>Vanadium (fume or dust)</v>
      </c>
      <c r="D96" s="113">
        <f>IFERROR(IF(OR($B96="",$B96="No CAS"),INDEX('DEQ Pollutant List'!$A$7:$A$611,MATCH($C96,'DEQ Pollutant List'!$C$7:$C$611,0)),INDEX('DEQ Pollutant List'!$A$7:$A$611,MATCH($B96,'DEQ Pollutant List'!$B$7:$B$611,0))),"")</f>
        <v>620</v>
      </c>
      <c r="E96" s="99">
        <v>0</v>
      </c>
      <c r="F96" s="100">
        <v>2.3E-3</v>
      </c>
      <c r="G96" s="101">
        <f t="shared" si="2"/>
        <v>2.3E-3</v>
      </c>
      <c r="H96" s="81" t="s">
        <v>256</v>
      </c>
      <c r="I96" s="102" t="s">
        <v>257</v>
      </c>
      <c r="J96" s="100" t="s">
        <v>258</v>
      </c>
      <c r="K96" s="103">
        <f>$F96*'2. Emissions Units &amp; Activities'!I$17*(1-$E96)</f>
        <v>0.20661576470588236</v>
      </c>
      <c r="L96" s="81">
        <f>$F96*'2. Emissions Units &amp; Activities'!J$17*(1-$E96)</f>
        <v>0.20661576470588236</v>
      </c>
      <c r="M96" s="100" t="s">
        <v>258</v>
      </c>
      <c r="N96" s="103">
        <f>$G96*'2. Emissions Units &amp; Activities'!L$17*(1-$E96)</f>
        <v>5.6607058823529414E-4</v>
      </c>
      <c r="O96" s="81">
        <f>$G96*'2. Emissions Units &amp; Activities'!M$17*(1-$E96)</f>
        <v>5.6607058823529414E-4</v>
      </c>
    </row>
    <row r="97" spans="1:15">
      <c r="A97" s="77" t="s">
        <v>125</v>
      </c>
      <c r="B97" s="98" t="s">
        <v>281</v>
      </c>
      <c r="C97" s="79" t="str">
        <f>IFERROR(IF(B97="No CAS","",INDEX('DEQ Pollutant List'!$C$7:$C$611,MATCH('3. Pollutant Emissions - EF'!B97,'DEQ Pollutant List'!$B$7:$B$611,0))),"")</f>
        <v>Xylene (mixture), including m-xylene, o-xylene, p-xylene</v>
      </c>
      <c r="D97" s="113">
        <f>IFERROR(IF(OR($B97="",$B97="No CAS"),INDEX('DEQ Pollutant List'!$A$7:$A$611,MATCH($C97,'DEQ Pollutant List'!$C$7:$C$611,0)),INDEX('DEQ Pollutant List'!$A$7:$A$611,MATCH($B97,'DEQ Pollutant List'!$B$7:$B$611,0))),"")</f>
        <v>628</v>
      </c>
      <c r="E97" s="99">
        <v>0</v>
      </c>
      <c r="F97" s="100">
        <v>1.9699999999999999E-2</v>
      </c>
      <c r="G97" s="101">
        <f t="shared" si="2"/>
        <v>1.9699999999999999E-2</v>
      </c>
      <c r="H97" s="81" t="s">
        <v>256</v>
      </c>
      <c r="I97" s="102" t="s">
        <v>257</v>
      </c>
      <c r="J97" s="100" t="s">
        <v>258</v>
      </c>
      <c r="K97" s="103">
        <f>$F97*'2. Emissions Units &amp; Activities'!I$17*(1-$E97)</f>
        <v>1.7697089411764706</v>
      </c>
      <c r="L97" s="81">
        <f>$F97*'2. Emissions Units &amp; Activities'!J$17*(1-$E97)</f>
        <v>1.7697089411764706</v>
      </c>
      <c r="M97" s="100" t="s">
        <v>258</v>
      </c>
      <c r="N97" s="103">
        <f>$G97*'2. Emissions Units &amp; Activities'!L$17*(1-$E97)</f>
        <v>4.8485176470588233E-3</v>
      </c>
      <c r="O97" s="81">
        <f>$G97*'2. Emissions Units &amp; Activities'!M$17*(1-$E97)</f>
        <v>4.8485176470588233E-3</v>
      </c>
    </row>
    <row r="98" spans="1:15">
      <c r="A98" s="77" t="s">
        <v>125</v>
      </c>
      <c r="B98" s="98" t="s">
        <v>282</v>
      </c>
      <c r="C98" s="79" t="str">
        <f>IFERROR(IF(B98="No CAS","",INDEX('DEQ Pollutant List'!$C$7:$C$611,MATCH('3. Pollutant Emissions - EF'!B98,'DEQ Pollutant List'!$B$7:$B$611,0))),"")</f>
        <v>Zinc and compounds</v>
      </c>
      <c r="D98" s="113">
        <f>IFERROR(IF(OR($B98="",$B98="No CAS"),INDEX('DEQ Pollutant List'!$A$7:$A$611,MATCH($C98,'DEQ Pollutant List'!$C$7:$C$611,0)),INDEX('DEQ Pollutant List'!$A$7:$A$611,MATCH($B98,'DEQ Pollutant List'!$B$7:$B$611,0))),"")</f>
        <v>632</v>
      </c>
      <c r="E98" s="99">
        <v>0</v>
      </c>
      <c r="F98" s="100">
        <v>2.9000000000000001E-2</v>
      </c>
      <c r="G98" s="101">
        <f t="shared" si="2"/>
        <v>2.9000000000000001E-2</v>
      </c>
      <c r="H98" s="81" t="s">
        <v>256</v>
      </c>
      <c r="I98" s="102" t="s">
        <v>257</v>
      </c>
      <c r="J98" s="100" t="s">
        <v>258</v>
      </c>
      <c r="K98" s="103">
        <f>$F98*'2. Emissions Units &amp; Activities'!I$17*(1-$E98)</f>
        <v>2.6051552941176475</v>
      </c>
      <c r="L98" s="81">
        <f>$F98*'2. Emissions Units &amp; Activities'!J$17*(1-$E98)</f>
        <v>2.6051552941176475</v>
      </c>
      <c r="M98" s="100" t="s">
        <v>258</v>
      </c>
      <c r="N98" s="103">
        <f>$G98*'2. Emissions Units &amp; Activities'!L$17*(1-$E98)</f>
        <v>7.1374117647058834E-3</v>
      </c>
      <c r="O98" s="81">
        <f>$G98*'2. Emissions Units &amp; Activities'!M$17*(1-$E98)</f>
        <v>7.1374117647058834E-3</v>
      </c>
    </row>
    <row r="99" spans="1:15">
      <c r="A99" s="77"/>
      <c r="B99" s="98"/>
      <c r="C99" s="79" t="str">
        <f>IFERROR(IF(B99="No CAS","",INDEX('DEQ Pollutant List'!$C$7:$C$611,MATCH('3. Pollutant Emissions - EF'!B99,'DEQ Pollutant List'!$B$7:$B$611,0))),"")</f>
        <v/>
      </c>
      <c r="D99" s="113" t="str">
        <f>IFERROR(IF(OR($B99="",$B99="No CAS"),INDEX('DEQ Pollutant List'!$A$7:$A$611,MATCH($C99,'DEQ Pollutant List'!$C$7:$C$611,0)),INDEX('DEQ Pollutant List'!$A$7:$A$611,MATCH($B99,'DEQ Pollutant List'!$B$7:$B$611,0))),"")</f>
        <v/>
      </c>
      <c r="E99" s="99"/>
      <c r="F99" s="100"/>
      <c r="G99" s="101"/>
      <c r="H99" s="81"/>
      <c r="I99" s="102"/>
      <c r="J99" s="100"/>
      <c r="K99" s="103"/>
      <c r="L99" s="81"/>
      <c r="M99" s="100"/>
      <c r="N99" s="103"/>
      <c r="O99" s="81"/>
    </row>
    <row r="100" spans="1:15">
      <c r="A100" s="77" t="s">
        <v>128</v>
      </c>
      <c r="B100" s="98" t="s">
        <v>255</v>
      </c>
      <c r="C100" s="79" t="str">
        <f>IFERROR(IF(B100="No CAS","",INDEX('DEQ Pollutant List'!$C$7:$C$611,MATCH('3. Pollutant Emissions - EF'!B100,'DEQ Pollutant List'!$B$7:$B$611,0))),"")</f>
        <v>Acetaldehyde</v>
      </c>
      <c r="D100" s="113">
        <f>IFERROR(IF(OR($B100="",$B100="No CAS"),INDEX('DEQ Pollutant List'!$A$7:$A$611,MATCH($C100,'DEQ Pollutant List'!$C$7:$C$611,0)),INDEX('DEQ Pollutant List'!$A$7:$A$611,MATCH($B100,'DEQ Pollutant List'!$B$7:$B$611,0))),"")</f>
        <v>1</v>
      </c>
      <c r="E100" s="99">
        <v>0</v>
      </c>
      <c r="F100" s="100">
        <v>3.0999999999999999E-3</v>
      </c>
      <c r="G100" s="101">
        <f t="shared" si="2"/>
        <v>3.0999999999999999E-3</v>
      </c>
      <c r="H100" s="81" t="s">
        <v>256</v>
      </c>
      <c r="I100" s="102" t="s">
        <v>257</v>
      </c>
      <c r="J100" s="100" t="s">
        <v>258</v>
      </c>
      <c r="K100" s="103">
        <f>$F100*'2. Emissions Units &amp; Activities'!I$18*(1-$E100)</f>
        <v>0.27848211764705882</v>
      </c>
      <c r="L100" s="81">
        <f>$F100*'2. Emissions Units &amp; Activities'!J$18*(1-$E100)</f>
        <v>0.27848211764705882</v>
      </c>
      <c r="M100" s="100" t="s">
        <v>258</v>
      </c>
      <c r="N100" s="103">
        <f>$F100*'2. Emissions Units &amp; Activities'!L$18*(1-$E100)</f>
        <v>7.6296470588235298E-4</v>
      </c>
      <c r="O100" s="81">
        <f>$F100*'2. Emissions Units &amp; Activities'!M$18*(1-$E100)</f>
        <v>7.6296470588235298E-4</v>
      </c>
    </row>
    <row r="101" spans="1:15">
      <c r="A101" s="77" t="s">
        <v>128</v>
      </c>
      <c r="B101" s="98" t="s">
        <v>259</v>
      </c>
      <c r="C101" s="79" t="str">
        <f>IFERROR(IF(B101="No CAS","",INDEX('DEQ Pollutant List'!$C$7:$C$611,MATCH('3. Pollutant Emissions - EF'!B101,'DEQ Pollutant List'!$B$7:$B$611,0))),"")</f>
        <v>Acrolein</v>
      </c>
      <c r="D101" s="113">
        <f>IFERROR(IF(OR($B101="",$B101="No CAS"),INDEX('DEQ Pollutant List'!$A$7:$A$611,MATCH($C101,'DEQ Pollutant List'!$C$7:$C$611,0)),INDEX('DEQ Pollutant List'!$A$7:$A$611,MATCH($B101,'DEQ Pollutant List'!$B$7:$B$611,0))),"")</f>
        <v>5</v>
      </c>
      <c r="E101" s="99">
        <v>0</v>
      </c>
      <c r="F101" s="100">
        <v>2.7000000000000001E-3</v>
      </c>
      <c r="G101" s="101">
        <f t="shared" si="2"/>
        <v>2.7000000000000001E-3</v>
      </c>
      <c r="H101" s="81" t="s">
        <v>256</v>
      </c>
      <c r="I101" s="102" t="s">
        <v>257</v>
      </c>
      <c r="J101" s="100" t="s">
        <v>258</v>
      </c>
      <c r="K101" s="103">
        <f>$F101*'2. Emissions Units &amp; Activities'!I$18*(1-$E101)</f>
        <v>0.24254894117647063</v>
      </c>
      <c r="L101" s="81">
        <f>$F101*'2. Emissions Units &amp; Activities'!J$18*(1-$E101)</f>
        <v>0.24254894117647063</v>
      </c>
      <c r="M101" s="100" t="s">
        <v>258</v>
      </c>
      <c r="N101" s="103">
        <f>$F101*'2. Emissions Units &amp; Activities'!L$18*(1-$E101)</f>
        <v>6.6451764705882362E-4</v>
      </c>
      <c r="O101" s="81">
        <f>$F101*'2. Emissions Units &amp; Activities'!M$18*(1-$E101)</f>
        <v>6.6451764705882362E-4</v>
      </c>
    </row>
    <row r="102" spans="1:15">
      <c r="A102" s="77" t="s">
        <v>128</v>
      </c>
      <c r="B102" s="98" t="s">
        <v>260</v>
      </c>
      <c r="C102" s="79" t="str">
        <f>IFERROR(IF(B102="No CAS","",INDEX('DEQ Pollutant List'!$C$7:$C$611,MATCH('3. Pollutant Emissions - EF'!B102,'DEQ Pollutant List'!$B$7:$B$611,0))),"")</f>
        <v>Ammonia</v>
      </c>
      <c r="D102" s="113">
        <f>IFERROR(IF(OR($B102="",$B102="No CAS"),INDEX('DEQ Pollutant List'!$A$7:$A$611,MATCH($C102,'DEQ Pollutant List'!$C$7:$C$611,0)),INDEX('DEQ Pollutant List'!$A$7:$A$611,MATCH($B102,'DEQ Pollutant List'!$B$7:$B$611,0))),"")</f>
        <v>26</v>
      </c>
      <c r="E102" s="99">
        <v>0</v>
      </c>
      <c r="F102" s="100">
        <v>18</v>
      </c>
      <c r="G102" s="101">
        <f t="shared" si="2"/>
        <v>18</v>
      </c>
      <c r="H102" s="81" t="s">
        <v>256</v>
      </c>
      <c r="I102" s="102" t="s">
        <v>257</v>
      </c>
      <c r="J102" s="100" t="s">
        <v>258</v>
      </c>
      <c r="K102" s="103">
        <f>$F102*'2. Emissions Units &amp; Activities'!I$18*(1-$E102)</f>
        <v>1616.9929411764708</v>
      </c>
      <c r="L102" s="81">
        <f>$F102*'2. Emissions Units &amp; Activities'!J$18*(1-$E102)</f>
        <v>1616.9929411764708</v>
      </c>
      <c r="M102" s="100" t="s">
        <v>258</v>
      </c>
      <c r="N102" s="103">
        <f>$F102*'2. Emissions Units &amp; Activities'!L$18*(1-$E102)</f>
        <v>4.4301176470588235</v>
      </c>
      <c r="O102" s="81">
        <f>$F102*'2. Emissions Units &amp; Activities'!M$18*(1-$E102)</f>
        <v>4.4301176470588235</v>
      </c>
    </row>
    <row r="103" spans="1:15">
      <c r="A103" s="77" t="s">
        <v>128</v>
      </c>
      <c r="B103" s="98" t="s">
        <v>253</v>
      </c>
      <c r="C103" s="79" t="str">
        <f>IFERROR(IF(B103="No CAS","",INDEX('DEQ Pollutant List'!$C$7:$C$611,MATCH('3. Pollutant Emissions - EF'!B103,'DEQ Pollutant List'!$B$7:$B$611,0))),"")</f>
        <v>Arsenic and compounds</v>
      </c>
      <c r="D103" s="113">
        <f>IFERROR(IF(OR($B103="",$B103="No CAS"),INDEX('DEQ Pollutant List'!$A$7:$A$611,MATCH($C103,'DEQ Pollutant List'!$C$7:$C$611,0)),INDEX('DEQ Pollutant List'!$A$7:$A$611,MATCH($B103,'DEQ Pollutant List'!$B$7:$B$611,0))),"")</f>
        <v>37</v>
      </c>
      <c r="E103" s="99">
        <v>0</v>
      </c>
      <c r="F103" s="100">
        <v>2.0000000000000001E-4</v>
      </c>
      <c r="G103" s="101">
        <f t="shared" si="2"/>
        <v>2.0000000000000001E-4</v>
      </c>
      <c r="H103" s="81" t="s">
        <v>256</v>
      </c>
      <c r="I103" s="102" t="s">
        <v>257</v>
      </c>
      <c r="J103" s="100" t="s">
        <v>258</v>
      </c>
      <c r="K103" s="103">
        <f>$F103*'2. Emissions Units &amp; Activities'!I$18*(1-$E103)</f>
        <v>1.796658823529412E-2</v>
      </c>
      <c r="L103" s="81">
        <f>$F103*'2. Emissions Units &amp; Activities'!J$18*(1-$E103)</f>
        <v>1.796658823529412E-2</v>
      </c>
      <c r="M103" s="100" t="s">
        <v>258</v>
      </c>
      <c r="N103" s="103">
        <f>$F103*'2. Emissions Units &amp; Activities'!L$18*(1-$E103)</f>
        <v>4.9223529411764711E-5</v>
      </c>
      <c r="O103" s="81">
        <f>$F103*'2. Emissions Units &amp; Activities'!M$18*(1-$E103)</f>
        <v>4.9223529411764711E-5</v>
      </c>
    </row>
    <row r="104" spans="1:15">
      <c r="A104" s="77" t="s">
        <v>128</v>
      </c>
      <c r="B104" s="98" t="s">
        <v>261</v>
      </c>
      <c r="C104" s="79" t="str">
        <f>IFERROR(IF(B104="No CAS","",INDEX('DEQ Pollutant List'!$C$7:$C$611,MATCH('3. Pollutant Emissions - EF'!B104,'DEQ Pollutant List'!$B$7:$B$611,0))),"")</f>
        <v>Barium and compounds</v>
      </c>
      <c r="D104" s="113">
        <f>IFERROR(IF(OR($B104="",$B104="No CAS"),INDEX('DEQ Pollutant List'!$A$7:$A$611,MATCH($C104,'DEQ Pollutant List'!$C$7:$C$611,0)),INDEX('DEQ Pollutant List'!$A$7:$A$611,MATCH($B104,'DEQ Pollutant List'!$B$7:$B$611,0))),"")</f>
        <v>45</v>
      </c>
      <c r="E104" s="99">
        <v>0</v>
      </c>
      <c r="F104" s="100">
        <v>4.4000000000000003E-3</v>
      </c>
      <c r="G104" s="101">
        <f t="shared" si="2"/>
        <v>4.4000000000000003E-3</v>
      </c>
      <c r="H104" s="81" t="s">
        <v>256</v>
      </c>
      <c r="I104" s="102" t="s">
        <v>257</v>
      </c>
      <c r="J104" s="100" t="s">
        <v>258</v>
      </c>
      <c r="K104" s="103">
        <f>$F104*'2. Emissions Units &amp; Activities'!I$18*(1-$E104)</f>
        <v>0.39526494117647065</v>
      </c>
      <c r="L104" s="81">
        <f>$F104*'2. Emissions Units &amp; Activities'!J$18*(1-$E104)</f>
        <v>0.39526494117647065</v>
      </c>
      <c r="M104" s="100" t="s">
        <v>258</v>
      </c>
      <c r="N104" s="103">
        <f>$F104*'2. Emissions Units &amp; Activities'!L$18*(1-$E104)</f>
        <v>1.0829176470588237E-3</v>
      </c>
      <c r="O104" s="81">
        <f>$F104*'2. Emissions Units &amp; Activities'!M$18*(1-$E104)</f>
        <v>1.0829176470588237E-3</v>
      </c>
    </row>
    <row r="105" spans="1:15">
      <c r="A105" s="77" t="s">
        <v>128</v>
      </c>
      <c r="B105" s="98" t="s">
        <v>262</v>
      </c>
      <c r="C105" s="79" t="str">
        <f>IFERROR(IF(B105="No CAS","",INDEX('DEQ Pollutant List'!$C$7:$C$611,MATCH('3. Pollutant Emissions - EF'!B105,'DEQ Pollutant List'!$B$7:$B$611,0))),"")</f>
        <v>Benzene</v>
      </c>
      <c r="D105" s="113">
        <f>IFERROR(IF(OR($B105="",$B105="No CAS"),INDEX('DEQ Pollutant List'!$A$7:$A$611,MATCH($C105,'DEQ Pollutant List'!$C$7:$C$611,0)),INDEX('DEQ Pollutant List'!$A$7:$A$611,MATCH($B105,'DEQ Pollutant List'!$B$7:$B$611,0))),"")</f>
        <v>46</v>
      </c>
      <c r="E105" s="99">
        <v>0</v>
      </c>
      <c r="F105" s="100">
        <v>5.7999999999999996E-3</v>
      </c>
      <c r="G105" s="101">
        <f t="shared" si="2"/>
        <v>5.7999999999999996E-3</v>
      </c>
      <c r="H105" s="81" t="s">
        <v>256</v>
      </c>
      <c r="I105" s="102" t="s">
        <v>257</v>
      </c>
      <c r="J105" s="100" t="s">
        <v>258</v>
      </c>
      <c r="K105" s="103">
        <f>$F105*'2. Emissions Units &amp; Activities'!I$18*(1-$E105)</f>
        <v>0.5210310588235294</v>
      </c>
      <c r="L105" s="81">
        <f>$F105*'2. Emissions Units &amp; Activities'!J$18*(1-$E105)</f>
        <v>0.5210310588235294</v>
      </c>
      <c r="M105" s="100" t="s">
        <v>258</v>
      </c>
      <c r="N105" s="103">
        <f>$F105*'2. Emissions Units &amp; Activities'!L$18*(1-$E105)</f>
        <v>1.4274823529411766E-3</v>
      </c>
      <c r="O105" s="81">
        <f>$F105*'2. Emissions Units &amp; Activities'!M$18*(1-$E105)</f>
        <v>1.4274823529411766E-3</v>
      </c>
    </row>
    <row r="106" spans="1:15">
      <c r="A106" s="77" t="s">
        <v>128</v>
      </c>
      <c r="B106" s="98" t="s">
        <v>263</v>
      </c>
      <c r="C106" s="79" t="str">
        <f>IFERROR(IF(B106="No CAS","",INDEX('DEQ Pollutant List'!$C$7:$C$611,MATCH('3. Pollutant Emissions - EF'!B106,'DEQ Pollutant List'!$B$7:$B$611,0))),"")</f>
        <v>Benzo[a]pyrene</v>
      </c>
      <c r="D106" s="113">
        <f>IFERROR(IF(OR($B106="",$B106="No CAS"),INDEX('DEQ Pollutant List'!$A$7:$A$611,MATCH($C106,'DEQ Pollutant List'!$C$7:$C$611,0)),INDEX('DEQ Pollutant List'!$A$7:$A$611,MATCH($B106,'DEQ Pollutant List'!$B$7:$B$611,0))),"")</f>
        <v>406</v>
      </c>
      <c r="E106" s="99">
        <v>0</v>
      </c>
      <c r="F106" s="100">
        <v>1.1999999999999999E-6</v>
      </c>
      <c r="G106" s="101">
        <f t="shared" si="2"/>
        <v>1.1999999999999999E-6</v>
      </c>
      <c r="H106" s="81" t="s">
        <v>256</v>
      </c>
      <c r="I106" s="102" t="s">
        <v>257</v>
      </c>
      <c r="J106" s="100" t="s">
        <v>258</v>
      </c>
      <c r="K106" s="103">
        <f>$F106*'2. Emissions Units &amp; Activities'!I$18*(1-$E106)</f>
        <v>1.0779952941176471E-4</v>
      </c>
      <c r="L106" s="81">
        <f>$F106*'2. Emissions Units &amp; Activities'!J$18*(1-$E106)</f>
        <v>1.0779952941176471E-4</v>
      </c>
      <c r="M106" s="100" t="s">
        <v>258</v>
      </c>
      <c r="N106" s="103">
        <f>$F106*'2. Emissions Units &amp; Activities'!L$18*(1-$E106)</f>
        <v>2.9534117647058824E-7</v>
      </c>
      <c r="O106" s="81">
        <f>$F106*'2. Emissions Units &amp; Activities'!M$18*(1-$E106)</f>
        <v>2.9534117647058824E-7</v>
      </c>
    </row>
    <row r="107" spans="1:15">
      <c r="A107" s="77" t="s">
        <v>128</v>
      </c>
      <c r="B107" s="98" t="s">
        <v>264</v>
      </c>
      <c r="C107" s="79" t="str">
        <f>IFERROR(IF(B107="No CAS","",INDEX('DEQ Pollutant List'!$C$7:$C$611,MATCH('3. Pollutant Emissions - EF'!B107,'DEQ Pollutant List'!$B$7:$B$611,0))),"")</f>
        <v>Beryllium and compounds</v>
      </c>
      <c r="D107" s="113">
        <f>IFERROR(IF(OR($B107="",$B107="No CAS"),INDEX('DEQ Pollutant List'!$A$7:$A$611,MATCH($C107,'DEQ Pollutant List'!$C$7:$C$611,0)),INDEX('DEQ Pollutant List'!$A$7:$A$611,MATCH($B107,'DEQ Pollutant List'!$B$7:$B$611,0))),"")</f>
        <v>58</v>
      </c>
      <c r="E107" s="99">
        <v>0</v>
      </c>
      <c r="F107" s="100">
        <v>1.2E-5</v>
      </c>
      <c r="G107" s="101">
        <f t="shared" si="2"/>
        <v>1.2E-5</v>
      </c>
      <c r="H107" s="81" t="s">
        <v>256</v>
      </c>
      <c r="I107" s="102" t="s">
        <v>257</v>
      </c>
      <c r="J107" s="100" t="s">
        <v>258</v>
      </c>
      <c r="K107" s="103">
        <f>$F107*'2. Emissions Units &amp; Activities'!I$18*(1-$E107)</f>
        <v>1.0779952941176471E-3</v>
      </c>
      <c r="L107" s="81">
        <f>$F107*'2. Emissions Units &amp; Activities'!J$18*(1-$E107)</f>
        <v>1.0779952941176471E-3</v>
      </c>
      <c r="M107" s="100" t="s">
        <v>258</v>
      </c>
      <c r="N107" s="103">
        <f>$F107*'2. Emissions Units &amp; Activities'!L$18*(1-$E107)</f>
        <v>2.9534117647058828E-6</v>
      </c>
      <c r="O107" s="81">
        <f>$F107*'2. Emissions Units &amp; Activities'!M$18*(1-$E107)</f>
        <v>2.9534117647058828E-6</v>
      </c>
    </row>
    <row r="108" spans="1:15">
      <c r="A108" s="77" t="s">
        <v>128</v>
      </c>
      <c r="B108" s="98" t="s">
        <v>265</v>
      </c>
      <c r="C108" s="79" t="str">
        <f>IFERROR(IF(B108="No CAS","",INDEX('DEQ Pollutant List'!$C$7:$C$611,MATCH('3. Pollutant Emissions - EF'!B108,'DEQ Pollutant List'!$B$7:$B$611,0))),"")</f>
        <v>Cadmium and compounds</v>
      </c>
      <c r="D108" s="113">
        <f>IFERROR(IF(OR($B108="",$B108="No CAS"),INDEX('DEQ Pollutant List'!$A$7:$A$611,MATCH($C108,'DEQ Pollutant List'!$C$7:$C$611,0)),INDEX('DEQ Pollutant List'!$A$7:$A$611,MATCH($B108,'DEQ Pollutant List'!$B$7:$B$611,0))),"")</f>
        <v>83</v>
      </c>
      <c r="E108" s="99">
        <v>0</v>
      </c>
      <c r="F108" s="100">
        <v>1.1000000000000001E-3</v>
      </c>
      <c r="G108" s="101">
        <f t="shared" si="2"/>
        <v>1.1000000000000001E-3</v>
      </c>
      <c r="H108" s="81" t="s">
        <v>256</v>
      </c>
      <c r="I108" s="102" t="s">
        <v>257</v>
      </c>
      <c r="J108" s="100" t="s">
        <v>258</v>
      </c>
      <c r="K108" s="103">
        <f>$F108*'2. Emissions Units &amp; Activities'!I$18*(1-$E108)</f>
        <v>9.8816235294117663E-2</v>
      </c>
      <c r="L108" s="81">
        <f>$F108*'2. Emissions Units &amp; Activities'!J$18*(1-$E108)</f>
        <v>9.8816235294117663E-2</v>
      </c>
      <c r="M108" s="100" t="s">
        <v>258</v>
      </c>
      <c r="N108" s="103">
        <f>$F108*'2. Emissions Units &amp; Activities'!L$18*(1-$E108)</f>
        <v>2.7072941176470593E-4</v>
      </c>
      <c r="O108" s="81">
        <f>$F108*'2. Emissions Units &amp; Activities'!M$18*(1-$E108)</f>
        <v>2.7072941176470593E-4</v>
      </c>
    </row>
    <row r="109" spans="1:15">
      <c r="A109" s="77" t="s">
        <v>128</v>
      </c>
      <c r="B109" s="98" t="s">
        <v>266</v>
      </c>
      <c r="C109" s="79" t="str">
        <f>IFERROR(IF(B109="No CAS","",INDEX('DEQ Pollutant List'!$C$7:$C$611,MATCH('3. Pollutant Emissions - EF'!B109,'DEQ Pollutant List'!$B$7:$B$611,0))),"")</f>
        <v>Chromium VI, chromate and dichromate particulate</v>
      </c>
      <c r="D109" s="113">
        <f>IFERROR(IF(OR($B109="",$B109="No CAS"),INDEX('DEQ Pollutant List'!$A$7:$A$611,MATCH($C109,'DEQ Pollutant List'!$C$7:$C$611,0)),INDEX('DEQ Pollutant List'!$A$7:$A$611,MATCH($B109,'DEQ Pollutant List'!$B$7:$B$611,0))),"")</f>
        <v>136</v>
      </c>
      <c r="E109" s="99">
        <v>0</v>
      </c>
      <c r="F109" s="100">
        <v>1.4E-3</v>
      </c>
      <c r="G109" s="101">
        <f t="shared" si="2"/>
        <v>1.4E-3</v>
      </c>
      <c r="H109" s="81" t="s">
        <v>256</v>
      </c>
      <c r="I109" s="102" t="s">
        <v>257</v>
      </c>
      <c r="J109" s="100" t="s">
        <v>258</v>
      </c>
      <c r="K109" s="103">
        <f>$F109*'2. Emissions Units &amp; Activities'!I$18*(1-$E109)</f>
        <v>0.12576611764705883</v>
      </c>
      <c r="L109" s="81">
        <f>$F109*'2. Emissions Units &amp; Activities'!J$18*(1-$E109)</f>
        <v>0.12576611764705883</v>
      </c>
      <c r="M109" s="100" t="s">
        <v>258</v>
      </c>
      <c r="N109" s="103">
        <f>$F109*'2. Emissions Units &amp; Activities'!L$18*(1-$E109)</f>
        <v>3.4456470588235295E-4</v>
      </c>
      <c r="O109" s="81">
        <f>$F109*'2. Emissions Units &amp; Activities'!M$18*(1-$E109)</f>
        <v>3.4456470588235295E-4</v>
      </c>
    </row>
    <row r="110" spans="1:15">
      <c r="A110" s="77" t="s">
        <v>128</v>
      </c>
      <c r="B110" s="98" t="s">
        <v>267</v>
      </c>
      <c r="C110" s="79" t="str">
        <f>IFERROR(IF(B110="No CAS","",INDEX('DEQ Pollutant List'!$C$7:$C$611,MATCH('3. Pollutant Emissions - EF'!B110,'DEQ Pollutant List'!$B$7:$B$611,0))),"")</f>
        <v>Cobalt and compounds</v>
      </c>
      <c r="D110" s="113">
        <f>IFERROR(IF(OR($B110="",$B110="No CAS"),INDEX('DEQ Pollutant List'!$A$7:$A$611,MATCH($C110,'DEQ Pollutant List'!$C$7:$C$611,0)),INDEX('DEQ Pollutant List'!$A$7:$A$611,MATCH($B110,'DEQ Pollutant List'!$B$7:$B$611,0))),"")</f>
        <v>146</v>
      </c>
      <c r="E110" s="99">
        <v>0</v>
      </c>
      <c r="F110" s="100">
        <v>8.3999999999999995E-5</v>
      </c>
      <c r="G110" s="101">
        <f t="shared" si="2"/>
        <v>8.3999999999999995E-5</v>
      </c>
      <c r="H110" s="81" t="s">
        <v>256</v>
      </c>
      <c r="I110" s="102" t="s">
        <v>257</v>
      </c>
      <c r="J110" s="100" t="s">
        <v>258</v>
      </c>
      <c r="K110" s="103">
        <f>$F110*'2. Emissions Units &amp; Activities'!I$18*(1-$E110)</f>
        <v>7.54596705882353E-3</v>
      </c>
      <c r="L110" s="81">
        <f>$F110*'2. Emissions Units &amp; Activities'!J$18*(1-$E110)</f>
        <v>7.54596705882353E-3</v>
      </c>
      <c r="M110" s="100" t="s">
        <v>258</v>
      </c>
      <c r="N110" s="103">
        <f>$F110*'2. Emissions Units &amp; Activities'!L$18*(1-$E110)</f>
        <v>2.0673882352941176E-5</v>
      </c>
      <c r="O110" s="81">
        <f>$F110*'2. Emissions Units &amp; Activities'!M$18*(1-$E110)</f>
        <v>2.0673882352941176E-5</v>
      </c>
    </row>
    <row r="111" spans="1:15">
      <c r="A111" s="77" t="s">
        <v>128</v>
      </c>
      <c r="B111" s="98" t="s">
        <v>268</v>
      </c>
      <c r="C111" s="79" t="str">
        <f>IFERROR(IF(B111="No CAS","",INDEX('DEQ Pollutant List'!$C$7:$C$611,MATCH('3. Pollutant Emissions - EF'!B111,'DEQ Pollutant List'!$B$7:$B$611,0))),"")</f>
        <v>Copper and compounds</v>
      </c>
      <c r="D111" s="113">
        <f>IFERROR(IF(OR($B111="",$B111="No CAS"),INDEX('DEQ Pollutant List'!$A$7:$A$611,MATCH($C111,'DEQ Pollutant List'!$C$7:$C$611,0)),INDEX('DEQ Pollutant List'!$A$7:$A$611,MATCH($B111,'DEQ Pollutant List'!$B$7:$B$611,0))),"")</f>
        <v>149</v>
      </c>
      <c r="E111" s="99">
        <v>0</v>
      </c>
      <c r="F111" s="100">
        <v>8.4999999999999995E-4</v>
      </c>
      <c r="G111" s="101">
        <f t="shared" si="2"/>
        <v>8.4999999999999995E-4</v>
      </c>
      <c r="H111" s="81" t="s">
        <v>256</v>
      </c>
      <c r="I111" s="102" t="s">
        <v>257</v>
      </c>
      <c r="J111" s="100" t="s">
        <v>258</v>
      </c>
      <c r="K111" s="103">
        <f>$F111*'2. Emissions Units &amp; Activities'!I$18*(1-$E111)</f>
        <v>7.6358000000000009E-2</v>
      </c>
      <c r="L111" s="81">
        <f>$F111*'2. Emissions Units &amp; Activities'!J$18*(1-$E111)</f>
        <v>7.6358000000000009E-2</v>
      </c>
      <c r="M111" s="100" t="s">
        <v>258</v>
      </c>
      <c r="N111" s="103">
        <f>$F111*'2. Emissions Units &amp; Activities'!L$18*(1-$E111)</f>
        <v>2.0920000000000002E-4</v>
      </c>
      <c r="O111" s="81">
        <f>$F111*'2. Emissions Units &amp; Activities'!M$18*(1-$E111)</f>
        <v>2.0920000000000002E-4</v>
      </c>
    </row>
    <row r="112" spans="1:15">
      <c r="A112" s="77" t="s">
        <v>128</v>
      </c>
      <c r="B112" s="98" t="s">
        <v>269</v>
      </c>
      <c r="C112" s="79" t="str">
        <f>IFERROR(IF(B112="No CAS","",INDEX('DEQ Pollutant List'!$C$7:$C$611,MATCH('3. Pollutant Emissions - EF'!B112,'DEQ Pollutant List'!$B$7:$B$611,0))),"")</f>
        <v>Ethyl benzene</v>
      </c>
      <c r="D112" s="113">
        <f>IFERROR(IF(OR($B112="",$B112="No CAS"),INDEX('DEQ Pollutant List'!$A$7:$A$611,MATCH($C112,'DEQ Pollutant List'!$C$7:$C$611,0)),INDEX('DEQ Pollutant List'!$A$7:$A$611,MATCH($B112,'DEQ Pollutant List'!$B$7:$B$611,0))),"")</f>
        <v>229</v>
      </c>
      <c r="E112" s="99">
        <v>0</v>
      </c>
      <c r="F112" s="100">
        <v>6.8999999999999999E-3</v>
      </c>
      <c r="G112" s="101">
        <f t="shared" si="2"/>
        <v>6.8999999999999999E-3</v>
      </c>
      <c r="H112" s="81" t="s">
        <v>256</v>
      </c>
      <c r="I112" s="102" t="s">
        <v>257</v>
      </c>
      <c r="J112" s="100" t="s">
        <v>258</v>
      </c>
      <c r="K112" s="103">
        <f>$F112*'2. Emissions Units &amp; Activities'!I$18*(1-$E112)</f>
        <v>0.61984729411764716</v>
      </c>
      <c r="L112" s="81">
        <f>$F112*'2. Emissions Units &amp; Activities'!J$18*(1-$E112)</f>
        <v>0.61984729411764716</v>
      </c>
      <c r="M112" s="100" t="s">
        <v>258</v>
      </c>
      <c r="N112" s="103">
        <f>$F112*'2. Emissions Units &amp; Activities'!L$18*(1-$E112)</f>
        <v>1.6982117647058824E-3</v>
      </c>
      <c r="O112" s="81">
        <f>$F112*'2. Emissions Units &amp; Activities'!M$18*(1-$E112)</f>
        <v>1.6982117647058824E-3</v>
      </c>
    </row>
    <row r="113" spans="1:15">
      <c r="A113" s="77" t="s">
        <v>128</v>
      </c>
      <c r="B113" s="98" t="s">
        <v>270</v>
      </c>
      <c r="C113" s="79" t="str">
        <f>IFERROR(IF(B113="No CAS","",INDEX('DEQ Pollutant List'!$C$7:$C$611,MATCH('3. Pollutant Emissions - EF'!B113,'DEQ Pollutant List'!$B$7:$B$611,0))),"")</f>
        <v>Formaldehyde</v>
      </c>
      <c r="D113" s="113">
        <f>IFERROR(IF(OR($B113="",$B113="No CAS"),INDEX('DEQ Pollutant List'!$A$7:$A$611,MATCH($C113,'DEQ Pollutant List'!$C$7:$C$611,0)),INDEX('DEQ Pollutant List'!$A$7:$A$611,MATCH($B113,'DEQ Pollutant List'!$B$7:$B$611,0))),"")</f>
        <v>250</v>
      </c>
      <c r="E113" s="99">
        <v>0</v>
      </c>
      <c r="F113" s="100">
        <v>1.23E-2</v>
      </c>
      <c r="G113" s="101">
        <f t="shared" si="2"/>
        <v>1.23E-2</v>
      </c>
      <c r="H113" s="81" t="s">
        <v>256</v>
      </c>
      <c r="I113" s="102" t="s">
        <v>257</v>
      </c>
      <c r="J113" s="100" t="s">
        <v>258</v>
      </c>
      <c r="K113" s="103">
        <f>$F113*'2. Emissions Units &amp; Activities'!I$18*(1-$E113)</f>
        <v>1.1049451764705884</v>
      </c>
      <c r="L113" s="81">
        <f>$F113*'2. Emissions Units &amp; Activities'!J$18*(1-$E113)</f>
        <v>1.1049451764705884</v>
      </c>
      <c r="M113" s="100" t="s">
        <v>258</v>
      </c>
      <c r="N113" s="103">
        <f>$F113*'2. Emissions Units &amp; Activities'!L$18*(1-$E113)</f>
        <v>3.0272470588235297E-3</v>
      </c>
      <c r="O113" s="81">
        <f>$F113*'2. Emissions Units &amp; Activities'!M$18*(1-$E113)</f>
        <v>3.0272470588235297E-3</v>
      </c>
    </row>
    <row r="114" spans="1:15">
      <c r="A114" s="77" t="s">
        <v>128</v>
      </c>
      <c r="B114" s="98" t="s">
        <v>271</v>
      </c>
      <c r="C114" s="79" t="str">
        <f>IFERROR(IF(B114="No CAS","",INDEX('DEQ Pollutant List'!$C$7:$C$611,MATCH('3. Pollutant Emissions - EF'!B114,'DEQ Pollutant List'!$B$7:$B$611,0))),"")</f>
        <v>Hexane</v>
      </c>
      <c r="D114" s="113">
        <f>IFERROR(IF(OR($B114="",$B114="No CAS"),INDEX('DEQ Pollutant List'!$A$7:$A$611,MATCH($C114,'DEQ Pollutant List'!$C$7:$C$611,0)),INDEX('DEQ Pollutant List'!$A$7:$A$611,MATCH($B114,'DEQ Pollutant List'!$B$7:$B$611,0))),"")</f>
        <v>289</v>
      </c>
      <c r="E114" s="99">
        <v>0</v>
      </c>
      <c r="F114" s="100">
        <v>4.5999999999999999E-3</v>
      </c>
      <c r="G114" s="101">
        <f t="shared" si="2"/>
        <v>4.5999999999999999E-3</v>
      </c>
      <c r="H114" s="81" t="s">
        <v>256</v>
      </c>
      <c r="I114" s="102" t="s">
        <v>257</v>
      </c>
      <c r="J114" s="100" t="s">
        <v>258</v>
      </c>
      <c r="K114" s="103">
        <f>$F114*'2. Emissions Units &amp; Activities'!I$18*(1-$E114)</f>
        <v>0.41323152941176472</v>
      </c>
      <c r="L114" s="81">
        <f>$F114*'2. Emissions Units &amp; Activities'!J$18*(1-$E114)</f>
        <v>0.41323152941176472</v>
      </c>
      <c r="M114" s="100" t="s">
        <v>258</v>
      </c>
      <c r="N114" s="103">
        <f>$F114*'2. Emissions Units &amp; Activities'!L$18*(1-$E114)</f>
        <v>1.1321411764705883E-3</v>
      </c>
      <c r="O114" s="81">
        <f>$F114*'2. Emissions Units &amp; Activities'!M$18*(1-$E114)</f>
        <v>1.1321411764705883E-3</v>
      </c>
    </row>
    <row r="115" spans="1:15">
      <c r="A115" s="77" t="s">
        <v>128</v>
      </c>
      <c r="B115" s="98" t="s">
        <v>272</v>
      </c>
      <c r="C115" s="79" t="str">
        <f>IFERROR(IF(B115="No CAS","",INDEX('DEQ Pollutant List'!$C$7:$C$611,MATCH('3. Pollutant Emissions - EF'!B115,'DEQ Pollutant List'!$B$7:$B$611,0))),"")</f>
        <v>Lead and compounds</v>
      </c>
      <c r="D115" s="113">
        <f>IFERROR(IF(OR($B115="",$B115="No CAS"),INDEX('DEQ Pollutant List'!$A$7:$A$611,MATCH($C115,'DEQ Pollutant List'!$C$7:$C$611,0)),INDEX('DEQ Pollutant List'!$A$7:$A$611,MATCH($B115,'DEQ Pollutant List'!$B$7:$B$611,0))),"")</f>
        <v>305</v>
      </c>
      <c r="E115" s="99">
        <v>0</v>
      </c>
      <c r="F115" s="100">
        <v>5.0000000000000001E-4</v>
      </c>
      <c r="G115" s="101">
        <f t="shared" si="2"/>
        <v>5.0000000000000001E-4</v>
      </c>
      <c r="H115" s="81" t="s">
        <v>256</v>
      </c>
      <c r="I115" s="102" t="s">
        <v>257</v>
      </c>
      <c r="J115" s="100" t="s">
        <v>258</v>
      </c>
      <c r="K115" s="103">
        <f>$F115*'2. Emissions Units &amp; Activities'!I$18*(1-$E115)</f>
        <v>4.4916470588235301E-2</v>
      </c>
      <c r="L115" s="81">
        <f>$F115*'2. Emissions Units &amp; Activities'!J$18*(1-$E115)</f>
        <v>4.4916470588235301E-2</v>
      </c>
      <c r="M115" s="100" t="s">
        <v>258</v>
      </c>
      <c r="N115" s="103">
        <f>$F115*'2. Emissions Units &amp; Activities'!L$18*(1-$E115)</f>
        <v>1.2305882352941179E-4</v>
      </c>
      <c r="O115" s="81">
        <f>$F115*'2. Emissions Units &amp; Activities'!M$18*(1-$E115)</f>
        <v>1.2305882352941179E-4</v>
      </c>
    </row>
    <row r="116" spans="1:15">
      <c r="A116" s="77" t="s">
        <v>128</v>
      </c>
      <c r="B116" s="98" t="s">
        <v>273</v>
      </c>
      <c r="C116" s="79" t="str">
        <f>IFERROR(IF(B116="No CAS","",INDEX('DEQ Pollutant List'!$C$7:$C$611,MATCH('3. Pollutant Emissions - EF'!B116,'DEQ Pollutant List'!$B$7:$B$611,0))),"")</f>
        <v>Manganese and compounds</v>
      </c>
      <c r="D116" s="113">
        <f>IFERROR(IF(OR($B116="",$B116="No CAS"),INDEX('DEQ Pollutant List'!$A$7:$A$611,MATCH($C116,'DEQ Pollutant List'!$C$7:$C$611,0)),INDEX('DEQ Pollutant List'!$A$7:$A$611,MATCH($B116,'DEQ Pollutant List'!$B$7:$B$611,0))),"")</f>
        <v>312</v>
      </c>
      <c r="E116" s="99">
        <v>0</v>
      </c>
      <c r="F116" s="100">
        <v>3.8000000000000002E-4</v>
      </c>
      <c r="G116" s="101">
        <f t="shared" si="2"/>
        <v>3.8000000000000002E-4</v>
      </c>
      <c r="H116" s="81" t="s">
        <v>256</v>
      </c>
      <c r="I116" s="102" t="s">
        <v>257</v>
      </c>
      <c r="J116" s="100" t="s">
        <v>258</v>
      </c>
      <c r="K116" s="103">
        <f>$F116*'2. Emissions Units &amp; Activities'!I$18*(1-$E116)</f>
        <v>3.4136517647058828E-2</v>
      </c>
      <c r="L116" s="81">
        <f>$F116*'2. Emissions Units &amp; Activities'!J$18*(1-$E116)</f>
        <v>3.4136517647058828E-2</v>
      </c>
      <c r="M116" s="100" t="s">
        <v>258</v>
      </c>
      <c r="N116" s="103">
        <f>$F116*'2. Emissions Units &amp; Activities'!L$18*(1-$E116)</f>
        <v>9.3524705882352957E-5</v>
      </c>
      <c r="O116" s="81">
        <f>$F116*'2. Emissions Units &amp; Activities'!M$18*(1-$E116)</f>
        <v>9.3524705882352957E-5</v>
      </c>
    </row>
    <row r="117" spans="1:15">
      <c r="A117" s="77" t="s">
        <v>128</v>
      </c>
      <c r="B117" s="98" t="s">
        <v>274</v>
      </c>
      <c r="C117" s="79" t="str">
        <f>IFERROR(IF(B117="No CAS","",INDEX('DEQ Pollutant List'!$C$7:$C$611,MATCH('3. Pollutant Emissions - EF'!B117,'DEQ Pollutant List'!$B$7:$B$611,0))),"")</f>
        <v>Mercury and compounds</v>
      </c>
      <c r="D117" s="113">
        <f>IFERROR(IF(OR($B117="",$B117="No CAS"),INDEX('DEQ Pollutant List'!$A$7:$A$611,MATCH($C117,'DEQ Pollutant List'!$C$7:$C$611,0)),INDEX('DEQ Pollutant List'!$A$7:$A$611,MATCH($B117,'DEQ Pollutant List'!$B$7:$B$611,0))),"")</f>
        <v>316</v>
      </c>
      <c r="E117" s="99">
        <v>0</v>
      </c>
      <c r="F117" s="100">
        <v>2.5999999999999998E-4</v>
      </c>
      <c r="G117" s="101">
        <f t="shared" si="2"/>
        <v>2.5999999999999998E-4</v>
      </c>
      <c r="H117" s="81" t="s">
        <v>256</v>
      </c>
      <c r="I117" s="102" t="s">
        <v>257</v>
      </c>
      <c r="J117" s="100" t="s">
        <v>258</v>
      </c>
      <c r="K117" s="103">
        <f>$F117*'2. Emissions Units &amp; Activities'!I$18*(1-$E117)</f>
        <v>2.3356564705882352E-2</v>
      </c>
      <c r="L117" s="81">
        <f>$F117*'2. Emissions Units &amp; Activities'!J$18*(1-$E117)</f>
        <v>2.3356564705882352E-2</v>
      </c>
      <c r="M117" s="100" t="s">
        <v>258</v>
      </c>
      <c r="N117" s="103">
        <f>$F117*'2. Emissions Units &amp; Activities'!L$18*(1-$E117)</f>
        <v>6.3990588235294122E-5</v>
      </c>
      <c r="O117" s="81">
        <f>$F117*'2. Emissions Units &amp; Activities'!M$18*(1-$E117)</f>
        <v>6.3990588235294122E-5</v>
      </c>
    </row>
    <row r="118" spans="1:15">
      <c r="A118" s="77" t="s">
        <v>128</v>
      </c>
      <c r="B118" s="98" t="s">
        <v>275</v>
      </c>
      <c r="C118" s="79" t="str">
        <f>IFERROR(IF(B118="No CAS","",INDEX('DEQ Pollutant List'!$C$7:$C$611,MATCH('3. Pollutant Emissions - EF'!B118,'DEQ Pollutant List'!$B$7:$B$611,0))),"")</f>
        <v>Molybdenum trioxide</v>
      </c>
      <c r="D118" s="113">
        <f>IFERROR(IF(OR($B118="",$B118="No CAS"),INDEX('DEQ Pollutant List'!$A$7:$A$611,MATCH($C118,'DEQ Pollutant List'!$C$7:$C$611,0)),INDEX('DEQ Pollutant List'!$A$7:$A$611,MATCH($B118,'DEQ Pollutant List'!$B$7:$B$611,0))),"")</f>
        <v>361</v>
      </c>
      <c r="E118" s="99">
        <v>0</v>
      </c>
      <c r="F118" s="100">
        <v>1.65E-3</v>
      </c>
      <c r="G118" s="101">
        <f t="shared" si="2"/>
        <v>1.65E-3</v>
      </c>
      <c r="H118" s="81" t="s">
        <v>256</v>
      </c>
      <c r="I118" s="102" t="s">
        <v>257</v>
      </c>
      <c r="J118" s="100" t="s">
        <v>258</v>
      </c>
      <c r="K118" s="103">
        <f>$F118*'2. Emissions Units &amp; Activities'!I$18*(1-$E118)</f>
        <v>0.14822435294117647</v>
      </c>
      <c r="L118" s="81">
        <f>$F118*'2. Emissions Units &amp; Activities'!J$18*(1-$E118)</f>
        <v>0.14822435294117647</v>
      </c>
      <c r="M118" s="100" t="s">
        <v>258</v>
      </c>
      <c r="N118" s="103">
        <f>$F118*'2. Emissions Units &amp; Activities'!L$18*(1-$E118)</f>
        <v>4.0609411764705883E-4</v>
      </c>
      <c r="O118" s="81">
        <f>$F118*'2. Emissions Units &amp; Activities'!M$18*(1-$E118)</f>
        <v>4.0609411764705883E-4</v>
      </c>
    </row>
    <row r="119" spans="1:15">
      <c r="A119" s="77" t="s">
        <v>128</v>
      </c>
      <c r="B119" s="98" t="s">
        <v>276</v>
      </c>
      <c r="C119" s="79" t="str">
        <f>IFERROR(IF(B119="No CAS","",INDEX('DEQ Pollutant List'!$C$7:$C$611,MATCH('3. Pollutant Emissions - EF'!B119,'DEQ Pollutant List'!$B$7:$B$611,0))),"")</f>
        <v>Naphthalene</v>
      </c>
      <c r="D119" s="113">
        <f>IFERROR(IF(OR($B119="",$B119="No CAS"),INDEX('DEQ Pollutant List'!$A$7:$A$611,MATCH($C119,'DEQ Pollutant List'!$C$7:$C$611,0)),INDEX('DEQ Pollutant List'!$A$7:$A$611,MATCH($B119,'DEQ Pollutant List'!$B$7:$B$611,0))),"")</f>
        <v>428</v>
      </c>
      <c r="E119" s="99">
        <v>0</v>
      </c>
      <c r="F119" s="100">
        <v>2.9999999999999997E-4</v>
      </c>
      <c r="G119" s="101">
        <f t="shared" si="2"/>
        <v>2.9999999999999997E-4</v>
      </c>
      <c r="H119" s="81" t="s">
        <v>256</v>
      </c>
      <c r="I119" s="102" t="s">
        <v>257</v>
      </c>
      <c r="J119" s="100" t="s">
        <v>258</v>
      </c>
      <c r="K119" s="103">
        <f>$F119*'2. Emissions Units &amp; Activities'!I$18*(1-$E119)</f>
        <v>2.6949882352941178E-2</v>
      </c>
      <c r="L119" s="81">
        <f>$F119*'2. Emissions Units &amp; Activities'!J$18*(1-$E119)</f>
        <v>2.6949882352941178E-2</v>
      </c>
      <c r="M119" s="100" t="s">
        <v>258</v>
      </c>
      <c r="N119" s="103">
        <f>$F119*'2. Emissions Units &amp; Activities'!L$18*(1-$E119)</f>
        <v>7.3835294117647053E-5</v>
      </c>
      <c r="O119" s="81">
        <f>$F119*'2. Emissions Units &amp; Activities'!M$18*(1-$E119)</f>
        <v>7.3835294117647053E-5</v>
      </c>
    </row>
    <row r="120" spans="1:15">
      <c r="A120" s="77" t="s">
        <v>128</v>
      </c>
      <c r="B120" s="98" t="s">
        <v>277</v>
      </c>
      <c r="C120" s="79" t="str">
        <f>IFERROR(IF(B120="No CAS","",INDEX('DEQ Pollutant List'!$C$7:$C$611,MATCH('3. Pollutant Emissions - EF'!B120,'DEQ Pollutant List'!$B$7:$B$611,0))),"")</f>
        <v>Nickel and compounds</v>
      </c>
      <c r="D120" s="113">
        <f>IFERROR(IF(OR($B120="",$B120="No CAS"),INDEX('DEQ Pollutant List'!$A$7:$A$611,MATCH($C120,'DEQ Pollutant List'!$C$7:$C$611,0)),INDEX('DEQ Pollutant List'!$A$7:$A$611,MATCH($B120,'DEQ Pollutant List'!$B$7:$B$611,0))),"")</f>
        <v>364</v>
      </c>
      <c r="E120" s="99">
        <v>0</v>
      </c>
      <c r="F120" s="100">
        <v>2.0999999999999999E-3</v>
      </c>
      <c r="G120" s="101">
        <f t="shared" si="2"/>
        <v>2.0999999999999999E-3</v>
      </c>
      <c r="H120" s="81" t="s">
        <v>256</v>
      </c>
      <c r="I120" s="102" t="s">
        <v>257</v>
      </c>
      <c r="J120" s="100" t="s">
        <v>258</v>
      </c>
      <c r="K120" s="103">
        <f>$F120*'2. Emissions Units &amp; Activities'!I$18*(1-$E120)</f>
        <v>0.18864917647058824</v>
      </c>
      <c r="L120" s="81">
        <f>$F120*'2. Emissions Units &amp; Activities'!J$18*(1-$E120)</f>
        <v>0.18864917647058824</v>
      </c>
      <c r="M120" s="100" t="s">
        <v>258</v>
      </c>
      <c r="N120" s="103">
        <f>$F120*'2. Emissions Units &amp; Activities'!L$18*(1-$E120)</f>
        <v>5.1684705882352946E-4</v>
      </c>
      <c r="O120" s="81">
        <f>$F120*'2. Emissions Units &amp; Activities'!M$18*(1-$E120)</f>
        <v>5.1684705882352946E-4</v>
      </c>
    </row>
    <row r="121" spans="1:15">
      <c r="A121" s="77" t="s">
        <v>128</v>
      </c>
      <c r="B121" s="98">
        <v>401</v>
      </c>
      <c r="C121" s="79" t="str">
        <f>IFERROR(IF(B121="No CAS","",INDEX('DEQ Pollutant List'!$C$7:$C$611,MATCH('3. Pollutant Emissions - EF'!B121,'DEQ Pollutant List'!$B$7:$B$611,0))),"")</f>
        <v>Polycyclic aromatic hydrocarbons (PAHs)</v>
      </c>
      <c r="D121" s="113">
        <f>IFERROR(IF(OR($B121="",$B121="No CAS"),INDEX('DEQ Pollutant List'!$A$7:$A$611,MATCH($C121,'DEQ Pollutant List'!$C$7:$C$611,0)),INDEX('DEQ Pollutant List'!$A$7:$A$611,MATCH($B121,'DEQ Pollutant List'!$B$7:$B$611,0))),"")</f>
        <v>401</v>
      </c>
      <c r="E121" s="99">
        <v>0</v>
      </c>
      <c r="F121" s="100">
        <v>1E-4</v>
      </c>
      <c r="G121" s="101">
        <f t="shared" si="2"/>
        <v>1E-4</v>
      </c>
      <c r="H121" s="81" t="s">
        <v>256</v>
      </c>
      <c r="I121" s="102" t="s">
        <v>257</v>
      </c>
      <c r="J121" s="100" t="s">
        <v>258</v>
      </c>
      <c r="K121" s="103">
        <f>$F121*'2. Emissions Units &amp; Activities'!I$18*(1-$E121)</f>
        <v>8.9832941176470598E-3</v>
      </c>
      <c r="L121" s="81">
        <f>$F121*'2. Emissions Units &amp; Activities'!J$18*(1-$E121)</f>
        <v>8.9832941176470598E-3</v>
      </c>
      <c r="M121" s="100" t="s">
        <v>258</v>
      </c>
      <c r="N121" s="103">
        <f>$F121*'2. Emissions Units &amp; Activities'!L$18*(1-$E121)</f>
        <v>2.4611764705882356E-5</v>
      </c>
      <c r="O121" s="81">
        <f>$F121*'2. Emissions Units &amp; Activities'!M$18*(1-$E121)</f>
        <v>2.4611764705882356E-5</v>
      </c>
    </row>
    <row r="122" spans="1:15">
      <c r="A122" s="77" t="s">
        <v>128</v>
      </c>
      <c r="B122" s="98" t="s">
        <v>278</v>
      </c>
      <c r="C122" s="79" t="str">
        <f>IFERROR(IF(B122="No CAS","",INDEX('DEQ Pollutant List'!$C$7:$C$611,MATCH('3. Pollutant Emissions - EF'!B122,'DEQ Pollutant List'!$B$7:$B$611,0))),"")</f>
        <v>Selenium and compounds</v>
      </c>
      <c r="D122" s="113">
        <f>IFERROR(IF(OR($B122="",$B122="No CAS"),INDEX('DEQ Pollutant List'!$A$7:$A$611,MATCH($C122,'DEQ Pollutant List'!$C$7:$C$611,0)),INDEX('DEQ Pollutant List'!$A$7:$A$611,MATCH($B122,'DEQ Pollutant List'!$B$7:$B$611,0))),"")</f>
        <v>575</v>
      </c>
      <c r="E122" s="99">
        <v>0</v>
      </c>
      <c r="F122" s="100">
        <v>2.4000000000000001E-5</v>
      </c>
      <c r="G122" s="101">
        <f t="shared" si="2"/>
        <v>2.4000000000000001E-5</v>
      </c>
      <c r="H122" s="81" t="s">
        <v>256</v>
      </c>
      <c r="I122" s="102" t="s">
        <v>257</v>
      </c>
      <c r="J122" s="100" t="s">
        <v>258</v>
      </c>
      <c r="K122" s="103">
        <f>$F122*'2. Emissions Units &amp; Activities'!I$18*(1-$E122)</f>
        <v>2.1559905882352942E-3</v>
      </c>
      <c r="L122" s="81">
        <f>$F122*'2. Emissions Units &amp; Activities'!J$18*(1-$E122)</f>
        <v>2.1559905882352942E-3</v>
      </c>
      <c r="M122" s="100" t="s">
        <v>258</v>
      </c>
      <c r="N122" s="103">
        <f>$F122*'2. Emissions Units &amp; Activities'!L$18*(1-$E122)</f>
        <v>5.9068235294117656E-6</v>
      </c>
      <c r="O122" s="81">
        <f>$F122*'2. Emissions Units &amp; Activities'!M$18*(1-$E122)</f>
        <v>5.9068235294117656E-6</v>
      </c>
    </row>
    <row r="123" spans="1:15">
      <c r="A123" s="77" t="s">
        <v>128</v>
      </c>
      <c r="B123" s="98" t="s">
        <v>279</v>
      </c>
      <c r="C123" s="79" t="str">
        <f>IFERROR(IF(B123="No CAS","",INDEX('DEQ Pollutant List'!$C$7:$C$611,MATCH('3. Pollutant Emissions - EF'!B123,'DEQ Pollutant List'!$B$7:$B$611,0))),"")</f>
        <v>Toluene</v>
      </c>
      <c r="D123" s="113">
        <f>IFERROR(IF(OR($B123="",$B123="No CAS"),INDEX('DEQ Pollutant List'!$A$7:$A$611,MATCH($C123,'DEQ Pollutant List'!$C$7:$C$611,0)),INDEX('DEQ Pollutant List'!$A$7:$A$611,MATCH($B123,'DEQ Pollutant List'!$B$7:$B$611,0))),"")</f>
        <v>600</v>
      </c>
      <c r="E123" s="99">
        <v>0</v>
      </c>
      <c r="F123" s="100">
        <v>2.6499999999999999E-2</v>
      </c>
      <c r="G123" s="101">
        <f t="shared" si="2"/>
        <v>2.6499999999999999E-2</v>
      </c>
      <c r="H123" s="81" t="s">
        <v>256</v>
      </c>
      <c r="I123" s="102" t="s">
        <v>257</v>
      </c>
      <c r="J123" s="100" t="s">
        <v>258</v>
      </c>
      <c r="K123" s="103">
        <f>$F123*'2. Emissions Units &amp; Activities'!I$18*(1-$E123)</f>
        <v>2.3805729411764709</v>
      </c>
      <c r="L123" s="81">
        <f>$F123*'2. Emissions Units &amp; Activities'!J$18*(1-$E123)</f>
        <v>2.3805729411764709</v>
      </c>
      <c r="M123" s="100" t="s">
        <v>258</v>
      </c>
      <c r="N123" s="103">
        <f>$F123*'2. Emissions Units &amp; Activities'!L$18*(1-$E123)</f>
        <v>6.5221176470588241E-3</v>
      </c>
      <c r="O123" s="81">
        <f>$F123*'2. Emissions Units &amp; Activities'!M$18*(1-$E123)</f>
        <v>6.5221176470588241E-3</v>
      </c>
    </row>
    <row r="124" spans="1:15">
      <c r="A124" s="77" t="s">
        <v>128</v>
      </c>
      <c r="B124" s="98" t="s">
        <v>280</v>
      </c>
      <c r="C124" s="79" t="str">
        <f>IFERROR(IF(B124="No CAS","",INDEX('DEQ Pollutant List'!$C$7:$C$611,MATCH('3. Pollutant Emissions - EF'!B124,'DEQ Pollutant List'!$B$7:$B$611,0))),"")</f>
        <v>Vanadium (fume or dust)</v>
      </c>
      <c r="D124" s="113">
        <f>IFERROR(IF(OR($B124="",$B124="No CAS"),INDEX('DEQ Pollutant List'!$A$7:$A$611,MATCH($C124,'DEQ Pollutant List'!$C$7:$C$611,0)),INDEX('DEQ Pollutant List'!$A$7:$A$611,MATCH($B124,'DEQ Pollutant List'!$B$7:$B$611,0))),"")</f>
        <v>620</v>
      </c>
      <c r="E124" s="99">
        <v>0</v>
      </c>
      <c r="F124" s="100">
        <v>2.3E-3</v>
      </c>
      <c r="G124" s="101">
        <f t="shared" si="2"/>
        <v>2.3E-3</v>
      </c>
      <c r="H124" s="81" t="s">
        <v>256</v>
      </c>
      <c r="I124" s="102" t="s">
        <v>257</v>
      </c>
      <c r="J124" s="100" t="s">
        <v>258</v>
      </c>
      <c r="K124" s="103">
        <f>$F124*'2. Emissions Units &amp; Activities'!I$18*(1-$E124)</f>
        <v>0.20661576470588236</v>
      </c>
      <c r="L124" s="81">
        <f>$F124*'2. Emissions Units &amp; Activities'!J$18*(1-$E124)</f>
        <v>0.20661576470588236</v>
      </c>
      <c r="M124" s="100" t="s">
        <v>258</v>
      </c>
      <c r="N124" s="103">
        <f>$F124*'2. Emissions Units &amp; Activities'!L$18*(1-$E124)</f>
        <v>5.6607058823529414E-4</v>
      </c>
      <c r="O124" s="81">
        <f>$F124*'2. Emissions Units &amp; Activities'!M$18*(1-$E124)</f>
        <v>5.6607058823529414E-4</v>
      </c>
    </row>
    <row r="125" spans="1:15">
      <c r="A125" s="77" t="s">
        <v>128</v>
      </c>
      <c r="B125" s="98" t="s">
        <v>281</v>
      </c>
      <c r="C125" s="79" t="str">
        <f>IFERROR(IF(B125="No CAS","",INDEX('DEQ Pollutant List'!$C$7:$C$611,MATCH('3. Pollutant Emissions - EF'!B125,'DEQ Pollutant List'!$B$7:$B$611,0))),"")</f>
        <v>Xylene (mixture), including m-xylene, o-xylene, p-xylene</v>
      </c>
      <c r="D125" s="113">
        <f>IFERROR(IF(OR($B125="",$B125="No CAS"),INDEX('DEQ Pollutant List'!$A$7:$A$611,MATCH($C125,'DEQ Pollutant List'!$C$7:$C$611,0)),INDEX('DEQ Pollutant List'!$A$7:$A$611,MATCH($B125,'DEQ Pollutant List'!$B$7:$B$611,0))),"")</f>
        <v>628</v>
      </c>
      <c r="E125" s="99">
        <v>0</v>
      </c>
      <c r="F125" s="100">
        <v>1.9699999999999999E-2</v>
      </c>
      <c r="G125" s="101">
        <f t="shared" si="2"/>
        <v>1.9699999999999999E-2</v>
      </c>
      <c r="H125" s="81" t="s">
        <v>256</v>
      </c>
      <c r="I125" s="102" t="s">
        <v>257</v>
      </c>
      <c r="J125" s="100" t="s">
        <v>258</v>
      </c>
      <c r="K125" s="103">
        <f>$F125*'2. Emissions Units &amp; Activities'!I$18*(1-$E125)</f>
        <v>1.7697089411764706</v>
      </c>
      <c r="L125" s="81">
        <f>$F125*'2. Emissions Units &amp; Activities'!J$18*(1-$E125)</f>
        <v>1.7697089411764706</v>
      </c>
      <c r="M125" s="100" t="s">
        <v>258</v>
      </c>
      <c r="N125" s="103">
        <f>$F125*'2. Emissions Units &amp; Activities'!L$18*(1-$E125)</f>
        <v>4.8485176470588233E-3</v>
      </c>
      <c r="O125" s="81">
        <f>$F125*'2. Emissions Units &amp; Activities'!M$18*(1-$E125)</f>
        <v>4.8485176470588233E-3</v>
      </c>
    </row>
    <row r="126" spans="1:15">
      <c r="A126" s="77" t="s">
        <v>128</v>
      </c>
      <c r="B126" s="98" t="s">
        <v>282</v>
      </c>
      <c r="C126" s="79" t="str">
        <f>IFERROR(IF(B126="No CAS","",INDEX('DEQ Pollutant List'!$C$7:$C$611,MATCH('3. Pollutant Emissions - EF'!B126,'DEQ Pollutant List'!$B$7:$B$611,0))),"")</f>
        <v>Zinc and compounds</v>
      </c>
      <c r="D126" s="113">
        <f>IFERROR(IF(OR($B126="",$B126="No CAS"),INDEX('DEQ Pollutant List'!$A$7:$A$611,MATCH($C126,'DEQ Pollutant List'!$C$7:$C$611,0)),INDEX('DEQ Pollutant List'!$A$7:$A$611,MATCH($B126,'DEQ Pollutant List'!$B$7:$B$611,0))),"")</f>
        <v>632</v>
      </c>
      <c r="E126" s="99">
        <v>0</v>
      </c>
      <c r="F126" s="100">
        <v>2.9000000000000001E-2</v>
      </c>
      <c r="G126" s="101">
        <f t="shared" si="2"/>
        <v>2.9000000000000001E-2</v>
      </c>
      <c r="H126" s="81" t="s">
        <v>256</v>
      </c>
      <c r="I126" s="102" t="s">
        <v>257</v>
      </c>
      <c r="J126" s="100" t="s">
        <v>258</v>
      </c>
      <c r="K126" s="103">
        <f>$F126*'2. Emissions Units &amp; Activities'!I$18*(1-$E126)</f>
        <v>2.6051552941176475</v>
      </c>
      <c r="L126" s="81">
        <f>$F126*'2. Emissions Units &amp; Activities'!J$18*(1-$E126)</f>
        <v>2.6051552941176475</v>
      </c>
      <c r="M126" s="100" t="s">
        <v>258</v>
      </c>
      <c r="N126" s="103">
        <f>$F126*'2. Emissions Units &amp; Activities'!L$18*(1-$E126)</f>
        <v>7.1374117647058834E-3</v>
      </c>
      <c r="O126" s="81">
        <f>$F126*'2. Emissions Units &amp; Activities'!M$18*(1-$E126)</f>
        <v>7.1374117647058834E-3</v>
      </c>
    </row>
    <row r="127" spans="1:15">
      <c r="A127" s="77"/>
      <c r="B127" s="98"/>
      <c r="C127" s="79" t="str">
        <f>IFERROR(IF(B127="No CAS","",INDEX('DEQ Pollutant List'!$C$7:$C$611,MATCH('3. Pollutant Emissions - EF'!B127,'DEQ Pollutant List'!$B$7:$B$611,0))),"")</f>
        <v/>
      </c>
      <c r="D127" s="113" t="str">
        <f>IFERROR(IF(OR($B127="",$B127="No CAS"),INDEX('DEQ Pollutant List'!$A$7:$A$611,MATCH($C127,'DEQ Pollutant List'!$C$7:$C$611,0)),INDEX('DEQ Pollutant List'!$A$7:$A$611,MATCH($B127,'DEQ Pollutant List'!$B$7:$B$611,0))),"")</f>
        <v/>
      </c>
      <c r="E127" s="99"/>
      <c r="F127" s="100"/>
      <c r="G127" s="101"/>
      <c r="H127" s="81"/>
      <c r="I127" s="102"/>
      <c r="J127" s="100"/>
      <c r="K127" s="103"/>
      <c r="L127" s="81"/>
      <c r="M127" s="100"/>
      <c r="N127" s="103"/>
      <c r="O127" s="81"/>
    </row>
    <row r="128" spans="1:15">
      <c r="A128" s="77" t="s">
        <v>131</v>
      </c>
      <c r="B128" s="98" t="s">
        <v>255</v>
      </c>
      <c r="C128" s="79" t="str">
        <f>IFERROR(IF(B128="No CAS","",INDEX('DEQ Pollutant List'!$C$7:$C$611,MATCH('3. Pollutant Emissions - EF'!B128,'DEQ Pollutant List'!$B$7:$B$611,0))),"")</f>
        <v>Acetaldehyde</v>
      </c>
      <c r="D128" s="113">
        <f>IFERROR(IF(OR($B128="",$B128="No CAS"),INDEX('DEQ Pollutant List'!$A$7:$A$611,MATCH($C128,'DEQ Pollutant List'!$C$7:$C$611,0)),INDEX('DEQ Pollutant List'!$A$7:$A$611,MATCH($B128,'DEQ Pollutant List'!$B$7:$B$611,0))),"")</f>
        <v>1</v>
      </c>
      <c r="E128" s="99">
        <v>0</v>
      </c>
      <c r="F128" s="100">
        <v>4.3E-3</v>
      </c>
      <c r="G128" s="101">
        <f t="shared" si="2"/>
        <v>4.3E-3</v>
      </c>
      <c r="H128" s="81" t="s">
        <v>256</v>
      </c>
      <c r="I128" s="102" t="s">
        <v>283</v>
      </c>
      <c r="J128" s="100" t="s">
        <v>258</v>
      </c>
      <c r="K128" s="103">
        <f>$F128*'2. Emissions Units &amp; Activities'!I$19*(1-$E128)</f>
        <v>0.1551035294117647</v>
      </c>
      <c r="L128" s="81">
        <f>$F128*'2. Emissions Units &amp; Activities'!J$19*(1-$E128)</f>
        <v>0.1551035294117647</v>
      </c>
      <c r="M128" s="100" t="s">
        <v>258</v>
      </c>
      <c r="N128" s="103">
        <f>$F128*'2. Emissions Units &amp; Activities'!L$19*(1-$E128)</f>
        <v>4.2494117647058827E-4</v>
      </c>
      <c r="O128" s="81">
        <f>$F128*'2. Emissions Units &amp; Activities'!M$19*(1-$E128)</f>
        <v>4.2494117647058827E-4</v>
      </c>
    </row>
    <row r="129" spans="1:15">
      <c r="A129" s="77" t="s">
        <v>131</v>
      </c>
      <c r="B129" s="98" t="s">
        <v>259</v>
      </c>
      <c r="C129" s="79" t="str">
        <f>IFERROR(IF(B129="No CAS","",INDEX('DEQ Pollutant List'!$C$7:$C$611,MATCH('3. Pollutant Emissions - EF'!B129,'DEQ Pollutant List'!$B$7:$B$611,0))),"")</f>
        <v>Acrolein</v>
      </c>
      <c r="D129" s="113">
        <f>IFERROR(IF(OR($B129="",$B129="No CAS"),INDEX('DEQ Pollutant List'!$A$7:$A$611,MATCH($C129,'DEQ Pollutant List'!$C$7:$C$611,0)),INDEX('DEQ Pollutant List'!$A$7:$A$611,MATCH($B129,'DEQ Pollutant List'!$B$7:$B$611,0))),"")</f>
        <v>5</v>
      </c>
      <c r="E129" s="99">
        <v>0</v>
      </c>
      <c r="F129" s="100">
        <v>2.7000000000000001E-3</v>
      </c>
      <c r="G129" s="101">
        <f t="shared" si="2"/>
        <v>2.7000000000000001E-3</v>
      </c>
      <c r="H129" s="81" t="s">
        <v>256</v>
      </c>
      <c r="I129" s="102" t="s">
        <v>283</v>
      </c>
      <c r="J129" s="100" t="s">
        <v>258</v>
      </c>
      <c r="K129" s="103">
        <f>$F129*'2. Emissions Units &amp; Activities'!I$19*(1-$E129)</f>
        <v>9.7390588235294118E-2</v>
      </c>
      <c r="L129" s="81">
        <f>$F129*'2. Emissions Units &amp; Activities'!J$19*(1-$E129)</f>
        <v>9.7390588235294118E-2</v>
      </c>
      <c r="M129" s="100" t="s">
        <v>258</v>
      </c>
      <c r="N129" s="103">
        <f>$F129*'2. Emissions Units &amp; Activities'!L$19*(1-$E129)</f>
        <v>2.6682352941176472E-4</v>
      </c>
      <c r="O129" s="81">
        <f>$F129*'2. Emissions Units &amp; Activities'!M$19*(1-$E129)</f>
        <v>2.6682352941176472E-4</v>
      </c>
    </row>
    <row r="130" spans="1:15">
      <c r="A130" s="77" t="s">
        <v>131</v>
      </c>
      <c r="B130" s="98" t="s">
        <v>260</v>
      </c>
      <c r="C130" s="79" t="str">
        <f>IFERROR(IF(B130="No CAS","",INDEX('DEQ Pollutant List'!$C$7:$C$611,MATCH('3. Pollutant Emissions - EF'!B130,'DEQ Pollutant List'!$B$7:$B$611,0))),"")</f>
        <v>Ammonia</v>
      </c>
      <c r="D130" s="113">
        <f>IFERROR(IF(OR($B130="",$B130="No CAS"),INDEX('DEQ Pollutant List'!$A$7:$A$611,MATCH($C130,'DEQ Pollutant List'!$C$7:$C$611,0)),INDEX('DEQ Pollutant List'!$A$7:$A$611,MATCH($B130,'DEQ Pollutant List'!$B$7:$B$611,0))),"")</f>
        <v>26</v>
      </c>
      <c r="E130" s="99">
        <v>0</v>
      </c>
      <c r="F130" s="100">
        <v>18</v>
      </c>
      <c r="G130" s="101">
        <f t="shared" si="2"/>
        <v>18</v>
      </c>
      <c r="H130" s="81" t="s">
        <v>256</v>
      </c>
      <c r="I130" s="102" t="s">
        <v>283</v>
      </c>
      <c r="J130" s="100" t="s">
        <v>258</v>
      </c>
      <c r="K130" s="103">
        <f>$F130*'2. Emissions Units &amp; Activities'!I$19*(1-$E130)</f>
        <v>649.2705882352941</v>
      </c>
      <c r="L130" s="81">
        <f>$F130*'2. Emissions Units &amp; Activities'!J$19*(1-$E130)</f>
        <v>649.2705882352941</v>
      </c>
      <c r="M130" s="100" t="s">
        <v>258</v>
      </c>
      <c r="N130" s="103">
        <f>$F130*'2. Emissions Units &amp; Activities'!L$19*(1-$E130)</f>
        <v>1.7788235294117649</v>
      </c>
      <c r="O130" s="81">
        <f>$F130*'2. Emissions Units &amp; Activities'!M$19*(1-$E130)</f>
        <v>1.7788235294117649</v>
      </c>
    </row>
    <row r="131" spans="1:15">
      <c r="A131" s="77" t="s">
        <v>131</v>
      </c>
      <c r="B131" s="98" t="s">
        <v>253</v>
      </c>
      <c r="C131" s="79" t="str">
        <f>IFERROR(IF(B131="No CAS","",INDEX('DEQ Pollutant List'!$C$7:$C$611,MATCH('3. Pollutant Emissions - EF'!B131,'DEQ Pollutant List'!$B$7:$B$611,0))),"")</f>
        <v>Arsenic and compounds</v>
      </c>
      <c r="D131" s="113">
        <f>IFERROR(IF(OR($B131="",$B131="No CAS"),INDEX('DEQ Pollutant List'!$A$7:$A$611,MATCH($C131,'DEQ Pollutant List'!$C$7:$C$611,0)),INDEX('DEQ Pollutant List'!$A$7:$A$611,MATCH($B131,'DEQ Pollutant List'!$B$7:$B$611,0))),"")</f>
        <v>37</v>
      </c>
      <c r="E131" s="99">
        <v>0</v>
      </c>
      <c r="F131" s="100">
        <v>2.0000000000000001E-4</v>
      </c>
      <c r="G131" s="101">
        <f t="shared" si="2"/>
        <v>2.0000000000000001E-4</v>
      </c>
      <c r="H131" s="81" t="s">
        <v>256</v>
      </c>
      <c r="I131" s="102" t="s">
        <v>283</v>
      </c>
      <c r="J131" s="100" t="s">
        <v>258</v>
      </c>
      <c r="K131" s="103">
        <f>$F131*'2. Emissions Units &amp; Activities'!I$19*(1-$E131)</f>
        <v>7.214117647058824E-3</v>
      </c>
      <c r="L131" s="81">
        <f>$F131*'2. Emissions Units &amp; Activities'!J$19*(1-$E131)</f>
        <v>7.214117647058824E-3</v>
      </c>
      <c r="M131" s="100" t="s">
        <v>258</v>
      </c>
      <c r="N131" s="103">
        <f>$F131*'2. Emissions Units &amp; Activities'!L$19*(1-$E131)</f>
        <v>1.9764705882352945E-5</v>
      </c>
      <c r="O131" s="81">
        <f>$F131*'2. Emissions Units &amp; Activities'!M$19*(1-$E131)</f>
        <v>1.9764705882352945E-5</v>
      </c>
    </row>
    <row r="132" spans="1:15">
      <c r="A132" s="77" t="s">
        <v>131</v>
      </c>
      <c r="B132" s="98" t="s">
        <v>261</v>
      </c>
      <c r="C132" s="79" t="str">
        <f>IFERROR(IF(B132="No CAS","",INDEX('DEQ Pollutant List'!$C$7:$C$611,MATCH('3. Pollutant Emissions - EF'!B132,'DEQ Pollutant List'!$B$7:$B$611,0))),"")</f>
        <v>Barium and compounds</v>
      </c>
      <c r="D132" s="113">
        <f>IFERROR(IF(OR($B132="",$B132="No CAS"),INDEX('DEQ Pollutant List'!$A$7:$A$611,MATCH($C132,'DEQ Pollutant List'!$C$7:$C$611,0)),INDEX('DEQ Pollutant List'!$A$7:$A$611,MATCH($B132,'DEQ Pollutant List'!$B$7:$B$611,0))),"")</f>
        <v>45</v>
      </c>
      <c r="E132" s="99">
        <v>0</v>
      </c>
      <c r="F132" s="100">
        <v>4.4000000000000003E-3</v>
      </c>
      <c r="G132" s="101">
        <f t="shared" si="2"/>
        <v>4.4000000000000003E-3</v>
      </c>
      <c r="H132" s="81" t="s">
        <v>256</v>
      </c>
      <c r="I132" s="102" t="s">
        <v>283</v>
      </c>
      <c r="J132" s="100" t="s">
        <v>258</v>
      </c>
      <c r="K132" s="103">
        <f>$F132*'2. Emissions Units &amp; Activities'!I$19*(1-$E132)</f>
        <v>0.15871058823529413</v>
      </c>
      <c r="L132" s="81">
        <f>$F132*'2. Emissions Units &amp; Activities'!J$19*(1-$E132)</f>
        <v>0.15871058823529413</v>
      </c>
      <c r="M132" s="100" t="s">
        <v>258</v>
      </c>
      <c r="N132" s="103">
        <f>$F132*'2. Emissions Units &amp; Activities'!L$19*(1-$E132)</f>
        <v>4.3482352941176479E-4</v>
      </c>
      <c r="O132" s="81">
        <f>$F132*'2. Emissions Units &amp; Activities'!M$19*(1-$E132)</f>
        <v>4.3482352941176479E-4</v>
      </c>
    </row>
    <row r="133" spans="1:15">
      <c r="A133" s="77" t="s">
        <v>131</v>
      </c>
      <c r="B133" s="98" t="s">
        <v>262</v>
      </c>
      <c r="C133" s="79" t="str">
        <f>IFERROR(IF(B133="No CAS","",INDEX('DEQ Pollutant List'!$C$7:$C$611,MATCH('3. Pollutant Emissions - EF'!B133,'DEQ Pollutant List'!$B$7:$B$611,0))),"")</f>
        <v>Benzene</v>
      </c>
      <c r="D133" s="113">
        <f>IFERROR(IF(OR($B133="",$B133="No CAS"),INDEX('DEQ Pollutant List'!$A$7:$A$611,MATCH($C133,'DEQ Pollutant List'!$C$7:$C$611,0)),INDEX('DEQ Pollutant List'!$A$7:$A$611,MATCH($B133,'DEQ Pollutant List'!$B$7:$B$611,0))),"")</f>
        <v>46</v>
      </c>
      <c r="E133" s="99">
        <v>0</v>
      </c>
      <c r="F133" s="100">
        <v>8.0000000000000002E-3</v>
      </c>
      <c r="G133" s="101">
        <f t="shared" si="2"/>
        <v>8.0000000000000002E-3</v>
      </c>
      <c r="H133" s="81" t="s">
        <v>256</v>
      </c>
      <c r="I133" s="102" t="s">
        <v>283</v>
      </c>
      <c r="J133" s="100" t="s">
        <v>258</v>
      </c>
      <c r="K133" s="103">
        <f>$F133*'2. Emissions Units &amp; Activities'!I$19*(1-$E133)</f>
        <v>0.28856470588235295</v>
      </c>
      <c r="L133" s="81">
        <f>$F133*'2. Emissions Units &amp; Activities'!J$19*(1-$E133)</f>
        <v>0.28856470588235295</v>
      </c>
      <c r="M133" s="100" t="s">
        <v>258</v>
      </c>
      <c r="N133" s="103">
        <f>$F133*'2. Emissions Units &amp; Activities'!L$19*(1-$E133)</f>
        <v>7.9058823529411769E-4</v>
      </c>
      <c r="O133" s="81">
        <f>$F133*'2. Emissions Units &amp; Activities'!M$19*(1-$E133)</f>
        <v>7.9058823529411769E-4</v>
      </c>
    </row>
    <row r="134" spans="1:15">
      <c r="A134" s="77" t="s">
        <v>131</v>
      </c>
      <c r="B134" s="98" t="s">
        <v>264</v>
      </c>
      <c r="C134" s="79" t="str">
        <f>IFERROR(IF(B134="No CAS","",INDEX('DEQ Pollutant List'!$C$7:$C$611,MATCH('3. Pollutant Emissions - EF'!B134,'DEQ Pollutant List'!$B$7:$B$611,0))),"")</f>
        <v>Beryllium and compounds</v>
      </c>
      <c r="D134" s="113">
        <f>IFERROR(IF(OR($B134="",$B134="No CAS"),INDEX('DEQ Pollutant List'!$A$7:$A$611,MATCH($C134,'DEQ Pollutant List'!$C$7:$C$611,0)),INDEX('DEQ Pollutant List'!$A$7:$A$611,MATCH($B134,'DEQ Pollutant List'!$B$7:$B$611,0))),"")</f>
        <v>58</v>
      </c>
      <c r="E134" s="99">
        <v>0</v>
      </c>
      <c r="F134" s="100">
        <v>1.2E-5</v>
      </c>
      <c r="G134" s="101">
        <f t="shared" si="2"/>
        <v>1.2E-5</v>
      </c>
      <c r="H134" s="81" t="s">
        <v>256</v>
      </c>
      <c r="I134" s="102" t="s">
        <v>283</v>
      </c>
      <c r="J134" s="100" t="s">
        <v>258</v>
      </c>
      <c r="K134" s="103">
        <f>$F134*'2. Emissions Units &amp; Activities'!I$19*(1-$E134)</f>
        <v>4.3284705882352942E-4</v>
      </c>
      <c r="L134" s="81">
        <f>$F134*'2. Emissions Units &amp; Activities'!J$19*(1-$E134)</f>
        <v>4.3284705882352942E-4</v>
      </c>
      <c r="M134" s="100" t="s">
        <v>258</v>
      </c>
      <c r="N134" s="103">
        <f>$F134*'2. Emissions Units &amp; Activities'!L$19*(1-$E134)</f>
        <v>1.1858823529411765E-6</v>
      </c>
      <c r="O134" s="81">
        <f>$F134*'2. Emissions Units &amp; Activities'!M$19*(1-$E134)</f>
        <v>1.1858823529411765E-6</v>
      </c>
    </row>
    <row r="135" spans="1:15">
      <c r="A135" s="77" t="s">
        <v>131</v>
      </c>
      <c r="B135" s="98" t="s">
        <v>265</v>
      </c>
      <c r="C135" s="79" t="str">
        <f>IFERROR(IF(B135="No CAS","",INDEX('DEQ Pollutant List'!$C$7:$C$611,MATCH('3. Pollutant Emissions - EF'!B135,'DEQ Pollutant List'!$B$7:$B$611,0))),"")</f>
        <v>Cadmium and compounds</v>
      </c>
      <c r="D135" s="113">
        <f>IFERROR(IF(OR($B135="",$B135="No CAS"),INDEX('DEQ Pollutant List'!$A$7:$A$611,MATCH($C135,'DEQ Pollutant List'!$C$7:$C$611,0)),INDEX('DEQ Pollutant List'!$A$7:$A$611,MATCH($B135,'DEQ Pollutant List'!$B$7:$B$611,0))),"")</f>
        <v>83</v>
      </c>
      <c r="E135" s="99">
        <v>0</v>
      </c>
      <c r="F135" s="100">
        <v>1.1000000000000001E-3</v>
      </c>
      <c r="G135" s="101">
        <f t="shared" si="2"/>
        <v>1.1000000000000001E-3</v>
      </c>
      <c r="H135" s="81" t="s">
        <v>256</v>
      </c>
      <c r="I135" s="102" t="s">
        <v>283</v>
      </c>
      <c r="J135" s="100" t="s">
        <v>258</v>
      </c>
      <c r="K135" s="103">
        <f>$F135*'2. Emissions Units &amp; Activities'!I$19*(1-$E135)</f>
        <v>3.9677647058823533E-2</v>
      </c>
      <c r="L135" s="81">
        <f>$F135*'2. Emissions Units &amp; Activities'!J$19*(1-$E135)</f>
        <v>3.9677647058823533E-2</v>
      </c>
      <c r="M135" s="100" t="s">
        <v>258</v>
      </c>
      <c r="N135" s="103">
        <f>$F135*'2. Emissions Units &amp; Activities'!L$19*(1-$E135)</f>
        <v>1.087058823529412E-4</v>
      </c>
      <c r="O135" s="81">
        <f>$F135*'2. Emissions Units &amp; Activities'!M$19*(1-$E135)</f>
        <v>1.087058823529412E-4</v>
      </c>
    </row>
    <row r="136" spans="1:15">
      <c r="A136" s="77" t="s">
        <v>131</v>
      </c>
      <c r="B136" s="98" t="s">
        <v>266</v>
      </c>
      <c r="C136" s="79" t="str">
        <f>IFERROR(IF(B136="No CAS","",INDEX('DEQ Pollutant List'!$C$7:$C$611,MATCH('3. Pollutant Emissions - EF'!B136,'DEQ Pollutant List'!$B$7:$B$611,0))),"")</f>
        <v>Chromium VI, chromate and dichromate particulate</v>
      </c>
      <c r="D136" s="113">
        <f>IFERROR(IF(OR($B136="",$B136="No CAS"),INDEX('DEQ Pollutant List'!$A$7:$A$611,MATCH($C136,'DEQ Pollutant List'!$C$7:$C$611,0)),INDEX('DEQ Pollutant List'!$A$7:$A$611,MATCH($B136,'DEQ Pollutant List'!$B$7:$B$611,0))),"")</f>
        <v>136</v>
      </c>
      <c r="E136" s="99">
        <v>0</v>
      </c>
      <c r="F136" s="100">
        <v>1.4E-3</v>
      </c>
      <c r="G136" s="101">
        <f t="shared" si="2"/>
        <v>1.4E-3</v>
      </c>
      <c r="H136" s="81" t="s">
        <v>256</v>
      </c>
      <c r="I136" s="102" t="s">
        <v>283</v>
      </c>
      <c r="J136" s="100" t="s">
        <v>258</v>
      </c>
      <c r="K136" s="103">
        <f>$F136*'2. Emissions Units &amp; Activities'!I$19*(1-$E136)</f>
        <v>5.0498823529411763E-2</v>
      </c>
      <c r="L136" s="81">
        <f>$F136*'2. Emissions Units &amp; Activities'!J$19*(1-$E136)</f>
        <v>5.0498823529411763E-2</v>
      </c>
      <c r="M136" s="100" t="s">
        <v>258</v>
      </c>
      <c r="N136" s="103">
        <f>$F136*'2. Emissions Units &amp; Activities'!L$19*(1-$E136)</f>
        <v>1.3835294117647059E-4</v>
      </c>
      <c r="O136" s="81">
        <f>$F136*'2. Emissions Units &amp; Activities'!M$19*(1-$E136)</f>
        <v>1.3835294117647059E-4</v>
      </c>
    </row>
    <row r="137" spans="1:15">
      <c r="A137" s="77" t="s">
        <v>131</v>
      </c>
      <c r="B137" s="98" t="s">
        <v>267</v>
      </c>
      <c r="C137" s="79" t="str">
        <f>IFERROR(IF(B137="No CAS","",INDEX('DEQ Pollutant List'!$C$7:$C$611,MATCH('3. Pollutant Emissions - EF'!B137,'DEQ Pollutant List'!$B$7:$B$611,0))),"")</f>
        <v>Cobalt and compounds</v>
      </c>
      <c r="D137" s="113">
        <f>IFERROR(IF(OR($B137="",$B137="No CAS"),INDEX('DEQ Pollutant List'!$A$7:$A$611,MATCH($C137,'DEQ Pollutant List'!$C$7:$C$611,0)),INDEX('DEQ Pollutant List'!$A$7:$A$611,MATCH($B137,'DEQ Pollutant List'!$B$7:$B$611,0))),"")</f>
        <v>146</v>
      </c>
      <c r="E137" s="99">
        <v>0</v>
      </c>
      <c r="F137" s="100">
        <v>8.3999999999999995E-5</v>
      </c>
      <c r="G137" s="101">
        <f t="shared" si="2"/>
        <v>8.3999999999999995E-5</v>
      </c>
      <c r="H137" s="81" t="s">
        <v>256</v>
      </c>
      <c r="I137" s="102" t="s">
        <v>283</v>
      </c>
      <c r="J137" s="100" t="s">
        <v>258</v>
      </c>
      <c r="K137" s="103">
        <f>$F137*'2. Emissions Units &amp; Activities'!I$19*(1-$E137)</f>
        <v>3.0299294117647059E-3</v>
      </c>
      <c r="L137" s="81">
        <f>$F137*'2. Emissions Units &amp; Activities'!J$19*(1-$E137)</f>
        <v>3.0299294117647059E-3</v>
      </c>
      <c r="M137" s="100" t="s">
        <v>258</v>
      </c>
      <c r="N137" s="103">
        <f>$F137*'2. Emissions Units &amp; Activities'!L$19*(1-$E137)</f>
        <v>8.3011764705882362E-6</v>
      </c>
      <c r="O137" s="81">
        <f>$F137*'2. Emissions Units &amp; Activities'!M$19*(1-$E137)</f>
        <v>8.3011764705882362E-6</v>
      </c>
    </row>
    <row r="138" spans="1:15">
      <c r="A138" s="77" t="s">
        <v>131</v>
      </c>
      <c r="B138" s="98" t="s">
        <v>268</v>
      </c>
      <c r="C138" s="79" t="str">
        <f>IFERROR(IF(B138="No CAS","",INDEX('DEQ Pollutant List'!$C$7:$C$611,MATCH('3. Pollutant Emissions - EF'!B138,'DEQ Pollutant List'!$B$7:$B$611,0))),"")</f>
        <v>Copper and compounds</v>
      </c>
      <c r="D138" s="113">
        <f>IFERROR(IF(OR($B138="",$B138="No CAS"),INDEX('DEQ Pollutant List'!$A$7:$A$611,MATCH($C138,'DEQ Pollutant List'!$C$7:$C$611,0)),INDEX('DEQ Pollutant List'!$A$7:$A$611,MATCH($B138,'DEQ Pollutant List'!$B$7:$B$611,0))),"")</f>
        <v>149</v>
      </c>
      <c r="E138" s="99">
        <v>0</v>
      </c>
      <c r="F138" s="100">
        <v>8.4999999999999995E-4</v>
      </c>
      <c r="G138" s="101">
        <f t="shared" si="2"/>
        <v>8.4999999999999995E-4</v>
      </c>
      <c r="H138" s="81" t="s">
        <v>256</v>
      </c>
      <c r="I138" s="102" t="s">
        <v>283</v>
      </c>
      <c r="J138" s="100" t="s">
        <v>258</v>
      </c>
      <c r="K138" s="103">
        <f>$F138*'2. Emissions Units &amp; Activities'!I$19*(1-$E138)</f>
        <v>3.066E-2</v>
      </c>
      <c r="L138" s="81">
        <f>$F138*'2. Emissions Units &amp; Activities'!J$19*(1-$E138)</f>
        <v>3.066E-2</v>
      </c>
      <c r="M138" s="100" t="s">
        <v>258</v>
      </c>
      <c r="N138" s="103">
        <f>$F138*'2. Emissions Units &amp; Activities'!L$19*(1-$E138)</f>
        <v>8.3999999999999995E-5</v>
      </c>
      <c r="O138" s="81">
        <f>$F138*'2. Emissions Units &amp; Activities'!M$19*(1-$E138)</f>
        <v>8.3999999999999995E-5</v>
      </c>
    </row>
    <row r="139" spans="1:15">
      <c r="A139" s="77" t="s">
        <v>131</v>
      </c>
      <c r="B139" s="98" t="s">
        <v>269</v>
      </c>
      <c r="C139" s="79" t="str">
        <f>IFERROR(IF(B139="No CAS","",INDEX('DEQ Pollutant List'!$C$7:$C$611,MATCH('3. Pollutant Emissions - EF'!B139,'DEQ Pollutant List'!$B$7:$B$611,0))),"")</f>
        <v>Ethyl benzene</v>
      </c>
      <c r="D139" s="113">
        <f>IFERROR(IF(OR($B139="",$B139="No CAS"),INDEX('DEQ Pollutant List'!$A$7:$A$611,MATCH($C139,'DEQ Pollutant List'!$C$7:$C$611,0)),INDEX('DEQ Pollutant List'!$A$7:$A$611,MATCH($B139,'DEQ Pollutant List'!$B$7:$B$611,0))),"")</f>
        <v>229</v>
      </c>
      <c r="E139" s="99">
        <v>0</v>
      </c>
      <c r="F139" s="100">
        <v>9.4999999999999998E-3</v>
      </c>
      <c r="G139" s="101">
        <f t="shared" si="2"/>
        <v>9.4999999999999998E-3</v>
      </c>
      <c r="H139" s="81" t="s">
        <v>256</v>
      </c>
      <c r="I139" s="102" t="s">
        <v>283</v>
      </c>
      <c r="J139" s="100" t="s">
        <v>258</v>
      </c>
      <c r="K139" s="103">
        <f>$F139*'2. Emissions Units &amp; Activities'!I$19*(1-$E139)</f>
        <v>0.34267058823529412</v>
      </c>
      <c r="L139" s="81">
        <f>$F139*'2. Emissions Units &amp; Activities'!J$19*(1-$E139)</f>
        <v>0.34267058823529412</v>
      </c>
      <c r="M139" s="100" t="s">
        <v>258</v>
      </c>
      <c r="N139" s="103">
        <f>$F139*'2. Emissions Units &amp; Activities'!L$19*(1-$E139)</f>
        <v>9.3882352941176473E-4</v>
      </c>
      <c r="O139" s="81">
        <f>$F139*'2. Emissions Units &amp; Activities'!M$19*(1-$E139)</f>
        <v>9.3882352941176473E-4</v>
      </c>
    </row>
    <row r="140" spans="1:15">
      <c r="A140" s="77" t="s">
        <v>131</v>
      </c>
      <c r="B140" s="98" t="s">
        <v>270</v>
      </c>
      <c r="C140" s="79" t="str">
        <f>IFERROR(IF(B140="No CAS","",INDEX('DEQ Pollutant List'!$C$7:$C$611,MATCH('3. Pollutant Emissions - EF'!B140,'DEQ Pollutant List'!$B$7:$B$611,0))),"")</f>
        <v>Formaldehyde</v>
      </c>
      <c r="D140" s="113">
        <f>IFERROR(IF(OR($B140="",$B140="No CAS"),INDEX('DEQ Pollutant List'!$A$7:$A$611,MATCH($C140,'DEQ Pollutant List'!$C$7:$C$611,0)),INDEX('DEQ Pollutant List'!$A$7:$A$611,MATCH($B140,'DEQ Pollutant List'!$B$7:$B$611,0))),"")</f>
        <v>250</v>
      </c>
      <c r="E140" s="99">
        <v>0</v>
      </c>
      <c r="F140" s="100">
        <v>1.7000000000000001E-2</v>
      </c>
      <c r="G140" s="101">
        <f t="shared" si="2"/>
        <v>1.7000000000000001E-2</v>
      </c>
      <c r="H140" s="81" t="s">
        <v>256</v>
      </c>
      <c r="I140" s="102" t="s">
        <v>283</v>
      </c>
      <c r="J140" s="100" t="s">
        <v>258</v>
      </c>
      <c r="K140" s="103">
        <f>$F140*'2. Emissions Units &amp; Activities'!I$19*(1-$E140)</f>
        <v>0.61320000000000008</v>
      </c>
      <c r="L140" s="81">
        <f>$F140*'2. Emissions Units &amp; Activities'!J$19*(1-$E140)</f>
        <v>0.61320000000000008</v>
      </c>
      <c r="M140" s="100" t="s">
        <v>258</v>
      </c>
      <c r="N140" s="103">
        <f>$F140*'2. Emissions Units &amp; Activities'!L$19*(1-$E140)</f>
        <v>1.6800000000000003E-3</v>
      </c>
      <c r="O140" s="81">
        <f>$F140*'2. Emissions Units &amp; Activities'!M$19*(1-$E140)</f>
        <v>1.6800000000000003E-3</v>
      </c>
    </row>
    <row r="141" spans="1:15">
      <c r="A141" s="77" t="s">
        <v>131</v>
      </c>
      <c r="B141" s="98" t="s">
        <v>271</v>
      </c>
      <c r="C141" s="79" t="str">
        <f>IFERROR(IF(B141="No CAS","",INDEX('DEQ Pollutant List'!$C$7:$C$611,MATCH('3. Pollutant Emissions - EF'!B141,'DEQ Pollutant List'!$B$7:$B$611,0))),"")</f>
        <v>Hexane</v>
      </c>
      <c r="D141" s="113">
        <f>IFERROR(IF(OR($B141="",$B141="No CAS"),INDEX('DEQ Pollutant List'!$A$7:$A$611,MATCH($C141,'DEQ Pollutant List'!$C$7:$C$611,0)),INDEX('DEQ Pollutant List'!$A$7:$A$611,MATCH($B141,'DEQ Pollutant List'!$B$7:$B$611,0))),"")</f>
        <v>289</v>
      </c>
      <c r="E141" s="99">
        <v>0</v>
      </c>
      <c r="F141" s="100">
        <v>6.3E-3</v>
      </c>
      <c r="G141" s="101">
        <f t="shared" si="2"/>
        <v>6.3E-3</v>
      </c>
      <c r="H141" s="81" t="s">
        <v>256</v>
      </c>
      <c r="I141" s="102" t="s">
        <v>283</v>
      </c>
      <c r="J141" s="100" t="s">
        <v>258</v>
      </c>
      <c r="K141" s="103">
        <f>$F141*'2. Emissions Units &amp; Activities'!I$19*(1-$E141)</f>
        <v>0.22724470588235293</v>
      </c>
      <c r="L141" s="81">
        <f>$F141*'2. Emissions Units &amp; Activities'!J$19*(1-$E141)</f>
        <v>0.22724470588235293</v>
      </c>
      <c r="M141" s="100" t="s">
        <v>258</v>
      </c>
      <c r="N141" s="103">
        <f>$F141*'2. Emissions Units &amp; Activities'!L$19*(1-$E141)</f>
        <v>6.2258823529411772E-4</v>
      </c>
      <c r="O141" s="81">
        <f>$F141*'2. Emissions Units &amp; Activities'!M$19*(1-$E141)</f>
        <v>6.2258823529411772E-4</v>
      </c>
    </row>
    <row r="142" spans="1:15">
      <c r="A142" s="77" t="s">
        <v>131</v>
      </c>
      <c r="B142" s="98" t="s">
        <v>272</v>
      </c>
      <c r="C142" s="79" t="str">
        <f>IFERROR(IF(B142="No CAS","",INDEX('DEQ Pollutant List'!$C$7:$C$611,MATCH('3. Pollutant Emissions - EF'!B142,'DEQ Pollutant List'!$B$7:$B$611,0))),"")</f>
        <v>Lead and compounds</v>
      </c>
      <c r="D142" s="113">
        <f>IFERROR(IF(OR($B142="",$B142="No CAS"),INDEX('DEQ Pollutant List'!$A$7:$A$611,MATCH($C142,'DEQ Pollutant List'!$C$7:$C$611,0)),INDEX('DEQ Pollutant List'!$A$7:$A$611,MATCH($B142,'DEQ Pollutant List'!$B$7:$B$611,0))),"")</f>
        <v>305</v>
      </c>
      <c r="E142" s="99">
        <v>0</v>
      </c>
      <c r="F142" s="100">
        <v>5.0000000000000001E-4</v>
      </c>
      <c r="G142" s="101">
        <f t="shared" si="2"/>
        <v>5.0000000000000001E-4</v>
      </c>
      <c r="H142" s="81" t="s">
        <v>256</v>
      </c>
      <c r="I142" s="102" t="s">
        <v>283</v>
      </c>
      <c r="J142" s="100" t="s">
        <v>258</v>
      </c>
      <c r="K142" s="103">
        <f>$F142*'2. Emissions Units &amp; Activities'!I$19*(1-$E142)</f>
        <v>1.8035294117647059E-2</v>
      </c>
      <c r="L142" s="81">
        <f>$F142*'2. Emissions Units &amp; Activities'!J$19*(1-$E142)</f>
        <v>1.8035294117647059E-2</v>
      </c>
      <c r="M142" s="100" t="s">
        <v>258</v>
      </c>
      <c r="N142" s="103">
        <f>$F142*'2. Emissions Units &amp; Activities'!L$19*(1-$E142)</f>
        <v>4.9411764705882355E-5</v>
      </c>
      <c r="O142" s="81">
        <f>$F142*'2. Emissions Units &amp; Activities'!M$19*(1-$E142)</f>
        <v>4.9411764705882355E-5</v>
      </c>
    </row>
    <row r="143" spans="1:15">
      <c r="A143" s="77" t="s">
        <v>131</v>
      </c>
      <c r="B143" s="98" t="s">
        <v>273</v>
      </c>
      <c r="C143" s="79" t="str">
        <f>IFERROR(IF(B143="No CAS","",INDEX('DEQ Pollutant List'!$C$7:$C$611,MATCH('3. Pollutant Emissions - EF'!B143,'DEQ Pollutant List'!$B$7:$B$611,0))),"")</f>
        <v>Manganese and compounds</v>
      </c>
      <c r="D143" s="113">
        <f>IFERROR(IF(OR($B143="",$B143="No CAS"),INDEX('DEQ Pollutant List'!$A$7:$A$611,MATCH($C143,'DEQ Pollutant List'!$C$7:$C$611,0)),INDEX('DEQ Pollutant List'!$A$7:$A$611,MATCH($B143,'DEQ Pollutant List'!$B$7:$B$611,0))),"")</f>
        <v>312</v>
      </c>
      <c r="E143" s="99">
        <v>0</v>
      </c>
      <c r="F143" s="100">
        <v>3.8000000000000002E-4</v>
      </c>
      <c r="G143" s="101">
        <f t="shared" si="2"/>
        <v>3.8000000000000002E-4</v>
      </c>
      <c r="H143" s="81" t="s">
        <v>256</v>
      </c>
      <c r="I143" s="102" t="s">
        <v>283</v>
      </c>
      <c r="J143" s="100" t="s">
        <v>258</v>
      </c>
      <c r="K143" s="103">
        <f>$F143*'2. Emissions Units &amp; Activities'!I$19*(1-$E143)</f>
        <v>1.3706823529411766E-2</v>
      </c>
      <c r="L143" s="81">
        <f>$F143*'2. Emissions Units &amp; Activities'!J$19*(1-$E143)</f>
        <v>1.3706823529411766E-2</v>
      </c>
      <c r="M143" s="100" t="s">
        <v>258</v>
      </c>
      <c r="N143" s="103">
        <f>$F143*'2. Emissions Units &amp; Activities'!L$19*(1-$E143)</f>
        <v>3.755294117647059E-5</v>
      </c>
      <c r="O143" s="81">
        <f>$F143*'2. Emissions Units &amp; Activities'!M$19*(1-$E143)</f>
        <v>3.755294117647059E-5</v>
      </c>
    </row>
    <row r="144" spans="1:15">
      <c r="A144" s="77" t="s">
        <v>131</v>
      </c>
      <c r="B144" s="98" t="s">
        <v>274</v>
      </c>
      <c r="C144" s="79" t="str">
        <f>IFERROR(IF(B144="No CAS","",INDEX('DEQ Pollutant List'!$C$7:$C$611,MATCH('3. Pollutant Emissions - EF'!B144,'DEQ Pollutant List'!$B$7:$B$611,0))),"")</f>
        <v>Mercury and compounds</v>
      </c>
      <c r="D144" s="113">
        <f>IFERROR(IF(OR($B144="",$B144="No CAS"),INDEX('DEQ Pollutant List'!$A$7:$A$611,MATCH($C144,'DEQ Pollutant List'!$C$7:$C$611,0)),INDEX('DEQ Pollutant List'!$A$7:$A$611,MATCH($B144,'DEQ Pollutant List'!$B$7:$B$611,0))),"")</f>
        <v>316</v>
      </c>
      <c r="E144" s="99">
        <v>0</v>
      </c>
      <c r="F144" s="100">
        <v>2.5999999999999998E-4</v>
      </c>
      <c r="G144" s="101">
        <f t="shared" si="2"/>
        <v>2.5999999999999998E-4</v>
      </c>
      <c r="H144" s="81" t="s">
        <v>256</v>
      </c>
      <c r="I144" s="102" t="s">
        <v>283</v>
      </c>
      <c r="J144" s="100" t="s">
        <v>258</v>
      </c>
      <c r="K144" s="103">
        <f>$F144*'2. Emissions Units &amp; Activities'!I$19*(1-$E144)</f>
        <v>9.3783529411764696E-3</v>
      </c>
      <c r="L144" s="81">
        <f>$F144*'2. Emissions Units &amp; Activities'!J$19*(1-$E144)</f>
        <v>9.3783529411764696E-3</v>
      </c>
      <c r="M144" s="100" t="s">
        <v>258</v>
      </c>
      <c r="N144" s="103">
        <f>$F144*'2. Emissions Units &amp; Activities'!L$19*(1-$E144)</f>
        <v>2.5694117647058824E-5</v>
      </c>
      <c r="O144" s="81">
        <f>$F144*'2. Emissions Units &amp; Activities'!M$19*(1-$E144)</f>
        <v>2.5694117647058824E-5</v>
      </c>
    </row>
    <row r="145" spans="1:15">
      <c r="A145" s="77" t="s">
        <v>131</v>
      </c>
      <c r="B145" s="98" t="s">
        <v>275</v>
      </c>
      <c r="C145" s="79" t="str">
        <f>IFERROR(IF(B145="No CAS","",INDEX('DEQ Pollutant List'!$C$7:$C$611,MATCH('3. Pollutant Emissions - EF'!B145,'DEQ Pollutant List'!$B$7:$B$611,0))),"")</f>
        <v>Molybdenum trioxide</v>
      </c>
      <c r="D145" s="113">
        <f>IFERROR(IF(OR($B145="",$B145="No CAS"),INDEX('DEQ Pollutant List'!$A$7:$A$611,MATCH($C145,'DEQ Pollutant List'!$C$7:$C$611,0)),INDEX('DEQ Pollutant List'!$A$7:$A$611,MATCH($B145,'DEQ Pollutant List'!$B$7:$B$611,0))),"")</f>
        <v>361</v>
      </c>
      <c r="E145" s="99">
        <v>0</v>
      </c>
      <c r="F145" s="100">
        <v>1.65E-3</v>
      </c>
      <c r="G145" s="101">
        <f t="shared" ref="G145:G207" si="3">F145</f>
        <v>1.65E-3</v>
      </c>
      <c r="H145" s="81" t="s">
        <v>256</v>
      </c>
      <c r="I145" s="102" t="s">
        <v>283</v>
      </c>
      <c r="J145" s="100" t="s">
        <v>258</v>
      </c>
      <c r="K145" s="103">
        <f>$F145*'2. Emissions Units &amp; Activities'!I$19*(1-$E145)</f>
        <v>5.9516470588235296E-2</v>
      </c>
      <c r="L145" s="81">
        <f>$F145*'2. Emissions Units &amp; Activities'!J$19*(1-$E145)</f>
        <v>5.9516470588235296E-2</v>
      </c>
      <c r="M145" s="100" t="s">
        <v>258</v>
      </c>
      <c r="N145" s="103">
        <f>$F145*'2. Emissions Units &amp; Activities'!L$19*(1-$E145)</f>
        <v>1.6305882352941179E-4</v>
      </c>
      <c r="O145" s="81">
        <f>$F145*'2. Emissions Units &amp; Activities'!M$19*(1-$E145)</f>
        <v>1.6305882352941179E-4</v>
      </c>
    </row>
    <row r="146" spans="1:15">
      <c r="A146" s="77" t="s">
        <v>131</v>
      </c>
      <c r="B146" s="98" t="s">
        <v>276</v>
      </c>
      <c r="C146" s="79" t="str">
        <f>IFERROR(IF(B146="No CAS","",INDEX('DEQ Pollutant List'!$C$7:$C$611,MATCH('3. Pollutant Emissions - EF'!B146,'DEQ Pollutant List'!$B$7:$B$611,0))),"")</f>
        <v>Naphthalene</v>
      </c>
      <c r="D146" s="113">
        <f>IFERROR(IF(OR($B146="",$B146="No CAS"),INDEX('DEQ Pollutant List'!$A$7:$A$611,MATCH($C146,'DEQ Pollutant List'!$C$7:$C$611,0)),INDEX('DEQ Pollutant List'!$A$7:$A$611,MATCH($B146,'DEQ Pollutant List'!$B$7:$B$611,0))),"")</f>
        <v>428</v>
      </c>
      <c r="E146" s="99">
        <v>0</v>
      </c>
      <c r="F146" s="100">
        <v>2.9999999999999997E-4</v>
      </c>
      <c r="G146" s="101">
        <f t="shared" si="3"/>
        <v>2.9999999999999997E-4</v>
      </c>
      <c r="H146" s="81" t="s">
        <v>256</v>
      </c>
      <c r="I146" s="102" t="s">
        <v>283</v>
      </c>
      <c r="J146" s="100" t="s">
        <v>258</v>
      </c>
      <c r="K146" s="103">
        <f>$F146*'2. Emissions Units &amp; Activities'!I$19*(1-$E146)</f>
        <v>1.0821176470588235E-2</v>
      </c>
      <c r="L146" s="81">
        <f>$F146*'2. Emissions Units &amp; Activities'!J$19*(1-$E146)</f>
        <v>1.0821176470588235E-2</v>
      </c>
      <c r="M146" s="100" t="s">
        <v>258</v>
      </c>
      <c r="N146" s="103">
        <f>$F146*'2. Emissions Units &amp; Activities'!L$19*(1-$E146)</f>
        <v>2.9647058823529411E-5</v>
      </c>
      <c r="O146" s="81">
        <f>$F146*'2. Emissions Units &amp; Activities'!M$19*(1-$E146)</f>
        <v>2.9647058823529411E-5</v>
      </c>
    </row>
    <row r="147" spans="1:15">
      <c r="A147" s="77" t="s">
        <v>131</v>
      </c>
      <c r="B147" s="98" t="s">
        <v>277</v>
      </c>
      <c r="C147" s="79" t="str">
        <f>IFERROR(IF(B147="No CAS","",INDEX('DEQ Pollutant List'!$C$7:$C$611,MATCH('3. Pollutant Emissions - EF'!B147,'DEQ Pollutant List'!$B$7:$B$611,0))),"")</f>
        <v>Nickel and compounds</v>
      </c>
      <c r="D147" s="113">
        <f>IFERROR(IF(OR($B147="",$B147="No CAS"),INDEX('DEQ Pollutant List'!$A$7:$A$611,MATCH($C147,'DEQ Pollutant List'!$C$7:$C$611,0)),INDEX('DEQ Pollutant List'!$A$7:$A$611,MATCH($B147,'DEQ Pollutant List'!$B$7:$B$611,0))),"")</f>
        <v>364</v>
      </c>
      <c r="E147" s="99">
        <v>0</v>
      </c>
      <c r="F147" s="100">
        <v>2.0999999999999999E-3</v>
      </c>
      <c r="G147" s="101">
        <f t="shared" si="3"/>
        <v>2.0999999999999999E-3</v>
      </c>
      <c r="H147" s="81" t="s">
        <v>256</v>
      </c>
      <c r="I147" s="102" t="s">
        <v>283</v>
      </c>
      <c r="J147" s="100" t="s">
        <v>258</v>
      </c>
      <c r="K147" s="103">
        <f>$F147*'2. Emissions Units &amp; Activities'!I$19*(1-$E147)</f>
        <v>7.5748235294117644E-2</v>
      </c>
      <c r="L147" s="81">
        <f>$F147*'2. Emissions Units &amp; Activities'!J$19*(1-$E147)</f>
        <v>7.5748235294117644E-2</v>
      </c>
      <c r="M147" s="100" t="s">
        <v>258</v>
      </c>
      <c r="N147" s="103">
        <f>$F147*'2. Emissions Units &amp; Activities'!L$19*(1-$E147)</f>
        <v>2.0752941176470588E-4</v>
      </c>
      <c r="O147" s="81">
        <f>$F147*'2. Emissions Units &amp; Activities'!M$19*(1-$E147)</f>
        <v>2.0752941176470588E-4</v>
      </c>
    </row>
    <row r="148" spans="1:15">
      <c r="A148" s="77" t="s">
        <v>131</v>
      </c>
      <c r="B148" s="98">
        <v>401</v>
      </c>
      <c r="C148" s="79" t="str">
        <f>IFERROR(IF(B148="No CAS","",INDEX('DEQ Pollutant List'!$C$7:$C$611,MATCH('3. Pollutant Emissions - EF'!B148,'DEQ Pollutant List'!$B$7:$B$611,0))),"")</f>
        <v>Polycyclic aromatic hydrocarbons (PAHs)</v>
      </c>
      <c r="D148" s="113">
        <f>IFERROR(IF(OR($B148="",$B148="No CAS"),INDEX('DEQ Pollutant List'!$A$7:$A$611,MATCH($C148,'DEQ Pollutant List'!$C$7:$C$611,0)),INDEX('DEQ Pollutant List'!$A$7:$A$611,MATCH($B148,'DEQ Pollutant List'!$B$7:$B$611,0))),"")</f>
        <v>401</v>
      </c>
      <c r="E148" s="99">
        <v>0</v>
      </c>
      <c r="F148" s="100">
        <v>1E-4</v>
      </c>
      <c r="G148" s="101">
        <f t="shared" si="3"/>
        <v>1E-4</v>
      </c>
      <c r="H148" s="81" t="s">
        <v>256</v>
      </c>
      <c r="I148" s="102" t="s">
        <v>283</v>
      </c>
      <c r="J148" s="100" t="s">
        <v>258</v>
      </c>
      <c r="K148" s="103">
        <f>$F148*'2. Emissions Units &amp; Activities'!I$19*(1-$E148)</f>
        <v>3.607058823529412E-3</v>
      </c>
      <c r="L148" s="81">
        <f>$F148*'2. Emissions Units &amp; Activities'!J$19*(1-$E148)</f>
        <v>3.607058823529412E-3</v>
      </c>
      <c r="M148" s="100" t="s">
        <v>258</v>
      </c>
      <c r="N148" s="103">
        <f>$F148*'2. Emissions Units &amp; Activities'!L$19*(1-$E148)</f>
        <v>9.8823529411764724E-6</v>
      </c>
      <c r="O148" s="81">
        <f>$F148*'2. Emissions Units &amp; Activities'!M$19*(1-$E148)</f>
        <v>9.8823529411764724E-6</v>
      </c>
    </row>
    <row r="149" spans="1:15">
      <c r="A149" s="77" t="s">
        <v>131</v>
      </c>
      <c r="B149" s="98" t="s">
        <v>278</v>
      </c>
      <c r="C149" s="79" t="str">
        <f>IFERROR(IF(B149="No CAS","",INDEX('DEQ Pollutant List'!$C$7:$C$611,MATCH('3. Pollutant Emissions - EF'!B149,'DEQ Pollutant List'!$B$7:$B$611,0))),"")</f>
        <v>Selenium and compounds</v>
      </c>
      <c r="D149" s="113">
        <f>IFERROR(IF(OR($B149="",$B149="No CAS"),INDEX('DEQ Pollutant List'!$A$7:$A$611,MATCH($C149,'DEQ Pollutant List'!$C$7:$C$611,0)),INDEX('DEQ Pollutant List'!$A$7:$A$611,MATCH($B149,'DEQ Pollutant List'!$B$7:$B$611,0))),"")</f>
        <v>575</v>
      </c>
      <c r="E149" s="99">
        <v>0</v>
      </c>
      <c r="F149" s="100">
        <v>2.4000000000000001E-5</v>
      </c>
      <c r="G149" s="101">
        <f t="shared" si="3"/>
        <v>2.4000000000000001E-5</v>
      </c>
      <c r="H149" s="81" t="s">
        <v>256</v>
      </c>
      <c r="I149" s="102" t="s">
        <v>283</v>
      </c>
      <c r="J149" s="100" t="s">
        <v>258</v>
      </c>
      <c r="K149" s="103">
        <f>$F149*'2. Emissions Units &amp; Activities'!I$19*(1-$E149)</f>
        <v>8.6569411764705884E-4</v>
      </c>
      <c r="L149" s="81">
        <f>$F149*'2. Emissions Units &amp; Activities'!J$19*(1-$E149)</f>
        <v>8.6569411764705884E-4</v>
      </c>
      <c r="M149" s="100" t="s">
        <v>258</v>
      </c>
      <c r="N149" s="103">
        <f>$F149*'2. Emissions Units &amp; Activities'!L$19*(1-$E149)</f>
        <v>2.371764705882353E-6</v>
      </c>
      <c r="O149" s="81">
        <f>$F149*'2. Emissions Units &amp; Activities'!M$19*(1-$E149)</f>
        <v>2.371764705882353E-6</v>
      </c>
    </row>
    <row r="150" spans="1:15">
      <c r="A150" s="77" t="s">
        <v>131</v>
      </c>
      <c r="B150" s="98" t="s">
        <v>279</v>
      </c>
      <c r="C150" s="79" t="str">
        <f>IFERROR(IF(B150="No CAS","",INDEX('DEQ Pollutant List'!$C$7:$C$611,MATCH('3. Pollutant Emissions - EF'!B150,'DEQ Pollutant List'!$B$7:$B$611,0))),"")</f>
        <v>Toluene</v>
      </c>
      <c r="D150" s="113">
        <f>IFERROR(IF(OR($B150="",$B150="No CAS"),INDEX('DEQ Pollutant List'!$A$7:$A$611,MATCH($C150,'DEQ Pollutant List'!$C$7:$C$611,0)),INDEX('DEQ Pollutant List'!$A$7:$A$611,MATCH($B150,'DEQ Pollutant List'!$B$7:$B$611,0))),"")</f>
        <v>600</v>
      </c>
      <c r="E150" s="99">
        <v>0</v>
      </c>
      <c r="F150" s="100">
        <v>3.6600000000000001E-2</v>
      </c>
      <c r="G150" s="101">
        <f t="shared" si="3"/>
        <v>3.6600000000000001E-2</v>
      </c>
      <c r="H150" s="81" t="s">
        <v>256</v>
      </c>
      <c r="I150" s="102" t="s">
        <v>283</v>
      </c>
      <c r="J150" s="100" t="s">
        <v>258</v>
      </c>
      <c r="K150" s="103">
        <f>$F150*'2. Emissions Units &amp; Activities'!I$19*(1-$E150)</f>
        <v>1.3201835294117648</v>
      </c>
      <c r="L150" s="81">
        <f>$F150*'2. Emissions Units &amp; Activities'!J$19*(1-$E150)</f>
        <v>1.3201835294117648</v>
      </c>
      <c r="M150" s="100" t="s">
        <v>258</v>
      </c>
      <c r="N150" s="103">
        <f>$F150*'2. Emissions Units &amp; Activities'!L$19*(1-$E150)</f>
        <v>3.6169411764705884E-3</v>
      </c>
      <c r="O150" s="81">
        <f>$F150*'2. Emissions Units &amp; Activities'!M$19*(1-$E150)</f>
        <v>3.6169411764705884E-3</v>
      </c>
    </row>
    <row r="151" spans="1:15">
      <c r="A151" s="77" t="s">
        <v>131</v>
      </c>
      <c r="B151" s="98" t="s">
        <v>280</v>
      </c>
      <c r="C151" s="79" t="str">
        <f>IFERROR(IF(B151="No CAS","",INDEX('DEQ Pollutant List'!$C$7:$C$611,MATCH('3. Pollutant Emissions - EF'!B151,'DEQ Pollutant List'!$B$7:$B$611,0))),"")</f>
        <v>Vanadium (fume or dust)</v>
      </c>
      <c r="D151" s="113">
        <f>IFERROR(IF(OR($B151="",$B151="No CAS"),INDEX('DEQ Pollutant List'!$A$7:$A$611,MATCH($C151,'DEQ Pollutant List'!$C$7:$C$611,0)),INDEX('DEQ Pollutant List'!$A$7:$A$611,MATCH($B151,'DEQ Pollutant List'!$B$7:$B$611,0))),"")</f>
        <v>620</v>
      </c>
      <c r="E151" s="99">
        <v>0</v>
      </c>
      <c r="F151" s="100">
        <v>2.3E-3</v>
      </c>
      <c r="G151" s="101">
        <f t="shared" si="3"/>
        <v>2.3E-3</v>
      </c>
      <c r="H151" s="81" t="s">
        <v>256</v>
      </c>
      <c r="I151" s="102" t="s">
        <v>283</v>
      </c>
      <c r="J151" s="100" t="s">
        <v>258</v>
      </c>
      <c r="K151" s="103">
        <f>$F151*'2. Emissions Units &amp; Activities'!I$19*(1-$E151)</f>
        <v>8.2962352941176473E-2</v>
      </c>
      <c r="L151" s="81">
        <f>$F151*'2. Emissions Units &amp; Activities'!J$19*(1-$E151)</f>
        <v>8.2962352941176473E-2</v>
      </c>
      <c r="M151" s="100" t="s">
        <v>258</v>
      </c>
      <c r="N151" s="103">
        <f>$F151*'2. Emissions Units &amp; Activities'!L$19*(1-$E151)</f>
        <v>2.2729411764705883E-4</v>
      </c>
      <c r="O151" s="81">
        <f>$F151*'2. Emissions Units &amp; Activities'!M$19*(1-$E151)</f>
        <v>2.2729411764705883E-4</v>
      </c>
    </row>
    <row r="152" spans="1:15">
      <c r="A152" s="77" t="s">
        <v>131</v>
      </c>
      <c r="B152" s="98" t="s">
        <v>281</v>
      </c>
      <c r="C152" s="79" t="str">
        <f>IFERROR(IF(B152="No CAS","",INDEX('DEQ Pollutant List'!$C$7:$C$611,MATCH('3. Pollutant Emissions - EF'!B152,'DEQ Pollutant List'!$B$7:$B$611,0))),"")</f>
        <v>Xylene (mixture), including m-xylene, o-xylene, p-xylene</v>
      </c>
      <c r="D152" s="113">
        <f>IFERROR(IF(OR($B152="",$B152="No CAS"),INDEX('DEQ Pollutant List'!$A$7:$A$611,MATCH($C152,'DEQ Pollutant List'!$C$7:$C$611,0)),INDEX('DEQ Pollutant List'!$A$7:$A$611,MATCH($B152,'DEQ Pollutant List'!$B$7:$B$611,0))),"")</f>
        <v>628</v>
      </c>
      <c r="E152" s="99">
        <v>0</v>
      </c>
      <c r="F152" s="100">
        <v>2.7199999999999998E-2</v>
      </c>
      <c r="G152" s="101">
        <f t="shared" si="3"/>
        <v>2.7199999999999998E-2</v>
      </c>
      <c r="H152" s="81" t="s">
        <v>256</v>
      </c>
      <c r="I152" s="102" t="s">
        <v>283</v>
      </c>
      <c r="J152" s="100" t="s">
        <v>258</v>
      </c>
      <c r="K152" s="103">
        <f>$F152*'2. Emissions Units &amp; Activities'!I$19*(1-$E152)</f>
        <v>0.98111999999999999</v>
      </c>
      <c r="L152" s="81">
        <f>$F152*'2. Emissions Units &amp; Activities'!J$19*(1-$E152)</f>
        <v>0.98111999999999999</v>
      </c>
      <c r="M152" s="100" t="s">
        <v>258</v>
      </c>
      <c r="N152" s="103">
        <f>$F152*'2. Emissions Units &amp; Activities'!L$19*(1-$E152)</f>
        <v>2.6879999999999999E-3</v>
      </c>
      <c r="O152" s="81">
        <f>$F152*'2. Emissions Units &amp; Activities'!M$19*(1-$E152)</f>
        <v>2.6879999999999999E-3</v>
      </c>
    </row>
    <row r="153" spans="1:15">
      <c r="A153" s="77" t="s">
        <v>131</v>
      </c>
      <c r="B153" s="98" t="s">
        <v>282</v>
      </c>
      <c r="C153" s="79" t="str">
        <f>IFERROR(IF(B153="No CAS","",INDEX('DEQ Pollutant List'!$C$7:$C$611,MATCH('3. Pollutant Emissions - EF'!B153,'DEQ Pollutant List'!$B$7:$B$611,0))),"")</f>
        <v>Zinc and compounds</v>
      </c>
      <c r="D153" s="113">
        <f>IFERROR(IF(OR($B153="",$B153="No CAS"),INDEX('DEQ Pollutant List'!$A$7:$A$611,MATCH($C153,'DEQ Pollutant List'!$C$7:$C$611,0)),INDEX('DEQ Pollutant List'!$A$7:$A$611,MATCH($B153,'DEQ Pollutant List'!$B$7:$B$611,0))),"")</f>
        <v>632</v>
      </c>
      <c r="E153" s="99">
        <v>0</v>
      </c>
      <c r="F153" s="100">
        <v>2.9000000000000001E-2</v>
      </c>
      <c r="G153" s="101">
        <f t="shared" si="3"/>
        <v>2.9000000000000001E-2</v>
      </c>
      <c r="H153" s="81" t="s">
        <v>256</v>
      </c>
      <c r="I153" s="102" t="s">
        <v>283</v>
      </c>
      <c r="J153" s="100" t="s">
        <v>258</v>
      </c>
      <c r="K153" s="103">
        <f>$F153*'2. Emissions Units &amp; Activities'!I$19*(1-$E153)</f>
        <v>1.0460470588235296</v>
      </c>
      <c r="L153" s="81">
        <f>$F153*'2. Emissions Units &amp; Activities'!J$19*(1-$E153)</f>
        <v>1.0460470588235296</v>
      </c>
      <c r="M153" s="100" t="s">
        <v>258</v>
      </c>
      <c r="N153" s="103">
        <f>$F153*'2. Emissions Units &amp; Activities'!L$19*(1-$E153)</f>
        <v>2.8658823529411769E-3</v>
      </c>
      <c r="O153" s="81">
        <f>$F153*'2. Emissions Units &amp; Activities'!M$19*(1-$E153)</f>
        <v>2.8658823529411769E-3</v>
      </c>
    </row>
    <row r="154" spans="1:15">
      <c r="A154" s="77"/>
      <c r="B154" s="98"/>
      <c r="C154" s="79" t="str">
        <f>IFERROR(IF(B154="No CAS","",INDEX('DEQ Pollutant List'!$C$7:$C$611,MATCH('3. Pollutant Emissions - EF'!B154,'DEQ Pollutant List'!$B$7:$B$611,0))),"")</f>
        <v/>
      </c>
      <c r="D154" s="113" t="str">
        <f>IFERROR(IF(OR($B154="",$B154="No CAS"),INDEX('DEQ Pollutant List'!$A$7:$A$611,MATCH($C154,'DEQ Pollutant List'!$C$7:$C$611,0)),INDEX('DEQ Pollutant List'!$A$7:$A$611,MATCH($B154,'DEQ Pollutant List'!$B$7:$B$611,0))),"")</f>
        <v/>
      </c>
      <c r="E154" s="99">
        <v>0</v>
      </c>
      <c r="F154" s="100"/>
      <c r="G154" s="101"/>
      <c r="H154" s="81"/>
      <c r="I154" s="102"/>
      <c r="J154" s="100"/>
      <c r="K154" s="103"/>
      <c r="L154" s="81"/>
      <c r="M154" s="100"/>
      <c r="N154" s="103"/>
      <c r="O154" s="81"/>
    </row>
    <row r="155" spans="1:15">
      <c r="A155" s="77" t="s">
        <v>134</v>
      </c>
      <c r="B155" s="98" t="s">
        <v>255</v>
      </c>
      <c r="C155" s="79" t="str">
        <f>IFERROR(IF(B155="No CAS","",INDEX('DEQ Pollutant List'!$C$7:$C$611,MATCH('3. Pollutant Emissions - EF'!B155,'DEQ Pollutant List'!$B$7:$B$611,0))),"")</f>
        <v>Acetaldehyde</v>
      </c>
      <c r="D155" s="113">
        <f>IFERROR(IF(OR($B155="",$B155="No CAS"),INDEX('DEQ Pollutant List'!$A$7:$A$611,MATCH($C155,'DEQ Pollutant List'!$C$7:$C$611,0)),INDEX('DEQ Pollutant List'!$A$7:$A$611,MATCH($B155,'DEQ Pollutant List'!$B$7:$B$611,0))),"")</f>
        <v>1</v>
      </c>
      <c r="E155" s="99">
        <v>0</v>
      </c>
      <c r="F155" s="100">
        <v>4.3E-3</v>
      </c>
      <c r="G155" s="101">
        <f t="shared" si="3"/>
        <v>4.3E-3</v>
      </c>
      <c r="H155" s="81" t="s">
        <v>256</v>
      </c>
      <c r="I155" s="102" t="s">
        <v>283</v>
      </c>
      <c r="J155" s="100" t="s">
        <v>258</v>
      </c>
      <c r="K155" s="103">
        <f>$F155*'2. Emissions Units &amp; Activities'!I$20*(1-$E155)</f>
        <v>0.12334423529411763</v>
      </c>
      <c r="L155" s="81">
        <f>$F155*'2. Emissions Units &amp; Activities'!J$20*(1-$E155)</f>
        <v>0.12334423529411763</v>
      </c>
      <c r="M155" s="100" t="s">
        <v>258</v>
      </c>
      <c r="N155" s="103">
        <f>$G155*'2. Emissions Units &amp; Activities'!L$20*(1-$E155)</f>
        <v>3.3792941176470582E-4</v>
      </c>
      <c r="O155" s="81">
        <f>$G155*'2. Emissions Units &amp; Activities'!M$20*(1-$E155)</f>
        <v>3.3792941176470582E-4</v>
      </c>
    </row>
    <row r="156" spans="1:15">
      <c r="A156" s="77" t="s">
        <v>134</v>
      </c>
      <c r="B156" s="98" t="s">
        <v>259</v>
      </c>
      <c r="C156" s="79" t="str">
        <f>IFERROR(IF(B156="No CAS","",INDEX('DEQ Pollutant List'!$C$7:$C$611,MATCH('3. Pollutant Emissions - EF'!B156,'DEQ Pollutant List'!$B$7:$B$611,0))),"")</f>
        <v>Acrolein</v>
      </c>
      <c r="D156" s="113">
        <f>IFERROR(IF(OR($B156="",$B156="No CAS"),INDEX('DEQ Pollutant List'!$A$7:$A$611,MATCH($C156,'DEQ Pollutant List'!$C$7:$C$611,0)),INDEX('DEQ Pollutant List'!$A$7:$A$611,MATCH($B156,'DEQ Pollutant List'!$B$7:$B$611,0))),"")</f>
        <v>5</v>
      </c>
      <c r="E156" s="99">
        <v>0</v>
      </c>
      <c r="F156" s="100">
        <v>2.7000000000000001E-3</v>
      </c>
      <c r="G156" s="101">
        <f t="shared" si="3"/>
        <v>2.7000000000000001E-3</v>
      </c>
      <c r="H156" s="81" t="s">
        <v>256</v>
      </c>
      <c r="I156" s="102" t="s">
        <v>283</v>
      </c>
      <c r="J156" s="100" t="s">
        <v>258</v>
      </c>
      <c r="K156" s="103">
        <f>$F156*'2. Emissions Units &amp; Activities'!I$20*(1-$E156)</f>
        <v>7.7448705882352933E-2</v>
      </c>
      <c r="L156" s="81">
        <f>$F156*'2. Emissions Units &amp; Activities'!J$20*(1-$E156)</f>
        <v>7.7448705882352933E-2</v>
      </c>
      <c r="M156" s="100" t="s">
        <v>258</v>
      </c>
      <c r="N156" s="103">
        <f>$G156*'2. Emissions Units &amp; Activities'!L$20*(1-$E156)</f>
        <v>2.1218823529411764E-4</v>
      </c>
      <c r="O156" s="81">
        <f>$G156*'2. Emissions Units &amp; Activities'!M$20*(1-$E156)</f>
        <v>2.1218823529411764E-4</v>
      </c>
    </row>
    <row r="157" spans="1:15">
      <c r="A157" s="77" t="s">
        <v>134</v>
      </c>
      <c r="B157" s="98" t="s">
        <v>260</v>
      </c>
      <c r="C157" s="79" t="str">
        <f>IFERROR(IF(B157="No CAS","",INDEX('DEQ Pollutant List'!$C$7:$C$611,MATCH('3. Pollutant Emissions - EF'!B157,'DEQ Pollutant List'!$B$7:$B$611,0))),"")</f>
        <v>Ammonia</v>
      </c>
      <c r="D157" s="113">
        <f>IFERROR(IF(OR($B157="",$B157="No CAS"),INDEX('DEQ Pollutant List'!$A$7:$A$611,MATCH($C157,'DEQ Pollutant List'!$C$7:$C$611,0)),INDEX('DEQ Pollutant List'!$A$7:$A$611,MATCH($B157,'DEQ Pollutant List'!$B$7:$B$611,0))),"")</f>
        <v>26</v>
      </c>
      <c r="E157" s="99">
        <v>0</v>
      </c>
      <c r="F157" s="100">
        <v>18</v>
      </c>
      <c r="G157" s="101">
        <f t="shared" si="3"/>
        <v>18</v>
      </c>
      <c r="H157" s="81" t="s">
        <v>256</v>
      </c>
      <c r="I157" s="102" t="s">
        <v>283</v>
      </c>
      <c r="J157" s="100" t="s">
        <v>258</v>
      </c>
      <c r="K157" s="103">
        <f>$F157*'2. Emissions Units &amp; Activities'!I$20*(1-$E157)</f>
        <v>516.32470588235287</v>
      </c>
      <c r="L157" s="81">
        <f>$F157*'2. Emissions Units &amp; Activities'!J$20*(1-$E157)</f>
        <v>516.32470588235287</v>
      </c>
      <c r="M157" s="100" t="s">
        <v>258</v>
      </c>
      <c r="N157" s="103">
        <f>$G157*'2. Emissions Units &amp; Activities'!L$20*(1-$E157)</f>
        <v>1.4145882352941175</v>
      </c>
      <c r="O157" s="81">
        <f>$G157*'2. Emissions Units &amp; Activities'!M$20*(1-$E157)</f>
        <v>1.4145882352941175</v>
      </c>
    </row>
    <row r="158" spans="1:15">
      <c r="A158" s="77" t="s">
        <v>134</v>
      </c>
      <c r="B158" s="98" t="s">
        <v>253</v>
      </c>
      <c r="C158" s="79" t="str">
        <f>IFERROR(IF(B158="No CAS","",INDEX('DEQ Pollutant List'!$C$7:$C$611,MATCH('3. Pollutant Emissions - EF'!B158,'DEQ Pollutant List'!$B$7:$B$611,0))),"")</f>
        <v>Arsenic and compounds</v>
      </c>
      <c r="D158" s="113">
        <f>IFERROR(IF(OR($B158="",$B158="No CAS"),INDEX('DEQ Pollutant List'!$A$7:$A$611,MATCH($C158,'DEQ Pollutant List'!$C$7:$C$611,0)),INDEX('DEQ Pollutant List'!$A$7:$A$611,MATCH($B158,'DEQ Pollutant List'!$B$7:$B$611,0))),"")</f>
        <v>37</v>
      </c>
      <c r="E158" s="99">
        <v>0</v>
      </c>
      <c r="F158" s="100">
        <v>2.0000000000000001E-4</v>
      </c>
      <c r="G158" s="101">
        <f t="shared" si="3"/>
        <v>2.0000000000000001E-4</v>
      </c>
      <c r="H158" s="81" t="s">
        <v>256</v>
      </c>
      <c r="I158" s="102" t="s">
        <v>283</v>
      </c>
      <c r="J158" s="100" t="s">
        <v>258</v>
      </c>
      <c r="K158" s="103">
        <f>$F158*'2. Emissions Units &amp; Activities'!I$20*(1-$E158)</f>
        <v>5.7369411764705879E-3</v>
      </c>
      <c r="L158" s="81">
        <f>$F158*'2. Emissions Units &amp; Activities'!J$20*(1-$E158)</f>
        <v>5.7369411764705879E-3</v>
      </c>
      <c r="M158" s="100" t="s">
        <v>258</v>
      </c>
      <c r="N158" s="103">
        <f>$G158*'2. Emissions Units &amp; Activities'!L$20*(1-$E158)</f>
        <v>1.571764705882353E-5</v>
      </c>
      <c r="O158" s="81">
        <f>$G158*'2. Emissions Units &amp; Activities'!M$20*(1-$E158)</f>
        <v>1.571764705882353E-5</v>
      </c>
    </row>
    <row r="159" spans="1:15">
      <c r="A159" s="77" t="s">
        <v>134</v>
      </c>
      <c r="B159" s="98" t="s">
        <v>261</v>
      </c>
      <c r="C159" s="79" t="str">
        <f>IFERROR(IF(B159="No CAS","",INDEX('DEQ Pollutant List'!$C$7:$C$611,MATCH('3. Pollutant Emissions - EF'!B159,'DEQ Pollutant List'!$B$7:$B$611,0))),"")</f>
        <v>Barium and compounds</v>
      </c>
      <c r="D159" s="113">
        <f>IFERROR(IF(OR($B159="",$B159="No CAS"),INDEX('DEQ Pollutant List'!$A$7:$A$611,MATCH($C159,'DEQ Pollutant List'!$C$7:$C$611,0)),INDEX('DEQ Pollutant List'!$A$7:$A$611,MATCH($B159,'DEQ Pollutant List'!$B$7:$B$611,0))),"")</f>
        <v>45</v>
      </c>
      <c r="E159" s="99">
        <v>0</v>
      </c>
      <c r="F159" s="100">
        <v>4.4000000000000003E-3</v>
      </c>
      <c r="G159" s="101">
        <f t="shared" si="3"/>
        <v>4.4000000000000003E-3</v>
      </c>
      <c r="H159" s="81" t="s">
        <v>256</v>
      </c>
      <c r="I159" s="102" t="s">
        <v>283</v>
      </c>
      <c r="J159" s="100" t="s">
        <v>258</v>
      </c>
      <c r="K159" s="103">
        <f>$F159*'2. Emissions Units &amp; Activities'!I$20*(1-$E159)</f>
        <v>0.12621270588235292</v>
      </c>
      <c r="L159" s="81">
        <f>$F159*'2. Emissions Units &amp; Activities'!J$20*(1-$E159)</f>
        <v>0.12621270588235292</v>
      </c>
      <c r="M159" s="100" t="s">
        <v>258</v>
      </c>
      <c r="N159" s="103">
        <f>$G159*'2. Emissions Units &amp; Activities'!L$20*(1-$E159)</f>
        <v>3.4578823529411761E-4</v>
      </c>
      <c r="O159" s="81">
        <f>$G159*'2. Emissions Units &amp; Activities'!M$20*(1-$E159)</f>
        <v>3.4578823529411761E-4</v>
      </c>
    </row>
    <row r="160" spans="1:15">
      <c r="A160" s="77" t="s">
        <v>134</v>
      </c>
      <c r="B160" s="98" t="s">
        <v>262</v>
      </c>
      <c r="C160" s="79" t="str">
        <f>IFERROR(IF(B160="No CAS","",INDEX('DEQ Pollutant List'!$C$7:$C$611,MATCH('3. Pollutant Emissions - EF'!B160,'DEQ Pollutant List'!$B$7:$B$611,0))),"")</f>
        <v>Benzene</v>
      </c>
      <c r="D160" s="113">
        <f>IFERROR(IF(OR($B160="",$B160="No CAS"),INDEX('DEQ Pollutant List'!$A$7:$A$611,MATCH($C160,'DEQ Pollutant List'!$C$7:$C$611,0)),INDEX('DEQ Pollutant List'!$A$7:$A$611,MATCH($B160,'DEQ Pollutant List'!$B$7:$B$611,0))),"")</f>
        <v>46</v>
      </c>
      <c r="E160" s="99">
        <v>0</v>
      </c>
      <c r="F160" s="100">
        <v>8.0000000000000002E-3</v>
      </c>
      <c r="G160" s="101">
        <f t="shared" si="3"/>
        <v>8.0000000000000002E-3</v>
      </c>
      <c r="H160" s="81" t="s">
        <v>256</v>
      </c>
      <c r="I160" s="102" t="s">
        <v>283</v>
      </c>
      <c r="J160" s="100" t="s">
        <v>258</v>
      </c>
      <c r="K160" s="103">
        <f>$F160*'2. Emissions Units &amp; Activities'!I$20*(1-$E160)</f>
        <v>0.22947764705882351</v>
      </c>
      <c r="L160" s="81">
        <f>$F160*'2. Emissions Units &amp; Activities'!J$20*(1-$E160)</f>
        <v>0.22947764705882351</v>
      </c>
      <c r="M160" s="100" t="s">
        <v>258</v>
      </c>
      <c r="N160" s="103">
        <f>$G160*'2. Emissions Units &amp; Activities'!L$20*(1-$E160)</f>
        <v>6.2870588235294116E-4</v>
      </c>
      <c r="O160" s="81">
        <f>$G160*'2. Emissions Units &amp; Activities'!M$20*(1-$E160)</f>
        <v>6.2870588235294116E-4</v>
      </c>
    </row>
    <row r="161" spans="1:15">
      <c r="A161" s="77" t="s">
        <v>134</v>
      </c>
      <c r="B161" s="98" t="s">
        <v>264</v>
      </c>
      <c r="C161" s="79" t="str">
        <f>IFERROR(IF(B161="No CAS","",INDEX('DEQ Pollutant List'!$C$7:$C$611,MATCH('3. Pollutant Emissions - EF'!B161,'DEQ Pollutant List'!$B$7:$B$611,0))),"")</f>
        <v>Beryllium and compounds</v>
      </c>
      <c r="D161" s="113">
        <f>IFERROR(IF(OR($B161="",$B161="No CAS"),INDEX('DEQ Pollutant List'!$A$7:$A$611,MATCH($C161,'DEQ Pollutant List'!$C$7:$C$611,0)),INDEX('DEQ Pollutant List'!$A$7:$A$611,MATCH($B161,'DEQ Pollutant List'!$B$7:$B$611,0))),"")</f>
        <v>58</v>
      </c>
      <c r="E161" s="99">
        <v>0</v>
      </c>
      <c r="F161" s="100">
        <v>1.2E-5</v>
      </c>
      <c r="G161" s="101">
        <f t="shared" si="3"/>
        <v>1.2E-5</v>
      </c>
      <c r="H161" s="81" t="s">
        <v>256</v>
      </c>
      <c r="I161" s="102" t="s">
        <v>283</v>
      </c>
      <c r="J161" s="100" t="s">
        <v>258</v>
      </c>
      <c r="K161" s="103">
        <f>$F161*'2. Emissions Units &amp; Activities'!I$20*(1-$E161)</f>
        <v>3.4421647058823526E-4</v>
      </c>
      <c r="L161" s="81">
        <f>$F161*'2. Emissions Units &amp; Activities'!J$20*(1-$E161)</f>
        <v>3.4421647058823526E-4</v>
      </c>
      <c r="M161" s="100" t="s">
        <v>258</v>
      </c>
      <c r="N161" s="103">
        <f>$G161*'2. Emissions Units &amp; Activities'!L$20*(1-$E161)</f>
        <v>9.4305882352941173E-7</v>
      </c>
      <c r="O161" s="81">
        <f>$G161*'2. Emissions Units &amp; Activities'!M$20*(1-$E161)</f>
        <v>9.4305882352941173E-7</v>
      </c>
    </row>
    <row r="162" spans="1:15">
      <c r="A162" s="77" t="s">
        <v>134</v>
      </c>
      <c r="B162" s="98" t="s">
        <v>265</v>
      </c>
      <c r="C162" s="79" t="str">
        <f>IFERROR(IF(B162="No CAS","",INDEX('DEQ Pollutant List'!$C$7:$C$611,MATCH('3. Pollutant Emissions - EF'!B162,'DEQ Pollutant List'!$B$7:$B$611,0))),"")</f>
        <v>Cadmium and compounds</v>
      </c>
      <c r="D162" s="113">
        <f>IFERROR(IF(OR($B162="",$B162="No CAS"),INDEX('DEQ Pollutant List'!$A$7:$A$611,MATCH($C162,'DEQ Pollutant List'!$C$7:$C$611,0)),INDEX('DEQ Pollutant List'!$A$7:$A$611,MATCH($B162,'DEQ Pollutant List'!$B$7:$B$611,0))),"")</f>
        <v>83</v>
      </c>
      <c r="E162" s="99">
        <v>0</v>
      </c>
      <c r="F162" s="100">
        <v>1.1000000000000001E-3</v>
      </c>
      <c r="G162" s="101">
        <f t="shared" si="3"/>
        <v>1.1000000000000001E-3</v>
      </c>
      <c r="H162" s="81" t="s">
        <v>256</v>
      </c>
      <c r="I162" s="102" t="s">
        <v>283</v>
      </c>
      <c r="J162" s="100" t="s">
        <v>258</v>
      </c>
      <c r="K162" s="103">
        <f>$F162*'2. Emissions Units &amp; Activities'!I$20*(1-$E162)</f>
        <v>3.155317647058823E-2</v>
      </c>
      <c r="L162" s="81">
        <f>$F162*'2. Emissions Units &amp; Activities'!J$20*(1-$E162)</f>
        <v>3.155317647058823E-2</v>
      </c>
      <c r="M162" s="100" t="s">
        <v>258</v>
      </c>
      <c r="N162" s="103">
        <f>$G162*'2. Emissions Units &amp; Activities'!L$20*(1-$E162)</f>
        <v>8.6447058823529402E-5</v>
      </c>
      <c r="O162" s="81">
        <f>$G162*'2. Emissions Units &amp; Activities'!M$20*(1-$E162)</f>
        <v>8.6447058823529402E-5</v>
      </c>
    </row>
    <row r="163" spans="1:15">
      <c r="A163" s="77" t="s">
        <v>134</v>
      </c>
      <c r="B163" s="98" t="s">
        <v>266</v>
      </c>
      <c r="C163" s="79" t="str">
        <f>IFERROR(IF(B163="No CAS","",INDEX('DEQ Pollutant List'!$C$7:$C$611,MATCH('3. Pollutant Emissions - EF'!B163,'DEQ Pollutant List'!$B$7:$B$611,0))),"")</f>
        <v>Chromium VI, chromate and dichromate particulate</v>
      </c>
      <c r="D163" s="113">
        <f>IFERROR(IF(OR($B163="",$B163="No CAS"),INDEX('DEQ Pollutant List'!$A$7:$A$611,MATCH($C163,'DEQ Pollutant List'!$C$7:$C$611,0)),INDEX('DEQ Pollutant List'!$A$7:$A$611,MATCH($B163,'DEQ Pollutant List'!$B$7:$B$611,0))),"")</f>
        <v>136</v>
      </c>
      <c r="E163" s="99">
        <v>0</v>
      </c>
      <c r="F163" s="100">
        <v>1.4E-3</v>
      </c>
      <c r="G163" s="101">
        <f t="shared" si="3"/>
        <v>1.4E-3</v>
      </c>
      <c r="H163" s="81" t="s">
        <v>256</v>
      </c>
      <c r="I163" s="102" t="s">
        <v>283</v>
      </c>
      <c r="J163" s="100" t="s">
        <v>258</v>
      </c>
      <c r="K163" s="103">
        <f>$F163*'2. Emissions Units &amp; Activities'!I$20*(1-$E163)</f>
        <v>4.0158588235294113E-2</v>
      </c>
      <c r="L163" s="81">
        <f>$F163*'2. Emissions Units &amp; Activities'!J$20*(1-$E163)</f>
        <v>4.0158588235294113E-2</v>
      </c>
      <c r="M163" s="100" t="s">
        <v>258</v>
      </c>
      <c r="N163" s="103">
        <f>$G163*'2. Emissions Units &amp; Activities'!L$20*(1-$E163)</f>
        <v>1.100235294117647E-4</v>
      </c>
      <c r="O163" s="81">
        <f>$G163*'2. Emissions Units &amp; Activities'!M$20*(1-$E163)</f>
        <v>1.100235294117647E-4</v>
      </c>
    </row>
    <row r="164" spans="1:15">
      <c r="A164" s="77" t="s">
        <v>134</v>
      </c>
      <c r="B164" s="98" t="s">
        <v>267</v>
      </c>
      <c r="C164" s="79" t="str">
        <f>IFERROR(IF(B164="No CAS","",INDEX('DEQ Pollutant List'!$C$7:$C$611,MATCH('3. Pollutant Emissions - EF'!B164,'DEQ Pollutant List'!$B$7:$B$611,0))),"")</f>
        <v>Cobalt and compounds</v>
      </c>
      <c r="D164" s="113">
        <f>IFERROR(IF(OR($B164="",$B164="No CAS"),INDEX('DEQ Pollutant List'!$A$7:$A$611,MATCH($C164,'DEQ Pollutant List'!$C$7:$C$611,0)),INDEX('DEQ Pollutant List'!$A$7:$A$611,MATCH($B164,'DEQ Pollutant List'!$B$7:$B$611,0))),"")</f>
        <v>146</v>
      </c>
      <c r="E164" s="99">
        <v>0</v>
      </c>
      <c r="F164" s="100">
        <v>8.3999999999999995E-5</v>
      </c>
      <c r="G164" s="101">
        <f t="shared" si="3"/>
        <v>8.3999999999999995E-5</v>
      </c>
      <c r="H164" s="81" t="s">
        <v>256</v>
      </c>
      <c r="I164" s="102" t="s">
        <v>283</v>
      </c>
      <c r="J164" s="100" t="s">
        <v>258</v>
      </c>
      <c r="K164" s="103">
        <f>$F164*'2. Emissions Units &amp; Activities'!I$20*(1-$E164)</f>
        <v>2.4095152941176466E-3</v>
      </c>
      <c r="L164" s="81">
        <f>$F164*'2. Emissions Units &amp; Activities'!J$20*(1-$E164)</f>
        <v>2.4095152941176466E-3</v>
      </c>
      <c r="M164" s="100" t="s">
        <v>258</v>
      </c>
      <c r="N164" s="103">
        <f>$G164*'2. Emissions Units &amp; Activities'!L$20*(1-$E164)</f>
        <v>6.6014117647058816E-6</v>
      </c>
      <c r="O164" s="81">
        <f>$G164*'2. Emissions Units &amp; Activities'!M$20*(1-$E164)</f>
        <v>6.6014117647058816E-6</v>
      </c>
    </row>
    <row r="165" spans="1:15">
      <c r="A165" s="77" t="s">
        <v>134</v>
      </c>
      <c r="B165" s="98" t="s">
        <v>268</v>
      </c>
      <c r="C165" s="79" t="str">
        <f>IFERROR(IF(B165="No CAS","",INDEX('DEQ Pollutant List'!$C$7:$C$611,MATCH('3. Pollutant Emissions - EF'!B165,'DEQ Pollutant List'!$B$7:$B$611,0))),"")</f>
        <v>Copper and compounds</v>
      </c>
      <c r="D165" s="113">
        <f>IFERROR(IF(OR($B165="",$B165="No CAS"),INDEX('DEQ Pollutant List'!$A$7:$A$611,MATCH($C165,'DEQ Pollutant List'!$C$7:$C$611,0)),INDEX('DEQ Pollutant List'!$A$7:$A$611,MATCH($B165,'DEQ Pollutant List'!$B$7:$B$611,0))),"")</f>
        <v>149</v>
      </c>
      <c r="E165" s="99">
        <v>0</v>
      </c>
      <c r="F165" s="100">
        <v>8.4999999999999995E-4</v>
      </c>
      <c r="G165" s="101">
        <f t="shared" si="3"/>
        <v>8.4999999999999995E-4</v>
      </c>
      <c r="H165" s="81" t="s">
        <v>256</v>
      </c>
      <c r="I165" s="102" t="s">
        <v>283</v>
      </c>
      <c r="J165" s="100" t="s">
        <v>258</v>
      </c>
      <c r="K165" s="103">
        <f>$F165*'2. Emissions Units &amp; Activities'!I$20*(1-$E165)</f>
        <v>2.4381999999999994E-2</v>
      </c>
      <c r="L165" s="81">
        <f>$F165*'2. Emissions Units &amp; Activities'!J$20*(1-$E165)</f>
        <v>2.4381999999999994E-2</v>
      </c>
      <c r="M165" s="100" t="s">
        <v>258</v>
      </c>
      <c r="N165" s="103">
        <f>$G165*'2. Emissions Units &amp; Activities'!L$20*(1-$E165)</f>
        <v>6.6799999999999984E-5</v>
      </c>
      <c r="O165" s="81">
        <f>$G165*'2. Emissions Units &amp; Activities'!M$20*(1-$E165)</f>
        <v>6.6799999999999984E-5</v>
      </c>
    </row>
    <row r="166" spans="1:15">
      <c r="A166" s="77" t="s">
        <v>134</v>
      </c>
      <c r="B166" s="98" t="s">
        <v>269</v>
      </c>
      <c r="C166" s="79" t="str">
        <f>IFERROR(IF(B166="No CAS","",INDEX('DEQ Pollutant List'!$C$7:$C$611,MATCH('3. Pollutant Emissions - EF'!B166,'DEQ Pollutant List'!$B$7:$B$611,0))),"")</f>
        <v>Ethyl benzene</v>
      </c>
      <c r="D166" s="113">
        <f>IFERROR(IF(OR($B166="",$B166="No CAS"),INDEX('DEQ Pollutant List'!$A$7:$A$611,MATCH($C166,'DEQ Pollutant List'!$C$7:$C$611,0)),INDEX('DEQ Pollutant List'!$A$7:$A$611,MATCH($B166,'DEQ Pollutant List'!$B$7:$B$611,0))),"")</f>
        <v>229</v>
      </c>
      <c r="E166" s="99">
        <v>0</v>
      </c>
      <c r="F166" s="100">
        <v>9.4999999999999998E-3</v>
      </c>
      <c r="G166" s="101">
        <f t="shared" si="3"/>
        <v>9.4999999999999998E-3</v>
      </c>
      <c r="H166" s="81" t="s">
        <v>256</v>
      </c>
      <c r="I166" s="102" t="s">
        <v>283</v>
      </c>
      <c r="J166" s="100" t="s">
        <v>258</v>
      </c>
      <c r="K166" s="103">
        <f>$F166*'2. Emissions Units &amp; Activities'!I$20*(1-$E166)</f>
        <v>0.27250470588235287</v>
      </c>
      <c r="L166" s="81">
        <f>$F166*'2. Emissions Units &amp; Activities'!J$20*(1-$E166)</f>
        <v>0.27250470588235287</v>
      </c>
      <c r="M166" s="100" t="s">
        <v>258</v>
      </c>
      <c r="N166" s="103">
        <f>$G166*'2. Emissions Units &amp; Activities'!L$20*(1-$E166)</f>
        <v>7.4658823529411759E-4</v>
      </c>
      <c r="O166" s="81">
        <f>$G166*'2. Emissions Units &amp; Activities'!M$20*(1-$E166)</f>
        <v>7.4658823529411759E-4</v>
      </c>
    </row>
    <row r="167" spans="1:15">
      <c r="A167" s="77" t="s">
        <v>134</v>
      </c>
      <c r="B167" s="98" t="s">
        <v>270</v>
      </c>
      <c r="C167" s="79" t="str">
        <f>IFERROR(IF(B167="No CAS","",INDEX('DEQ Pollutant List'!$C$7:$C$611,MATCH('3. Pollutant Emissions - EF'!B167,'DEQ Pollutant List'!$B$7:$B$611,0))),"")</f>
        <v>Formaldehyde</v>
      </c>
      <c r="D167" s="113">
        <f>IFERROR(IF(OR($B167="",$B167="No CAS"),INDEX('DEQ Pollutant List'!$A$7:$A$611,MATCH($C167,'DEQ Pollutant List'!$C$7:$C$611,0)),INDEX('DEQ Pollutant List'!$A$7:$A$611,MATCH($B167,'DEQ Pollutant List'!$B$7:$B$611,0))),"")</f>
        <v>250</v>
      </c>
      <c r="E167" s="99">
        <v>0</v>
      </c>
      <c r="F167" s="100">
        <v>1.7000000000000001E-2</v>
      </c>
      <c r="G167" s="101">
        <f t="shared" si="3"/>
        <v>1.7000000000000001E-2</v>
      </c>
      <c r="H167" s="81" t="s">
        <v>256</v>
      </c>
      <c r="I167" s="102" t="s">
        <v>283</v>
      </c>
      <c r="J167" s="100" t="s">
        <v>258</v>
      </c>
      <c r="K167" s="103">
        <f>$F167*'2. Emissions Units &amp; Activities'!I$20*(1-$E167)</f>
        <v>0.48763999999999996</v>
      </c>
      <c r="L167" s="81">
        <f>$F167*'2. Emissions Units &amp; Activities'!J$20*(1-$E167)</f>
        <v>0.48763999999999996</v>
      </c>
      <c r="M167" s="100" t="s">
        <v>258</v>
      </c>
      <c r="N167" s="103">
        <f>$G167*'2. Emissions Units &amp; Activities'!L$20*(1-$E167)</f>
        <v>1.3359999999999999E-3</v>
      </c>
      <c r="O167" s="81">
        <f>$G167*'2. Emissions Units &amp; Activities'!M$20*(1-$E167)</f>
        <v>1.3359999999999999E-3</v>
      </c>
    </row>
    <row r="168" spans="1:15">
      <c r="A168" s="77" t="s">
        <v>134</v>
      </c>
      <c r="B168" s="98" t="s">
        <v>271</v>
      </c>
      <c r="C168" s="79" t="str">
        <f>IFERROR(IF(B168="No CAS","",INDEX('DEQ Pollutant List'!$C$7:$C$611,MATCH('3. Pollutant Emissions - EF'!B168,'DEQ Pollutant List'!$B$7:$B$611,0))),"")</f>
        <v>Hexane</v>
      </c>
      <c r="D168" s="113">
        <f>IFERROR(IF(OR($B168="",$B168="No CAS"),INDEX('DEQ Pollutant List'!$A$7:$A$611,MATCH($C168,'DEQ Pollutant List'!$C$7:$C$611,0)),INDEX('DEQ Pollutant List'!$A$7:$A$611,MATCH($B168,'DEQ Pollutant List'!$B$7:$B$611,0))),"")</f>
        <v>289</v>
      </c>
      <c r="E168" s="99">
        <v>0</v>
      </c>
      <c r="F168" s="100">
        <v>6.3E-3</v>
      </c>
      <c r="G168" s="101">
        <f t="shared" si="3"/>
        <v>6.3E-3</v>
      </c>
      <c r="H168" s="81" t="s">
        <v>256</v>
      </c>
      <c r="I168" s="102" t="s">
        <v>283</v>
      </c>
      <c r="J168" s="100" t="s">
        <v>258</v>
      </c>
      <c r="K168" s="103">
        <f>$F168*'2. Emissions Units &amp; Activities'!I$20*(1-$E168)</f>
        <v>0.18071364705882351</v>
      </c>
      <c r="L168" s="81">
        <f>$F168*'2. Emissions Units &amp; Activities'!J$20*(1-$E168)</f>
        <v>0.18071364705882351</v>
      </c>
      <c r="M168" s="100" t="s">
        <v>258</v>
      </c>
      <c r="N168" s="103">
        <f>$G168*'2. Emissions Units &amp; Activities'!L$20*(1-$E168)</f>
        <v>4.9510588235294117E-4</v>
      </c>
      <c r="O168" s="81">
        <f>$G168*'2. Emissions Units &amp; Activities'!M$20*(1-$E168)</f>
        <v>4.9510588235294117E-4</v>
      </c>
    </row>
    <row r="169" spans="1:15">
      <c r="A169" s="77" t="s">
        <v>134</v>
      </c>
      <c r="B169" s="98" t="s">
        <v>272</v>
      </c>
      <c r="C169" s="79" t="str">
        <f>IFERROR(IF(B169="No CAS","",INDEX('DEQ Pollutant List'!$C$7:$C$611,MATCH('3. Pollutant Emissions - EF'!B169,'DEQ Pollutant List'!$B$7:$B$611,0))),"")</f>
        <v>Lead and compounds</v>
      </c>
      <c r="D169" s="113">
        <f>IFERROR(IF(OR($B169="",$B169="No CAS"),INDEX('DEQ Pollutant List'!$A$7:$A$611,MATCH($C169,'DEQ Pollutant List'!$C$7:$C$611,0)),INDEX('DEQ Pollutant List'!$A$7:$A$611,MATCH($B169,'DEQ Pollutant List'!$B$7:$B$611,0))),"")</f>
        <v>305</v>
      </c>
      <c r="E169" s="99">
        <v>0</v>
      </c>
      <c r="F169" s="100">
        <v>5.0000000000000001E-4</v>
      </c>
      <c r="G169" s="101">
        <f t="shared" si="3"/>
        <v>5.0000000000000001E-4</v>
      </c>
      <c r="H169" s="81" t="s">
        <v>256</v>
      </c>
      <c r="I169" s="102" t="s">
        <v>283</v>
      </c>
      <c r="J169" s="100" t="s">
        <v>258</v>
      </c>
      <c r="K169" s="103">
        <f>$F169*'2. Emissions Units &amp; Activities'!I$20*(1-$E169)</f>
        <v>1.4342352941176469E-2</v>
      </c>
      <c r="L169" s="81">
        <f>$F169*'2. Emissions Units &amp; Activities'!J$20*(1-$E169)</f>
        <v>1.4342352941176469E-2</v>
      </c>
      <c r="M169" s="100" t="s">
        <v>258</v>
      </c>
      <c r="N169" s="103">
        <f>$G169*'2. Emissions Units &amp; Activities'!L$20*(1-$E169)</f>
        <v>3.9294117647058823E-5</v>
      </c>
      <c r="O169" s="81">
        <f>$G169*'2. Emissions Units &amp; Activities'!M$20*(1-$E169)</f>
        <v>3.9294117647058823E-5</v>
      </c>
    </row>
    <row r="170" spans="1:15">
      <c r="A170" s="77" t="s">
        <v>134</v>
      </c>
      <c r="B170" s="98" t="s">
        <v>273</v>
      </c>
      <c r="C170" s="79" t="str">
        <f>IFERROR(IF(B170="No CAS","",INDEX('DEQ Pollutant List'!$C$7:$C$611,MATCH('3. Pollutant Emissions - EF'!B170,'DEQ Pollutant List'!$B$7:$B$611,0))),"")</f>
        <v>Manganese and compounds</v>
      </c>
      <c r="D170" s="113">
        <f>IFERROR(IF(OR($B170="",$B170="No CAS"),INDEX('DEQ Pollutant List'!$A$7:$A$611,MATCH($C170,'DEQ Pollutant List'!$C$7:$C$611,0)),INDEX('DEQ Pollutant List'!$A$7:$A$611,MATCH($B170,'DEQ Pollutant List'!$B$7:$B$611,0))),"")</f>
        <v>312</v>
      </c>
      <c r="E170" s="99">
        <v>0</v>
      </c>
      <c r="F170" s="100">
        <v>3.8000000000000002E-4</v>
      </c>
      <c r="G170" s="101">
        <f t="shared" si="3"/>
        <v>3.8000000000000002E-4</v>
      </c>
      <c r="H170" s="81" t="s">
        <v>256</v>
      </c>
      <c r="I170" s="102" t="s">
        <v>283</v>
      </c>
      <c r="J170" s="100" t="s">
        <v>258</v>
      </c>
      <c r="K170" s="103">
        <f>$F170*'2. Emissions Units &amp; Activities'!I$20*(1-$E170)</f>
        <v>1.0900188235294116E-2</v>
      </c>
      <c r="L170" s="81">
        <f>$F170*'2. Emissions Units &amp; Activities'!J$20*(1-$E170)</f>
        <v>1.0900188235294116E-2</v>
      </c>
      <c r="M170" s="100" t="s">
        <v>258</v>
      </c>
      <c r="N170" s="103">
        <f>$G170*'2. Emissions Units &amp; Activities'!L$20*(1-$E170)</f>
        <v>2.9863529411764704E-5</v>
      </c>
      <c r="O170" s="81">
        <f>$G170*'2. Emissions Units &amp; Activities'!M$20*(1-$E170)</f>
        <v>2.9863529411764704E-5</v>
      </c>
    </row>
    <row r="171" spans="1:15">
      <c r="A171" s="77" t="s">
        <v>134</v>
      </c>
      <c r="B171" s="98" t="s">
        <v>274</v>
      </c>
      <c r="C171" s="79" t="str">
        <f>IFERROR(IF(B171="No CAS","",INDEX('DEQ Pollutant List'!$C$7:$C$611,MATCH('3. Pollutant Emissions - EF'!B171,'DEQ Pollutant List'!$B$7:$B$611,0))),"")</f>
        <v>Mercury and compounds</v>
      </c>
      <c r="D171" s="113">
        <f>IFERROR(IF(OR($B171="",$B171="No CAS"),INDEX('DEQ Pollutant List'!$A$7:$A$611,MATCH($C171,'DEQ Pollutant List'!$C$7:$C$611,0)),INDEX('DEQ Pollutant List'!$A$7:$A$611,MATCH($B171,'DEQ Pollutant List'!$B$7:$B$611,0))),"")</f>
        <v>316</v>
      </c>
      <c r="E171" s="99">
        <v>0</v>
      </c>
      <c r="F171" s="100">
        <v>2.5999999999999998E-4</v>
      </c>
      <c r="G171" s="101">
        <f t="shared" si="3"/>
        <v>2.5999999999999998E-4</v>
      </c>
      <c r="H171" s="81" t="s">
        <v>256</v>
      </c>
      <c r="I171" s="102" t="s">
        <v>283</v>
      </c>
      <c r="J171" s="100" t="s">
        <v>258</v>
      </c>
      <c r="K171" s="103">
        <f>$F171*'2. Emissions Units &amp; Activities'!I$20*(1-$E171)</f>
        <v>7.4580235294117629E-3</v>
      </c>
      <c r="L171" s="81">
        <f>$F171*'2. Emissions Units &amp; Activities'!J$20*(1-$E171)</f>
        <v>7.4580235294117629E-3</v>
      </c>
      <c r="M171" s="100" t="s">
        <v>258</v>
      </c>
      <c r="N171" s="103">
        <f>$G171*'2. Emissions Units &amp; Activities'!L$20*(1-$E171)</f>
        <v>2.0432941176470584E-5</v>
      </c>
      <c r="O171" s="81">
        <f>$G171*'2. Emissions Units &amp; Activities'!M$20*(1-$E171)</f>
        <v>2.0432941176470584E-5</v>
      </c>
    </row>
    <row r="172" spans="1:15">
      <c r="A172" s="77" t="s">
        <v>134</v>
      </c>
      <c r="B172" s="98" t="s">
        <v>275</v>
      </c>
      <c r="C172" s="79" t="str">
        <f>IFERROR(IF(B172="No CAS","",INDEX('DEQ Pollutant List'!$C$7:$C$611,MATCH('3. Pollutant Emissions - EF'!B172,'DEQ Pollutant List'!$B$7:$B$611,0))),"")</f>
        <v>Molybdenum trioxide</v>
      </c>
      <c r="D172" s="113">
        <f>IFERROR(IF(OR($B172="",$B172="No CAS"),INDEX('DEQ Pollutant List'!$A$7:$A$611,MATCH($C172,'DEQ Pollutant List'!$C$7:$C$611,0)),INDEX('DEQ Pollutant List'!$A$7:$A$611,MATCH($B172,'DEQ Pollutant List'!$B$7:$B$611,0))),"")</f>
        <v>361</v>
      </c>
      <c r="E172" s="99">
        <v>0</v>
      </c>
      <c r="F172" s="100">
        <v>1.65E-3</v>
      </c>
      <c r="G172" s="101">
        <f t="shared" si="3"/>
        <v>1.65E-3</v>
      </c>
      <c r="H172" s="81" t="s">
        <v>256</v>
      </c>
      <c r="I172" s="102" t="s">
        <v>283</v>
      </c>
      <c r="J172" s="100" t="s">
        <v>258</v>
      </c>
      <c r="K172" s="103">
        <f>$F172*'2. Emissions Units &amp; Activities'!I$20*(1-$E172)</f>
        <v>4.7329764705882342E-2</v>
      </c>
      <c r="L172" s="81">
        <f>$F172*'2. Emissions Units &amp; Activities'!J$20*(1-$E172)</f>
        <v>4.7329764705882342E-2</v>
      </c>
      <c r="M172" s="100" t="s">
        <v>258</v>
      </c>
      <c r="N172" s="103">
        <f>$G172*'2. Emissions Units &amp; Activities'!L$20*(1-$E172)</f>
        <v>1.296705882352941E-4</v>
      </c>
      <c r="O172" s="81">
        <f>$G172*'2. Emissions Units &amp; Activities'!M$20*(1-$E172)</f>
        <v>1.296705882352941E-4</v>
      </c>
    </row>
    <row r="173" spans="1:15">
      <c r="A173" s="77" t="s">
        <v>134</v>
      </c>
      <c r="B173" s="98" t="s">
        <v>276</v>
      </c>
      <c r="C173" s="79" t="str">
        <f>IFERROR(IF(B173="No CAS","",INDEX('DEQ Pollutant List'!$C$7:$C$611,MATCH('3. Pollutant Emissions - EF'!B173,'DEQ Pollutant List'!$B$7:$B$611,0))),"")</f>
        <v>Naphthalene</v>
      </c>
      <c r="D173" s="113">
        <f>IFERROR(IF(OR($B173="",$B173="No CAS"),INDEX('DEQ Pollutant List'!$A$7:$A$611,MATCH($C173,'DEQ Pollutant List'!$C$7:$C$611,0)),INDEX('DEQ Pollutant List'!$A$7:$A$611,MATCH($B173,'DEQ Pollutant List'!$B$7:$B$611,0))),"")</f>
        <v>428</v>
      </c>
      <c r="E173" s="99">
        <v>0</v>
      </c>
      <c r="F173" s="100">
        <v>2.9999999999999997E-4</v>
      </c>
      <c r="G173" s="101">
        <f t="shared" si="3"/>
        <v>2.9999999999999997E-4</v>
      </c>
      <c r="H173" s="81" t="s">
        <v>256</v>
      </c>
      <c r="I173" s="102" t="s">
        <v>283</v>
      </c>
      <c r="J173" s="100" t="s">
        <v>258</v>
      </c>
      <c r="K173" s="103">
        <f>$F173*'2. Emissions Units &amp; Activities'!I$20*(1-$E173)</f>
        <v>8.6054117647058805E-3</v>
      </c>
      <c r="L173" s="81">
        <f>$F173*'2. Emissions Units &amp; Activities'!J$20*(1-$E173)</f>
        <v>8.6054117647058805E-3</v>
      </c>
      <c r="M173" s="100" t="s">
        <v>258</v>
      </c>
      <c r="N173" s="103">
        <f>$G173*'2. Emissions Units &amp; Activities'!L$20*(1-$E173)</f>
        <v>2.357647058823529E-5</v>
      </c>
      <c r="O173" s="81">
        <f>$G173*'2. Emissions Units &amp; Activities'!M$20*(1-$E173)</f>
        <v>2.357647058823529E-5</v>
      </c>
    </row>
    <row r="174" spans="1:15">
      <c r="A174" s="77" t="s">
        <v>134</v>
      </c>
      <c r="B174" s="98" t="s">
        <v>277</v>
      </c>
      <c r="C174" s="79" t="str">
        <f>IFERROR(IF(B174="No CAS","",INDEX('DEQ Pollutant List'!$C$7:$C$611,MATCH('3. Pollutant Emissions - EF'!B174,'DEQ Pollutant List'!$B$7:$B$611,0))),"")</f>
        <v>Nickel and compounds</v>
      </c>
      <c r="D174" s="113">
        <f>IFERROR(IF(OR($B174="",$B174="No CAS"),INDEX('DEQ Pollutant List'!$A$7:$A$611,MATCH($C174,'DEQ Pollutant List'!$C$7:$C$611,0)),INDEX('DEQ Pollutant List'!$A$7:$A$611,MATCH($B174,'DEQ Pollutant List'!$B$7:$B$611,0))),"")</f>
        <v>364</v>
      </c>
      <c r="E174" s="99">
        <v>0</v>
      </c>
      <c r="F174" s="100">
        <v>2.0999999999999999E-3</v>
      </c>
      <c r="G174" s="101">
        <f t="shared" si="3"/>
        <v>2.0999999999999999E-3</v>
      </c>
      <c r="H174" s="81" t="s">
        <v>256</v>
      </c>
      <c r="I174" s="102" t="s">
        <v>283</v>
      </c>
      <c r="J174" s="100" t="s">
        <v>258</v>
      </c>
      <c r="K174" s="103">
        <f>$F174*'2. Emissions Units &amp; Activities'!I$20*(1-$E174)</f>
        <v>6.0237882352941162E-2</v>
      </c>
      <c r="L174" s="81">
        <f>$F174*'2. Emissions Units &amp; Activities'!J$20*(1-$E174)</f>
        <v>6.0237882352941162E-2</v>
      </c>
      <c r="M174" s="100" t="s">
        <v>258</v>
      </c>
      <c r="N174" s="103">
        <f>$G174*'2. Emissions Units &amp; Activities'!L$20*(1-$E174)</f>
        <v>1.6503529411764702E-4</v>
      </c>
      <c r="O174" s="81">
        <f>$G174*'2. Emissions Units &amp; Activities'!M$20*(1-$E174)</f>
        <v>1.6503529411764702E-4</v>
      </c>
    </row>
    <row r="175" spans="1:15">
      <c r="A175" s="77" t="s">
        <v>134</v>
      </c>
      <c r="B175" s="98">
        <v>401</v>
      </c>
      <c r="C175" s="79" t="str">
        <f>IFERROR(IF(B175="No CAS","",INDEX('DEQ Pollutant List'!$C$7:$C$611,MATCH('3. Pollutant Emissions - EF'!B175,'DEQ Pollutant List'!$B$7:$B$611,0))),"")</f>
        <v>Polycyclic aromatic hydrocarbons (PAHs)</v>
      </c>
      <c r="D175" s="113">
        <f>IFERROR(IF(OR($B175="",$B175="No CAS"),INDEX('DEQ Pollutant List'!$A$7:$A$611,MATCH($C175,'DEQ Pollutant List'!$C$7:$C$611,0)),INDEX('DEQ Pollutant List'!$A$7:$A$611,MATCH($B175,'DEQ Pollutant List'!$B$7:$B$611,0))),"")</f>
        <v>401</v>
      </c>
      <c r="E175" s="99">
        <v>0</v>
      </c>
      <c r="F175" s="100">
        <v>1E-4</v>
      </c>
      <c r="G175" s="101">
        <f t="shared" si="3"/>
        <v>1E-4</v>
      </c>
      <c r="H175" s="81" t="s">
        <v>256</v>
      </c>
      <c r="I175" s="102" t="s">
        <v>283</v>
      </c>
      <c r="J175" s="100" t="s">
        <v>258</v>
      </c>
      <c r="K175" s="103">
        <f>$F175*'2. Emissions Units &amp; Activities'!I$20*(1-$E175)</f>
        <v>2.8684705882352939E-3</v>
      </c>
      <c r="L175" s="81">
        <f>$F175*'2. Emissions Units &amp; Activities'!J$20*(1-$E175)</f>
        <v>2.8684705882352939E-3</v>
      </c>
      <c r="M175" s="100" t="s">
        <v>258</v>
      </c>
      <c r="N175" s="103">
        <f>$G175*'2. Emissions Units &amp; Activities'!L$20*(1-$E175)</f>
        <v>7.8588235294117649E-6</v>
      </c>
      <c r="O175" s="81">
        <f>$G175*'2. Emissions Units &amp; Activities'!M$20*(1-$E175)</f>
        <v>7.8588235294117649E-6</v>
      </c>
    </row>
    <row r="176" spans="1:15">
      <c r="A176" s="77" t="s">
        <v>134</v>
      </c>
      <c r="B176" s="98" t="s">
        <v>278</v>
      </c>
      <c r="C176" s="79" t="str">
        <f>IFERROR(IF(B176="No CAS","",INDEX('DEQ Pollutant List'!$C$7:$C$611,MATCH('3. Pollutant Emissions - EF'!B176,'DEQ Pollutant List'!$B$7:$B$611,0))),"")</f>
        <v>Selenium and compounds</v>
      </c>
      <c r="D176" s="113">
        <f>IFERROR(IF(OR($B176="",$B176="No CAS"),INDEX('DEQ Pollutant List'!$A$7:$A$611,MATCH($C176,'DEQ Pollutant List'!$C$7:$C$611,0)),INDEX('DEQ Pollutant List'!$A$7:$A$611,MATCH($B176,'DEQ Pollutant List'!$B$7:$B$611,0))),"")</f>
        <v>575</v>
      </c>
      <c r="E176" s="99">
        <v>0</v>
      </c>
      <c r="F176" s="100">
        <v>2.4000000000000001E-5</v>
      </c>
      <c r="G176" s="101">
        <f t="shared" si="3"/>
        <v>2.4000000000000001E-5</v>
      </c>
      <c r="H176" s="81" t="s">
        <v>256</v>
      </c>
      <c r="I176" s="102" t="s">
        <v>283</v>
      </c>
      <c r="J176" s="100" t="s">
        <v>258</v>
      </c>
      <c r="K176" s="103">
        <f>$F176*'2. Emissions Units &amp; Activities'!I$20*(1-$E176)</f>
        <v>6.8843294117647052E-4</v>
      </c>
      <c r="L176" s="81">
        <f>$F176*'2. Emissions Units &amp; Activities'!J$20*(1-$E176)</f>
        <v>6.8843294117647052E-4</v>
      </c>
      <c r="M176" s="100" t="s">
        <v>258</v>
      </c>
      <c r="N176" s="103">
        <f>$G176*'2. Emissions Units &amp; Activities'!L$20*(1-$E176)</f>
        <v>1.8861176470588235E-6</v>
      </c>
      <c r="O176" s="81">
        <f>$G176*'2. Emissions Units &amp; Activities'!M$20*(1-$E176)</f>
        <v>1.8861176470588235E-6</v>
      </c>
    </row>
    <row r="177" spans="1:15">
      <c r="A177" s="77" t="s">
        <v>134</v>
      </c>
      <c r="B177" s="98" t="s">
        <v>279</v>
      </c>
      <c r="C177" s="79" t="str">
        <f>IFERROR(IF(B177="No CAS","",INDEX('DEQ Pollutant List'!$C$7:$C$611,MATCH('3. Pollutant Emissions - EF'!B177,'DEQ Pollutant List'!$B$7:$B$611,0))),"")</f>
        <v>Toluene</v>
      </c>
      <c r="D177" s="113">
        <f>IFERROR(IF(OR($B177="",$B177="No CAS"),INDEX('DEQ Pollutant List'!$A$7:$A$611,MATCH($C177,'DEQ Pollutant List'!$C$7:$C$611,0)),INDEX('DEQ Pollutant List'!$A$7:$A$611,MATCH($B177,'DEQ Pollutant List'!$B$7:$B$611,0))),"")</f>
        <v>600</v>
      </c>
      <c r="E177" s="99">
        <v>0</v>
      </c>
      <c r="F177" s="100">
        <v>3.6600000000000001E-2</v>
      </c>
      <c r="G177" s="101">
        <f t="shared" si="3"/>
        <v>3.6600000000000001E-2</v>
      </c>
      <c r="H177" s="81" t="s">
        <v>256</v>
      </c>
      <c r="I177" s="102" t="s">
        <v>283</v>
      </c>
      <c r="J177" s="100" t="s">
        <v>258</v>
      </c>
      <c r="K177" s="103">
        <f>$F177*'2. Emissions Units &amp; Activities'!I$20*(1-$E177)</f>
        <v>1.0498602352941175</v>
      </c>
      <c r="L177" s="81">
        <f>$F177*'2. Emissions Units &amp; Activities'!J$20*(1-$E177)</f>
        <v>1.0498602352941175</v>
      </c>
      <c r="M177" s="100" t="s">
        <v>258</v>
      </c>
      <c r="N177" s="103">
        <f>$G177*'2. Emissions Units &amp; Activities'!L$20*(1-$E177)</f>
        <v>2.8763294117647056E-3</v>
      </c>
      <c r="O177" s="81">
        <f>$G177*'2. Emissions Units &amp; Activities'!M$20*(1-$E177)</f>
        <v>2.8763294117647056E-3</v>
      </c>
    </row>
    <row r="178" spans="1:15">
      <c r="A178" s="77" t="s">
        <v>134</v>
      </c>
      <c r="B178" s="98" t="s">
        <v>280</v>
      </c>
      <c r="C178" s="79" t="str">
        <f>IFERROR(IF(B178="No CAS","",INDEX('DEQ Pollutant List'!$C$7:$C$611,MATCH('3. Pollutant Emissions - EF'!B178,'DEQ Pollutant List'!$B$7:$B$611,0))),"")</f>
        <v>Vanadium (fume or dust)</v>
      </c>
      <c r="D178" s="113">
        <f>IFERROR(IF(OR($B178="",$B178="No CAS"),INDEX('DEQ Pollutant List'!$A$7:$A$611,MATCH($C178,'DEQ Pollutant List'!$C$7:$C$611,0)),INDEX('DEQ Pollutant List'!$A$7:$A$611,MATCH($B178,'DEQ Pollutant List'!$B$7:$B$611,0))),"")</f>
        <v>620</v>
      </c>
      <c r="E178" s="99">
        <v>0</v>
      </c>
      <c r="F178" s="100">
        <v>2.3E-3</v>
      </c>
      <c r="G178" s="101">
        <f t="shared" si="3"/>
        <v>2.3E-3</v>
      </c>
      <c r="H178" s="81" t="s">
        <v>256</v>
      </c>
      <c r="I178" s="102" t="s">
        <v>283</v>
      </c>
      <c r="J178" s="100" t="s">
        <v>258</v>
      </c>
      <c r="K178" s="103">
        <f>$F178*'2. Emissions Units &amp; Activities'!I$20*(1-$E178)</f>
        <v>6.5974823529411752E-2</v>
      </c>
      <c r="L178" s="81">
        <f>$F178*'2. Emissions Units &amp; Activities'!J$20*(1-$E178)</f>
        <v>6.5974823529411752E-2</v>
      </c>
      <c r="M178" s="100" t="s">
        <v>258</v>
      </c>
      <c r="N178" s="103">
        <f>$G178*'2. Emissions Units &amp; Activities'!L$20*(1-$E178)</f>
        <v>1.8075294117647056E-4</v>
      </c>
      <c r="O178" s="81">
        <f>$G178*'2. Emissions Units &amp; Activities'!M$20*(1-$E178)</f>
        <v>1.8075294117647056E-4</v>
      </c>
    </row>
    <row r="179" spans="1:15">
      <c r="A179" s="77" t="s">
        <v>134</v>
      </c>
      <c r="B179" s="98" t="s">
        <v>281</v>
      </c>
      <c r="C179" s="79" t="str">
        <f>IFERROR(IF(B179="No CAS","",INDEX('DEQ Pollutant List'!$C$7:$C$611,MATCH('3. Pollutant Emissions - EF'!B179,'DEQ Pollutant List'!$B$7:$B$611,0))),"")</f>
        <v>Xylene (mixture), including m-xylene, o-xylene, p-xylene</v>
      </c>
      <c r="D179" s="113">
        <f>IFERROR(IF(OR($B179="",$B179="No CAS"),INDEX('DEQ Pollutant List'!$A$7:$A$611,MATCH($C179,'DEQ Pollutant List'!$C$7:$C$611,0)),INDEX('DEQ Pollutant List'!$A$7:$A$611,MATCH($B179,'DEQ Pollutant List'!$B$7:$B$611,0))),"")</f>
        <v>628</v>
      </c>
      <c r="E179" s="99">
        <v>0</v>
      </c>
      <c r="F179" s="100">
        <v>2.7199999999999998E-2</v>
      </c>
      <c r="G179" s="101">
        <f t="shared" si="3"/>
        <v>2.7199999999999998E-2</v>
      </c>
      <c r="H179" s="81" t="s">
        <v>256</v>
      </c>
      <c r="I179" s="102" t="s">
        <v>283</v>
      </c>
      <c r="J179" s="100" t="s">
        <v>258</v>
      </c>
      <c r="K179" s="103">
        <f>$F179*'2. Emissions Units &amp; Activities'!I$20*(1-$E179)</f>
        <v>0.78022399999999981</v>
      </c>
      <c r="L179" s="81">
        <f>$F179*'2. Emissions Units &amp; Activities'!J$20*(1-$E179)</f>
        <v>0.78022399999999981</v>
      </c>
      <c r="M179" s="100" t="s">
        <v>258</v>
      </c>
      <c r="N179" s="103">
        <f>$G179*'2. Emissions Units &amp; Activities'!L$20*(1-$E179)</f>
        <v>2.1375999999999995E-3</v>
      </c>
      <c r="O179" s="81">
        <f>$G179*'2. Emissions Units &amp; Activities'!M$20*(1-$E179)</f>
        <v>2.1375999999999995E-3</v>
      </c>
    </row>
    <row r="180" spans="1:15">
      <c r="A180" s="77" t="s">
        <v>134</v>
      </c>
      <c r="B180" s="98" t="s">
        <v>282</v>
      </c>
      <c r="C180" s="79" t="str">
        <f>IFERROR(IF(B180="No CAS","",INDEX('DEQ Pollutant List'!$C$7:$C$611,MATCH('3. Pollutant Emissions - EF'!B180,'DEQ Pollutant List'!$B$7:$B$611,0))),"")</f>
        <v>Zinc and compounds</v>
      </c>
      <c r="D180" s="113">
        <f>IFERROR(IF(OR($B180="",$B180="No CAS"),INDEX('DEQ Pollutant List'!$A$7:$A$611,MATCH($C180,'DEQ Pollutant List'!$C$7:$C$611,0)),INDEX('DEQ Pollutant List'!$A$7:$A$611,MATCH($B180,'DEQ Pollutant List'!$B$7:$B$611,0))),"")</f>
        <v>632</v>
      </c>
      <c r="E180" s="99">
        <v>0</v>
      </c>
      <c r="F180" s="100">
        <v>2.9000000000000001E-2</v>
      </c>
      <c r="G180" s="101">
        <f t="shared" si="3"/>
        <v>2.9000000000000001E-2</v>
      </c>
      <c r="H180" s="81" t="s">
        <v>256</v>
      </c>
      <c r="I180" s="102" t="s">
        <v>283</v>
      </c>
      <c r="J180" s="100" t="s">
        <v>258</v>
      </c>
      <c r="K180" s="103">
        <f>$F180*'2. Emissions Units &amp; Activities'!I$20*(1-$E180)</f>
        <v>0.8318564705882352</v>
      </c>
      <c r="L180" s="81">
        <f>$F180*'2. Emissions Units &amp; Activities'!J$20*(1-$E180)</f>
        <v>0.8318564705882352</v>
      </c>
      <c r="M180" s="100" t="s">
        <v>258</v>
      </c>
      <c r="N180" s="103">
        <f>$G180*'2. Emissions Units &amp; Activities'!L$20*(1-$E180)</f>
        <v>2.2790588235294118E-3</v>
      </c>
      <c r="O180" s="81">
        <f>$G180*'2. Emissions Units &amp; Activities'!M$20*(1-$E180)</f>
        <v>2.2790588235294118E-3</v>
      </c>
    </row>
    <row r="181" spans="1:15">
      <c r="A181" s="77"/>
      <c r="B181" s="98"/>
      <c r="C181" s="79" t="str">
        <f>IFERROR(IF(B181="No CAS","",INDEX('DEQ Pollutant List'!$C$7:$C$611,MATCH('3. Pollutant Emissions - EF'!B181,'DEQ Pollutant List'!$B$7:$B$611,0))),"")</f>
        <v/>
      </c>
      <c r="D181" s="113" t="str">
        <f>IFERROR(IF(OR($B181="",$B181="No CAS"),INDEX('DEQ Pollutant List'!$A$7:$A$611,MATCH($C181,'DEQ Pollutant List'!$C$7:$C$611,0)),INDEX('DEQ Pollutant List'!$A$7:$A$611,MATCH($B181,'DEQ Pollutant List'!$B$7:$B$611,0))),"")</f>
        <v/>
      </c>
      <c r="E181" s="99"/>
      <c r="F181" s="100"/>
      <c r="G181" s="101"/>
      <c r="H181" s="81"/>
      <c r="I181" s="102"/>
      <c r="J181" s="100"/>
      <c r="K181" s="103"/>
      <c r="L181" s="81"/>
      <c r="M181" s="100"/>
      <c r="N181" s="103"/>
      <c r="O181" s="81"/>
    </row>
    <row r="182" spans="1:15">
      <c r="A182" s="77" t="s">
        <v>137</v>
      </c>
      <c r="B182" s="98" t="s">
        <v>255</v>
      </c>
      <c r="C182" s="79" t="str">
        <f>IFERROR(IF(B182="No CAS","",INDEX('DEQ Pollutant List'!$C$7:$C$611,MATCH('3. Pollutant Emissions - EF'!B182,'DEQ Pollutant List'!$B$7:$B$611,0))),"")</f>
        <v>Acetaldehyde</v>
      </c>
      <c r="D182" s="113">
        <f>IFERROR(IF(OR($B182="",$B182="No CAS"),INDEX('DEQ Pollutant List'!$A$7:$A$611,MATCH($C182,'DEQ Pollutant List'!$C$7:$C$611,0)),INDEX('DEQ Pollutant List'!$A$7:$A$611,MATCH($B182,'DEQ Pollutant List'!$B$7:$B$611,0))),"")</f>
        <v>1</v>
      </c>
      <c r="E182" s="99">
        <v>0</v>
      </c>
      <c r="F182" s="100">
        <v>4.3E-3</v>
      </c>
      <c r="G182" s="101">
        <f t="shared" si="3"/>
        <v>4.3E-3</v>
      </c>
      <c r="H182" s="81" t="s">
        <v>256</v>
      </c>
      <c r="I182" s="102" t="s">
        <v>283</v>
      </c>
      <c r="J182" s="100" t="s">
        <v>258</v>
      </c>
      <c r="K182" s="103">
        <f>$F182*'2. Emissions Units &amp; Activities'!I$21*(1-$E182)</f>
        <v>0.31020705882352939</v>
      </c>
      <c r="L182" s="81">
        <f>$F182*'2. Emissions Units &amp; Activities'!J$21*(1-$E182)</f>
        <v>0.31020705882352939</v>
      </c>
      <c r="M182" s="100" t="s">
        <v>258</v>
      </c>
      <c r="N182" s="103">
        <f>$G182*'2. Emissions Units &amp; Activities'!L$21*(1-$E182)</f>
        <v>8.4988235294117655E-4</v>
      </c>
      <c r="O182" s="81">
        <f>$G182*'2. Emissions Units &amp; Activities'!M$21*(1-$E182)</f>
        <v>8.4988235294117655E-4</v>
      </c>
    </row>
    <row r="183" spans="1:15">
      <c r="A183" s="77" t="s">
        <v>137</v>
      </c>
      <c r="B183" s="98" t="s">
        <v>259</v>
      </c>
      <c r="C183" s="79" t="str">
        <f>IFERROR(IF(B183="No CAS","",INDEX('DEQ Pollutant List'!$C$7:$C$611,MATCH('3. Pollutant Emissions - EF'!B183,'DEQ Pollutant List'!$B$7:$B$611,0))),"")</f>
        <v>Acrolein</v>
      </c>
      <c r="D183" s="113">
        <f>IFERROR(IF(OR($B183="",$B183="No CAS"),INDEX('DEQ Pollutant List'!$A$7:$A$611,MATCH($C183,'DEQ Pollutant List'!$C$7:$C$611,0)),INDEX('DEQ Pollutant List'!$A$7:$A$611,MATCH($B183,'DEQ Pollutant List'!$B$7:$B$611,0))),"")</f>
        <v>5</v>
      </c>
      <c r="E183" s="99">
        <v>0</v>
      </c>
      <c r="F183" s="100">
        <v>2.7000000000000001E-3</v>
      </c>
      <c r="G183" s="101">
        <f t="shared" si="3"/>
        <v>2.7000000000000001E-3</v>
      </c>
      <c r="H183" s="81" t="s">
        <v>256</v>
      </c>
      <c r="I183" s="102" t="s">
        <v>283</v>
      </c>
      <c r="J183" s="100" t="s">
        <v>258</v>
      </c>
      <c r="K183" s="103">
        <f>$F183*'2. Emissions Units &amp; Activities'!I$21*(1-$E183)</f>
        <v>0.19478117647058824</v>
      </c>
      <c r="L183" s="81">
        <f>$F183*'2. Emissions Units &amp; Activities'!J$21*(1-$E183)</f>
        <v>0.19478117647058824</v>
      </c>
      <c r="M183" s="100" t="s">
        <v>258</v>
      </c>
      <c r="N183" s="103">
        <f>$G183*'2. Emissions Units &amp; Activities'!L$21*(1-$E183)</f>
        <v>5.3364705882352943E-4</v>
      </c>
      <c r="O183" s="81">
        <f>$G183*'2. Emissions Units &amp; Activities'!M$21*(1-$E183)</f>
        <v>5.3364705882352943E-4</v>
      </c>
    </row>
    <row r="184" spans="1:15">
      <c r="A184" s="77" t="s">
        <v>137</v>
      </c>
      <c r="B184" s="98" t="s">
        <v>260</v>
      </c>
      <c r="C184" s="79" t="str">
        <f>IFERROR(IF(B184="No CAS","",INDEX('DEQ Pollutant List'!$C$7:$C$611,MATCH('3. Pollutant Emissions - EF'!B184,'DEQ Pollutant List'!$B$7:$B$611,0))),"")</f>
        <v>Ammonia</v>
      </c>
      <c r="D184" s="113">
        <f>IFERROR(IF(OR($B184="",$B184="No CAS"),INDEX('DEQ Pollutant List'!$A$7:$A$611,MATCH($C184,'DEQ Pollutant List'!$C$7:$C$611,0)),INDEX('DEQ Pollutant List'!$A$7:$A$611,MATCH($B184,'DEQ Pollutant List'!$B$7:$B$611,0))),"")</f>
        <v>26</v>
      </c>
      <c r="E184" s="99">
        <v>0</v>
      </c>
      <c r="F184" s="100">
        <v>18</v>
      </c>
      <c r="G184" s="101">
        <f t="shared" si="3"/>
        <v>18</v>
      </c>
      <c r="H184" s="81" t="s">
        <v>256</v>
      </c>
      <c r="I184" s="102" t="s">
        <v>283</v>
      </c>
      <c r="J184" s="100" t="s">
        <v>258</v>
      </c>
      <c r="K184" s="103">
        <f>$F184*'2. Emissions Units &amp; Activities'!I$21*(1-$E184)</f>
        <v>1298.5411764705882</v>
      </c>
      <c r="L184" s="81">
        <f>$F184*'2. Emissions Units &amp; Activities'!J$21*(1-$E184)</f>
        <v>1298.5411764705882</v>
      </c>
      <c r="M184" s="100" t="s">
        <v>258</v>
      </c>
      <c r="N184" s="103">
        <f>$G184*'2. Emissions Units &amp; Activities'!L$21*(1-$E184)</f>
        <v>3.5576470588235298</v>
      </c>
      <c r="O184" s="81">
        <f>$G184*'2. Emissions Units &amp; Activities'!M$21*(1-$E184)</f>
        <v>3.5576470588235298</v>
      </c>
    </row>
    <row r="185" spans="1:15">
      <c r="A185" s="77" t="s">
        <v>137</v>
      </c>
      <c r="B185" s="98" t="s">
        <v>253</v>
      </c>
      <c r="C185" s="79" t="str">
        <f>IFERROR(IF(B185="No CAS","",INDEX('DEQ Pollutant List'!$C$7:$C$611,MATCH('3. Pollutant Emissions - EF'!B185,'DEQ Pollutant List'!$B$7:$B$611,0))),"")</f>
        <v>Arsenic and compounds</v>
      </c>
      <c r="D185" s="113">
        <f>IFERROR(IF(OR($B185="",$B185="No CAS"),INDEX('DEQ Pollutant List'!$A$7:$A$611,MATCH($C185,'DEQ Pollutant List'!$C$7:$C$611,0)),INDEX('DEQ Pollutant List'!$A$7:$A$611,MATCH($B185,'DEQ Pollutant List'!$B$7:$B$611,0))),"")</f>
        <v>37</v>
      </c>
      <c r="E185" s="99">
        <v>0</v>
      </c>
      <c r="F185" s="100">
        <v>2.0000000000000001E-4</v>
      </c>
      <c r="G185" s="101">
        <f t="shared" si="3"/>
        <v>2.0000000000000001E-4</v>
      </c>
      <c r="H185" s="81" t="s">
        <v>256</v>
      </c>
      <c r="I185" s="102" t="s">
        <v>283</v>
      </c>
      <c r="J185" s="100" t="s">
        <v>258</v>
      </c>
      <c r="K185" s="103">
        <f>$F185*'2. Emissions Units &amp; Activities'!I$21*(1-$E185)</f>
        <v>1.4428235294117648E-2</v>
      </c>
      <c r="L185" s="81">
        <f>$F185*'2. Emissions Units &amp; Activities'!J$21*(1-$E185)</f>
        <v>1.4428235294117648E-2</v>
      </c>
      <c r="M185" s="100" t="s">
        <v>258</v>
      </c>
      <c r="N185" s="103">
        <f>$G185*'2. Emissions Units &amp; Activities'!L$21*(1-$E185)</f>
        <v>3.952941176470589E-5</v>
      </c>
      <c r="O185" s="81">
        <f>$G185*'2. Emissions Units &amp; Activities'!M$21*(1-$E185)</f>
        <v>3.952941176470589E-5</v>
      </c>
    </row>
    <row r="186" spans="1:15">
      <c r="A186" s="77" t="s">
        <v>137</v>
      </c>
      <c r="B186" s="98" t="s">
        <v>261</v>
      </c>
      <c r="C186" s="79" t="str">
        <f>IFERROR(IF(B186="No CAS","",INDEX('DEQ Pollutant List'!$C$7:$C$611,MATCH('3. Pollutant Emissions - EF'!B186,'DEQ Pollutant List'!$B$7:$B$611,0))),"")</f>
        <v>Barium and compounds</v>
      </c>
      <c r="D186" s="113">
        <f>IFERROR(IF(OR($B186="",$B186="No CAS"),INDEX('DEQ Pollutant List'!$A$7:$A$611,MATCH($C186,'DEQ Pollutant List'!$C$7:$C$611,0)),INDEX('DEQ Pollutant List'!$A$7:$A$611,MATCH($B186,'DEQ Pollutant List'!$B$7:$B$611,0))),"")</f>
        <v>45</v>
      </c>
      <c r="E186" s="99">
        <v>0</v>
      </c>
      <c r="F186" s="100">
        <v>4.4000000000000003E-3</v>
      </c>
      <c r="G186" s="101">
        <f t="shared" si="3"/>
        <v>4.4000000000000003E-3</v>
      </c>
      <c r="H186" s="81" t="s">
        <v>256</v>
      </c>
      <c r="I186" s="102" t="s">
        <v>283</v>
      </c>
      <c r="J186" s="100" t="s">
        <v>258</v>
      </c>
      <c r="K186" s="103">
        <f>$F186*'2. Emissions Units &amp; Activities'!I$21*(1-$E186)</f>
        <v>0.31742117647058826</v>
      </c>
      <c r="L186" s="81">
        <f>$F186*'2. Emissions Units &amp; Activities'!J$21*(1-$E186)</f>
        <v>0.31742117647058826</v>
      </c>
      <c r="M186" s="100" t="s">
        <v>258</v>
      </c>
      <c r="N186" s="103">
        <f>$G186*'2. Emissions Units &amp; Activities'!L$21*(1-$E186)</f>
        <v>8.6964705882352957E-4</v>
      </c>
      <c r="O186" s="81">
        <f>$G186*'2. Emissions Units &amp; Activities'!M$21*(1-$E186)</f>
        <v>8.6964705882352957E-4</v>
      </c>
    </row>
    <row r="187" spans="1:15">
      <c r="A187" s="77" t="s">
        <v>137</v>
      </c>
      <c r="B187" s="98" t="s">
        <v>262</v>
      </c>
      <c r="C187" s="79" t="str">
        <f>IFERROR(IF(B187="No CAS","",INDEX('DEQ Pollutant List'!$C$7:$C$611,MATCH('3. Pollutant Emissions - EF'!B187,'DEQ Pollutant List'!$B$7:$B$611,0))),"")</f>
        <v>Benzene</v>
      </c>
      <c r="D187" s="113">
        <f>IFERROR(IF(OR($B187="",$B187="No CAS"),INDEX('DEQ Pollutant List'!$A$7:$A$611,MATCH($C187,'DEQ Pollutant List'!$C$7:$C$611,0)),INDEX('DEQ Pollutant List'!$A$7:$A$611,MATCH($B187,'DEQ Pollutant List'!$B$7:$B$611,0))),"")</f>
        <v>46</v>
      </c>
      <c r="E187" s="99">
        <v>0</v>
      </c>
      <c r="F187" s="100">
        <v>8.0000000000000002E-3</v>
      </c>
      <c r="G187" s="101">
        <f t="shared" si="3"/>
        <v>8.0000000000000002E-3</v>
      </c>
      <c r="H187" s="81" t="s">
        <v>256</v>
      </c>
      <c r="I187" s="102" t="s">
        <v>283</v>
      </c>
      <c r="J187" s="100" t="s">
        <v>258</v>
      </c>
      <c r="K187" s="103">
        <f>$F187*'2. Emissions Units &amp; Activities'!I$21*(1-$E187)</f>
        <v>0.57712941176470589</v>
      </c>
      <c r="L187" s="81">
        <f>$F187*'2. Emissions Units &amp; Activities'!J$21*(1-$E187)</f>
        <v>0.57712941176470589</v>
      </c>
      <c r="M187" s="100" t="s">
        <v>258</v>
      </c>
      <c r="N187" s="103">
        <f>$G187*'2. Emissions Units &amp; Activities'!L$21*(1-$E187)</f>
        <v>1.5811764705882354E-3</v>
      </c>
      <c r="O187" s="81">
        <f>$G187*'2. Emissions Units &amp; Activities'!M$21*(1-$E187)</f>
        <v>1.5811764705882354E-3</v>
      </c>
    </row>
    <row r="188" spans="1:15">
      <c r="A188" s="77" t="s">
        <v>137</v>
      </c>
      <c r="B188" s="98" t="s">
        <v>264</v>
      </c>
      <c r="C188" s="79" t="str">
        <f>IFERROR(IF(B188="No CAS","",INDEX('DEQ Pollutant List'!$C$7:$C$611,MATCH('3. Pollutant Emissions - EF'!B188,'DEQ Pollutant List'!$B$7:$B$611,0))),"")</f>
        <v>Beryllium and compounds</v>
      </c>
      <c r="D188" s="113">
        <f>IFERROR(IF(OR($B188="",$B188="No CAS"),INDEX('DEQ Pollutant List'!$A$7:$A$611,MATCH($C188,'DEQ Pollutant List'!$C$7:$C$611,0)),INDEX('DEQ Pollutant List'!$A$7:$A$611,MATCH($B188,'DEQ Pollutant List'!$B$7:$B$611,0))),"")</f>
        <v>58</v>
      </c>
      <c r="E188" s="99">
        <v>0</v>
      </c>
      <c r="F188" s="100">
        <v>1.2E-5</v>
      </c>
      <c r="G188" s="101">
        <f t="shared" si="3"/>
        <v>1.2E-5</v>
      </c>
      <c r="H188" s="81" t="s">
        <v>256</v>
      </c>
      <c r="I188" s="102" t="s">
        <v>283</v>
      </c>
      <c r="J188" s="100" t="s">
        <v>258</v>
      </c>
      <c r="K188" s="103">
        <f>$F188*'2. Emissions Units &amp; Activities'!I$21*(1-$E188)</f>
        <v>8.6569411764705884E-4</v>
      </c>
      <c r="L188" s="81">
        <f>$F188*'2. Emissions Units &amp; Activities'!J$21*(1-$E188)</f>
        <v>8.6569411764705884E-4</v>
      </c>
      <c r="M188" s="100" t="s">
        <v>258</v>
      </c>
      <c r="N188" s="103">
        <f>$G188*'2. Emissions Units &amp; Activities'!L$21*(1-$E188)</f>
        <v>2.371764705882353E-6</v>
      </c>
      <c r="O188" s="81">
        <f>$G188*'2. Emissions Units &amp; Activities'!M$21*(1-$E188)</f>
        <v>2.371764705882353E-6</v>
      </c>
    </row>
    <row r="189" spans="1:15">
      <c r="A189" s="77" t="s">
        <v>137</v>
      </c>
      <c r="B189" s="98" t="s">
        <v>265</v>
      </c>
      <c r="C189" s="79" t="str">
        <f>IFERROR(IF(B189="No CAS","",INDEX('DEQ Pollutant List'!$C$7:$C$611,MATCH('3. Pollutant Emissions - EF'!B189,'DEQ Pollutant List'!$B$7:$B$611,0))),"")</f>
        <v>Cadmium and compounds</v>
      </c>
      <c r="D189" s="113">
        <f>IFERROR(IF(OR($B189="",$B189="No CAS"),INDEX('DEQ Pollutant List'!$A$7:$A$611,MATCH($C189,'DEQ Pollutant List'!$C$7:$C$611,0)),INDEX('DEQ Pollutant List'!$A$7:$A$611,MATCH($B189,'DEQ Pollutant List'!$B$7:$B$611,0))),"")</f>
        <v>83</v>
      </c>
      <c r="E189" s="99">
        <v>0</v>
      </c>
      <c r="F189" s="100">
        <v>1.1000000000000001E-3</v>
      </c>
      <c r="G189" s="101">
        <f t="shared" si="3"/>
        <v>1.1000000000000001E-3</v>
      </c>
      <c r="H189" s="81" t="s">
        <v>256</v>
      </c>
      <c r="I189" s="102" t="s">
        <v>283</v>
      </c>
      <c r="J189" s="100" t="s">
        <v>258</v>
      </c>
      <c r="K189" s="103">
        <f>$F189*'2. Emissions Units &amp; Activities'!I$21*(1-$E189)</f>
        <v>7.9355294117647066E-2</v>
      </c>
      <c r="L189" s="81">
        <f>$F189*'2. Emissions Units &amp; Activities'!J$21*(1-$E189)</f>
        <v>7.9355294117647066E-2</v>
      </c>
      <c r="M189" s="100" t="s">
        <v>258</v>
      </c>
      <c r="N189" s="103">
        <f>$G189*'2. Emissions Units &amp; Activities'!L$21*(1-$E189)</f>
        <v>2.1741176470588239E-4</v>
      </c>
      <c r="O189" s="81">
        <f>$G189*'2. Emissions Units &amp; Activities'!M$21*(1-$E189)</f>
        <v>2.1741176470588239E-4</v>
      </c>
    </row>
    <row r="190" spans="1:15">
      <c r="A190" s="77" t="s">
        <v>137</v>
      </c>
      <c r="B190" s="98" t="s">
        <v>266</v>
      </c>
      <c r="C190" s="79" t="str">
        <f>IFERROR(IF(B190="No CAS","",INDEX('DEQ Pollutant List'!$C$7:$C$611,MATCH('3. Pollutant Emissions - EF'!B190,'DEQ Pollutant List'!$B$7:$B$611,0))),"")</f>
        <v>Chromium VI, chromate and dichromate particulate</v>
      </c>
      <c r="D190" s="113">
        <f>IFERROR(IF(OR($B190="",$B190="No CAS"),INDEX('DEQ Pollutant List'!$A$7:$A$611,MATCH($C190,'DEQ Pollutant List'!$C$7:$C$611,0)),INDEX('DEQ Pollutant List'!$A$7:$A$611,MATCH($B190,'DEQ Pollutant List'!$B$7:$B$611,0))),"")</f>
        <v>136</v>
      </c>
      <c r="E190" s="99">
        <v>0</v>
      </c>
      <c r="F190" s="100">
        <v>1.4E-3</v>
      </c>
      <c r="G190" s="101">
        <f t="shared" si="3"/>
        <v>1.4E-3</v>
      </c>
      <c r="H190" s="81" t="s">
        <v>256</v>
      </c>
      <c r="I190" s="102" t="s">
        <v>283</v>
      </c>
      <c r="J190" s="100" t="s">
        <v>258</v>
      </c>
      <c r="K190" s="103">
        <f>$F190*'2. Emissions Units &amp; Activities'!I$21*(1-$E190)</f>
        <v>0.10099764705882353</v>
      </c>
      <c r="L190" s="81">
        <f>$F190*'2. Emissions Units &amp; Activities'!J$21*(1-$E190)</f>
        <v>0.10099764705882353</v>
      </c>
      <c r="M190" s="100" t="s">
        <v>258</v>
      </c>
      <c r="N190" s="103">
        <f>$G190*'2. Emissions Units &amp; Activities'!L$21*(1-$E190)</f>
        <v>2.7670588235294117E-4</v>
      </c>
      <c r="O190" s="81">
        <f>$G190*'2. Emissions Units &amp; Activities'!M$21*(1-$E190)</f>
        <v>2.7670588235294117E-4</v>
      </c>
    </row>
    <row r="191" spans="1:15">
      <c r="A191" s="77" t="s">
        <v>137</v>
      </c>
      <c r="B191" s="98" t="s">
        <v>267</v>
      </c>
      <c r="C191" s="79" t="str">
        <f>IFERROR(IF(B191="No CAS","",INDEX('DEQ Pollutant List'!$C$7:$C$611,MATCH('3. Pollutant Emissions - EF'!B191,'DEQ Pollutant List'!$B$7:$B$611,0))),"")</f>
        <v>Cobalt and compounds</v>
      </c>
      <c r="D191" s="113">
        <f>IFERROR(IF(OR($B191="",$B191="No CAS"),INDEX('DEQ Pollutant List'!$A$7:$A$611,MATCH($C191,'DEQ Pollutant List'!$C$7:$C$611,0)),INDEX('DEQ Pollutant List'!$A$7:$A$611,MATCH($B191,'DEQ Pollutant List'!$B$7:$B$611,0))),"")</f>
        <v>146</v>
      </c>
      <c r="E191" s="99">
        <v>0</v>
      </c>
      <c r="F191" s="100">
        <v>8.3999999999999995E-5</v>
      </c>
      <c r="G191" s="101">
        <f t="shared" si="3"/>
        <v>8.3999999999999995E-5</v>
      </c>
      <c r="H191" s="81" t="s">
        <v>256</v>
      </c>
      <c r="I191" s="102" t="s">
        <v>283</v>
      </c>
      <c r="J191" s="100" t="s">
        <v>258</v>
      </c>
      <c r="K191" s="103">
        <f>$F191*'2. Emissions Units &amp; Activities'!I$21*(1-$E191)</f>
        <v>6.0598588235294118E-3</v>
      </c>
      <c r="L191" s="81">
        <f>$F191*'2. Emissions Units &amp; Activities'!J$21*(1-$E191)</f>
        <v>6.0598588235294118E-3</v>
      </c>
      <c r="M191" s="100" t="s">
        <v>258</v>
      </c>
      <c r="N191" s="103">
        <f>$G191*'2. Emissions Units &amp; Activities'!L$21*(1-$E191)</f>
        <v>1.6602352941176472E-5</v>
      </c>
      <c r="O191" s="81">
        <f>$G191*'2. Emissions Units &amp; Activities'!M$21*(1-$E191)</f>
        <v>1.6602352941176472E-5</v>
      </c>
    </row>
    <row r="192" spans="1:15">
      <c r="A192" s="77" t="s">
        <v>137</v>
      </c>
      <c r="B192" s="98" t="s">
        <v>268</v>
      </c>
      <c r="C192" s="79" t="str">
        <f>IFERROR(IF(B192="No CAS","",INDEX('DEQ Pollutant List'!$C$7:$C$611,MATCH('3. Pollutant Emissions - EF'!B192,'DEQ Pollutant List'!$B$7:$B$611,0))),"")</f>
        <v>Copper and compounds</v>
      </c>
      <c r="D192" s="113">
        <f>IFERROR(IF(OR($B192="",$B192="No CAS"),INDEX('DEQ Pollutant List'!$A$7:$A$611,MATCH($C192,'DEQ Pollutant List'!$C$7:$C$611,0)),INDEX('DEQ Pollutant List'!$A$7:$A$611,MATCH($B192,'DEQ Pollutant List'!$B$7:$B$611,0))),"")</f>
        <v>149</v>
      </c>
      <c r="E192" s="99">
        <v>0</v>
      </c>
      <c r="F192" s="100">
        <v>8.4999999999999995E-4</v>
      </c>
      <c r="G192" s="101">
        <f t="shared" si="3"/>
        <v>8.4999999999999995E-4</v>
      </c>
      <c r="H192" s="81" t="s">
        <v>256</v>
      </c>
      <c r="I192" s="102" t="s">
        <v>283</v>
      </c>
      <c r="J192" s="100" t="s">
        <v>258</v>
      </c>
      <c r="K192" s="103">
        <f>$F192*'2. Emissions Units &amp; Activities'!I$21*(1-$E192)</f>
        <v>6.132E-2</v>
      </c>
      <c r="L192" s="81">
        <f>$F192*'2. Emissions Units &amp; Activities'!J$21*(1-$E192)</f>
        <v>6.132E-2</v>
      </c>
      <c r="M192" s="100" t="s">
        <v>258</v>
      </c>
      <c r="N192" s="103">
        <f>$G192*'2. Emissions Units &amp; Activities'!L$21*(1-$E192)</f>
        <v>1.6799999999999999E-4</v>
      </c>
      <c r="O192" s="81">
        <f>$G192*'2. Emissions Units &amp; Activities'!M$21*(1-$E192)</f>
        <v>1.6799999999999999E-4</v>
      </c>
    </row>
    <row r="193" spans="1:15">
      <c r="A193" s="77" t="s">
        <v>137</v>
      </c>
      <c r="B193" s="98" t="s">
        <v>269</v>
      </c>
      <c r="C193" s="79" t="str">
        <f>IFERROR(IF(B193="No CAS","",INDEX('DEQ Pollutant List'!$C$7:$C$611,MATCH('3. Pollutant Emissions - EF'!B193,'DEQ Pollutant List'!$B$7:$B$611,0))),"")</f>
        <v>Ethyl benzene</v>
      </c>
      <c r="D193" s="113">
        <f>IFERROR(IF(OR($B193="",$B193="No CAS"),INDEX('DEQ Pollutant List'!$A$7:$A$611,MATCH($C193,'DEQ Pollutant List'!$C$7:$C$611,0)),INDEX('DEQ Pollutant List'!$A$7:$A$611,MATCH($B193,'DEQ Pollutant List'!$B$7:$B$611,0))),"")</f>
        <v>229</v>
      </c>
      <c r="E193" s="99">
        <v>0</v>
      </c>
      <c r="F193" s="100">
        <v>9.4999999999999998E-3</v>
      </c>
      <c r="G193" s="101">
        <f t="shared" si="3"/>
        <v>9.4999999999999998E-3</v>
      </c>
      <c r="H193" s="81" t="s">
        <v>256</v>
      </c>
      <c r="I193" s="102" t="s">
        <v>283</v>
      </c>
      <c r="J193" s="100" t="s">
        <v>258</v>
      </c>
      <c r="K193" s="103">
        <f>$F193*'2. Emissions Units &amp; Activities'!I$21*(1-$E193)</f>
        <v>0.68534117647058823</v>
      </c>
      <c r="L193" s="81">
        <f>$F193*'2. Emissions Units &amp; Activities'!J$21*(1-$E193)</f>
        <v>0.68534117647058823</v>
      </c>
      <c r="M193" s="100" t="s">
        <v>258</v>
      </c>
      <c r="N193" s="103">
        <f>$G193*'2. Emissions Units &amp; Activities'!L$21*(1-$E193)</f>
        <v>1.8776470588235295E-3</v>
      </c>
      <c r="O193" s="81">
        <f>$G193*'2. Emissions Units &amp; Activities'!M$21*(1-$E193)</f>
        <v>1.8776470588235295E-3</v>
      </c>
    </row>
    <row r="194" spans="1:15">
      <c r="A194" s="77" t="s">
        <v>137</v>
      </c>
      <c r="B194" s="98" t="s">
        <v>270</v>
      </c>
      <c r="C194" s="79" t="str">
        <f>IFERROR(IF(B194="No CAS","",INDEX('DEQ Pollutant List'!$C$7:$C$611,MATCH('3. Pollutant Emissions - EF'!B194,'DEQ Pollutant List'!$B$7:$B$611,0))),"")</f>
        <v>Formaldehyde</v>
      </c>
      <c r="D194" s="113">
        <f>IFERROR(IF(OR($B194="",$B194="No CAS"),INDEX('DEQ Pollutant List'!$A$7:$A$611,MATCH($C194,'DEQ Pollutant List'!$C$7:$C$611,0)),INDEX('DEQ Pollutant List'!$A$7:$A$611,MATCH($B194,'DEQ Pollutant List'!$B$7:$B$611,0))),"")</f>
        <v>250</v>
      </c>
      <c r="E194" s="99">
        <v>0</v>
      </c>
      <c r="F194" s="100">
        <v>1.7000000000000001E-2</v>
      </c>
      <c r="G194" s="101">
        <f t="shared" si="3"/>
        <v>1.7000000000000001E-2</v>
      </c>
      <c r="H194" s="81" t="s">
        <v>256</v>
      </c>
      <c r="I194" s="102" t="s">
        <v>283</v>
      </c>
      <c r="J194" s="100" t="s">
        <v>258</v>
      </c>
      <c r="K194" s="103">
        <f>$F194*'2. Emissions Units &amp; Activities'!I$21*(1-$E194)</f>
        <v>1.2264000000000002</v>
      </c>
      <c r="L194" s="81">
        <f>$F194*'2. Emissions Units &amp; Activities'!J$21*(1-$E194)</f>
        <v>1.2264000000000002</v>
      </c>
      <c r="M194" s="100" t="s">
        <v>258</v>
      </c>
      <c r="N194" s="103">
        <f>$G194*'2. Emissions Units &amp; Activities'!L$21*(1-$E194)</f>
        <v>3.3600000000000006E-3</v>
      </c>
      <c r="O194" s="81">
        <f>$G194*'2. Emissions Units &amp; Activities'!M$21*(1-$E194)</f>
        <v>3.3600000000000006E-3</v>
      </c>
    </row>
    <row r="195" spans="1:15">
      <c r="A195" s="77" t="s">
        <v>137</v>
      </c>
      <c r="B195" s="98" t="s">
        <v>271</v>
      </c>
      <c r="C195" s="79" t="str">
        <f>IFERROR(IF(B195="No CAS","",INDEX('DEQ Pollutant List'!$C$7:$C$611,MATCH('3. Pollutant Emissions - EF'!B195,'DEQ Pollutant List'!$B$7:$B$611,0))),"")</f>
        <v>Hexane</v>
      </c>
      <c r="D195" s="113">
        <f>IFERROR(IF(OR($B195="",$B195="No CAS"),INDEX('DEQ Pollutant List'!$A$7:$A$611,MATCH($C195,'DEQ Pollutant List'!$C$7:$C$611,0)),INDEX('DEQ Pollutant List'!$A$7:$A$611,MATCH($B195,'DEQ Pollutant List'!$B$7:$B$611,0))),"")</f>
        <v>289</v>
      </c>
      <c r="E195" s="99">
        <v>0</v>
      </c>
      <c r="F195" s="100">
        <v>6.3E-3</v>
      </c>
      <c r="G195" s="101">
        <f t="shared" si="3"/>
        <v>6.3E-3</v>
      </c>
      <c r="H195" s="81" t="s">
        <v>256</v>
      </c>
      <c r="I195" s="102" t="s">
        <v>283</v>
      </c>
      <c r="J195" s="100" t="s">
        <v>258</v>
      </c>
      <c r="K195" s="103">
        <f>$F195*'2. Emissions Units &amp; Activities'!I$21*(1-$E195)</f>
        <v>0.45448941176470586</v>
      </c>
      <c r="L195" s="81">
        <f>$F195*'2. Emissions Units &amp; Activities'!J$21*(1-$E195)</f>
        <v>0.45448941176470586</v>
      </c>
      <c r="M195" s="100" t="s">
        <v>258</v>
      </c>
      <c r="N195" s="103">
        <f>$G195*'2. Emissions Units &amp; Activities'!L$21*(1-$E195)</f>
        <v>1.2451764705882354E-3</v>
      </c>
      <c r="O195" s="81">
        <f>$G195*'2. Emissions Units &amp; Activities'!M$21*(1-$E195)</f>
        <v>1.2451764705882354E-3</v>
      </c>
    </row>
    <row r="196" spans="1:15">
      <c r="A196" s="77" t="s">
        <v>137</v>
      </c>
      <c r="B196" s="98" t="s">
        <v>272</v>
      </c>
      <c r="C196" s="79" t="str">
        <f>IFERROR(IF(B196="No CAS","",INDEX('DEQ Pollutant List'!$C$7:$C$611,MATCH('3. Pollutant Emissions - EF'!B196,'DEQ Pollutant List'!$B$7:$B$611,0))),"")</f>
        <v>Lead and compounds</v>
      </c>
      <c r="D196" s="113">
        <f>IFERROR(IF(OR($B196="",$B196="No CAS"),INDEX('DEQ Pollutant List'!$A$7:$A$611,MATCH($C196,'DEQ Pollutant List'!$C$7:$C$611,0)),INDEX('DEQ Pollutant List'!$A$7:$A$611,MATCH($B196,'DEQ Pollutant List'!$B$7:$B$611,0))),"")</f>
        <v>305</v>
      </c>
      <c r="E196" s="99">
        <v>0</v>
      </c>
      <c r="F196" s="100">
        <v>5.0000000000000001E-4</v>
      </c>
      <c r="G196" s="101">
        <f t="shared" si="3"/>
        <v>5.0000000000000001E-4</v>
      </c>
      <c r="H196" s="81" t="s">
        <v>256</v>
      </c>
      <c r="I196" s="102" t="s">
        <v>283</v>
      </c>
      <c r="J196" s="100" t="s">
        <v>258</v>
      </c>
      <c r="K196" s="103">
        <f>$F196*'2. Emissions Units &amp; Activities'!I$21*(1-$E196)</f>
        <v>3.6070588235294118E-2</v>
      </c>
      <c r="L196" s="81">
        <f>$F196*'2. Emissions Units &amp; Activities'!J$21*(1-$E196)</f>
        <v>3.6070588235294118E-2</v>
      </c>
      <c r="M196" s="100" t="s">
        <v>258</v>
      </c>
      <c r="N196" s="103">
        <f>$G196*'2. Emissions Units &amp; Activities'!L$21*(1-$E196)</f>
        <v>9.8823529411764711E-5</v>
      </c>
      <c r="O196" s="81">
        <f>$G196*'2. Emissions Units &amp; Activities'!M$21*(1-$E196)</f>
        <v>9.8823529411764711E-5</v>
      </c>
    </row>
    <row r="197" spans="1:15">
      <c r="A197" s="77" t="s">
        <v>137</v>
      </c>
      <c r="B197" s="98" t="s">
        <v>273</v>
      </c>
      <c r="C197" s="79" t="str">
        <f>IFERROR(IF(B197="No CAS","",INDEX('DEQ Pollutant List'!$C$7:$C$611,MATCH('3. Pollutant Emissions - EF'!B197,'DEQ Pollutant List'!$B$7:$B$611,0))),"")</f>
        <v>Manganese and compounds</v>
      </c>
      <c r="D197" s="113">
        <f>IFERROR(IF(OR($B197="",$B197="No CAS"),INDEX('DEQ Pollutant List'!$A$7:$A$611,MATCH($C197,'DEQ Pollutant List'!$C$7:$C$611,0)),INDEX('DEQ Pollutant List'!$A$7:$A$611,MATCH($B197,'DEQ Pollutant List'!$B$7:$B$611,0))),"")</f>
        <v>312</v>
      </c>
      <c r="E197" s="99">
        <v>0</v>
      </c>
      <c r="F197" s="100">
        <v>3.8000000000000002E-4</v>
      </c>
      <c r="G197" s="101">
        <f t="shared" si="3"/>
        <v>3.8000000000000002E-4</v>
      </c>
      <c r="H197" s="81" t="s">
        <v>256</v>
      </c>
      <c r="I197" s="102" t="s">
        <v>283</v>
      </c>
      <c r="J197" s="100" t="s">
        <v>258</v>
      </c>
      <c r="K197" s="103">
        <f>$F197*'2. Emissions Units &amp; Activities'!I$21*(1-$E197)</f>
        <v>2.7413647058823532E-2</v>
      </c>
      <c r="L197" s="81">
        <f>$F197*'2. Emissions Units &amp; Activities'!J$21*(1-$E197)</f>
        <v>2.7413647058823532E-2</v>
      </c>
      <c r="M197" s="100" t="s">
        <v>258</v>
      </c>
      <c r="N197" s="103">
        <f>$G197*'2. Emissions Units &amp; Activities'!L$21*(1-$E197)</f>
        <v>7.510588235294118E-5</v>
      </c>
      <c r="O197" s="81">
        <f>$G197*'2. Emissions Units &amp; Activities'!M$21*(1-$E197)</f>
        <v>7.510588235294118E-5</v>
      </c>
    </row>
    <row r="198" spans="1:15">
      <c r="A198" s="77" t="s">
        <v>137</v>
      </c>
      <c r="B198" s="98" t="s">
        <v>274</v>
      </c>
      <c r="C198" s="79" t="str">
        <f>IFERROR(IF(B198="No CAS","",INDEX('DEQ Pollutant List'!$C$7:$C$611,MATCH('3. Pollutant Emissions - EF'!B198,'DEQ Pollutant List'!$B$7:$B$611,0))),"")</f>
        <v>Mercury and compounds</v>
      </c>
      <c r="D198" s="113">
        <f>IFERROR(IF(OR($B198="",$B198="No CAS"),INDEX('DEQ Pollutant List'!$A$7:$A$611,MATCH($C198,'DEQ Pollutant List'!$C$7:$C$611,0)),INDEX('DEQ Pollutant List'!$A$7:$A$611,MATCH($B198,'DEQ Pollutant List'!$B$7:$B$611,0))),"")</f>
        <v>316</v>
      </c>
      <c r="E198" s="99">
        <v>0</v>
      </c>
      <c r="F198" s="100">
        <v>2.5999999999999998E-4</v>
      </c>
      <c r="G198" s="101">
        <f t="shared" si="3"/>
        <v>2.5999999999999998E-4</v>
      </c>
      <c r="H198" s="81" t="s">
        <v>256</v>
      </c>
      <c r="I198" s="102" t="s">
        <v>283</v>
      </c>
      <c r="J198" s="100" t="s">
        <v>258</v>
      </c>
      <c r="K198" s="103">
        <f>$F198*'2. Emissions Units &amp; Activities'!I$21*(1-$E198)</f>
        <v>1.8756705882352939E-2</v>
      </c>
      <c r="L198" s="81">
        <f>$F198*'2. Emissions Units &amp; Activities'!J$21*(1-$E198)</f>
        <v>1.8756705882352939E-2</v>
      </c>
      <c r="M198" s="100" t="s">
        <v>258</v>
      </c>
      <c r="N198" s="103">
        <f>$G198*'2. Emissions Units &amp; Activities'!L$21*(1-$E198)</f>
        <v>5.1388235294117649E-5</v>
      </c>
      <c r="O198" s="81">
        <f>$G198*'2. Emissions Units &amp; Activities'!M$21*(1-$E198)</f>
        <v>5.1388235294117649E-5</v>
      </c>
    </row>
    <row r="199" spans="1:15">
      <c r="A199" s="77" t="s">
        <v>137</v>
      </c>
      <c r="B199" s="98" t="s">
        <v>275</v>
      </c>
      <c r="C199" s="79" t="str">
        <f>IFERROR(IF(B199="No CAS","",INDEX('DEQ Pollutant List'!$C$7:$C$611,MATCH('3. Pollutant Emissions - EF'!B199,'DEQ Pollutant List'!$B$7:$B$611,0))),"")</f>
        <v>Molybdenum trioxide</v>
      </c>
      <c r="D199" s="113">
        <f>IFERROR(IF(OR($B199="",$B199="No CAS"),INDEX('DEQ Pollutant List'!$A$7:$A$611,MATCH($C199,'DEQ Pollutant List'!$C$7:$C$611,0)),INDEX('DEQ Pollutant List'!$A$7:$A$611,MATCH($B199,'DEQ Pollutant List'!$B$7:$B$611,0))),"")</f>
        <v>361</v>
      </c>
      <c r="E199" s="99">
        <v>0</v>
      </c>
      <c r="F199" s="100">
        <v>1.65E-3</v>
      </c>
      <c r="G199" s="101">
        <f t="shared" si="3"/>
        <v>1.65E-3</v>
      </c>
      <c r="H199" s="81" t="s">
        <v>256</v>
      </c>
      <c r="I199" s="102" t="s">
        <v>283</v>
      </c>
      <c r="J199" s="100" t="s">
        <v>258</v>
      </c>
      <c r="K199" s="103">
        <f>$F199*'2. Emissions Units &amp; Activities'!I$21*(1-$E199)</f>
        <v>0.11903294117647059</v>
      </c>
      <c r="L199" s="81">
        <f>$F199*'2. Emissions Units &amp; Activities'!J$21*(1-$E199)</f>
        <v>0.11903294117647059</v>
      </c>
      <c r="M199" s="100" t="s">
        <v>258</v>
      </c>
      <c r="N199" s="103">
        <f>$G199*'2. Emissions Units &amp; Activities'!L$21*(1-$E199)</f>
        <v>3.2611764705882358E-4</v>
      </c>
      <c r="O199" s="81">
        <f>$G199*'2. Emissions Units &amp; Activities'!M$21*(1-$E199)</f>
        <v>3.2611764705882358E-4</v>
      </c>
    </row>
    <row r="200" spans="1:15">
      <c r="A200" s="77" t="s">
        <v>137</v>
      </c>
      <c r="B200" s="98" t="s">
        <v>276</v>
      </c>
      <c r="C200" s="79" t="str">
        <f>IFERROR(IF(B200="No CAS","",INDEX('DEQ Pollutant List'!$C$7:$C$611,MATCH('3. Pollutant Emissions - EF'!B200,'DEQ Pollutant List'!$B$7:$B$611,0))),"")</f>
        <v>Naphthalene</v>
      </c>
      <c r="D200" s="113">
        <f>IFERROR(IF(OR($B200="",$B200="No CAS"),INDEX('DEQ Pollutant List'!$A$7:$A$611,MATCH($C200,'DEQ Pollutant List'!$C$7:$C$611,0)),INDEX('DEQ Pollutant List'!$A$7:$A$611,MATCH($B200,'DEQ Pollutant List'!$B$7:$B$611,0))),"")</f>
        <v>428</v>
      </c>
      <c r="E200" s="99">
        <v>0</v>
      </c>
      <c r="F200" s="100">
        <v>2.9999999999999997E-4</v>
      </c>
      <c r="G200" s="101">
        <f t="shared" si="3"/>
        <v>2.9999999999999997E-4</v>
      </c>
      <c r="H200" s="81" t="s">
        <v>256</v>
      </c>
      <c r="I200" s="102" t="s">
        <v>283</v>
      </c>
      <c r="J200" s="100" t="s">
        <v>258</v>
      </c>
      <c r="K200" s="103">
        <f>$F200*'2. Emissions Units &amp; Activities'!I$21*(1-$E200)</f>
        <v>2.164235294117647E-2</v>
      </c>
      <c r="L200" s="81">
        <f>$F200*'2. Emissions Units &amp; Activities'!J$21*(1-$E200)</f>
        <v>2.164235294117647E-2</v>
      </c>
      <c r="M200" s="100" t="s">
        <v>258</v>
      </c>
      <c r="N200" s="103">
        <f>$G200*'2. Emissions Units &amp; Activities'!L$21*(1-$E200)</f>
        <v>5.9294117647058821E-5</v>
      </c>
      <c r="O200" s="81">
        <f>$G200*'2. Emissions Units &amp; Activities'!M$21*(1-$E200)</f>
        <v>5.9294117647058821E-5</v>
      </c>
    </row>
    <row r="201" spans="1:15">
      <c r="A201" s="77" t="s">
        <v>137</v>
      </c>
      <c r="B201" s="98" t="s">
        <v>277</v>
      </c>
      <c r="C201" s="79" t="str">
        <f>IFERROR(IF(B201="No CAS","",INDEX('DEQ Pollutant List'!$C$7:$C$611,MATCH('3. Pollutant Emissions - EF'!B201,'DEQ Pollutant List'!$B$7:$B$611,0))),"")</f>
        <v>Nickel and compounds</v>
      </c>
      <c r="D201" s="113">
        <f>IFERROR(IF(OR($B201="",$B201="No CAS"),INDEX('DEQ Pollutant List'!$A$7:$A$611,MATCH($C201,'DEQ Pollutant List'!$C$7:$C$611,0)),INDEX('DEQ Pollutant List'!$A$7:$A$611,MATCH($B201,'DEQ Pollutant List'!$B$7:$B$611,0))),"")</f>
        <v>364</v>
      </c>
      <c r="E201" s="99">
        <v>0</v>
      </c>
      <c r="F201" s="100">
        <v>2.0999999999999999E-3</v>
      </c>
      <c r="G201" s="101">
        <f t="shared" si="3"/>
        <v>2.0999999999999999E-3</v>
      </c>
      <c r="H201" s="81" t="s">
        <v>256</v>
      </c>
      <c r="I201" s="102" t="s">
        <v>283</v>
      </c>
      <c r="J201" s="100" t="s">
        <v>258</v>
      </c>
      <c r="K201" s="103">
        <f>$F201*'2. Emissions Units &amp; Activities'!I$21*(1-$E201)</f>
        <v>0.15149647058823529</v>
      </c>
      <c r="L201" s="81">
        <f>$F201*'2. Emissions Units &amp; Activities'!J$21*(1-$E201)</f>
        <v>0.15149647058823529</v>
      </c>
      <c r="M201" s="100" t="s">
        <v>258</v>
      </c>
      <c r="N201" s="103">
        <f>$G201*'2. Emissions Units &amp; Activities'!L$21*(1-$E201)</f>
        <v>4.1505882352941176E-4</v>
      </c>
      <c r="O201" s="81">
        <f>$G201*'2. Emissions Units &amp; Activities'!M$21*(1-$E201)</f>
        <v>4.1505882352941176E-4</v>
      </c>
    </row>
    <row r="202" spans="1:15">
      <c r="A202" s="77" t="s">
        <v>137</v>
      </c>
      <c r="B202" s="98">
        <v>401</v>
      </c>
      <c r="C202" s="79" t="str">
        <f>IFERROR(IF(B202="No CAS","",INDEX('DEQ Pollutant List'!$C$7:$C$611,MATCH('3. Pollutant Emissions - EF'!B202,'DEQ Pollutant List'!$B$7:$B$611,0))),"")</f>
        <v>Polycyclic aromatic hydrocarbons (PAHs)</v>
      </c>
      <c r="D202" s="113">
        <f>IFERROR(IF(OR($B202="",$B202="No CAS"),INDEX('DEQ Pollutant List'!$A$7:$A$611,MATCH($C202,'DEQ Pollutant List'!$C$7:$C$611,0)),INDEX('DEQ Pollutant List'!$A$7:$A$611,MATCH($B202,'DEQ Pollutant List'!$B$7:$B$611,0))),"")</f>
        <v>401</v>
      </c>
      <c r="E202" s="99">
        <v>0</v>
      </c>
      <c r="F202" s="100">
        <v>1E-4</v>
      </c>
      <c r="G202" s="101">
        <f t="shared" si="3"/>
        <v>1E-4</v>
      </c>
      <c r="H202" s="81" t="s">
        <v>256</v>
      </c>
      <c r="I202" s="102" t="s">
        <v>283</v>
      </c>
      <c r="J202" s="100" t="s">
        <v>258</v>
      </c>
      <c r="K202" s="103">
        <f>$F202*'2. Emissions Units &amp; Activities'!I$21*(1-$E202)</f>
        <v>7.214117647058824E-3</v>
      </c>
      <c r="L202" s="81">
        <f>$F202*'2. Emissions Units &amp; Activities'!J$21*(1-$E202)</f>
        <v>7.214117647058824E-3</v>
      </c>
      <c r="M202" s="100" t="s">
        <v>258</v>
      </c>
      <c r="N202" s="103">
        <f>$G202*'2. Emissions Units &amp; Activities'!L$21*(1-$E202)</f>
        <v>1.9764705882352945E-5</v>
      </c>
      <c r="O202" s="81">
        <f>$G202*'2. Emissions Units &amp; Activities'!M$21*(1-$E202)</f>
        <v>1.9764705882352945E-5</v>
      </c>
    </row>
    <row r="203" spans="1:15">
      <c r="A203" s="77" t="s">
        <v>137</v>
      </c>
      <c r="B203" s="98" t="s">
        <v>278</v>
      </c>
      <c r="C203" s="79" t="str">
        <f>IFERROR(IF(B203="No CAS","",INDEX('DEQ Pollutant List'!$C$7:$C$611,MATCH('3. Pollutant Emissions - EF'!B203,'DEQ Pollutant List'!$B$7:$B$611,0))),"")</f>
        <v>Selenium and compounds</v>
      </c>
      <c r="D203" s="113">
        <f>IFERROR(IF(OR($B203="",$B203="No CAS"),INDEX('DEQ Pollutant List'!$A$7:$A$611,MATCH($C203,'DEQ Pollutant List'!$C$7:$C$611,0)),INDEX('DEQ Pollutant List'!$A$7:$A$611,MATCH($B203,'DEQ Pollutant List'!$B$7:$B$611,0))),"")</f>
        <v>575</v>
      </c>
      <c r="E203" s="99">
        <v>0</v>
      </c>
      <c r="F203" s="100">
        <v>2.4000000000000001E-5</v>
      </c>
      <c r="G203" s="101">
        <f t="shared" si="3"/>
        <v>2.4000000000000001E-5</v>
      </c>
      <c r="H203" s="81" t="s">
        <v>256</v>
      </c>
      <c r="I203" s="102" t="s">
        <v>283</v>
      </c>
      <c r="J203" s="100" t="s">
        <v>258</v>
      </c>
      <c r="K203" s="103">
        <f>$F203*'2. Emissions Units &amp; Activities'!I$21*(1-$E203)</f>
        <v>1.7313882352941177E-3</v>
      </c>
      <c r="L203" s="81">
        <f>$F203*'2. Emissions Units &amp; Activities'!J$21*(1-$E203)</f>
        <v>1.7313882352941177E-3</v>
      </c>
      <c r="M203" s="100" t="s">
        <v>258</v>
      </c>
      <c r="N203" s="103">
        <f>$G203*'2. Emissions Units &amp; Activities'!L$21*(1-$E203)</f>
        <v>4.7435294117647061E-6</v>
      </c>
      <c r="O203" s="81">
        <f>$G203*'2. Emissions Units &amp; Activities'!M$21*(1-$E203)</f>
        <v>4.7435294117647061E-6</v>
      </c>
    </row>
    <row r="204" spans="1:15">
      <c r="A204" s="77" t="s">
        <v>137</v>
      </c>
      <c r="B204" s="98" t="s">
        <v>279</v>
      </c>
      <c r="C204" s="79" t="str">
        <f>IFERROR(IF(B204="No CAS","",INDEX('DEQ Pollutant List'!$C$7:$C$611,MATCH('3. Pollutant Emissions - EF'!B204,'DEQ Pollutant List'!$B$7:$B$611,0))),"")</f>
        <v>Toluene</v>
      </c>
      <c r="D204" s="113">
        <f>IFERROR(IF(OR($B204="",$B204="No CAS"),INDEX('DEQ Pollutant List'!$A$7:$A$611,MATCH($C204,'DEQ Pollutant List'!$C$7:$C$611,0)),INDEX('DEQ Pollutant List'!$A$7:$A$611,MATCH($B204,'DEQ Pollutant List'!$B$7:$B$611,0))),"")</f>
        <v>600</v>
      </c>
      <c r="E204" s="99">
        <v>0</v>
      </c>
      <c r="F204" s="100">
        <v>3.6600000000000001E-2</v>
      </c>
      <c r="G204" s="101">
        <f t="shared" si="3"/>
        <v>3.6600000000000001E-2</v>
      </c>
      <c r="H204" s="81" t="s">
        <v>256</v>
      </c>
      <c r="I204" s="102" t="s">
        <v>283</v>
      </c>
      <c r="J204" s="100" t="s">
        <v>258</v>
      </c>
      <c r="K204" s="103">
        <f>$F204*'2. Emissions Units &amp; Activities'!I$21*(1-$E204)</f>
        <v>2.6403670588235295</v>
      </c>
      <c r="L204" s="81">
        <f>$F204*'2. Emissions Units &amp; Activities'!J$21*(1-$E204)</f>
        <v>2.6403670588235295</v>
      </c>
      <c r="M204" s="100" t="s">
        <v>258</v>
      </c>
      <c r="N204" s="103">
        <f>$G204*'2. Emissions Units &amp; Activities'!L$21*(1-$E204)</f>
        <v>7.2338823529411768E-3</v>
      </c>
      <c r="O204" s="81">
        <f>$G204*'2. Emissions Units &amp; Activities'!M$21*(1-$E204)</f>
        <v>7.2338823529411768E-3</v>
      </c>
    </row>
    <row r="205" spans="1:15">
      <c r="A205" s="77" t="s">
        <v>137</v>
      </c>
      <c r="B205" s="98" t="s">
        <v>280</v>
      </c>
      <c r="C205" s="79" t="str">
        <f>IFERROR(IF(B205="No CAS","",INDEX('DEQ Pollutant List'!$C$7:$C$611,MATCH('3. Pollutant Emissions - EF'!B205,'DEQ Pollutant List'!$B$7:$B$611,0))),"")</f>
        <v>Vanadium (fume or dust)</v>
      </c>
      <c r="D205" s="113">
        <f>IFERROR(IF(OR($B205="",$B205="No CAS"),INDEX('DEQ Pollutant List'!$A$7:$A$611,MATCH($C205,'DEQ Pollutant List'!$C$7:$C$611,0)),INDEX('DEQ Pollutant List'!$A$7:$A$611,MATCH($B205,'DEQ Pollutant List'!$B$7:$B$611,0))),"")</f>
        <v>620</v>
      </c>
      <c r="E205" s="99">
        <v>0</v>
      </c>
      <c r="F205" s="100">
        <v>2.3E-3</v>
      </c>
      <c r="G205" s="101">
        <f t="shared" si="3"/>
        <v>2.3E-3</v>
      </c>
      <c r="H205" s="81" t="s">
        <v>256</v>
      </c>
      <c r="I205" s="102" t="s">
        <v>283</v>
      </c>
      <c r="J205" s="100" t="s">
        <v>258</v>
      </c>
      <c r="K205" s="103">
        <f>$F205*'2. Emissions Units &amp; Activities'!I$21*(1-$E205)</f>
        <v>0.16592470588235295</v>
      </c>
      <c r="L205" s="81">
        <f>$F205*'2. Emissions Units &amp; Activities'!J$21*(1-$E205)</f>
        <v>0.16592470588235295</v>
      </c>
      <c r="M205" s="100" t="s">
        <v>258</v>
      </c>
      <c r="N205" s="103">
        <f>$G205*'2. Emissions Units &amp; Activities'!L$21*(1-$E205)</f>
        <v>4.5458823529411765E-4</v>
      </c>
      <c r="O205" s="81">
        <f>$G205*'2. Emissions Units &amp; Activities'!M$21*(1-$E205)</f>
        <v>4.5458823529411765E-4</v>
      </c>
    </row>
    <row r="206" spans="1:15">
      <c r="A206" s="77" t="s">
        <v>137</v>
      </c>
      <c r="B206" s="98" t="s">
        <v>281</v>
      </c>
      <c r="C206" s="79" t="str">
        <f>IFERROR(IF(B206="No CAS","",INDEX('DEQ Pollutant List'!$C$7:$C$611,MATCH('3. Pollutant Emissions - EF'!B206,'DEQ Pollutant List'!$B$7:$B$611,0))),"")</f>
        <v>Xylene (mixture), including m-xylene, o-xylene, p-xylene</v>
      </c>
      <c r="D206" s="113">
        <f>IFERROR(IF(OR($B206="",$B206="No CAS"),INDEX('DEQ Pollutant List'!$A$7:$A$611,MATCH($C206,'DEQ Pollutant List'!$C$7:$C$611,0)),INDEX('DEQ Pollutant List'!$A$7:$A$611,MATCH($B206,'DEQ Pollutant List'!$B$7:$B$611,0))),"")</f>
        <v>628</v>
      </c>
      <c r="E206" s="99">
        <v>0</v>
      </c>
      <c r="F206" s="100">
        <v>2.7199999999999998E-2</v>
      </c>
      <c r="G206" s="101">
        <f t="shared" si="3"/>
        <v>2.7199999999999998E-2</v>
      </c>
      <c r="H206" s="81" t="s">
        <v>256</v>
      </c>
      <c r="I206" s="102" t="s">
        <v>283</v>
      </c>
      <c r="J206" s="100" t="s">
        <v>258</v>
      </c>
      <c r="K206" s="103">
        <f>$F206*'2. Emissions Units &amp; Activities'!I$21*(1-$E206)</f>
        <v>1.96224</v>
      </c>
      <c r="L206" s="81">
        <f>$F206*'2. Emissions Units &amp; Activities'!J$21*(1-$E206)</f>
        <v>1.96224</v>
      </c>
      <c r="M206" s="100" t="s">
        <v>258</v>
      </c>
      <c r="N206" s="103">
        <f>$G206*'2. Emissions Units &amp; Activities'!L$21*(1-$E206)</f>
        <v>5.3759999999999997E-3</v>
      </c>
      <c r="O206" s="81">
        <f>$G206*'2. Emissions Units &amp; Activities'!M$21*(1-$E206)</f>
        <v>5.3759999999999997E-3</v>
      </c>
    </row>
    <row r="207" spans="1:15">
      <c r="A207" s="77" t="s">
        <v>137</v>
      </c>
      <c r="B207" s="98" t="s">
        <v>282</v>
      </c>
      <c r="C207" s="79" t="str">
        <f>IFERROR(IF(B207="No CAS","",INDEX('DEQ Pollutant List'!$C$7:$C$611,MATCH('3. Pollutant Emissions - EF'!B207,'DEQ Pollutant List'!$B$7:$B$611,0))),"")</f>
        <v>Zinc and compounds</v>
      </c>
      <c r="D207" s="113">
        <f>IFERROR(IF(OR($B207="",$B207="No CAS"),INDEX('DEQ Pollutant List'!$A$7:$A$611,MATCH($C207,'DEQ Pollutant List'!$C$7:$C$611,0)),INDEX('DEQ Pollutant List'!$A$7:$A$611,MATCH($B207,'DEQ Pollutant List'!$B$7:$B$611,0))),"")</f>
        <v>632</v>
      </c>
      <c r="E207" s="99">
        <v>0</v>
      </c>
      <c r="F207" s="100">
        <v>2.9000000000000001E-2</v>
      </c>
      <c r="G207" s="101">
        <f t="shared" si="3"/>
        <v>2.9000000000000001E-2</v>
      </c>
      <c r="H207" s="81" t="s">
        <v>256</v>
      </c>
      <c r="I207" s="102" t="s">
        <v>283</v>
      </c>
      <c r="J207" s="100" t="s">
        <v>258</v>
      </c>
      <c r="K207" s="103">
        <f>$F207*'2. Emissions Units &amp; Activities'!I$21*(1-$E207)</f>
        <v>2.0920941176470591</v>
      </c>
      <c r="L207" s="81">
        <f>$F207*'2. Emissions Units &amp; Activities'!J$21*(1-$E207)</f>
        <v>2.0920941176470591</v>
      </c>
      <c r="M207" s="100" t="s">
        <v>258</v>
      </c>
      <c r="N207" s="103">
        <f>$G207*'2. Emissions Units &amp; Activities'!L$21*(1-$E207)</f>
        <v>5.7317647058823537E-3</v>
      </c>
      <c r="O207" s="81">
        <f>$G207*'2. Emissions Units &amp; Activities'!M$21*(1-$E207)</f>
        <v>5.7317647058823537E-3</v>
      </c>
    </row>
    <row r="208" spans="1:15">
      <c r="A208" s="77"/>
      <c r="B208" s="98"/>
      <c r="C208" s="79" t="str">
        <f>IFERROR(IF(B208="No CAS","",INDEX('DEQ Pollutant List'!$C$7:$C$611,MATCH('3. Pollutant Emissions - EF'!B208,'DEQ Pollutant List'!$B$7:$B$611,0))),"")</f>
        <v/>
      </c>
      <c r="D208" s="113" t="str">
        <f>IFERROR(IF(OR($B208="",$B208="No CAS"),INDEX('DEQ Pollutant List'!$A$7:$A$611,MATCH($C208,'DEQ Pollutant List'!$C$7:$C$611,0)),INDEX('DEQ Pollutant List'!$A$7:$A$611,MATCH($B208,'DEQ Pollutant List'!$B$7:$B$611,0))),"")</f>
        <v/>
      </c>
      <c r="E208" s="99"/>
      <c r="F208" s="100"/>
      <c r="G208" s="101"/>
      <c r="H208" s="81"/>
      <c r="I208" s="102"/>
      <c r="J208" s="100"/>
      <c r="K208" s="103"/>
      <c r="L208" s="81"/>
      <c r="M208" s="100"/>
      <c r="N208" s="103"/>
      <c r="O208" s="81"/>
    </row>
    <row r="209" spans="1:15">
      <c r="A209" s="77" t="s">
        <v>140</v>
      </c>
      <c r="B209" s="98" t="s">
        <v>255</v>
      </c>
      <c r="C209" s="79" t="str">
        <f>IFERROR(IF(B209="No CAS","",INDEX('DEQ Pollutant List'!$C$7:$C$611,MATCH('3. Pollutant Emissions - EF'!B209,'DEQ Pollutant List'!$B$7:$B$611,0))),"")</f>
        <v>Acetaldehyde</v>
      </c>
      <c r="D209" s="113">
        <f>IFERROR(IF(OR($B209="",$B209="No CAS"),INDEX('DEQ Pollutant List'!$A$7:$A$611,MATCH($C209,'DEQ Pollutant List'!$C$7:$C$611,0)),INDEX('DEQ Pollutant List'!$A$7:$A$611,MATCH($B209,'DEQ Pollutant List'!$B$7:$B$611,0))),"")</f>
        <v>1</v>
      </c>
      <c r="E209" s="99">
        <v>0</v>
      </c>
      <c r="F209" s="100">
        <v>4.3E-3</v>
      </c>
      <c r="G209" s="101">
        <f t="shared" ref="G209:G272" si="4">F209</f>
        <v>4.3E-3</v>
      </c>
      <c r="H209" s="81" t="s">
        <v>256</v>
      </c>
      <c r="I209" s="102" t="s">
        <v>283</v>
      </c>
      <c r="J209" s="100" t="s">
        <v>258</v>
      </c>
      <c r="K209" s="103">
        <f>$F209*'2. Emissions Units &amp; Activities'!I$22*(1-$E209)</f>
        <v>0.31020705882352939</v>
      </c>
      <c r="L209" s="81">
        <f>$F209*'2. Emissions Units &amp; Activities'!J$22*(1-$E209)</f>
        <v>0.31020705882352939</v>
      </c>
      <c r="M209" s="100" t="s">
        <v>258</v>
      </c>
      <c r="N209" s="103">
        <f>$G209*'2. Emissions Units &amp; Activities'!L$22*(1-$E209)</f>
        <v>8.4988235294117655E-4</v>
      </c>
      <c r="O209" s="81">
        <f>$G209*'2. Emissions Units &amp; Activities'!M$22*(1-$E209)</f>
        <v>8.4988235294117655E-4</v>
      </c>
    </row>
    <row r="210" spans="1:15">
      <c r="A210" s="77" t="s">
        <v>140</v>
      </c>
      <c r="B210" s="98" t="s">
        <v>259</v>
      </c>
      <c r="C210" s="79" t="str">
        <f>IFERROR(IF(B210="No CAS","",INDEX('DEQ Pollutant List'!$C$7:$C$611,MATCH('3. Pollutant Emissions - EF'!B210,'DEQ Pollutant List'!$B$7:$B$611,0))),"")</f>
        <v>Acrolein</v>
      </c>
      <c r="D210" s="113">
        <f>IFERROR(IF(OR($B210="",$B210="No CAS"),INDEX('DEQ Pollutant List'!$A$7:$A$611,MATCH($C210,'DEQ Pollutant List'!$C$7:$C$611,0)),INDEX('DEQ Pollutant List'!$A$7:$A$611,MATCH($B210,'DEQ Pollutant List'!$B$7:$B$611,0))),"")</f>
        <v>5</v>
      </c>
      <c r="E210" s="99">
        <v>0</v>
      </c>
      <c r="F210" s="100">
        <v>2.7000000000000001E-3</v>
      </c>
      <c r="G210" s="101">
        <f t="shared" si="4"/>
        <v>2.7000000000000001E-3</v>
      </c>
      <c r="H210" s="81" t="s">
        <v>256</v>
      </c>
      <c r="I210" s="102" t="s">
        <v>283</v>
      </c>
      <c r="J210" s="100" t="s">
        <v>258</v>
      </c>
      <c r="K210" s="103">
        <f>$F210*'2. Emissions Units &amp; Activities'!I$22*(1-$E210)</f>
        <v>0.19478117647058824</v>
      </c>
      <c r="L210" s="81">
        <f>$F210*'2. Emissions Units &amp; Activities'!J$22*(1-$E210)</f>
        <v>0.19478117647058824</v>
      </c>
      <c r="M210" s="100" t="s">
        <v>258</v>
      </c>
      <c r="N210" s="103">
        <f>$G210*'2. Emissions Units &amp; Activities'!L$22*(1-$E210)</f>
        <v>5.3364705882352943E-4</v>
      </c>
      <c r="O210" s="81">
        <f>$G210*'2. Emissions Units &amp; Activities'!M$22*(1-$E210)</f>
        <v>5.3364705882352943E-4</v>
      </c>
    </row>
    <row r="211" spans="1:15">
      <c r="A211" s="77" t="s">
        <v>140</v>
      </c>
      <c r="B211" s="98" t="s">
        <v>260</v>
      </c>
      <c r="C211" s="79" t="str">
        <f>IFERROR(IF(B211="No CAS","",INDEX('DEQ Pollutant List'!$C$7:$C$611,MATCH('3. Pollutant Emissions - EF'!B211,'DEQ Pollutant List'!$B$7:$B$611,0))),"")</f>
        <v>Ammonia</v>
      </c>
      <c r="D211" s="113">
        <f>IFERROR(IF(OR($B211="",$B211="No CAS"),INDEX('DEQ Pollutant List'!$A$7:$A$611,MATCH($C211,'DEQ Pollutant List'!$C$7:$C$611,0)),INDEX('DEQ Pollutant List'!$A$7:$A$611,MATCH($B211,'DEQ Pollutant List'!$B$7:$B$611,0))),"")</f>
        <v>26</v>
      </c>
      <c r="E211" s="99">
        <v>0</v>
      </c>
      <c r="F211" s="100">
        <v>18</v>
      </c>
      <c r="G211" s="101">
        <f t="shared" si="4"/>
        <v>18</v>
      </c>
      <c r="H211" s="81" t="s">
        <v>256</v>
      </c>
      <c r="I211" s="102" t="s">
        <v>283</v>
      </c>
      <c r="J211" s="100" t="s">
        <v>258</v>
      </c>
      <c r="K211" s="103">
        <f>$F211*'2. Emissions Units &amp; Activities'!I$22*(1-$E211)</f>
        <v>1298.5411764705882</v>
      </c>
      <c r="L211" s="81">
        <f>$F211*'2. Emissions Units &amp; Activities'!J$22*(1-$E211)</f>
        <v>1298.5411764705882</v>
      </c>
      <c r="M211" s="100" t="s">
        <v>258</v>
      </c>
      <c r="N211" s="103">
        <f>$G211*'2. Emissions Units &amp; Activities'!L$22*(1-$E211)</f>
        <v>3.5576470588235298</v>
      </c>
      <c r="O211" s="81">
        <f>$G211*'2. Emissions Units &amp; Activities'!M$22*(1-$E211)</f>
        <v>3.5576470588235298</v>
      </c>
    </row>
    <row r="212" spans="1:15">
      <c r="A212" s="77" t="s">
        <v>140</v>
      </c>
      <c r="B212" s="98" t="s">
        <v>253</v>
      </c>
      <c r="C212" s="79" t="str">
        <f>IFERROR(IF(B212="No CAS","",INDEX('DEQ Pollutant List'!$C$7:$C$611,MATCH('3. Pollutant Emissions - EF'!B212,'DEQ Pollutant List'!$B$7:$B$611,0))),"")</f>
        <v>Arsenic and compounds</v>
      </c>
      <c r="D212" s="113">
        <f>IFERROR(IF(OR($B212="",$B212="No CAS"),INDEX('DEQ Pollutant List'!$A$7:$A$611,MATCH($C212,'DEQ Pollutant List'!$C$7:$C$611,0)),INDEX('DEQ Pollutant List'!$A$7:$A$611,MATCH($B212,'DEQ Pollutant List'!$B$7:$B$611,0))),"")</f>
        <v>37</v>
      </c>
      <c r="E212" s="99">
        <v>0</v>
      </c>
      <c r="F212" s="100">
        <v>2.0000000000000001E-4</v>
      </c>
      <c r="G212" s="101">
        <f t="shared" si="4"/>
        <v>2.0000000000000001E-4</v>
      </c>
      <c r="H212" s="81" t="s">
        <v>256</v>
      </c>
      <c r="I212" s="102" t="s">
        <v>283</v>
      </c>
      <c r="J212" s="100" t="s">
        <v>258</v>
      </c>
      <c r="K212" s="103">
        <f>$F212*'2. Emissions Units &amp; Activities'!I$22*(1-$E212)</f>
        <v>1.4428235294117648E-2</v>
      </c>
      <c r="L212" s="81">
        <f>$F212*'2. Emissions Units &amp; Activities'!J$22*(1-$E212)</f>
        <v>1.4428235294117648E-2</v>
      </c>
      <c r="M212" s="100" t="s">
        <v>258</v>
      </c>
      <c r="N212" s="103">
        <f>$G212*'2. Emissions Units &amp; Activities'!L$22*(1-$E212)</f>
        <v>3.952941176470589E-5</v>
      </c>
      <c r="O212" s="81">
        <f>$G212*'2. Emissions Units &amp; Activities'!M$22*(1-$E212)</f>
        <v>3.952941176470589E-5</v>
      </c>
    </row>
    <row r="213" spans="1:15">
      <c r="A213" s="77" t="s">
        <v>140</v>
      </c>
      <c r="B213" s="98" t="s">
        <v>261</v>
      </c>
      <c r="C213" s="79" t="str">
        <f>IFERROR(IF(B213="No CAS","",INDEX('DEQ Pollutant List'!$C$7:$C$611,MATCH('3. Pollutant Emissions - EF'!B213,'DEQ Pollutant List'!$B$7:$B$611,0))),"")</f>
        <v>Barium and compounds</v>
      </c>
      <c r="D213" s="113">
        <f>IFERROR(IF(OR($B213="",$B213="No CAS"),INDEX('DEQ Pollutant List'!$A$7:$A$611,MATCH($C213,'DEQ Pollutant List'!$C$7:$C$611,0)),INDEX('DEQ Pollutant List'!$A$7:$A$611,MATCH($B213,'DEQ Pollutant List'!$B$7:$B$611,0))),"")</f>
        <v>45</v>
      </c>
      <c r="E213" s="99">
        <v>0</v>
      </c>
      <c r="F213" s="100">
        <v>4.4000000000000003E-3</v>
      </c>
      <c r="G213" s="101">
        <f t="shared" si="4"/>
        <v>4.4000000000000003E-3</v>
      </c>
      <c r="H213" s="81" t="s">
        <v>256</v>
      </c>
      <c r="I213" s="102" t="s">
        <v>283</v>
      </c>
      <c r="J213" s="100" t="s">
        <v>258</v>
      </c>
      <c r="K213" s="103">
        <f>$F213*'2. Emissions Units &amp; Activities'!I$22*(1-$E213)</f>
        <v>0.31742117647058826</v>
      </c>
      <c r="L213" s="81">
        <f>$F213*'2. Emissions Units &amp; Activities'!J$22*(1-$E213)</f>
        <v>0.31742117647058826</v>
      </c>
      <c r="M213" s="100" t="s">
        <v>258</v>
      </c>
      <c r="N213" s="103">
        <f>$G213*'2. Emissions Units &amp; Activities'!L$22*(1-$E213)</f>
        <v>8.6964705882352957E-4</v>
      </c>
      <c r="O213" s="81">
        <f>$G213*'2. Emissions Units &amp; Activities'!M$22*(1-$E213)</f>
        <v>8.6964705882352957E-4</v>
      </c>
    </row>
    <row r="214" spans="1:15">
      <c r="A214" s="77" t="s">
        <v>140</v>
      </c>
      <c r="B214" s="98" t="s">
        <v>262</v>
      </c>
      <c r="C214" s="79" t="str">
        <f>IFERROR(IF(B214="No CAS","",INDEX('DEQ Pollutant List'!$C$7:$C$611,MATCH('3. Pollutant Emissions - EF'!B214,'DEQ Pollutant List'!$B$7:$B$611,0))),"")</f>
        <v>Benzene</v>
      </c>
      <c r="D214" s="113">
        <f>IFERROR(IF(OR($B214="",$B214="No CAS"),INDEX('DEQ Pollutant List'!$A$7:$A$611,MATCH($C214,'DEQ Pollutant List'!$C$7:$C$611,0)),INDEX('DEQ Pollutant List'!$A$7:$A$611,MATCH($B214,'DEQ Pollutant List'!$B$7:$B$611,0))),"")</f>
        <v>46</v>
      </c>
      <c r="E214" s="99">
        <v>0</v>
      </c>
      <c r="F214" s="100">
        <v>8.0000000000000002E-3</v>
      </c>
      <c r="G214" s="101">
        <f t="shared" si="4"/>
        <v>8.0000000000000002E-3</v>
      </c>
      <c r="H214" s="81" t="s">
        <v>256</v>
      </c>
      <c r="I214" s="102" t="s">
        <v>283</v>
      </c>
      <c r="J214" s="100" t="s">
        <v>258</v>
      </c>
      <c r="K214" s="103">
        <f>$F214*'2. Emissions Units &amp; Activities'!I$22*(1-$E214)</f>
        <v>0.57712941176470589</v>
      </c>
      <c r="L214" s="81">
        <f>$F214*'2. Emissions Units &amp; Activities'!J$22*(1-$E214)</f>
        <v>0.57712941176470589</v>
      </c>
      <c r="M214" s="100" t="s">
        <v>258</v>
      </c>
      <c r="N214" s="103">
        <f>$G214*'2. Emissions Units &amp; Activities'!L$22*(1-$E214)</f>
        <v>1.5811764705882354E-3</v>
      </c>
      <c r="O214" s="81">
        <f>$G214*'2. Emissions Units &amp; Activities'!M$22*(1-$E214)</f>
        <v>1.5811764705882354E-3</v>
      </c>
    </row>
    <row r="215" spans="1:15">
      <c r="A215" s="77" t="s">
        <v>140</v>
      </c>
      <c r="B215" s="98" t="s">
        <v>264</v>
      </c>
      <c r="C215" s="79" t="str">
        <f>IFERROR(IF(B215="No CAS","",INDEX('DEQ Pollutant List'!$C$7:$C$611,MATCH('3. Pollutant Emissions - EF'!B215,'DEQ Pollutant List'!$B$7:$B$611,0))),"")</f>
        <v>Beryllium and compounds</v>
      </c>
      <c r="D215" s="113">
        <f>IFERROR(IF(OR($B215="",$B215="No CAS"),INDEX('DEQ Pollutant List'!$A$7:$A$611,MATCH($C215,'DEQ Pollutant List'!$C$7:$C$611,0)),INDEX('DEQ Pollutant List'!$A$7:$A$611,MATCH($B215,'DEQ Pollutant List'!$B$7:$B$611,0))),"")</f>
        <v>58</v>
      </c>
      <c r="E215" s="99">
        <v>0</v>
      </c>
      <c r="F215" s="100">
        <v>1.2E-5</v>
      </c>
      <c r="G215" s="101">
        <f t="shared" si="4"/>
        <v>1.2E-5</v>
      </c>
      <c r="H215" s="81" t="s">
        <v>256</v>
      </c>
      <c r="I215" s="102" t="s">
        <v>283</v>
      </c>
      <c r="J215" s="100" t="s">
        <v>258</v>
      </c>
      <c r="K215" s="103">
        <f>$F215*'2. Emissions Units &amp; Activities'!I$22*(1-$E215)</f>
        <v>8.6569411764705884E-4</v>
      </c>
      <c r="L215" s="81">
        <f>$F215*'2. Emissions Units &amp; Activities'!J$22*(1-$E215)</f>
        <v>8.6569411764705884E-4</v>
      </c>
      <c r="M215" s="100" t="s">
        <v>258</v>
      </c>
      <c r="N215" s="103">
        <f>$G215*'2. Emissions Units &amp; Activities'!L$22*(1-$E215)</f>
        <v>2.371764705882353E-6</v>
      </c>
      <c r="O215" s="81">
        <f>$G215*'2. Emissions Units &amp; Activities'!M$22*(1-$E215)</f>
        <v>2.371764705882353E-6</v>
      </c>
    </row>
    <row r="216" spans="1:15">
      <c r="A216" s="77" t="s">
        <v>140</v>
      </c>
      <c r="B216" s="98" t="s">
        <v>265</v>
      </c>
      <c r="C216" s="79" t="str">
        <f>IFERROR(IF(B216="No CAS","",INDEX('DEQ Pollutant List'!$C$7:$C$611,MATCH('3. Pollutant Emissions - EF'!B216,'DEQ Pollutant List'!$B$7:$B$611,0))),"")</f>
        <v>Cadmium and compounds</v>
      </c>
      <c r="D216" s="113">
        <f>IFERROR(IF(OR($B216="",$B216="No CAS"),INDEX('DEQ Pollutant List'!$A$7:$A$611,MATCH($C216,'DEQ Pollutant List'!$C$7:$C$611,0)),INDEX('DEQ Pollutant List'!$A$7:$A$611,MATCH($B216,'DEQ Pollutant List'!$B$7:$B$611,0))),"")</f>
        <v>83</v>
      </c>
      <c r="E216" s="99">
        <v>0</v>
      </c>
      <c r="F216" s="100">
        <v>1.1000000000000001E-3</v>
      </c>
      <c r="G216" s="101">
        <f t="shared" si="4"/>
        <v>1.1000000000000001E-3</v>
      </c>
      <c r="H216" s="81" t="s">
        <v>256</v>
      </c>
      <c r="I216" s="102" t="s">
        <v>283</v>
      </c>
      <c r="J216" s="100" t="s">
        <v>258</v>
      </c>
      <c r="K216" s="103">
        <f>$F216*'2. Emissions Units &amp; Activities'!I$22*(1-$E216)</f>
        <v>7.9355294117647066E-2</v>
      </c>
      <c r="L216" s="81">
        <f>$F216*'2. Emissions Units &amp; Activities'!J$22*(1-$E216)</f>
        <v>7.9355294117647066E-2</v>
      </c>
      <c r="M216" s="100" t="s">
        <v>258</v>
      </c>
      <c r="N216" s="103">
        <f>$G216*'2. Emissions Units &amp; Activities'!L$22*(1-$E216)</f>
        <v>2.1741176470588239E-4</v>
      </c>
      <c r="O216" s="81">
        <f>$G216*'2. Emissions Units &amp; Activities'!M$22*(1-$E216)</f>
        <v>2.1741176470588239E-4</v>
      </c>
    </row>
    <row r="217" spans="1:15">
      <c r="A217" s="77" t="s">
        <v>140</v>
      </c>
      <c r="B217" s="98" t="s">
        <v>266</v>
      </c>
      <c r="C217" s="79" t="str">
        <f>IFERROR(IF(B217="No CAS","",INDEX('DEQ Pollutant List'!$C$7:$C$611,MATCH('3. Pollutant Emissions - EF'!B217,'DEQ Pollutant List'!$B$7:$B$611,0))),"")</f>
        <v>Chromium VI, chromate and dichromate particulate</v>
      </c>
      <c r="D217" s="113">
        <f>IFERROR(IF(OR($B217="",$B217="No CAS"),INDEX('DEQ Pollutant List'!$A$7:$A$611,MATCH($C217,'DEQ Pollutant List'!$C$7:$C$611,0)),INDEX('DEQ Pollutant List'!$A$7:$A$611,MATCH($B217,'DEQ Pollutant List'!$B$7:$B$611,0))),"")</f>
        <v>136</v>
      </c>
      <c r="E217" s="99">
        <v>0</v>
      </c>
      <c r="F217" s="100">
        <v>1.4E-3</v>
      </c>
      <c r="G217" s="101">
        <f t="shared" si="4"/>
        <v>1.4E-3</v>
      </c>
      <c r="H217" s="81" t="s">
        <v>256</v>
      </c>
      <c r="I217" s="102" t="s">
        <v>283</v>
      </c>
      <c r="J217" s="100" t="s">
        <v>258</v>
      </c>
      <c r="K217" s="103">
        <f>$F217*'2. Emissions Units &amp; Activities'!I$22*(1-$E217)</f>
        <v>0.10099764705882353</v>
      </c>
      <c r="L217" s="81">
        <f>$F217*'2. Emissions Units &amp; Activities'!J$22*(1-$E217)</f>
        <v>0.10099764705882353</v>
      </c>
      <c r="M217" s="100" t="s">
        <v>258</v>
      </c>
      <c r="N217" s="103">
        <f>$G217*'2. Emissions Units &amp; Activities'!L$22*(1-$E217)</f>
        <v>2.7670588235294117E-4</v>
      </c>
      <c r="O217" s="81">
        <f>$G217*'2. Emissions Units &amp; Activities'!M$22*(1-$E217)</f>
        <v>2.7670588235294117E-4</v>
      </c>
    </row>
    <row r="218" spans="1:15">
      <c r="A218" s="77" t="s">
        <v>140</v>
      </c>
      <c r="B218" s="98" t="s">
        <v>267</v>
      </c>
      <c r="C218" s="79" t="str">
        <f>IFERROR(IF(B218="No CAS","",INDEX('DEQ Pollutant List'!$C$7:$C$611,MATCH('3. Pollutant Emissions - EF'!B218,'DEQ Pollutant List'!$B$7:$B$611,0))),"")</f>
        <v>Cobalt and compounds</v>
      </c>
      <c r="D218" s="113">
        <f>IFERROR(IF(OR($B218="",$B218="No CAS"),INDEX('DEQ Pollutant List'!$A$7:$A$611,MATCH($C218,'DEQ Pollutant List'!$C$7:$C$611,0)),INDEX('DEQ Pollutant List'!$A$7:$A$611,MATCH($B218,'DEQ Pollutant List'!$B$7:$B$611,0))),"")</f>
        <v>146</v>
      </c>
      <c r="E218" s="99">
        <v>0</v>
      </c>
      <c r="F218" s="100">
        <v>8.3999999999999995E-5</v>
      </c>
      <c r="G218" s="101">
        <f t="shared" si="4"/>
        <v>8.3999999999999995E-5</v>
      </c>
      <c r="H218" s="81" t="s">
        <v>256</v>
      </c>
      <c r="I218" s="102" t="s">
        <v>283</v>
      </c>
      <c r="J218" s="100" t="s">
        <v>258</v>
      </c>
      <c r="K218" s="103">
        <f>$F218*'2. Emissions Units &amp; Activities'!I$22*(1-$E218)</f>
        <v>6.0598588235294118E-3</v>
      </c>
      <c r="L218" s="81">
        <f>$F218*'2. Emissions Units &amp; Activities'!J$22*(1-$E218)</f>
        <v>6.0598588235294118E-3</v>
      </c>
      <c r="M218" s="100" t="s">
        <v>258</v>
      </c>
      <c r="N218" s="103">
        <f>$G218*'2. Emissions Units &amp; Activities'!L$22*(1-$E218)</f>
        <v>1.6602352941176472E-5</v>
      </c>
      <c r="O218" s="81">
        <f>$G218*'2. Emissions Units &amp; Activities'!M$22*(1-$E218)</f>
        <v>1.6602352941176472E-5</v>
      </c>
    </row>
    <row r="219" spans="1:15">
      <c r="A219" s="77" t="s">
        <v>140</v>
      </c>
      <c r="B219" s="98" t="s">
        <v>268</v>
      </c>
      <c r="C219" s="79" t="str">
        <f>IFERROR(IF(B219="No CAS","",INDEX('DEQ Pollutant List'!$C$7:$C$611,MATCH('3. Pollutant Emissions - EF'!B219,'DEQ Pollutant List'!$B$7:$B$611,0))),"")</f>
        <v>Copper and compounds</v>
      </c>
      <c r="D219" s="113">
        <f>IFERROR(IF(OR($B219="",$B219="No CAS"),INDEX('DEQ Pollutant List'!$A$7:$A$611,MATCH($C219,'DEQ Pollutant List'!$C$7:$C$611,0)),INDEX('DEQ Pollutant List'!$A$7:$A$611,MATCH($B219,'DEQ Pollutant List'!$B$7:$B$611,0))),"")</f>
        <v>149</v>
      </c>
      <c r="E219" s="99">
        <v>0</v>
      </c>
      <c r="F219" s="100">
        <v>8.4999999999999995E-4</v>
      </c>
      <c r="G219" s="101">
        <f t="shared" si="4"/>
        <v>8.4999999999999995E-4</v>
      </c>
      <c r="H219" s="81" t="s">
        <v>256</v>
      </c>
      <c r="I219" s="102" t="s">
        <v>283</v>
      </c>
      <c r="J219" s="100" t="s">
        <v>258</v>
      </c>
      <c r="K219" s="103">
        <f>$F219*'2. Emissions Units &amp; Activities'!I$22*(1-$E219)</f>
        <v>6.132E-2</v>
      </c>
      <c r="L219" s="81">
        <f>$F219*'2. Emissions Units &amp; Activities'!J$22*(1-$E219)</f>
        <v>6.132E-2</v>
      </c>
      <c r="M219" s="100" t="s">
        <v>258</v>
      </c>
      <c r="N219" s="103">
        <f>$G219*'2. Emissions Units &amp; Activities'!L$22*(1-$E219)</f>
        <v>1.6799999999999999E-4</v>
      </c>
      <c r="O219" s="81">
        <f>$G219*'2. Emissions Units &amp; Activities'!M$22*(1-$E219)</f>
        <v>1.6799999999999999E-4</v>
      </c>
    </row>
    <row r="220" spans="1:15">
      <c r="A220" s="77" t="s">
        <v>140</v>
      </c>
      <c r="B220" s="98" t="s">
        <v>269</v>
      </c>
      <c r="C220" s="79" t="str">
        <f>IFERROR(IF(B220="No CAS","",INDEX('DEQ Pollutant List'!$C$7:$C$611,MATCH('3. Pollutant Emissions - EF'!B220,'DEQ Pollutant List'!$B$7:$B$611,0))),"")</f>
        <v>Ethyl benzene</v>
      </c>
      <c r="D220" s="113">
        <f>IFERROR(IF(OR($B220="",$B220="No CAS"),INDEX('DEQ Pollutant List'!$A$7:$A$611,MATCH($C220,'DEQ Pollutant List'!$C$7:$C$611,0)),INDEX('DEQ Pollutant List'!$A$7:$A$611,MATCH($B220,'DEQ Pollutant List'!$B$7:$B$611,0))),"")</f>
        <v>229</v>
      </c>
      <c r="E220" s="99">
        <v>0</v>
      </c>
      <c r="F220" s="100">
        <v>9.4999999999999998E-3</v>
      </c>
      <c r="G220" s="101">
        <f t="shared" si="4"/>
        <v>9.4999999999999998E-3</v>
      </c>
      <c r="H220" s="81" t="s">
        <v>256</v>
      </c>
      <c r="I220" s="102" t="s">
        <v>283</v>
      </c>
      <c r="J220" s="100" t="s">
        <v>258</v>
      </c>
      <c r="K220" s="103">
        <f>$F220*'2. Emissions Units &amp; Activities'!I$22*(1-$E220)</f>
        <v>0.68534117647058823</v>
      </c>
      <c r="L220" s="81">
        <f>$F220*'2. Emissions Units &amp; Activities'!J$22*(1-$E220)</f>
        <v>0.68534117647058823</v>
      </c>
      <c r="M220" s="100" t="s">
        <v>258</v>
      </c>
      <c r="N220" s="103">
        <f>$G220*'2. Emissions Units &amp; Activities'!L$22*(1-$E220)</f>
        <v>1.8776470588235295E-3</v>
      </c>
      <c r="O220" s="81">
        <f>$G220*'2. Emissions Units &amp; Activities'!M$22*(1-$E220)</f>
        <v>1.8776470588235295E-3</v>
      </c>
    </row>
    <row r="221" spans="1:15">
      <c r="A221" s="77" t="s">
        <v>140</v>
      </c>
      <c r="B221" s="98" t="s">
        <v>270</v>
      </c>
      <c r="C221" s="79" t="str">
        <f>IFERROR(IF(B221="No CAS","",INDEX('DEQ Pollutant List'!$C$7:$C$611,MATCH('3. Pollutant Emissions - EF'!B221,'DEQ Pollutant List'!$B$7:$B$611,0))),"")</f>
        <v>Formaldehyde</v>
      </c>
      <c r="D221" s="113">
        <f>IFERROR(IF(OR($B221="",$B221="No CAS"),INDEX('DEQ Pollutant List'!$A$7:$A$611,MATCH($C221,'DEQ Pollutant List'!$C$7:$C$611,0)),INDEX('DEQ Pollutant List'!$A$7:$A$611,MATCH($B221,'DEQ Pollutant List'!$B$7:$B$611,0))),"")</f>
        <v>250</v>
      </c>
      <c r="E221" s="99">
        <v>0</v>
      </c>
      <c r="F221" s="100">
        <v>1.7000000000000001E-2</v>
      </c>
      <c r="G221" s="101">
        <f t="shared" si="4"/>
        <v>1.7000000000000001E-2</v>
      </c>
      <c r="H221" s="81" t="s">
        <v>256</v>
      </c>
      <c r="I221" s="102" t="s">
        <v>283</v>
      </c>
      <c r="J221" s="100" t="s">
        <v>258</v>
      </c>
      <c r="K221" s="103">
        <f>$F221*'2. Emissions Units &amp; Activities'!I$22*(1-$E221)</f>
        <v>1.2264000000000002</v>
      </c>
      <c r="L221" s="81">
        <f>$F221*'2. Emissions Units &amp; Activities'!J$22*(1-$E221)</f>
        <v>1.2264000000000002</v>
      </c>
      <c r="M221" s="100" t="s">
        <v>258</v>
      </c>
      <c r="N221" s="103">
        <f>$G221*'2. Emissions Units &amp; Activities'!L$22*(1-$E221)</f>
        <v>3.3600000000000006E-3</v>
      </c>
      <c r="O221" s="81">
        <f>$G221*'2. Emissions Units &amp; Activities'!M$22*(1-$E221)</f>
        <v>3.3600000000000006E-3</v>
      </c>
    </row>
    <row r="222" spans="1:15">
      <c r="A222" s="77" t="s">
        <v>140</v>
      </c>
      <c r="B222" s="98" t="s">
        <v>271</v>
      </c>
      <c r="C222" s="79" t="str">
        <f>IFERROR(IF(B222="No CAS","",INDEX('DEQ Pollutant List'!$C$7:$C$611,MATCH('3. Pollutant Emissions - EF'!B222,'DEQ Pollutant List'!$B$7:$B$611,0))),"")</f>
        <v>Hexane</v>
      </c>
      <c r="D222" s="113">
        <f>IFERROR(IF(OR($B222="",$B222="No CAS"),INDEX('DEQ Pollutant List'!$A$7:$A$611,MATCH($C222,'DEQ Pollutant List'!$C$7:$C$611,0)),INDEX('DEQ Pollutant List'!$A$7:$A$611,MATCH($B222,'DEQ Pollutant List'!$B$7:$B$611,0))),"")</f>
        <v>289</v>
      </c>
      <c r="E222" s="99">
        <v>0</v>
      </c>
      <c r="F222" s="100">
        <v>6.3E-3</v>
      </c>
      <c r="G222" s="101">
        <f t="shared" si="4"/>
        <v>6.3E-3</v>
      </c>
      <c r="H222" s="81" t="s">
        <v>256</v>
      </c>
      <c r="I222" s="102" t="s">
        <v>283</v>
      </c>
      <c r="J222" s="100" t="s">
        <v>258</v>
      </c>
      <c r="K222" s="103">
        <f>$F222*'2. Emissions Units &amp; Activities'!I$22*(1-$E222)</f>
        <v>0.45448941176470586</v>
      </c>
      <c r="L222" s="81">
        <f>$F222*'2. Emissions Units &amp; Activities'!J$22*(1-$E222)</f>
        <v>0.45448941176470586</v>
      </c>
      <c r="M222" s="100" t="s">
        <v>258</v>
      </c>
      <c r="N222" s="103">
        <f>$G222*'2. Emissions Units &amp; Activities'!L$22*(1-$E222)</f>
        <v>1.2451764705882354E-3</v>
      </c>
      <c r="O222" s="81">
        <f>$G222*'2. Emissions Units &amp; Activities'!M$22*(1-$E222)</f>
        <v>1.2451764705882354E-3</v>
      </c>
    </row>
    <row r="223" spans="1:15">
      <c r="A223" s="77" t="s">
        <v>140</v>
      </c>
      <c r="B223" s="98" t="s">
        <v>272</v>
      </c>
      <c r="C223" s="79" t="str">
        <f>IFERROR(IF(B223="No CAS","",INDEX('DEQ Pollutant List'!$C$7:$C$611,MATCH('3. Pollutant Emissions - EF'!B223,'DEQ Pollutant List'!$B$7:$B$611,0))),"")</f>
        <v>Lead and compounds</v>
      </c>
      <c r="D223" s="113">
        <f>IFERROR(IF(OR($B223="",$B223="No CAS"),INDEX('DEQ Pollutant List'!$A$7:$A$611,MATCH($C223,'DEQ Pollutant List'!$C$7:$C$611,0)),INDEX('DEQ Pollutant List'!$A$7:$A$611,MATCH($B223,'DEQ Pollutant List'!$B$7:$B$611,0))),"")</f>
        <v>305</v>
      </c>
      <c r="E223" s="99">
        <v>0</v>
      </c>
      <c r="F223" s="100">
        <v>5.0000000000000001E-4</v>
      </c>
      <c r="G223" s="101">
        <f t="shared" si="4"/>
        <v>5.0000000000000001E-4</v>
      </c>
      <c r="H223" s="81" t="s">
        <v>256</v>
      </c>
      <c r="I223" s="102" t="s">
        <v>283</v>
      </c>
      <c r="J223" s="100" t="s">
        <v>258</v>
      </c>
      <c r="K223" s="103">
        <f>$F223*'2. Emissions Units &amp; Activities'!I$22*(1-$E223)</f>
        <v>3.6070588235294118E-2</v>
      </c>
      <c r="L223" s="81">
        <f>$F223*'2. Emissions Units &amp; Activities'!J$22*(1-$E223)</f>
        <v>3.6070588235294118E-2</v>
      </c>
      <c r="M223" s="100" t="s">
        <v>258</v>
      </c>
      <c r="N223" s="103">
        <f>$G223*'2. Emissions Units &amp; Activities'!L$22*(1-$E223)</f>
        <v>9.8823529411764711E-5</v>
      </c>
      <c r="O223" s="81">
        <f>$G223*'2. Emissions Units &amp; Activities'!M$22*(1-$E223)</f>
        <v>9.8823529411764711E-5</v>
      </c>
    </row>
    <row r="224" spans="1:15">
      <c r="A224" s="77" t="s">
        <v>140</v>
      </c>
      <c r="B224" s="98" t="s">
        <v>273</v>
      </c>
      <c r="C224" s="79" t="str">
        <f>IFERROR(IF(B224="No CAS","",INDEX('DEQ Pollutant List'!$C$7:$C$611,MATCH('3. Pollutant Emissions - EF'!B224,'DEQ Pollutant List'!$B$7:$B$611,0))),"")</f>
        <v>Manganese and compounds</v>
      </c>
      <c r="D224" s="113">
        <f>IFERROR(IF(OR($B224="",$B224="No CAS"),INDEX('DEQ Pollutant List'!$A$7:$A$611,MATCH($C224,'DEQ Pollutant List'!$C$7:$C$611,0)),INDEX('DEQ Pollutant List'!$A$7:$A$611,MATCH($B224,'DEQ Pollutant List'!$B$7:$B$611,0))),"")</f>
        <v>312</v>
      </c>
      <c r="E224" s="99">
        <v>0</v>
      </c>
      <c r="F224" s="100">
        <v>3.8000000000000002E-4</v>
      </c>
      <c r="G224" s="101">
        <f t="shared" si="4"/>
        <v>3.8000000000000002E-4</v>
      </c>
      <c r="H224" s="81" t="s">
        <v>256</v>
      </c>
      <c r="I224" s="102" t="s">
        <v>283</v>
      </c>
      <c r="J224" s="100" t="s">
        <v>258</v>
      </c>
      <c r="K224" s="103">
        <f>$F224*'2. Emissions Units &amp; Activities'!I$22*(1-$E224)</f>
        <v>2.7413647058823532E-2</v>
      </c>
      <c r="L224" s="81">
        <f>$F224*'2. Emissions Units &amp; Activities'!J$22*(1-$E224)</f>
        <v>2.7413647058823532E-2</v>
      </c>
      <c r="M224" s="100" t="s">
        <v>258</v>
      </c>
      <c r="N224" s="103">
        <f>$G224*'2. Emissions Units &amp; Activities'!L$22*(1-$E224)</f>
        <v>7.510588235294118E-5</v>
      </c>
      <c r="O224" s="81">
        <f>$G224*'2. Emissions Units &amp; Activities'!M$22*(1-$E224)</f>
        <v>7.510588235294118E-5</v>
      </c>
    </row>
    <row r="225" spans="1:15">
      <c r="A225" s="77" t="s">
        <v>140</v>
      </c>
      <c r="B225" s="98" t="s">
        <v>274</v>
      </c>
      <c r="C225" s="79" t="str">
        <f>IFERROR(IF(B225="No CAS","",INDEX('DEQ Pollutant List'!$C$7:$C$611,MATCH('3. Pollutant Emissions - EF'!B225,'DEQ Pollutant List'!$B$7:$B$611,0))),"")</f>
        <v>Mercury and compounds</v>
      </c>
      <c r="D225" s="113">
        <f>IFERROR(IF(OR($B225="",$B225="No CAS"),INDEX('DEQ Pollutant List'!$A$7:$A$611,MATCH($C225,'DEQ Pollutant List'!$C$7:$C$611,0)),INDEX('DEQ Pollutant List'!$A$7:$A$611,MATCH($B225,'DEQ Pollutant List'!$B$7:$B$611,0))),"")</f>
        <v>316</v>
      </c>
      <c r="E225" s="99">
        <v>0</v>
      </c>
      <c r="F225" s="100">
        <v>2.5999999999999998E-4</v>
      </c>
      <c r="G225" s="101">
        <f t="shared" si="4"/>
        <v>2.5999999999999998E-4</v>
      </c>
      <c r="H225" s="81" t="s">
        <v>256</v>
      </c>
      <c r="I225" s="102" t="s">
        <v>283</v>
      </c>
      <c r="J225" s="100" t="s">
        <v>258</v>
      </c>
      <c r="K225" s="103">
        <f>$F225*'2. Emissions Units &amp; Activities'!I$22*(1-$E225)</f>
        <v>1.8756705882352939E-2</v>
      </c>
      <c r="L225" s="81">
        <f>$F225*'2. Emissions Units &amp; Activities'!J$22*(1-$E225)</f>
        <v>1.8756705882352939E-2</v>
      </c>
      <c r="M225" s="100" t="s">
        <v>258</v>
      </c>
      <c r="N225" s="103">
        <f>$G225*'2. Emissions Units &amp; Activities'!L$22*(1-$E225)</f>
        <v>5.1388235294117649E-5</v>
      </c>
      <c r="O225" s="81">
        <f>$G225*'2. Emissions Units &amp; Activities'!M$22*(1-$E225)</f>
        <v>5.1388235294117649E-5</v>
      </c>
    </row>
    <row r="226" spans="1:15">
      <c r="A226" s="77" t="s">
        <v>140</v>
      </c>
      <c r="B226" s="98" t="s">
        <v>275</v>
      </c>
      <c r="C226" s="79" t="str">
        <f>IFERROR(IF(B226="No CAS","",INDEX('DEQ Pollutant List'!$C$7:$C$611,MATCH('3. Pollutant Emissions - EF'!B226,'DEQ Pollutant List'!$B$7:$B$611,0))),"")</f>
        <v>Molybdenum trioxide</v>
      </c>
      <c r="D226" s="113">
        <f>IFERROR(IF(OR($B226="",$B226="No CAS"),INDEX('DEQ Pollutant List'!$A$7:$A$611,MATCH($C226,'DEQ Pollutant List'!$C$7:$C$611,0)),INDEX('DEQ Pollutant List'!$A$7:$A$611,MATCH($B226,'DEQ Pollutant List'!$B$7:$B$611,0))),"")</f>
        <v>361</v>
      </c>
      <c r="E226" s="99">
        <v>0</v>
      </c>
      <c r="F226" s="100">
        <v>1.65E-3</v>
      </c>
      <c r="G226" s="101">
        <f t="shared" si="4"/>
        <v>1.65E-3</v>
      </c>
      <c r="H226" s="81" t="s">
        <v>256</v>
      </c>
      <c r="I226" s="102" t="s">
        <v>283</v>
      </c>
      <c r="J226" s="100" t="s">
        <v>258</v>
      </c>
      <c r="K226" s="103">
        <f>$F226*'2. Emissions Units &amp; Activities'!I$22*(1-$E226)</f>
        <v>0.11903294117647059</v>
      </c>
      <c r="L226" s="81">
        <f>$F226*'2. Emissions Units &amp; Activities'!J$22*(1-$E226)</f>
        <v>0.11903294117647059</v>
      </c>
      <c r="M226" s="100" t="s">
        <v>258</v>
      </c>
      <c r="N226" s="103">
        <f>$G226*'2. Emissions Units &amp; Activities'!L$22*(1-$E226)</f>
        <v>3.2611764705882358E-4</v>
      </c>
      <c r="O226" s="81">
        <f>$G226*'2. Emissions Units &amp; Activities'!M$22*(1-$E226)</f>
        <v>3.2611764705882358E-4</v>
      </c>
    </row>
    <row r="227" spans="1:15">
      <c r="A227" s="77" t="s">
        <v>140</v>
      </c>
      <c r="B227" s="98" t="s">
        <v>276</v>
      </c>
      <c r="C227" s="79" t="str">
        <f>IFERROR(IF(B227="No CAS","",INDEX('DEQ Pollutant List'!$C$7:$C$611,MATCH('3. Pollutant Emissions - EF'!B227,'DEQ Pollutant List'!$B$7:$B$611,0))),"")</f>
        <v>Naphthalene</v>
      </c>
      <c r="D227" s="113">
        <f>IFERROR(IF(OR($B227="",$B227="No CAS"),INDEX('DEQ Pollutant List'!$A$7:$A$611,MATCH($C227,'DEQ Pollutant List'!$C$7:$C$611,0)),INDEX('DEQ Pollutant List'!$A$7:$A$611,MATCH($B227,'DEQ Pollutant List'!$B$7:$B$611,0))),"")</f>
        <v>428</v>
      </c>
      <c r="E227" s="99">
        <v>0</v>
      </c>
      <c r="F227" s="100">
        <v>2.9999999999999997E-4</v>
      </c>
      <c r="G227" s="101">
        <f t="shared" si="4"/>
        <v>2.9999999999999997E-4</v>
      </c>
      <c r="H227" s="81" t="s">
        <v>256</v>
      </c>
      <c r="I227" s="102" t="s">
        <v>283</v>
      </c>
      <c r="J227" s="100" t="s">
        <v>258</v>
      </c>
      <c r="K227" s="103">
        <f>$F227*'2. Emissions Units &amp; Activities'!I$22*(1-$E227)</f>
        <v>2.164235294117647E-2</v>
      </c>
      <c r="L227" s="81">
        <f>$F227*'2. Emissions Units &amp; Activities'!J$22*(1-$E227)</f>
        <v>2.164235294117647E-2</v>
      </c>
      <c r="M227" s="100" t="s">
        <v>258</v>
      </c>
      <c r="N227" s="103">
        <f>$G227*'2. Emissions Units &amp; Activities'!L$22*(1-$E227)</f>
        <v>5.9294117647058821E-5</v>
      </c>
      <c r="O227" s="81">
        <f>$G227*'2. Emissions Units &amp; Activities'!M$22*(1-$E227)</f>
        <v>5.9294117647058821E-5</v>
      </c>
    </row>
    <row r="228" spans="1:15">
      <c r="A228" s="77" t="s">
        <v>140</v>
      </c>
      <c r="B228" s="98" t="s">
        <v>277</v>
      </c>
      <c r="C228" s="79" t="str">
        <f>IFERROR(IF(B228="No CAS","",INDEX('DEQ Pollutant List'!$C$7:$C$611,MATCH('3. Pollutant Emissions - EF'!B228,'DEQ Pollutant List'!$B$7:$B$611,0))),"")</f>
        <v>Nickel and compounds</v>
      </c>
      <c r="D228" s="113">
        <f>IFERROR(IF(OR($B228="",$B228="No CAS"),INDEX('DEQ Pollutant List'!$A$7:$A$611,MATCH($C228,'DEQ Pollutant List'!$C$7:$C$611,0)),INDEX('DEQ Pollutant List'!$A$7:$A$611,MATCH($B228,'DEQ Pollutant List'!$B$7:$B$611,0))),"")</f>
        <v>364</v>
      </c>
      <c r="E228" s="99">
        <v>0</v>
      </c>
      <c r="F228" s="100">
        <v>2.0999999999999999E-3</v>
      </c>
      <c r="G228" s="101">
        <f t="shared" si="4"/>
        <v>2.0999999999999999E-3</v>
      </c>
      <c r="H228" s="81" t="s">
        <v>256</v>
      </c>
      <c r="I228" s="102" t="s">
        <v>283</v>
      </c>
      <c r="J228" s="100" t="s">
        <v>258</v>
      </c>
      <c r="K228" s="103">
        <f>$F228*'2. Emissions Units &amp; Activities'!I$22*(1-$E228)</f>
        <v>0.15149647058823529</v>
      </c>
      <c r="L228" s="81">
        <f>$F228*'2. Emissions Units &amp; Activities'!J$22*(1-$E228)</f>
        <v>0.15149647058823529</v>
      </c>
      <c r="M228" s="100" t="s">
        <v>258</v>
      </c>
      <c r="N228" s="103">
        <f>$G228*'2. Emissions Units &amp; Activities'!L$22*(1-$E228)</f>
        <v>4.1505882352941176E-4</v>
      </c>
      <c r="O228" s="81">
        <f>$G228*'2. Emissions Units &amp; Activities'!M$22*(1-$E228)</f>
        <v>4.1505882352941176E-4</v>
      </c>
    </row>
    <row r="229" spans="1:15">
      <c r="A229" s="77" t="s">
        <v>140</v>
      </c>
      <c r="B229" s="98">
        <v>401</v>
      </c>
      <c r="C229" s="79" t="str">
        <f>IFERROR(IF(B229="No CAS","",INDEX('DEQ Pollutant List'!$C$7:$C$611,MATCH('3. Pollutant Emissions - EF'!B229,'DEQ Pollutant List'!$B$7:$B$611,0))),"")</f>
        <v>Polycyclic aromatic hydrocarbons (PAHs)</v>
      </c>
      <c r="D229" s="113">
        <f>IFERROR(IF(OR($B229="",$B229="No CAS"),INDEX('DEQ Pollutant List'!$A$7:$A$611,MATCH($C229,'DEQ Pollutant List'!$C$7:$C$611,0)),INDEX('DEQ Pollutant List'!$A$7:$A$611,MATCH($B229,'DEQ Pollutant List'!$B$7:$B$611,0))),"")</f>
        <v>401</v>
      </c>
      <c r="E229" s="99">
        <v>0</v>
      </c>
      <c r="F229" s="100">
        <v>1E-4</v>
      </c>
      <c r="G229" s="101">
        <f t="shared" si="4"/>
        <v>1E-4</v>
      </c>
      <c r="H229" s="81" t="s">
        <v>256</v>
      </c>
      <c r="I229" s="102" t="s">
        <v>283</v>
      </c>
      <c r="J229" s="100" t="s">
        <v>258</v>
      </c>
      <c r="K229" s="103">
        <f>$F229*'2. Emissions Units &amp; Activities'!I$22*(1-$E229)</f>
        <v>7.214117647058824E-3</v>
      </c>
      <c r="L229" s="81">
        <f>$F229*'2. Emissions Units &amp; Activities'!J$22*(1-$E229)</f>
        <v>7.214117647058824E-3</v>
      </c>
      <c r="M229" s="100" t="s">
        <v>258</v>
      </c>
      <c r="N229" s="103">
        <f>$G229*'2. Emissions Units &amp; Activities'!L$22*(1-$E229)</f>
        <v>1.9764705882352945E-5</v>
      </c>
      <c r="O229" s="81">
        <f>$G229*'2. Emissions Units &amp; Activities'!M$22*(1-$E229)</f>
        <v>1.9764705882352945E-5</v>
      </c>
    </row>
    <row r="230" spans="1:15">
      <c r="A230" s="77" t="s">
        <v>140</v>
      </c>
      <c r="B230" s="98" t="s">
        <v>278</v>
      </c>
      <c r="C230" s="79" t="str">
        <f>IFERROR(IF(B230="No CAS","",INDEX('DEQ Pollutant List'!$C$7:$C$611,MATCH('3. Pollutant Emissions - EF'!B230,'DEQ Pollutant List'!$B$7:$B$611,0))),"")</f>
        <v>Selenium and compounds</v>
      </c>
      <c r="D230" s="113">
        <f>IFERROR(IF(OR($B230="",$B230="No CAS"),INDEX('DEQ Pollutant List'!$A$7:$A$611,MATCH($C230,'DEQ Pollutant List'!$C$7:$C$611,0)),INDEX('DEQ Pollutant List'!$A$7:$A$611,MATCH($B230,'DEQ Pollutant List'!$B$7:$B$611,0))),"")</f>
        <v>575</v>
      </c>
      <c r="E230" s="99">
        <v>0</v>
      </c>
      <c r="F230" s="100">
        <v>2.4000000000000001E-5</v>
      </c>
      <c r="G230" s="101">
        <f t="shared" si="4"/>
        <v>2.4000000000000001E-5</v>
      </c>
      <c r="H230" s="81" t="s">
        <v>256</v>
      </c>
      <c r="I230" s="102" t="s">
        <v>283</v>
      </c>
      <c r="J230" s="100" t="s">
        <v>258</v>
      </c>
      <c r="K230" s="103">
        <f>$F230*'2. Emissions Units &amp; Activities'!I$22*(1-$E230)</f>
        <v>1.7313882352941177E-3</v>
      </c>
      <c r="L230" s="81">
        <f>$F230*'2. Emissions Units &amp; Activities'!J$22*(1-$E230)</f>
        <v>1.7313882352941177E-3</v>
      </c>
      <c r="M230" s="100" t="s">
        <v>258</v>
      </c>
      <c r="N230" s="103">
        <f>$G230*'2. Emissions Units &amp; Activities'!L$22*(1-$E230)</f>
        <v>4.7435294117647061E-6</v>
      </c>
      <c r="O230" s="81">
        <f>$G230*'2. Emissions Units &amp; Activities'!M$22*(1-$E230)</f>
        <v>4.7435294117647061E-6</v>
      </c>
    </row>
    <row r="231" spans="1:15">
      <c r="A231" s="77" t="s">
        <v>140</v>
      </c>
      <c r="B231" s="98" t="s">
        <v>279</v>
      </c>
      <c r="C231" s="79" t="str">
        <f>IFERROR(IF(B231="No CAS","",INDEX('DEQ Pollutant List'!$C$7:$C$611,MATCH('3. Pollutant Emissions - EF'!B231,'DEQ Pollutant List'!$B$7:$B$611,0))),"")</f>
        <v>Toluene</v>
      </c>
      <c r="D231" s="113">
        <f>IFERROR(IF(OR($B231="",$B231="No CAS"),INDEX('DEQ Pollutant List'!$A$7:$A$611,MATCH($C231,'DEQ Pollutant List'!$C$7:$C$611,0)),INDEX('DEQ Pollutant List'!$A$7:$A$611,MATCH($B231,'DEQ Pollutant List'!$B$7:$B$611,0))),"")</f>
        <v>600</v>
      </c>
      <c r="E231" s="99">
        <v>0</v>
      </c>
      <c r="F231" s="100">
        <v>3.6600000000000001E-2</v>
      </c>
      <c r="G231" s="101">
        <f t="shared" si="4"/>
        <v>3.6600000000000001E-2</v>
      </c>
      <c r="H231" s="81" t="s">
        <v>256</v>
      </c>
      <c r="I231" s="102" t="s">
        <v>283</v>
      </c>
      <c r="J231" s="100" t="s">
        <v>258</v>
      </c>
      <c r="K231" s="103">
        <f>$F231*'2. Emissions Units &amp; Activities'!I$22*(1-$E231)</f>
        <v>2.6403670588235295</v>
      </c>
      <c r="L231" s="81">
        <f>$F231*'2. Emissions Units &amp; Activities'!J$22*(1-$E231)</f>
        <v>2.6403670588235295</v>
      </c>
      <c r="M231" s="100" t="s">
        <v>258</v>
      </c>
      <c r="N231" s="103">
        <f>$G231*'2. Emissions Units &amp; Activities'!L$22*(1-$E231)</f>
        <v>7.2338823529411768E-3</v>
      </c>
      <c r="O231" s="81">
        <f>$G231*'2. Emissions Units &amp; Activities'!M$22*(1-$E231)</f>
        <v>7.2338823529411768E-3</v>
      </c>
    </row>
    <row r="232" spans="1:15">
      <c r="A232" s="77" t="s">
        <v>140</v>
      </c>
      <c r="B232" s="98" t="s">
        <v>280</v>
      </c>
      <c r="C232" s="79" t="str">
        <f>IFERROR(IF(B232="No CAS","",INDEX('DEQ Pollutant List'!$C$7:$C$611,MATCH('3. Pollutant Emissions - EF'!B232,'DEQ Pollutant List'!$B$7:$B$611,0))),"")</f>
        <v>Vanadium (fume or dust)</v>
      </c>
      <c r="D232" s="113">
        <f>IFERROR(IF(OR($B232="",$B232="No CAS"),INDEX('DEQ Pollutant List'!$A$7:$A$611,MATCH($C232,'DEQ Pollutant List'!$C$7:$C$611,0)),INDEX('DEQ Pollutant List'!$A$7:$A$611,MATCH($B232,'DEQ Pollutant List'!$B$7:$B$611,0))),"")</f>
        <v>620</v>
      </c>
      <c r="E232" s="99">
        <v>0</v>
      </c>
      <c r="F232" s="100">
        <v>2.3E-3</v>
      </c>
      <c r="G232" s="101">
        <f t="shared" si="4"/>
        <v>2.3E-3</v>
      </c>
      <c r="H232" s="81" t="s">
        <v>256</v>
      </c>
      <c r="I232" s="102" t="s">
        <v>283</v>
      </c>
      <c r="J232" s="100" t="s">
        <v>258</v>
      </c>
      <c r="K232" s="103">
        <f>$F232*'2. Emissions Units &amp; Activities'!I$22*(1-$E232)</f>
        <v>0.16592470588235295</v>
      </c>
      <c r="L232" s="81">
        <f>$F232*'2. Emissions Units &amp; Activities'!J$22*(1-$E232)</f>
        <v>0.16592470588235295</v>
      </c>
      <c r="M232" s="100" t="s">
        <v>258</v>
      </c>
      <c r="N232" s="103">
        <f>$G232*'2. Emissions Units &amp; Activities'!L$22*(1-$E232)</f>
        <v>4.5458823529411765E-4</v>
      </c>
      <c r="O232" s="81">
        <f>$G232*'2. Emissions Units &amp; Activities'!M$22*(1-$E232)</f>
        <v>4.5458823529411765E-4</v>
      </c>
    </row>
    <row r="233" spans="1:15">
      <c r="A233" s="77" t="s">
        <v>140</v>
      </c>
      <c r="B233" s="98" t="s">
        <v>281</v>
      </c>
      <c r="C233" s="79" t="str">
        <f>IFERROR(IF(B233="No CAS","",INDEX('DEQ Pollutant List'!$C$7:$C$611,MATCH('3. Pollutant Emissions - EF'!B233,'DEQ Pollutant List'!$B$7:$B$611,0))),"")</f>
        <v>Xylene (mixture), including m-xylene, o-xylene, p-xylene</v>
      </c>
      <c r="D233" s="113">
        <f>IFERROR(IF(OR($B233="",$B233="No CAS"),INDEX('DEQ Pollutant List'!$A$7:$A$611,MATCH($C233,'DEQ Pollutant List'!$C$7:$C$611,0)),INDEX('DEQ Pollutant List'!$A$7:$A$611,MATCH($B233,'DEQ Pollutant List'!$B$7:$B$611,0))),"")</f>
        <v>628</v>
      </c>
      <c r="E233" s="99">
        <v>0</v>
      </c>
      <c r="F233" s="100">
        <v>2.7199999999999998E-2</v>
      </c>
      <c r="G233" s="101">
        <f t="shared" si="4"/>
        <v>2.7199999999999998E-2</v>
      </c>
      <c r="H233" s="81" t="s">
        <v>256</v>
      </c>
      <c r="I233" s="102" t="s">
        <v>283</v>
      </c>
      <c r="J233" s="100" t="s">
        <v>258</v>
      </c>
      <c r="K233" s="103">
        <f>$F233*'2. Emissions Units &amp; Activities'!I$22*(1-$E233)</f>
        <v>1.96224</v>
      </c>
      <c r="L233" s="81">
        <f>$F233*'2. Emissions Units &amp; Activities'!J$22*(1-$E233)</f>
        <v>1.96224</v>
      </c>
      <c r="M233" s="100" t="s">
        <v>258</v>
      </c>
      <c r="N233" s="103">
        <f>$G233*'2. Emissions Units &amp; Activities'!L$22*(1-$E233)</f>
        <v>5.3759999999999997E-3</v>
      </c>
      <c r="O233" s="81">
        <f>$G233*'2. Emissions Units &amp; Activities'!M$22*(1-$E233)</f>
        <v>5.3759999999999997E-3</v>
      </c>
    </row>
    <row r="234" spans="1:15">
      <c r="A234" s="77" t="s">
        <v>140</v>
      </c>
      <c r="B234" s="98" t="s">
        <v>282</v>
      </c>
      <c r="C234" s="79" t="str">
        <f>IFERROR(IF(B234="No CAS","",INDEX('DEQ Pollutant List'!$C$7:$C$611,MATCH('3. Pollutant Emissions - EF'!B234,'DEQ Pollutant List'!$B$7:$B$611,0))),"")</f>
        <v>Zinc and compounds</v>
      </c>
      <c r="D234" s="113">
        <f>IFERROR(IF(OR($B234="",$B234="No CAS"),INDEX('DEQ Pollutant List'!$A$7:$A$611,MATCH($C234,'DEQ Pollutant List'!$C$7:$C$611,0)),INDEX('DEQ Pollutant List'!$A$7:$A$611,MATCH($B234,'DEQ Pollutant List'!$B$7:$B$611,0))),"")</f>
        <v>632</v>
      </c>
      <c r="E234" s="99">
        <v>0</v>
      </c>
      <c r="F234" s="100">
        <v>2.9000000000000001E-2</v>
      </c>
      <c r="G234" s="101">
        <f t="shared" si="4"/>
        <v>2.9000000000000001E-2</v>
      </c>
      <c r="H234" s="81" t="s">
        <v>256</v>
      </c>
      <c r="I234" s="102" t="s">
        <v>283</v>
      </c>
      <c r="J234" s="100" t="s">
        <v>258</v>
      </c>
      <c r="K234" s="103">
        <f>$F234*'2. Emissions Units &amp; Activities'!I$22*(1-$E234)</f>
        <v>2.0920941176470591</v>
      </c>
      <c r="L234" s="81">
        <f>$F234*'2. Emissions Units &amp; Activities'!J$22*(1-$E234)</f>
        <v>2.0920941176470591</v>
      </c>
      <c r="M234" s="100" t="s">
        <v>258</v>
      </c>
      <c r="N234" s="103">
        <f>$G234*'2. Emissions Units &amp; Activities'!L$22*(1-$E234)</f>
        <v>5.7317647058823537E-3</v>
      </c>
      <c r="O234" s="81">
        <f>$G234*'2. Emissions Units &amp; Activities'!M$22*(1-$E234)</f>
        <v>5.7317647058823537E-3</v>
      </c>
    </row>
    <row r="235" spans="1:15">
      <c r="A235" s="77"/>
      <c r="B235" s="98"/>
      <c r="C235" s="79" t="str">
        <f>IFERROR(IF(B235="No CAS","",INDEX('DEQ Pollutant List'!$C$7:$C$611,MATCH('3. Pollutant Emissions - EF'!B235,'DEQ Pollutant List'!$B$7:$B$611,0))),"")</f>
        <v/>
      </c>
      <c r="D235" s="113" t="str">
        <f>IFERROR(IF(OR($B235="",$B235="No CAS"),INDEX('DEQ Pollutant List'!$A$7:$A$611,MATCH($C235,'DEQ Pollutant List'!$C$7:$C$611,0)),INDEX('DEQ Pollutant List'!$A$7:$A$611,MATCH($B235,'DEQ Pollutant List'!$B$7:$B$611,0))),"")</f>
        <v/>
      </c>
      <c r="E235" s="99"/>
      <c r="F235" s="100"/>
      <c r="G235" s="101"/>
      <c r="H235" s="81"/>
      <c r="I235" s="102"/>
      <c r="J235" s="100"/>
      <c r="K235" s="103"/>
      <c r="L235" s="81"/>
      <c r="M235" s="100"/>
      <c r="N235" s="103"/>
      <c r="O235" s="81"/>
    </row>
    <row r="236" spans="1:15">
      <c r="A236" s="77" t="s">
        <v>143</v>
      </c>
      <c r="B236" s="98" t="s">
        <v>255</v>
      </c>
      <c r="C236" s="79" t="str">
        <f>IFERROR(IF(B236="No CAS","",INDEX('DEQ Pollutant List'!$C$7:$C$611,MATCH('3. Pollutant Emissions - EF'!B236,'DEQ Pollutant List'!$B$7:$B$611,0))),"")</f>
        <v>Acetaldehyde</v>
      </c>
      <c r="D236" s="113">
        <f>IFERROR(IF(OR($B236="",$B236="No CAS"),INDEX('DEQ Pollutant List'!$A$7:$A$611,MATCH($C236,'DEQ Pollutant List'!$C$7:$C$611,0)),INDEX('DEQ Pollutant List'!$A$7:$A$611,MATCH($B236,'DEQ Pollutant List'!$B$7:$B$611,0))),"")</f>
        <v>1</v>
      </c>
      <c r="E236" s="99">
        <v>0</v>
      </c>
      <c r="F236" s="100">
        <v>4.3E-3</v>
      </c>
      <c r="G236" s="101">
        <f t="shared" si="4"/>
        <v>4.3E-3</v>
      </c>
      <c r="H236" s="81" t="s">
        <v>256</v>
      </c>
      <c r="I236" s="102" t="s">
        <v>283</v>
      </c>
      <c r="J236" s="100" t="s">
        <v>258</v>
      </c>
      <c r="K236" s="103">
        <f>$F236*'2. Emissions Units &amp; Activities'!I$23*(1-$E236)</f>
        <v>1.2142390588235297</v>
      </c>
      <c r="L236" s="81">
        <f>$F236*'2. Emissions Units &amp; Activities'!J$23*(1-$E236)</f>
        <v>1.2142390588235297</v>
      </c>
      <c r="M236" s="100" t="s">
        <v>258</v>
      </c>
      <c r="N236" s="103">
        <f>$G236*'2. Emissions Units &amp; Activities'!L$23*(1-$E236)</f>
        <v>3.3266823529411772E-3</v>
      </c>
      <c r="O236" s="81">
        <f>$G236*'2. Emissions Units &amp; Activities'!M$23*(1-$E236)</f>
        <v>3.3266823529411772E-3</v>
      </c>
    </row>
    <row r="237" spans="1:15">
      <c r="A237" s="77" t="s">
        <v>143</v>
      </c>
      <c r="B237" s="98" t="s">
        <v>259</v>
      </c>
      <c r="C237" s="79" t="str">
        <f>IFERROR(IF(B237="No CAS","",INDEX('DEQ Pollutant List'!$C$7:$C$611,MATCH('3. Pollutant Emissions - EF'!B237,'DEQ Pollutant List'!$B$7:$B$611,0))),"")</f>
        <v>Acrolein</v>
      </c>
      <c r="D237" s="113">
        <f>IFERROR(IF(OR($B237="",$B237="No CAS"),INDEX('DEQ Pollutant List'!$A$7:$A$611,MATCH($C237,'DEQ Pollutant List'!$C$7:$C$611,0)),INDEX('DEQ Pollutant List'!$A$7:$A$611,MATCH($B237,'DEQ Pollutant List'!$B$7:$B$611,0))),"")</f>
        <v>5</v>
      </c>
      <c r="E237" s="99">
        <v>0</v>
      </c>
      <c r="F237" s="100">
        <v>2.7000000000000001E-3</v>
      </c>
      <c r="G237" s="101">
        <f t="shared" si="4"/>
        <v>2.7000000000000001E-3</v>
      </c>
      <c r="H237" s="81" t="s">
        <v>256</v>
      </c>
      <c r="I237" s="102" t="s">
        <v>283</v>
      </c>
      <c r="J237" s="100" t="s">
        <v>258</v>
      </c>
      <c r="K237" s="103">
        <f>$F237*'2. Emissions Units &amp; Activities'!I$23*(1-$E237)</f>
        <v>0.76242917647058839</v>
      </c>
      <c r="L237" s="81">
        <f>$F237*'2. Emissions Units &amp; Activities'!J$23*(1-$E237)</f>
        <v>0.76242917647058839</v>
      </c>
      <c r="M237" s="100" t="s">
        <v>258</v>
      </c>
      <c r="N237" s="103">
        <f>$G237*'2. Emissions Units &amp; Activities'!L$23*(1-$E237)</f>
        <v>2.0888470588235298E-3</v>
      </c>
      <c r="O237" s="81">
        <f>$G237*'2. Emissions Units &amp; Activities'!M$23*(1-$E237)</f>
        <v>2.0888470588235298E-3</v>
      </c>
    </row>
    <row r="238" spans="1:15">
      <c r="A238" s="77" t="s">
        <v>143</v>
      </c>
      <c r="B238" s="98" t="s">
        <v>260</v>
      </c>
      <c r="C238" s="79" t="str">
        <f>IFERROR(IF(B238="No CAS","",INDEX('DEQ Pollutant List'!$C$7:$C$611,MATCH('3. Pollutant Emissions - EF'!B238,'DEQ Pollutant List'!$B$7:$B$611,0))),"")</f>
        <v>Ammonia</v>
      </c>
      <c r="D238" s="113">
        <f>IFERROR(IF(OR($B238="",$B238="No CAS"),INDEX('DEQ Pollutant List'!$A$7:$A$611,MATCH($C238,'DEQ Pollutant List'!$C$7:$C$611,0)),INDEX('DEQ Pollutant List'!$A$7:$A$611,MATCH($B238,'DEQ Pollutant List'!$B$7:$B$611,0))),"")</f>
        <v>26</v>
      </c>
      <c r="E238" s="99">
        <v>0</v>
      </c>
      <c r="F238" s="100">
        <v>18</v>
      </c>
      <c r="G238" s="101">
        <f t="shared" si="4"/>
        <v>18</v>
      </c>
      <c r="H238" s="81" t="s">
        <v>256</v>
      </c>
      <c r="I238" s="102" t="s">
        <v>283</v>
      </c>
      <c r="J238" s="100" t="s">
        <v>258</v>
      </c>
      <c r="K238" s="103">
        <f>$F238*'2. Emissions Units &amp; Activities'!I$23*(1-$E238)</f>
        <v>5082.8611764705893</v>
      </c>
      <c r="L238" s="81">
        <f>$F238*'2. Emissions Units &amp; Activities'!J$23*(1-$E238)</f>
        <v>5082.8611764705893</v>
      </c>
      <c r="M238" s="100" t="s">
        <v>258</v>
      </c>
      <c r="N238" s="103">
        <f>$G238*'2. Emissions Units &amp; Activities'!L$23*(1-$E238)</f>
        <v>13.925647058823532</v>
      </c>
      <c r="O238" s="81">
        <f>$G238*'2. Emissions Units &amp; Activities'!M$23*(1-$E238)</f>
        <v>13.925647058823532</v>
      </c>
    </row>
    <row r="239" spans="1:15">
      <c r="A239" s="77" t="s">
        <v>143</v>
      </c>
      <c r="B239" s="98" t="s">
        <v>253</v>
      </c>
      <c r="C239" s="79" t="str">
        <f>IFERROR(IF(B239="No CAS","",INDEX('DEQ Pollutant List'!$C$7:$C$611,MATCH('3. Pollutant Emissions - EF'!B239,'DEQ Pollutant List'!$B$7:$B$611,0))),"")</f>
        <v>Arsenic and compounds</v>
      </c>
      <c r="D239" s="113">
        <f>IFERROR(IF(OR($B239="",$B239="No CAS"),INDEX('DEQ Pollutant List'!$A$7:$A$611,MATCH($C239,'DEQ Pollutant List'!$C$7:$C$611,0)),INDEX('DEQ Pollutant List'!$A$7:$A$611,MATCH($B239,'DEQ Pollutant List'!$B$7:$B$611,0))),"")</f>
        <v>37</v>
      </c>
      <c r="E239" s="99">
        <v>0</v>
      </c>
      <c r="F239" s="100">
        <v>2.0000000000000001E-4</v>
      </c>
      <c r="G239" s="101">
        <f t="shared" si="4"/>
        <v>2.0000000000000001E-4</v>
      </c>
      <c r="H239" s="81" t="s">
        <v>256</v>
      </c>
      <c r="I239" s="102" t="s">
        <v>283</v>
      </c>
      <c r="J239" s="100" t="s">
        <v>258</v>
      </c>
      <c r="K239" s="103">
        <f>$F239*'2. Emissions Units &amp; Activities'!I$23*(1-$E239)</f>
        <v>5.647623529411766E-2</v>
      </c>
      <c r="L239" s="81">
        <f>$F239*'2. Emissions Units &amp; Activities'!J$23*(1-$E239)</f>
        <v>5.647623529411766E-2</v>
      </c>
      <c r="M239" s="100" t="s">
        <v>258</v>
      </c>
      <c r="N239" s="103">
        <f>$G239*'2. Emissions Units &amp; Activities'!L$23*(1-$E239)</f>
        <v>1.5472941176470593E-4</v>
      </c>
      <c r="O239" s="81">
        <f>$G239*'2. Emissions Units &amp; Activities'!M$23*(1-$E239)</f>
        <v>1.5472941176470593E-4</v>
      </c>
    </row>
    <row r="240" spans="1:15">
      <c r="A240" s="77" t="s">
        <v>143</v>
      </c>
      <c r="B240" s="98" t="s">
        <v>261</v>
      </c>
      <c r="C240" s="79" t="str">
        <f>IFERROR(IF(B240="No CAS","",INDEX('DEQ Pollutant List'!$C$7:$C$611,MATCH('3. Pollutant Emissions - EF'!B240,'DEQ Pollutant List'!$B$7:$B$611,0))),"")</f>
        <v>Barium and compounds</v>
      </c>
      <c r="D240" s="113">
        <f>IFERROR(IF(OR($B240="",$B240="No CAS"),INDEX('DEQ Pollutant List'!$A$7:$A$611,MATCH($C240,'DEQ Pollutant List'!$C$7:$C$611,0)),INDEX('DEQ Pollutant List'!$A$7:$A$611,MATCH($B240,'DEQ Pollutant List'!$B$7:$B$611,0))),"")</f>
        <v>45</v>
      </c>
      <c r="E240" s="99">
        <v>0</v>
      </c>
      <c r="F240" s="100">
        <v>4.4000000000000003E-3</v>
      </c>
      <c r="G240" s="101">
        <f t="shared" si="4"/>
        <v>4.4000000000000003E-3</v>
      </c>
      <c r="H240" s="81" t="s">
        <v>256</v>
      </c>
      <c r="I240" s="102" t="s">
        <v>283</v>
      </c>
      <c r="J240" s="100" t="s">
        <v>258</v>
      </c>
      <c r="K240" s="103">
        <f>$F240*'2. Emissions Units &amp; Activities'!I$23*(1-$E240)</f>
        <v>1.2424771764705886</v>
      </c>
      <c r="L240" s="81">
        <f>$F240*'2. Emissions Units &amp; Activities'!J$23*(1-$E240)</f>
        <v>1.2424771764705886</v>
      </c>
      <c r="M240" s="100" t="s">
        <v>258</v>
      </c>
      <c r="N240" s="103">
        <f>$G240*'2. Emissions Units &amp; Activities'!L$23*(1-$E240)</f>
        <v>3.4040470588235301E-3</v>
      </c>
      <c r="O240" s="81">
        <f>$G240*'2. Emissions Units &amp; Activities'!M$23*(1-$E240)</f>
        <v>3.4040470588235301E-3</v>
      </c>
    </row>
    <row r="241" spans="1:15">
      <c r="A241" s="77" t="s">
        <v>143</v>
      </c>
      <c r="B241" s="98" t="s">
        <v>262</v>
      </c>
      <c r="C241" s="79" t="str">
        <f>IFERROR(IF(B241="No CAS","",INDEX('DEQ Pollutant List'!$C$7:$C$611,MATCH('3. Pollutant Emissions - EF'!B241,'DEQ Pollutant List'!$B$7:$B$611,0))),"")</f>
        <v>Benzene</v>
      </c>
      <c r="D241" s="113">
        <f>IFERROR(IF(OR($B241="",$B241="No CAS"),INDEX('DEQ Pollutant List'!$A$7:$A$611,MATCH($C241,'DEQ Pollutant List'!$C$7:$C$611,0)),INDEX('DEQ Pollutant List'!$A$7:$A$611,MATCH($B241,'DEQ Pollutant List'!$B$7:$B$611,0))),"")</f>
        <v>46</v>
      </c>
      <c r="E241" s="99">
        <v>0</v>
      </c>
      <c r="F241" s="100">
        <v>8.0000000000000002E-3</v>
      </c>
      <c r="G241" s="101">
        <f t="shared" si="4"/>
        <v>8.0000000000000002E-3</v>
      </c>
      <c r="H241" s="81" t="s">
        <v>256</v>
      </c>
      <c r="I241" s="102" t="s">
        <v>283</v>
      </c>
      <c r="J241" s="100" t="s">
        <v>258</v>
      </c>
      <c r="K241" s="103">
        <f>$F241*'2. Emissions Units &amp; Activities'!I$23*(1-$E241)</f>
        <v>2.2590494117647064</v>
      </c>
      <c r="L241" s="81">
        <f>$F241*'2. Emissions Units &amp; Activities'!J$23*(1-$E241)</f>
        <v>2.2590494117647064</v>
      </c>
      <c r="M241" s="100" t="s">
        <v>258</v>
      </c>
      <c r="N241" s="103">
        <f>$G241*'2. Emissions Units &amp; Activities'!L$23*(1-$E241)</f>
        <v>6.189176470588237E-3</v>
      </c>
      <c r="O241" s="81">
        <f>$G241*'2. Emissions Units &amp; Activities'!M$23*(1-$E241)</f>
        <v>6.189176470588237E-3</v>
      </c>
    </row>
    <row r="242" spans="1:15">
      <c r="A242" s="77" t="s">
        <v>143</v>
      </c>
      <c r="B242" s="98" t="s">
        <v>264</v>
      </c>
      <c r="C242" s="79" t="str">
        <f>IFERROR(IF(B242="No CAS","",INDEX('DEQ Pollutant List'!$C$7:$C$611,MATCH('3. Pollutant Emissions - EF'!B242,'DEQ Pollutant List'!$B$7:$B$611,0))),"")</f>
        <v>Beryllium and compounds</v>
      </c>
      <c r="D242" s="113">
        <f>IFERROR(IF(OR($B242="",$B242="No CAS"),INDEX('DEQ Pollutant List'!$A$7:$A$611,MATCH($C242,'DEQ Pollutant List'!$C$7:$C$611,0)),INDEX('DEQ Pollutant List'!$A$7:$A$611,MATCH($B242,'DEQ Pollutant List'!$B$7:$B$611,0))),"")</f>
        <v>58</v>
      </c>
      <c r="E242" s="99">
        <v>0</v>
      </c>
      <c r="F242" s="100">
        <v>1.2E-5</v>
      </c>
      <c r="G242" s="101">
        <f t="shared" si="4"/>
        <v>1.2E-5</v>
      </c>
      <c r="H242" s="81" t="s">
        <v>256</v>
      </c>
      <c r="I242" s="102" t="s">
        <v>283</v>
      </c>
      <c r="J242" s="100" t="s">
        <v>258</v>
      </c>
      <c r="K242" s="103">
        <f>$F242*'2. Emissions Units &amp; Activities'!I$23*(1-$E242)</f>
        <v>3.3885741176470597E-3</v>
      </c>
      <c r="L242" s="81">
        <f>$F242*'2. Emissions Units &amp; Activities'!J$23*(1-$E242)</f>
        <v>3.3885741176470597E-3</v>
      </c>
      <c r="M242" s="100" t="s">
        <v>258</v>
      </c>
      <c r="N242" s="103">
        <f>$G242*'2. Emissions Units &amp; Activities'!L$23*(1-$E242)</f>
        <v>9.2837647058823544E-6</v>
      </c>
      <c r="O242" s="81">
        <f>$G242*'2. Emissions Units &amp; Activities'!M$23*(1-$E242)</f>
        <v>9.2837647058823544E-6</v>
      </c>
    </row>
    <row r="243" spans="1:15">
      <c r="A243" s="77" t="s">
        <v>143</v>
      </c>
      <c r="B243" s="98" t="s">
        <v>265</v>
      </c>
      <c r="C243" s="79" t="str">
        <f>IFERROR(IF(B243="No CAS","",INDEX('DEQ Pollutant List'!$C$7:$C$611,MATCH('3. Pollutant Emissions - EF'!B243,'DEQ Pollutant List'!$B$7:$B$611,0))),"")</f>
        <v>Cadmium and compounds</v>
      </c>
      <c r="D243" s="113">
        <f>IFERROR(IF(OR($B243="",$B243="No CAS"),INDEX('DEQ Pollutant List'!$A$7:$A$611,MATCH($C243,'DEQ Pollutant List'!$C$7:$C$611,0)),INDEX('DEQ Pollutant List'!$A$7:$A$611,MATCH($B243,'DEQ Pollutant List'!$B$7:$B$611,0))),"")</f>
        <v>83</v>
      </c>
      <c r="E243" s="99">
        <v>0</v>
      </c>
      <c r="F243" s="100">
        <v>1.1000000000000001E-3</v>
      </c>
      <c r="G243" s="101">
        <f t="shared" si="4"/>
        <v>1.1000000000000001E-3</v>
      </c>
      <c r="H243" s="81" t="s">
        <v>256</v>
      </c>
      <c r="I243" s="102" t="s">
        <v>283</v>
      </c>
      <c r="J243" s="100" t="s">
        <v>258</v>
      </c>
      <c r="K243" s="103">
        <f>$F243*'2. Emissions Units &amp; Activities'!I$23*(1-$E243)</f>
        <v>0.31061929411764716</v>
      </c>
      <c r="L243" s="81">
        <f>$F243*'2. Emissions Units &amp; Activities'!J$23*(1-$E243)</f>
        <v>0.31061929411764716</v>
      </c>
      <c r="M243" s="100" t="s">
        <v>258</v>
      </c>
      <c r="N243" s="103">
        <f>$G243*'2. Emissions Units &amp; Activities'!L$23*(1-$E243)</f>
        <v>8.5101176470588253E-4</v>
      </c>
      <c r="O243" s="81">
        <f>$G243*'2. Emissions Units &amp; Activities'!M$23*(1-$E243)</f>
        <v>8.5101176470588253E-4</v>
      </c>
    </row>
    <row r="244" spans="1:15">
      <c r="A244" s="77" t="s">
        <v>143</v>
      </c>
      <c r="B244" s="98" t="s">
        <v>266</v>
      </c>
      <c r="C244" s="79" t="str">
        <f>IFERROR(IF(B244="No CAS","",INDEX('DEQ Pollutant List'!$C$7:$C$611,MATCH('3. Pollutant Emissions - EF'!B244,'DEQ Pollutant List'!$B$7:$B$611,0))),"")</f>
        <v>Chromium VI, chromate and dichromate particulate</v>
      </c>
      <c r="D244" s="113">
        <f>IFERROR(IF(OR($B244="",$B244="No CAS"),INDEX('DEQ Pollutant List'!$A$7:$A$611,MATCH($C244,'DEQ Pollutant List'!$C$7:$C$611,0)),INDEX('DEQ Pollutant List'!$A$7:$A$611,MATCH($B244,'DEQ Pollutant List'!$B$7:$B$611,0))),"")</f>
        <v>136</v>
      </c>
      <c r="E244" s="99">
        <v>0</v>
      </c>
      <c r="F244" s="100">
        <v>1.4E-3</v>
      </c>
      <c r="G244" s="101">
        <f t="shared" si="4"/>
        <v>1.4E-3</v>
      </c>
      <c r="H244" s="81" t="s">
        <v>256</v>
      </c>
      <c r="I244" s="102" t="s">
        <v>283</v>
      </c>
      <c r="J244" s="100" t="s">
        <v>258</v>
      </c>
      <c r="K244" s="103">
        <f>$F244*'2. Emissions Units &amp; Activities'!I$23*(1-$E244)</f>
        <v>0.39533364705882362</v>
      </c>
      <c r="L244" s="81">
        <f>$F244*'2. Emissions Units &amp; Activities'!J$23*(1-$E244)</f>
        <v>0.39533364705882362</v>
      </c>
      <c r="M244" s="100" t="s">
        <v>258</v>
      </c>
      <c r="N244" s="103">
        <f>$G244*'2. Emissions Units &amp; Activities'!L$23*(1-$E244)</f>
        <v>1.0831058823529414E-3</v>
      </c>
      <c r="O244" s="81">
        <f>$G244*'2. Emissions Units &amp; Activities'!M$23*(1-$E244)</f>
        <v>1.0831058823529414E-3</v>
      </c>
    </row>
    <row r="245" spans="1:15">
      <c r="A245" s="77" t="s">
        <v>143</v>
      </c>
      <c r="B245" s="98" t="s">
        <v>267</v>
      </c>
      <c r="C245" s="79" t="str">
        <f>IFERROR(IF(B245="No CAS","",INDEX('DEQ Pollutant List'!$C$7:$C$611,MATCH('3. Pollutant Emissions - EF'!B245,'DEQ Pollutant List'!$B$7:$B$611,0))),"")</f>
        <v>Cobalt and compounds</v>
      </c>
      <c r="D245" s="113">
        <f>IFERROR(IF(OR($B245="",$B245="No CAS"),INDEX('DEQ Pollutant List'!$A$7:$A$611,MATCH($C245,'DEQ Pollutant List'!$C$7:$C$611,0)),INDEX('DEQ Pollutant List'!$A$7:$A$611,MATCH($B245,'DEQ Pollutant List'!$B$7:$B$611,0))),"")</f>
        <v>146</v>
      </c>
      <c r="E245" s="99">
        <v>0</v>
      </c>
      <c r="F245" s="100">
        <v>8.3999999999999995E-5</v>
      </c>
      <c r="G245" s="101">
        <f t="shared" si="4"/>
        <v>8.3999999999999995E-5</v>
      </c>
      <c r="H245" s="81" t="s">
        <v>256</v>
      </c>
      <c r="I245" s="102" t="s">
        <v>283</v>
      </c>
      <c r="J245" s="100" t="s">
        <v>258</v>
      </c>
      <c r="K245" s="103">
        <f>$F245*'2. Emissions Units &amp; Activities'!I$23*(1-$E245)</f>
        <v>2.3720018823529414E-2</v>
      </c>
      <c r="L245" s="81">
        <f>$F245*'2. Emissions Units &amp; Activities'!J$23*(1-$E245)</f>
        <v>2.3720018823529414E-2</v>
      </c>
      <c r="M245" s="100" t="s">
        <v>258</v>
      </c>
      <c r="N245" s="103">
        <f>$G245*'2. Emissions Units &amp; Activities'!L$23*(1-$E245)</f>
        <v>6.4986352941176479E-5</v>
      </c>
      <c r="O245" s="81">
        <f>$G245*'2. Emissions Units &amp; Activities'!M$23*(1-$E245)</f>
        <v>6.4986352941176479E-5</v>
      </c>
    </row>
    <row r="246" spans="1:15">
      <c r="A246" s="77" t="s">
        <v>143</v>
      </c>
      <c r="B246" s="98" t="s">
        <v>268</v>
      </c>
      <c r="C246" s="79" t="str">
        <f>IFERROR(IF(B246="No CAS","",INDEX('DEQ Pollutant List'!$C$7:$C$611,MATCH('3. Pollutant Emissions - EF'!B246,'DEQ Pollutant List'!$B$7:$B$611,0))),"")</f>
        <v>Copper and compounds</v>
      </c>
      <c r="D246" s="113">
        <f>IFERROR(IF(OR($B246="",$B246="No CAS"),INDEX('DEQ Pollutant List'!$A$7:$A$611,MATCH($C246,'DEQ Pollutant List'!$C$7:$C$611,0)),INDEX('DEQ Pollutant List'!$A$7:$A$611,MATCH($B246,'DEQ Pollutant List'!$B$7:$B$611,0))),"")</f>
        <v>149</v>
      </c>
      <c r="E246" s="99">
        <v>0</v>
      </c>
      <c r="F246" s="100">
        <v>8.4999999999999995E-4</v>
      </c>
      <c r="G246" s="101">
        <f t="shared" si="4"/>
        <v>8.4999999999999995E-4</v>
      </c>
      <c r="H246" s="81" t="s">
        <v>256</v>
      </c>
      <c r="I246" s="102" t="s">
        <v>283</v>
      </c>
      <c r="J246" s="100" t="s">
        <v>258</v>
      </c>
      <c r="K246" s="103">
        <f>$F246*'2. Emissions Units &amp; Activities'!I$23*(1-$E246)</f>
        <v>0.24002400000000004</v>
      </c>
      <c r="L246" s="81">
        <f>$F246*'2. Emissions Units &amp; Activities'!J$23*(1-$E246)</f>
        <v>0.24002400000000004</v>
      </c>
      <c r="M246" s="100" t="s">
        <v>258</v>
      </c>
      <c r="N246" s="103">
        <f>$G246*'2. Emissions Units &amp; Activities'!L$23*(1-$E246)</f>
        <v>6.5760000000000015E-4</v>
      </c>
      <c r="O246" s="81">
        <f>$G246*'2. Emissions Units &amp; Activities'!M$23*(1-$E246)</f>
        <v>6.5760000000000015E-4</v>
      </c>
    </row>
    <row r="247" spans="1:15">
      <c r="A247" s="77" t="s">
        <v>143</v>
      </c>
      <c r="B247" s="98" t="s">
        <v>269</v>
      </c>
      <c r="C247" s="79" t="str">
        <f>IFERROR(IF(B247="No CAS","",INDEX('DEQ Pollutant List'!$C$7:$C$611,MATCH('3. Pollutant Emissions - EF'!B247,'DEQ Pollutant List'!$B$7:$B$611,0))),"")</f>
        <v>Ethyl benzene</v>
      </c>
      <c r="D247" s="113">
        <f>IFERROR(IF(OR($B247="",$B247="No CAS"),INDEX('DEQ Pollutant List'!$A$7:$A$611,MATCH($C247,'DEQ Pollutant List'!$C$7:$C$611,0)),INDEX('DEQ Pollutant List'!$A$7:$A$611,MATCH($B247,'DEQ Pollutant List'!$B$7:$B$611,0))),"")</f>
        <v>229</v>
      </c>
      <c r="E247" s="99">
        <v>0</v>
      </c>
      <c r="F247" s="100">
        <v>9.4999999999999998E-3</v>
      </c>
      <c r="G247" s="101">
        <f t="shared" si="4"/>
        <v>9.4999999999999998E-3</v>
      </c>
      <c r="H247" s="81" t="s">
        <v>256</v>
      </c>
      <c r="I247" s="102" t="s">
        <v>283</v>
      </c>
      <c r="J247" s="100" t="s">
        <v>258</v>
      </c>
      <c r="K247" s="103">
        <f>$F247*'2. Emissions Units &amp; Activities'!I$23*(1-$E247)</f>
        <v>2.6826211764705885</v>
      </c>
      <c r="L247" s="81">
        <f>$F247*'2. Emissions Units &amp; Activities'!J$23*(1-$E247)</f>
        <v>2.6826211764705885</v>
      </c>
      <c r="M247" s="100" t="s">
        <v>258</v>
      </c>
      <c r="N247" s="103">
        <f>$G247*'2. Emissions Units &amp; Activities'!L$23*(1-$E247)</f>
        <v>7.3496470588235311E-3</v>
      </c>
      <c r="O247" s="81">
        <f>$G247*'2. Emissions Units &amp; Activities'!M$23*(1-$E247)</f>
        <v>7.3496470588235311E-3</v>
      </c>
    </row>
    <row r="248" spans="1:15">
      <c r="A248" s="77" t="s">
        <v>143</v>
      </c>
      <c r="B248" s="98" t="s">
        <v>270</v>
      </c>
      <c r="C248" s="79" t="str">
        <f>IFERROR(IF(B248="No CAS","",INDEX('DEQ Pollutant List'!$C$7:$C$611,MATCH('3. Pollutant Emissions - EF'!B248,'DEQ Pollutant List'!$B$7:$B$611,0))),"")</f>
        <v>Formaldehyde</v>
      </c>
      <c r="D248" s="113">
        <f>IFERROR(IF(OR($B248="",$B248="No CAS"),INDEX('DEQ Pollutant List'!$A$7:$A$611,MATCH($C248,'DEQ Pollutant List'!$C$7:$C$611,0)),INDEX('DEQ Pollutant List'!$A$7:$A$611,MATCH($B248,'DEQ Pollutant List'!$B$7:$B$611,0))),"")</f>
        <v>250</v>
      </c>
      <c r="E248" s="99">
        <v>0</v>
      </c>
      <c r="F248" s="100">
        <v>1.7000000000000001E-2</v>
      </c>
      <c r="G248" s="101">
        <f t="shared" si="4"/>
        <v>1.7000000000000001E-2</v>
      </c>
      <c r="H248" s="81" t="s">
        <v>256</v>
      </c>
      <c r="I248" s="102" t="s">
        <v>283</v>
      </c>
      <c r="J248" s="100" t="s">
        <v>258</v>
      </c>
      <c r="K248" s="103">
        <f>$F248*'2. Emissions Units &amp; Activities'!I$23*(1-$E248)</f>
        <v>4.8004800000000012</v>
      </c>
      <c r="L248" s="81">
        <f>$F248*'2. Emissions Units &amp; Activities'!J$23*(1-$E248)</f>
        <v>4.8004800000000012</v>
      </c>
      <c r="M248" s="100" t="s">
        <v>258</v>
      </c>
      <c r="N248" s="103">
        <f>$G248*'2. Emissions Units &amp; Activities'!L$23*(1-$E248)</f>
        <v>1.3152000000000004E-2</v>
      </c>
      <c r="O248" s="81">
        <f>$G248*'2. Emissions Units &amp; Activities'!M$23*(1-$E248)</f>
        <v>1.3152000000000004E-2</v>
      </c>
    </row>
    <row r="249" spans="1:15">
      <c r="A249" s="77" t="s">
        <v>143</v>
      </c>
      <c r="B249" s="98" t="s">
        <v>271</v>
      </c>
      <c r="C249" s="79" t="str">
        <f>IFERROR(IF(B249="No CAS","",INDEX('DEQ Pollutant List'!$C$7:$C$611,MATCH('3. Pollutant Emissions - EF'!B249,'DEQ Pollutant List'!$B$7:$B$611,0))),"")</f>
        <v>Hexane</v>
      </c>
      <c r="D249" s="113">
        <f>IFERROR(IF(OR($B249="",$B249="No CAS"),INDEX('DEQ Pollutant List'!$A$7:$A$611,MATCH($C249,'DEQ Pollutant List'!$C$7:$C$611,0)),INDEX('DEQ Pollutant List'!$A$7:$A$611,MATCH($B249,'DEQ Pollutant List'!$B$7:$B$611,0))),"")</f>
        <v>289</v>
      </c>
      <c r="E249" s="99">
        <v>0</v>
      </c>
      <c r="F249" s="100">
        <v>6.3E-3</v>
      </c>
      <c r="G249" s="101">
        <f t="shared" si="4"/>
        <v>6.3E-3</v>
      </c>
      <c r="H249" s="81" t="s">
        <v>256</v>
      </c>
      <c r="I249" s="102" t="s">
        <v>283</v>
      </c>
      <c r="J249" s="100" t="s">
        <v>258</v>
      </c>
      <c r="K249" s="103">
        <f>$F249*'2. Emissions Units &amp; Activities'!I$23*(1-$E249)</f>
        <v>1.7790014117647062</v>
      </c>
      <c r="L249" s="81">
        <f>$F249*'2. Emissions Units &amp; Activities'!J$23*(1-$E249)</f>
        <v>1.7790014117647062</v>
      </c>
      <c r="M249" s="100" t="s">
        <v>258</v>
      </c>
      <c r="N249" s="103">
        <f>$G249*'2. Emissions Units &amp; Activities'!L$23*(1-$E249)</f>
        <v>4.8739764705882363E-3</v>
      </c>
      <c r="O249" s="81">
        <f>$G249*'2. Emissions Units &amp; Activities'!M$23*(1-$E249)</f>
        <v>4.8739764705882363E-3</v>
      </c>
    </row>
    <row r="250" spans="1:15">
      <c r="A250" s="77" t="s">
        <v>143</v>
      </c>
      <c r="B250" s="98" t="s">
        <v>272</v>
      </c>
      <c r="C250" s="79" t="str">
        <f>IFERROR(IF(B250="No CAS","",INDEX('DEQ Pollutant List'!$C$7:$C$611,MATCH('3. Pollutant Emissions - EF'!B250,'DEQ Pollutant List'!$B$7:$B$611,0))),"")</f>
        <v>Lead and compounds</v>
      </c>
      <c r="D250" s="113">
        <f>IFERROR(IF(OR($B250="",$B250="No CAS"),INDEX('DEQ Pollutant List'!$A$7:$A$611,MATCH($C250,'DEQ Pollutant List'!$C$7:$C$611,0)),INDEX('DEQ Pollutant List'!$A$7:$A$611,MATCH($B250,'DEQ Pollutant List'!$B$7:$B$611,0))),"")</f>
        <v>305</v>
      </c>
      <c r="E250" s="99">
        <v>0</v>
      </c>
      <c r="F250" s="100">
        <v>5.0000000000000001E-4</v>
      </c>
      <c r="G250" s="101">
        <f t="shared" si="4"/>
        <v>5.0000000000000001E-4</v>
      </c>
      <c r="H250" s="81" t="s">
        <v>256</v>
      </c>
      <c r="I250" s="102" t="s">
        <v>283</v>
      </c>
      <c r="J250" s="100" t="s">
        <v>258</v>
      </c>
      <c r="K250" s="103">
        <f>$F250*'2. Emissions Units &amp; Activities'!I$23*(1-$E250)</f>
        <v>0.14119058823529415</v>
      </c>
      <c r="L250" s="81">
        <f>$F250*'2. Emissions Units &amp; Activities'!J$23*(1-$E250)</f>
        <v>0.14119058823529415</v>
      </c>
      <c r="M250" s="100" t="s">
        <v>258</v>
      </c>
      <c r="N250" s="103">
        <f>$G250*'2. Emissions Units &amp; Activities'!L$23*(1-$E250)</f>
        <v>3.8682352941176481E-4</v>
      </c>
      <c r="O250" s="81">
        <f>$G250*'2. Emissions Units &amp; Activities'!M$23*(1-$E250)</f>
        <v>3.8682352941176481E-4</v>
      </c>
    </row>
    <row r="251" spans="1:15">
      <c r="A251" s="77" t="s">
        <v>143</v>
      </c>
      <c r="B251" s="98" t="s">
        <v>273</v>
      </c>
      <c r="C251" s="79" t="str">
        <f>IFERROR(IF(B251="No CAS","",INDEX('DEQ Pollutant List'!$C$7:$C$611,MATCH('3. Pollutant Emissions - EF'!B251,'DEQ Pollutant List'!$B$7:$B$611,0))),"")</f>
        <v>Manganese and compounds</v>
      </c>
      <c r="D251" s="113">
        <f>IFERROR(IF(OR($B251="",$B251="No CAS"),INDEX('DEQ Pollutant List'!$A$7:$A$611,MATCH($C251,'DEQ Pollutant List'!$C$7:$C$611,0)),INDEX('DEQ Pollutant List'!$A$7:$A$611,MATCH($B251,'DEQ Pollutant List'!$B$7:$B$611,0))),"")</f>
        <v>312</v>
      </c>
      <c r="E251" s="99">
        <v>0</v>
      </c>
      <c r="F251" s="100">
        <v>3.8000000000000002E-4</v>
      </c>
      <c r="G251" s="101">
        <f t="shared" si="4"/>
        <v>3.8000000000000002E-4</v>
      </c>
      <c r="H251" s="81" t="s">
        <v>256</v>
      </c>
      <c r="I251" s="102" t="s">
        <v>283</v>
      </c>
      <c r="J251" s="100" t="s">
        <v>258</v>
      </c>
      <c r="K251" s="103">
        <f>$F251*'2. Emissions Units &amp; Activities'!I$23*(1-$E251)</f>
        <v>0.10730484705882355</v>
      </c>
      <c r="L251" s="81">
        <f>$F251*'2. Emissions Units &amp; Activities'!J$23*(1-$E251)</f>
        <v>0.10730484705882355</v>
      </c>
      <c r="M251" s="100" t="s">
        <v>258</v>
      </c>
      <c r="N251" s="103">
        <f>$G251*'2. Emissions Units &amp; Activities'!L$23*(1-$E251)</f>
        <v>2.9398588235294128E-4</v>
      </c>
      <c r="O251" s="81">
        <f>$G251*'2. Emissions Units &amp; Activities'!M$23*(1-$E251)</f>
        <v>2.9398588235294128E-4</v>
      </c>
    </row>
    <row r="252" spans="1:15">
      <c r="A252" s="77" t="s">
        <v>143</v>
      </c>
      <c r="B252" s="98" t="s">
        <v>274</v>
      </c>
      <c r="C252" s="79" t="str">
        <f>IFERROR(IF(B252="No CAS","",INDEX('DEQ Pollutant List'!$C$7:$C$611,MATCH('3. Pollutant Emissions - EF'!B252,'DEQ Pollutant List'!$B$7:$B$611,0))),"")</f>
        <v>Mercury and compounds</v>
      </c>
      <c r="D252" s="113">
        <f>IFERROR(IF(OR($B252="",$B252="No CAS"),INDEX('DEQ Pollutant List'!$A$7:$A$611,MATCH($C252,'DEQ Pollutant List'!$C$7:$C$611,0)),INDEX('DEQ Pollutant List'!$A$7:$A$611,MATCH($B252,'DEQ Pollutant List'!$B$7:$B$611,0))),"")</f>
        <v>316</v>
      </c>
      <c r="E252" s="99">
        <v>0</v>
      </c>
      <c r="F252" s="100">
        <v>2.5999999999999998E-4</v>
      </c>
      <c r="G252" s="101">
        <f t="shared" si="4"/>
        <v>2.5999999999999998E-4</v>
      </c>
      <c r="H252" s="81" t="s">
        <v>256</v>
      </c>
      <c r="I252" s="102" t="s">
        <v>283</v>
      </c>
      <c r="J252" s="100" t="s">
        <v>258</v>
      </c>
      <c r="K252" s="103">
        <f>$F252*'2. Emissions Units &amp; Activities'!I$23*(1-$E252)</f>
        <v>7.3419105882352953E-2</v>
      </c>
      <c r="L252" s="81">
        <f>$F252*'2. Emissions Units &amp; Activities'!J$23*(1-$E252)</f>
        <v>7.3419105882352953E-2</v>
      </c>
      <c r="M252" s="100" t="s">
        <v>258</v>
      </c>
      <c r="N252" s="103">
        <f>$G252*'2. Emissions Units &amp; Activities'!L$23*(1-$E252)</f>
        <v>2.0114823529411766E-4</v>
      </c>
      <c r="O252" s="81">
        <f>$G252*'2. Emissions Units &amp; Activities'!M$23*(1-$E252)</f>
        <v>2.0114823529411766E-4</v>
      </c>
    </row>
    <row r="253" spans="1:15">
      <c r="A253" s="77" t="s">
        <v>143</v>
      </c>
      <c r="B253" s="98" t="s">
        <v>275</v>
      </c>
      <c r="C253" s="79" t="str">
        <f>IFERROR(IF(B253="No CAS","",INDEX('DEQ Pollutant List'!$C$7:$C$611,MATCH('3. Pollutant Emissions - EF'!B253,'DEQ Pollutant List'!$B$7:$B$611,0))),"")</f>
        <v>Molybdenum trioxide</v>
      </c>
      <c r="D253" s="113">
        <f>IFERROR(IF(OR($B253="",$B253="No CAS"),INDEX('DEQ Pollutant List'!$A$7:$A$611,MATCH($C253,'DEQ Pollutant List'!$C$7:$C$611,0)),INDEX('DEQ Pollutant List'!$A$7:$A$611,MATCH($B253,'DEQ Pollutant List'!$B$7:$B$611,0))),"")</f>
        <v>361</v>
      </c>
      <c r="E253" s="99">
        <v>0</v>
      </c>
      <c r="F253" s="100">
        <v>1.65E-3</v>
      </c>
      <c r="G253" s="101">
        <f t="shared" si="4"/>
        <v>1.65E-3</v>
      </c>
      <c r="H253" s="81" t="s">
        <v>256</v>
      </c>
      <c r="I253" s="102" t="s">
        <v>283</v>
      </c>
      <c r="J253" s="100" t="s">
        <v>258</v>
      </c>
      <c r="K253" s="103">
        <f>$F253*'2. Emissions Units &amp; Activities'!I$23*(1-$E253)</f>
        <v>0.46592894117647066</v>
      </c>
      <c r="L253" s="81">
        <f>$F253*'2. Emissions Units &amp; Activities'!J$23*(1-$E253)</f>
        <v>0.46592894117647066</v>
      </c>
      <c r="M253" s="100" t="s">
        <v>258</v>
      </c>
      <c r="N253" s="103">
        <f>$G253*'2. Emissions Units &amp; Activities'!L$23*(1-$E253)</f>
        <v>1.2765176470588239E-3</v>
      </c>
      <c r="O253" s="81">
        <f>$G253*'2. Emissions Units &amp; Activities'!M$23*(1-$E253)</f>
        <v>1.2765176470588239E-3</v>
      </c>
    </row>
    <row r="254" spans="1:15">
      <c r="A254" s="77" t="s">
        <v>143</v>
      </c>
      <c r="B254" s="98" t="s">
        <v>276</v>
      </c>
      <c r="C254" s="79" t="str">
        <f>IFERROR(IF(B254="No CAS","",INDEX('DEQ Pollutant List'!$C$7:$C$611,MATCH('3. Pollutant Emissions - EF'!B254,'DEQ Pollutant List'!$B$7:$B$611,0))),"")</f>
        <v>Naphthalene</v>
      </c>
      <c r="D254" s="113">
        <f>IFERROR(IF(OR($B254="",$B254="No CAS"),INDEX('DEQ Pollutant List'!$A$7:$A$611,MATCH($C254,'DEQ Pollutant List'!$C$7:$C$611,0)),INDEX('DEQ Pollutant List'!$A$7:$A$611,MATCH($B254,'DEQ Pollutant List'!$B$7:$B$611,0))),"")</f>
        <v>428</v>
      </c>
      <c r="E254" s="99">
        <v>0</v>
      </c>
      <c r="F254" s="100">
        <v>2.9999999999999997E-4</v>
      </c>
      <c r="G254" s="101">
        <f t="shared" si="4"/>
        <v>2.9999999999999997E-4</v>
      </c>
      <c r="H254" s="81" t="s">
        <v>256</v>
      </c>
      <c r="I254" s="102" t="s">
        <v>283</v>
      </c>
      <c r="J254" s="100" t="s">
        <v>258</v>
      </c>
      <c r="K254" s="103">
        <f>$F254*'2. Emissions Units &amp; Activities'!I$23*(1-$E254)</f>
        <v>8.4714352941176477E-2</v>
      </c>
      <c r="L254" s="81">
        <f>$F254*'2. Emissions Units &amp; Activities'!J$23*(1-$E254)</f>
        <v>8.4714352941176477E-2</v>
      </c>
      <c r="M254" s="100" t="s">
        <v>258</v>
      </c>
      <c r="N254" s="103">
        <f>$G254*'2. Emissions Units &amp; Activities'!L$23*(1-$E254)</f>
        <v>2.3209411764705886E-4</v>
      </c>
      <c r="O254" s="81">
        <f>$G254*'2. Emissions Units &amp; Activities'!M$23*(1-$E254)</f>
        <v>2.3209411764705886E-4</v>
      </c>
    </row>
    <row r="255" spans="1:15">
      <c r="A255" s="77" t="s">
        <v>143</v>
      </c>
      <c r="B255" s="98" t="s">
        <v>277</v>
      </c>
      <c r="C255" s="79" t="str">
        <f>IFERROR(IF(B255="No CAS","",INDEX('DEQ Pollutant List'!$C$7:$C$611,MATCH('3. Pollutant Emissions - EF'!B255,'DEQ Pollutant List'!$B$7:$B$611,0))),"")</f>
        <v>Nickel and compounds</v>
      </c>
      <c r="D255" s="113">
        <f>IFERROR(IF(OR($B255="",$B255="No CAS"),INDEX('DEQ Pollutant List'!$A$7:$A$611,MATCH($C255,'DEQ Pollutant List'!$C$7:$C$611,0)),INDEX('DEQ Pollutant List'!$A$7:$A$611,MATCH($B255,'DEQ Pollutant List'!$B$7:$B$611,0))),"")</f>
        <v>364</v>
      </c>
      <c r="E255" s="99">
        <v>0</v>
      </c>
      <c r="F255" s="100">
        <v>2.0999999999999999E-3</v>
      </c>
      <c r="G255" s="101">
        <f t="shared" si="4"/>
        <v>2.0999999999999999E-3</v>
      </c>
      <c r="H255" s="81" t="s">
        <v>256</v>
      </c>
      <c r="I255" s="102" t="s">
        <v>283</v>
      </c>
      <c r="J255" s="100" t="s">
        <v>258</v>
      </c>
      <c r="K255" s="103">
        <f>$F255*'2. Emissions Units &amp; Activities'!I$23*(1-$E255)</f>
        <v>0.59300047058823535</v>
      </c>
      <c r="L255" s="81">
        <f>$F255*'2. Emissions Units &amp; Activities'!J$23*(1-$E255)</f>
        <v>0.59300047058823535</v>
      </c>
      <c r="M255" s="100" t="s">
        <v>258</v>
      </c>
      <c r="N255" s="103">
        <f>$G255*'2. Emissions Units &amp; Activities'!L$23*(1-$E255)</f>
        <v>1.6246588235294119E-3</v>
      </c>
      <c r="O255" s="81">
        <f>$G255*'2. Emissions Units &amp; Activities'!M$23*(1-$E255)</f>
        <v>1.6246588235294119E-3</v>
      </c>
    </row>
    <row r="256" spans="1:15">
      <c r="A256" s="77" t="s">
        <v>143</v>
      </c>
      <c r="B256" s="98">
        <v>401</v>
      </c>
      <c r="C256" s="79" t="str">
        <f>IFERROR(IF(B256="No CAS","",INDEX('DEQ Pollutant List'!$C$7:$C$611,MATCH('3. Pollutant Emissions - EF'!B256,'DEQ Pollutant List'!$B$7:$B$611,0))),"")</f>
        <v>Polycyclic aromatic hydrocarbons (PAHs)</v>
      </c>
      <c r="D256" s="113">
        <f>IFERROR(IF(OR($B256="",$B256="No CAS"),INDEX('DEQ Pollutant List'!$A$7:$A$611,MATCH($C256,'DEQ Pollutant List'!$C$7:$C$611,0)),INDEX('DEQ Pollutant List'!$A$7:$A$611,MATCH($B256,'DEQ Pollutant List'!$B$7:$B$611,0))),"")</f>
        <v>401</v>
      </c>
      <c r="E256" s="99">
        <v>0</v>
      </c>
      <c r="F256" s="100">
        <v>1E-4</v>
      </c>
      <c r="G256" s="101">
        <f t="shared" si="4"/>
        <v>1E-4</v>
      </c>
      <c r="H256" s="81" t="s">
        <v>256</v>
      </c>
      <c r="I256" s="102" t="s">
        <v>283</v>
      </c>
      <c r="J256" s="100" t="s">
        <v>258</v>
      </c>
      <c r="K256" s="103">
        <f>$F256*'2. Emissions Units &amp; Activities'!I$23*(1-$E256)</f>
        <v>2.823811764705883E-2</v>
      </c>
      <c r="L256" s="81">
        <f>$F256*'2. Emissions Units &amp; Activities'!J$23*(1-$E256)</f>
        <v>2.823811764705883E-2</v>
      </c>
      <c r="M256" s="100" t="s">
        <v>258</v>
      </c>
      <c r="N256" s="103">
        <f>$G256*'2. Emissions Units &amp; Activities'!L$23*(1-$E256)</f>
        <v>7.7364705882352963E-5</v>
      </c>
      <c r="O256" s="81">
        <f>$G256*'2. Emissions Units &amp; Activities'!M$23*(1-$E256)</f>
        <v>7.7364705882352963E-5</v>
      </c>
    </row>
    <row r="257" spans="1:15">
      <c r="A257" s="77" t="s">
        <v>143</v>
      </c>
      <c r="B257" s="98" t="s">
        <v>278</v>
      </c>
      <c r="C257" s="79" t="str">
        <f>IFERROR(IF(B257="No CAS","",INDEX('DEQ Pollutant List'!$C$7:$C$611,MATCH('3. Pollutant Emissions - EF'!B257,'DEQ Pollutant List'!$B$7:$B$611,0))),"")</f>
        <v>Selenium and compounds</v>
      </c>
      <c r="D257" s="113">
        <f>IFERROR(IF(OR($B257="",$B257="No CAS"),INDEX('DEQ Pollutant List'!$A$7:$A$611,MATCH($C257,'DEQ Pollutant List'!$C$7:$C$611,0)),INDEX('DEQ Pollutant List'!$A$7:$A$611,MATCH($B257,'DEQ Pollutant List'!$B$7:$B$611,0))),"")</f>
        <v>575</v>
      </c>
      <c r="E257" s="99">
        <v>0</v>
      </c>
      <c r="F257" s="100">
        <v>2.4000000000000001E-5</v>
      </c>
      <c r="G257" s="101">
        <f t="shared" si="4"/>
        <v>2.4000000000000001E-5</v>
      </c>
      <c r="H257" s="81" t="s">
        <v>256</v>
      </c>
      <c r="I257" s="102" t="s">
        <v>283</v>
      </c>
      <c r="J257" s="100" t="s">
        <v>258</v>
      </c>
      <c r="K257" s="103">
        <f>$F257*'2. Emissions Units &amp; Activities'!I$23*(1-$E257)</f>
        <v>6.7771482352941195E-3</v>
      </c>
      <c r="L257" s="81">
        <f>$F257*'2. Emissions Units &amp; Activities'!J$23*(1-$E257)</f>
        <v>6.7771482352941195E-3</v>
      </c>
      <c r="M257" s="100" t="s">
        <v>258</v>
      </c>
      <c r="N257" s="103">
        <f>$G257*'2. Emissions Units &amp; Activities'!L$23*(1-$E257)</f>
        <v>1.8567529411764709E-5</v>
      </c>
      <c r="O257" s="81">
        <f>$G257*'2. Emissions Units &amp; Activities'!M$23*(1-$E257)</f>
        <v>1.8567529411764709E-5</v>
      </c>
    </row>
    <row r="258" spans="1:15">
      <c r="A258" s="77" t="s">
        <v>143</v>
      </c>
      <c r="B258" s="98" t="s">
        <v>279</v>
      </c>
      <c r="C258" s="79" t="str">
        <f>IFERROR(IF(B258="No CAS","",INDEX('DEQ Pollutant List'!$C$7:$C$611,MATCH('3. Pollutant Emissions - EF'!B258,'DEQ Pollutant List'!$B$7:$B$611,0))),"")</f>
        <v>Toluene</v>
      </c>
      <c r="D258" s="113">
        <f>IFERROR(IF(OR($B258="",$B258="No CAS"),INDEX('DEQ Pollutant List'!$A$7:$A$611,MATCH($C258,'DEQ Pollutant List'!$C$7:$C$611,0)),INDEX('DEQ Pollutant List'!$A$7:$A$611,MATCH($B258,'DEQ Pollutant List'!$B$7:$B$611,0))),"")</f>
        <v>600</v>
      </c>
      <c r="E258" s="99">
        <v>0</v>
      </c>
      <c r="F258" s="100">
        <v>3.6600000000000001E-2</v>
      </c>
      <c r="G258" s="101">
        <f t="shared" si="4"/>
        <v>3.6600000000000001E-2</v>
      </c>
      <c r="H258" s="81" t="s">
        <v>256</v>
      </c>
      <c r="I258" s="102" t="s">
        <v>283</v>
      </c>
      <c r="J258" s="100" t="s">
        <v>258</v>
      </c>
      <c r="K258" s="103">
        <f>$F258*'2. Emissions Units &amp; Activities'!I$23*(1-$E258)</f>
        <v>10.335151058823531</v>
      </c>
      <c r="L258" s="81">
        <f>$F258*'2. Emissions Units &amp; Activities'!J$23*(1-$E258)</f>
        <v>10.335151058823531</v>
      </c>
      <c r="M258" s="100" t="s">
        <v>258</v>
      </c>
      <c r="N258" s="103">
        <f>$G258*'2. Emissions Units &amp; Activities'!L$23*(1-$E258)</f>
        <v>2.8315482352941183E-2</v>
      </c>
      <c r="O258" s="81">
        <f>$G258*'2. Emissions Units &amp; Activities'!M$23*(1-$E258)</f>
        <v>2.8315482352941183E-2</v>
      </c>
    </row>
    <row r="259" spans="1:15">
      <c r="A259" s="77" t="s">
        <v>143</v>
      </c>
      <c r="B259" s="98" t="s">
        <v>280</v>
      </c>
      <c r="C259" s="79" t="str">
        <f>IFERROR(IF(B259="No CAS","",INDEX('DEQ Pollutant List'!$C$7:$C$611,MATCH('3. Pollutant Emissions - EF'!B259,'DEQ Pollutant List'!$B$7:$B$611,0))),"")</f>
        <v>Vanadium (fume or dust)</v>
      </c>
      <c r="D259" s="113">
        <f>IFERROR(IF(OR($B259="",$B259="No CAS"),INDEX('DEQ Pollutant List'!$A$7:$A$611,MATCH($C259,'DEQ Pollutant List'!$C$7:$C$611,0)),INDEX('DEQ Pollutant List'!$A$7:$A$611,MATCH($B259,'DEQ Pollutant List'!$B$7:$B$611,0))),"")</f>
        <v>620</v>
      </c>
      <c r="E259" s="99">
        <v>0</v>
      </c>
      <c r="F259" s="100">
        <v>2.3E-3</v>
      </c>
      <c r="G259" s="101">
        <f t="shared" si="4"/>
        <v>2.3E-3</v>
      </c>
      <c r="H259" s="81" t="s">
        <v>256</v>
      </c>
      <c r="I259" s="102" t="s">
        <v>283</v>
      </c>
      <c r="J259" s="100" t="s">
        <v>258</v>
      </c>
      <c r="K259" s="103">
        <f>$F259*'2. Emissions Units &amp; Activities'!I$23*(1-$E259)</f>
        <v>0.64947670588235307</v>
      </c>
      <c r="L259" s="81">
        <f>$F259*'2. Emissions Units &amp; Activities'!J$23*(1-$E259)</f>
        <v>0.64947670588235307</v>
      </c>
      <c r="M259" s="100" t="s">
        <v>258</v>
      </c>
      <c r="N259" s="103">
        <f>$G259*'2. Emissions Units &amp; Activities'!L$23*(1-$E259)</f>
        <v>1.779388235294118E-3</v>
      </c>
      <c r="O259" s="81">
        <f>$G259*'2. Emissions Units &amp; Activities'!M$23*(1-$E259)</f>
        <v>1.779388235294118E-3</v>
      </c>
    </row>
    <row r="260" spans="1:15">
      <c r="A260" s="77" t="s">
        <v>143</v>
      </c>
      <c r="B260" s="98" t="s">
        <v>281</v>
      </c>
      <c r="C260" s="79" t="str">
        <f>IFERROR(IF(B260="No CAS","",INDEX('DEQ Pollutant List'!$C$7:$C$611,MATCH('3. Pollutant Emissions - EF'!B260,'DEQ Pollutant List'!$B$7:$B$611,0))),"")</f>
        <v>Xylene (mixture), including m-xylene, o-xylene, p-xylene</v>
      </c>
      <c r="D260" s="113">
        <f>IFERROR(IF(OR($B260="",$B260="No CAS"),INDEX('DEQ Pollutant List'!$A$7:$A$611,MATCH($C260,'DEQ Pollutant List'!$C$7:$C$611,0)),INDEX('DEQ Pollutant List'!$A$7:$A$611,MATCH($B260,'DEQ Pollutant List'!$B$7:$B$611,0))),"")</f>
        <v>628</v>
      </c>
      <c r="E260" s="99">
        <v>0</v>
      </c>
      <c r="F260" s="100">
        <v>2.7199999999999998E-2</v>
      </c>
      <c r="G260" s="101">
        <f t="shared" si="4"/>
        <v>2.7199999999999998E-2</v>
      </c>
      <c r="H260" s="81" t="s">
        <v>256</v>
      </c>
      <c r="I260" s="102" t="s">
        <v>283</v>
      </c>
      <c r="J260" s="100" t="s">
        <v>258</v>
      </c>
      <c r="K260" s="103">
        <f>$F260*'2. Emissions Units &amp; Activities'!I$23*(1-$E260)</f>
        <v>7.6807680000000014</v>
      </c>
      <c r="L260" s="81">
        <f>$F260*'2. Emissions Units &amp; Activities'!J$23*(1-$E260)</f>
        <v>7.6807680000000014</v>
      </c>
      <c r="M260" s="100" t="s">
        <v>258</v>
      </c>
      <c r="N260" s="103">
        <f>$G260*'2. Emissions Units &amp; Activities'!L$23*(1-$E260)</f>
        <v>2.1043200000000005E-2</v>
      </c>
      <c r="O260" s="81">
        <f>$G260*'2. Emissions Units &amp; Activities'!M$23*(1-$E260)</f>
        <v>2.1043200000000005E-2</v>
      </c>
    </row>
    <row r="261" spans="1:15">
      <c r="A261" s="77" t="s">
        <v>143</v>
      </c>
      <c r="B261" s="98" t="s">
        <v>282</v>
      </c>
      <c r="C261" s="79" t="str">
        <f>IFERROR(IF(B261="No CAS","",INDEX('DEQ Pollutant List'!$C$7:$C$611,MATCH('3. Pollutant Emissions - EF'!B261,'DEQ Pollutant List'!$B$7:$B$611,0))),"")</f>
        <v>Zinc and compounds</v>
      </c>
      <c r="D261" s="113">
        <f>IFERROR(IF(OR($B261="",$B261="No CAS"),INDEX('DEQ Pollutant List'!$A$7:$A$611,MATCH($C261,'DEQ Pollutant List'!$C$7:$C$611,0)),INDEX('DEQ Pollutant List'!$A$7:$A$611,MATCH($B261,'DEQ Pollutant List'!$B$7:$B$611,0))),"")</f>
        <v>632</v>
      </c>
      <c r="E261" s="99">
        <v>0</v>
      </c>
      <c r="F261" s="100">
        <v>2.9000000000000001E-2</v>
      </c>
      <c r="G261" s="101">
        <f t="shared" si="4"/>
        <v>2.9000000000000001E-2</v>
      </c>
      <c r="H261" s="81" t="s">
        <v>256</v>
      </c>
      <c r="I261" s="102" t="s">
        <v>283</v>
      </c>
      <c r="J261" s="100" t="s">
        <v>258</v>
      </c>
      <c r="K261" s="103">
        <f>$F261*'2. Emissions Units &amp; Activities'!I$23*(1-$E261)</f>
        <v>8.1890541176470606</v>
      </c>
      <c r="L261" s="81">
        <f>$F261*'2. Emissions Units &amp; Activities'!J$23*(1-$E261)</f>
        <v>8.1890541176470606</v>
      </c>
      <c r="M261" s="100" t="s">
        <v>258</v>
      </c>
      <c r="N261" s="103">
        <f>$G261*'2. Emissions Units &amp; Activities'!L$23*(1-$E261)</f>
        <v>2.243576470588236E-2</v>
      </c>
      <c r="O261" s="81">
        <f>$G261*'2. Emissions Units &amp; Activities'!M$23*(1-$E261)</f>
        <v>2.243576470588236E-2</v>
      </c>
    </row>
    <row r="262" spans="1:15">
      <c r="A262" s="77"/>
      <c r="B262" s="98"/>
      <c r="C262" s="79" t="str">
        <f>IFERROR(IF(B262="No CAS","",INDEX('DEQ Pollutant List'!$C$7:$C$611,MATCH('3. Pollutant Emissions - EF'!B262,'DEQ Pollutant List'!$B$7:$B$611,0))),"")</f>
        <v/>
      </c>
      <c r="D262" s="113" t="str">
        <f>IFERROR(IF(OR($B262="",$B262="No CAS"),INDEX('DEQ Pollutant List'!$A$7:$A$611,MATCH($C262,'DEQ Pollutant List'!$C$7:$C$611,0)),INDEX('DEQ Pollutant List'!$A$7:$A$611,MATCH($B262,'DEQ Pollutant List'!$B$7:$B$611,0))),"")</f>
        <v/>
      </c>
      <c r="E262" s="99"/>
      <c r="F262" s="100"/>
      <c r="G262" s="101"/>
      <c r="H262" s="81"/>
      <c r="I262" s="102"/>
      <c r="J262" s="100"/>
      <c r="K262" s="103"/>
      <c r="L262" s="81"/>
      <c r="M262" s="100"/>
      <c r="N262" s="103"/>
      <c r="O262" s="81"/>
    </row>
    <row r="263" spans="1:15">
      <c r="A263" s="77" t="s">
        <v>147</v>
      </c>
      <c r="B263" s="98" t="s">
        <v>255</v>
      </c>
      <c r="C263" s="79" t="str">
        <f>IFERROR(IF(B263="No CAS","",INDEX('DEQ Pollutant List'!$C$7:$C$611,MATCH('3. Pollutant Emissions - EF'!B263,'DEQ Pollutant List'!$B$7:$B$611,0))),"")</f>
        <v>Acetaldehyde</v>
      </c>
      <c r="D263" s="113">
        <f>IFERROR(IF(OR($B263="",$B263="No CAS"),INDEX('DEQ Pollutant List'!$A$7:$A$611,MATCH($C263,'DEQ Pollutant List'!$C$7:$C$611,0)),INDEX('DEQ Pollutant List'!$A$7:$A$611,MATCH($B263,'DEQ Pollutant List'!$B$7:$B$611,0))),"")</f>
        <v>1</v>
      </c>
      <c r="E263" s="99">
        <v>0</v>
      </c>
      <c r="F263" s="100">
        <v>4.3E-3</v>
      </c>
      <c r="G263" s="101">
        <f t="shared" si="4"/>
        <v>4.3E-3</v>
      </c>
      <c r="H263" s="81" t="s">
        <v>256</v>
      </c>
      <c r="I263" s="102" t="s">
        <v>283</v>
      </c>
      <c r="J263" s="100" t="s">
        <v>258</v>
      </c>
      <c r="K263" s="103">
        <f>$F263*'2. Emissions Units &amp; Activities'!I$24*(1-$E263)</f>
        <v>0.1292529411764706</v>
      </c>
      <c r="L263" s="81">
        <f>$F263*'2. Emissions Units &amp; Activities'!J$24*(1-$E263)</f>
        <v>0.1292529411764706</v>
      </c>
      <c r="M263" s="100" t="s">
        <v>258</v>
      </c>
      <c r="N263" s="103">
        <f>$G263*'2. Emissions Units &amp; Activities'!L$24*(1-$E263)</f>
        <v>3.541176470588235E-4</v>
      </c>
      <c r="O263" s="81">
        <f>$G263*'2. Emissions Units &amp; Activities'!M$24*(1-$E263)</f>
        <v>3.541176470588235E-4</v>
      </c>
    </row>
    <row r="264" spans="1:15">
      <c r="A264" s="77" t="s">
        <v>147</v>
      </c>
      <c r="B264" s="98" t="s">
        <v>259</v>
      </c>
      <c r="C264" s="79" t="str">
        <f>IFERROR(IF(B264="No CAS","",INDEX('DEQ Pollutant List'!$C$7:$C$611,MATCH('3. Pollutant Emissions - EF'!B264,'DEQ Pollutant List'!$B$7:$B$611,0))),"")</f>
        <v>Acrolein</v>
      </c>
      <c r="D264" s="113">
        <f>IFERROR(IF(OR($B264="",$B264="No CAS"),INDEX('DEQ Pollutant List'!$A$7:$A$611,MATCH($C264,'DEQ Pollutant List'!$C$7:$C$611,0)),INDEX('DEQ Pollutant List'!$A$7:$A$611,MATCH($B264,'DEQ Pollutant List'!$B$7:$B$611,0))),"")</f>
        <v>5</v>
      </c>
      <c r="E264" s="99">
        <v>0</v>
      </c>
      <c r="F264" s="100">
        <v>2.7000000000000001E-3</v>
      </c>
      <c r="G264" s="101">
        <f t="shared" si="4"/>
        <v>2.7000000000000001E-3</v>
      </c>
      <c r="H264" s="81" t="s">
        <v>256</v>
      </c>
      <c r="I264" s="102" t="s">
        <v>283</v>
      </c>
      <c r="J264" s="100" t="s">
        <v>258</v>
      </c>
      <c r="K264" s="103">
        <f>$F264*'2. Emissions Units &amp; Activities'!I$24*(1-$E264)</f>
        <v>8.1158823529411769E-2</v>
      </c>
      <c r="L264" s="81">
        <f>$F264*'2. Emissions Units &amp; Activities'!J$24*(1-$E264)</f>
        <v>8.1158823529411769E-2</v>
      </c>
      <c r="M264" s="100" t="s">
        <v>258</v>
      </c>
      <c r="N264" s="103">
        <f>$G264*'2. Emissions Units &amp; Activities'!L$24*(1-$E264)</f>
        <v>2.223529411764706E-4</v>
      </c>
      <c r="O264" s="81">
        <f>$G264*'2. Emissions Units &amp; Activities'!M$24*(1-$E264)</f>
        <v>2.223529411764706E-4</v>
      </c>
    </row>
    <row r="265" spans="1:15">
      <c r="A265" s="77" t="s">
        <v>147</v>
      </c>
      <c r="B265" s="98" t="s">
        <v>260</v>
      </c>
      <c r="C265" s="79" t="str">
        <f>IFERROR(IF(B265="No CAS","",INDEX('DEQ Pollutant List'!$C$7:$C$611,MATCH('3. Pollutant Emissions - EF'!B265,'DEQ Pollutant List'!$B$7:$B$611,0))),"")</f>
        <v>Ammonia</v>
      </c>
      <c r="D265" s="113">
        <f>IFERROR(IF(OR($B265="",$B265="No CAS"),INDEX('DEQ Pollutant List'!$A$7:$A$611,MATCH($C265,'DEQ Pollutant List'!$C$7:$C$611,0)),INDEX('DEQ Pollutant List'!$A$7:$A$611,MATCH($B265,'DEQ Pollutant List'!$B$7:$B$611,0))),"")</f>
        <v>26</v>
      </c>
      <c r="E265" s="99">
        <v>0</v>
      </c>
      <c r="F265" s="100">
        <v>18</v>
      </c>
      <c r="G265" s="101">
        <f t="shared" si="4"/>
        <v>18</v>
      </c>
      <c r="H265" s="81" t="s">
        <v>256</v>
      </c>
      <c r="I265" s="102" t="s">
        <v>283</v>
      </c>
      <c r="J265" s="100" t="s">
        <v>258</v>
      </c>
      <c r="K265" s="103">
        <f>$F265*'2. Emissions Units &amp; Activities'!I$24*(1-$E265)</f>
        <v>541.05882352941171</v>
      </c>
      <c r="L265" s="81">
        <f>$F265*'2. Emissions Units &amp; Activities'!J$24*(1-$E265)</f>
        <v>541.05882352941171</v>
      </c>
      <c r="M265" s="100" t="s">
        <v>258</v>
      </c>
      <c r="N265" s="103">
        <f>$G265*'2. Emissions Units &amp; Activities'!L$24*(1-$E265)</f>
        <v>1.4823529411764707</v>
      </c>
      <c r="O265" s="81">
        <f>$G265*'2. Emissions Units &amp; Activities'!M$24*(1-$E265)</f>
        <v>1.4823529411764707</v>
      </c>
    </row>
    <row r="266" spans="1:15">
      <c r="A266" s="77" t="s">
        <v>147</v>
      </c>
      <c r="B266" s="98" t="s">
        <v>253</v>
      </c>
      <c r="C266" s="79" t="str">
        <f>IFERROR(IF(B266="No CAS","",INDEX('DEQ Pollutant List'!$C$7:$C$611,MATCH('3. Pollutant Emissions - EF'!B266,'DEQ Pollutant List'!$B$7:$B$611,0))),"")</f>
        <v>Arsenic and compounds</v>
      </c>
      <c r="D266" s="113">
        <f>IFERROR(IF(OR($B266="",$B266="No CAS"),INDEX('DEQ Pollutant List'!$A$7:$A$611,MATCH($C266,'DEQ Pollutant List'!$C$7:$C$611,0)),INDEX('DEQ Pollutant List'!$A$7:$A$611,MATCH($B266,'DEQ Pollutant List'!$B$7:$B$611,0))),"")</f>
        <v>37</v>
      </c>
      <c r="E266" s="99">
        <v>0</v>
      </c>
      <c r="F266" s="100">
        <v>2.0000000000000001E-4</v>
      </c>
      <c r="G266" s="101">
        <f t="shared" si="4"/>
        <v>2.0000000000000001E-4</v>
      </c>
      <c r="H266" s="81" t="s">
        <v>256</v>
      </c>
      <c r="I266" s="102" t="s">
        <v>283</v>
      </c>
      <c r="J266" s="100" t="s">
        <v>258</v>
      </c>
      <c r="K266" s="103">
        <f>$F266*'2. Emissions Units &amp; Activities'!I$24*(1-$E266)</f>
        <v>6.0117647058823536E-3</v>
      </c>
      <c r="L266" s="81">
        <f>$F266*'2. Emissions Units &amp; Activities'!J$24*(1-$E266)</f>
        <v>6.0117647058823536E-3</v>
      </c>
      <c r="M266" s="100" t="s">
        <v>258</v>
      </c>
      <c r="N266" s="103">
        <f>$G266*'2. Emissions Units &amp; Activities'!L$24*(1-$E266)</f>
        <v>1.647058823529412E-5</v>
      </c>
      <c r="O266" s="81">
        <f>$G266*'2. Emissions Units &amp; Activities'!M$24*(1-$E266)</f>
        <v>1.647058823529412E-5</v>
      </c>
    </row>
    <row r="267" spans="1:15">
      <c r="A267" s="77" t="s">
        <v>147</v>
      </c>
      <c r="B267" s="98" t="s">
        <v>261</v>
      </c>
      <c r="C267" s="79" t="str">
        <f>IFERROR(IF(B267="No CAS","",INDEX('DEQ Pollutant List'!$C$7:$C$611,MATCH('3. Pollutant Emissions - EF'!B267,'DEQ Pollutant List'!$B$7:$B$611,0))),"")</f>
        <v>Barium and compounds</v>
      </c>
      <c r="D267" s="113">
        <f>IFERROR(IF(OR($B267="",$B267="No CAS"),INDEX('DEQ Pollutant List'!$A$7:$A$611,MATCH($C267,'DEQ Pollutant List'!$C$7:$C$611,0)),INDEX('DEQ Pollutant List'!$A$7:$A$611,MATCH($B267,'DEQ Pollutant List'!$B$7:$B$611,0))),"")</f>
        <v>45</v>
      </c>
      <c r="E267" s="99">
        <v>0</v>
      </c>
      <c r="F267" s="100">
        <v>4.4000000000000003E-3</v>
      </c>
      <c r="G267" s="101">
        <f t="shared" si="4"/>
        <v>4.4000000000000003E-3</v>
      </c>
      <c r="H267" s="81" t="s">
        <v>256</v>
      </c>
      <c r="I267" s="102" t="s">
        <v>283</v>
      </c>
      <c r="J267" s="100" t="s">
        <v>258</v>
      </c>
      <c r="K267" s="103">
        <f>$F267*'2. Emissions Units &amp; Activities'!I$24*(1-$E267)</f>
        <v>0.13225882352941176</v>
      </c>
      <c r="L267" s="81">
        <f>$F267*'2. Emissions Units &amp; Activities'!J$24*(1-$E267)</f>
        <v>0.13225882352941176</v>
      </c>
      <c r="M267" s="100" t="s">
        <v>258</v>
      </c>
      <c r="N267" s="103">
        <f>$G267*'2. Emissions Units &amp; Activities'!L$24*(1-$E267)</f>
        <v>3.6235294117647061E-4</v>
      </c>
      <c r="O267" s="81">
        <f>$G267*'2. Emissions Units &amp; Activities'!M$24*(1-$E267)</f>
        <v>3.6235294117647061E-4</v>
      </c>
    </row>
    <row r="268" spans="1:15">
      <c r="A268" s="77" t="s">
        <v>147</v>
      </c>
      <c r="B268" s="98" t="s">
        <v>262</v>
      </c>
      <c r="C268" s="79" t="str">
        <f>IFERROR(IF(B268="No CAS","",INDEX('DEQ Pollutant List'!$C$7:$C$611,MATCH('3. Pollutant Emissions - EF'!B268,'DEQ Pollutant List'!$B$7:$B$611,0))),"")</f>
        <v>Benzene</v>
      </c>
      <c r="D268" s="113">
        <f>IFERROR(IF(OR($B268="",$B268="No CAS"),INDEX('DEQ Pollutant List'!$A$7:$A$611,MATCH($C268,'DEQ Pollutant List'!$C$7:$C$611,0)),INDEX('DEQ Pollutant List'!$A$7:$A$611,MATCH($B268,'DEQ Pollutant List'!$B$7:$B$611,0))),"")</f>
        <v>46</v>
      </c>
      <c r="E268" s="99">
        <v>0</v>
      </c>
      <c r="F268" s="100">
        <v>8.0000000000000002E-3</v>
      </c>
      <c r="G268" s="101">
        <f t="shared" si="4"/>
        <v>8.0000000000000002E-3</v>
      </c>
      <c r="H268" s="81" t="s">
        <v>256</v>
      </c>
      <c r="I268" s="102" t="s">
        <v>283</v>
      </c>
      <c r="J268" s="100" t="s">
        <v>258</v>
      </c>
      <c r="K268" s="103">
        <f>$F268*'2. Emissions Units &amp; Activities'!I$24*(1-$E268)</f>
        <v>0.24047058823529413</v>
      </c>
      <c r="L268" s="81">
        <f>$F268*'2. Emissions Units &amp; Activities'!J$24*(1-$E268)</f>
        <v>0.24047058823529413</v>
      </c>
      <c r="M268" s="100" t="s">
        <v>258</v>
      </c>
      <c r="N268" s="103">
        <f>$G268*'2. Emissions Units &amp; Activities'!L$24*(1-$E268)</f>
        <v>6.5882352941176476E-4</v>
      </c>
      <c r="O268" s="81">
        <f>$G268*'2. Emissions Units &amp; Activities'!M$24*(1-$E268)</f>
        <v>6.5882352941176476E-4</v>
      </c>
    </row>
    <row r="269" spans="1:15">
      <c r="A269" s="77" t="s">
        <v>147</v>
      </c>
      <c r="B269" s="98" t="s">
        <v>264</v>
      </c>
      <c r="C269" s="79" t="str">
        <f>IFERROR(IF(B269="No CAS","",INDEX('DEQ Pollutant List'!$C$7:$C$611,MATCH('3. Pollutant Emissions - EF'!B269,'DEQ Pollutant List'!$B$7:$B$611,0))),"")</f>
        <v>Beryllium and compounds</v>
      </c>
      <c r="D269" s="113">
        <f>IFERROR(IF(OR($B269="",$B269="No CAS"),INDEX('DEQ Pollutant List'!$A$7:$A$611,MATCH($C269,'DEQ Pollutant List'!$C$7:$C$611,0)),INDEX('DEQ Pollutant List'!$A$7:$A$611,MATCH($B269,'DEQ Pollutant List'!$B$7:$B$611,0))),"")</f>
        <v>58</v>
      </c>
      <c r="E269" s="99">
        <v>0</v>
      </c>
      <c r="F269" s="100">
        <v>1.2E-5</v>
      </c>
      <c r="G269" s="101">
        <f t="shared" si="4"/>
        <v>1.2E-5</v>
      </c>
      <c r="H269" s="81" t="s">
        <v>256</v>
      </c>
      <c r="I269" s="102" t="s">
        <v>283</v>
      </c>
      <c r="J269" s="100" t="s">
        <v>258</v>
      </c>
      <c r="K269" s="103">
        <f>$F269*'2. Emissions Units &amp; Activities'!I$24*(1-$E269)</f>
        <v>3.6070588235294121E-4</v>
      </c>
      <c r="L269" s="81">
        <f>$F269*'2. Emissions Units &amp; Activities'!J$24*(1-$E269)</f>
        <v>3.6070588235294121E-4</v>
      </c>
      <c r="M269" s="100" t="s">
        <v>258</v>
      </c>
      <c r="N269" s="103">
        <f>$G269*'2. Emissions Units &amp; Activities'!L$24*(1-$E269)</f>
        <v>9.8823529411764699E-7</v>
      </c>
      <c r="O269" s="81">
        <f>$G269*'2. Emissions Units &amp; Activities'!M$24*(1-$E269)</f>
        <v>9.8823529411764699E-7</v>
      </c>
    </row>
    <row r="270" spans="1:15">
      <c r="A270" s="77" t="s">
        <v>147</v>
      </c>
      <c r="B270" s="98" t="s">
        <v>265</v>
      </c>
      <c r="C270" s="79" t="str">
        <f>IFERROR(IF(B270="No CAS","",INDEX('DEQ Pollutant List'!$C$7:$C$611,MATCH('3. Pollutant Emissions - EF'!B270,'DEQ Pollutant List'!$B$7:$B$611,0))),"")</f>
        <v>Cadmium and compounds</v>
      </c>
      <c r="D270" s="113">
        <f>IFERROR(IF(OR($B270="",$B270="No CAS"),INDEX('DEQ Pollutant List'!$A$7:$A$611,MATCH($C270,'DEQ Pollutant List'!$C$7:$C$611,0)),INDEX('DEQ Pollutant List'!$A$7:$A$611,MATCH($B270,'DEQ Pollutant List'!$B$7:$B$611,0))),"")</f>
        <v>83</v>
      </c>
      <c r="E270" s="99">
        <v>0</v>
      </c>
      <c r="F270" s="100">
        <v>1.1000000000000001E-3</v>
      </c>
      <c r="G270" s="101">
        <f t="shared" si="4"/>
        <v>1.1000000000000001E-3</v>
      </c>
      <c r="H270" s="81" t="s">
        <v>256</v>
      </c>
      <c r="I270" s="102" t="s">
        <v>283</v>
      </c>
      <c r="J270" s="100" t="s">
        <v>258</v>
      </c>
      <c r="K270" s="103">
        <f>$F270*'2. Emissions Units &amp; Activities'!I$24*(1-$E270)</f>
        <v>3.3064705882352941E-2</v>
      </c>
      <c r="L270" s="81">
        <f>$F270*'2. Emissions Units &amp; Activities'!J$24*(1-$E270)</f>
        <v>3.3064705882352941E-2</v>
      </c>
      <c r="M270" s="100" t="s">
        <v>258</v>
      </c>
      <c r="N270" s="103">
        <f>$G270*'2. Emissions Units &amp; Activities'!L$24*(1-$E270)</f>
        <v>9.0588235294117653E-5</v>
      </c>
      <c r="O270" s="81">
        <f>$G270*'2. Emissions Units &amp; Activities'!M$24*(1-$E270)</f>
        <v>9.0588235294117653E-5</v>
      </c>
    </row>
    <row r="271" spans="1:15">
      <c r="A271" s="77" t="s">
        <v>147</v>
      </c>
      <c r="B271" s="98" t="s">
        <v>266</v>
      </c>
      <c r="C271" s="79" t="str">
        <f>IFERROR(IF(B271="No CAS","",INDEX('DEQ Pollutant List'!$C$7:$C$611,MATCH('3. Pollutant Emissions - EF'!B271,'DEQ Pollutant List'!$B$7:$B$611,0))),"")</f>
        <v>Chromium VI, chromate and dichromate particulate</v>
      </c>
      <c r="D271" s="113">
        <f>IFERROR(IF(OR($B271="",$B271="No CAS"),INDEX('DEQ Pollutant List'!$A$7:$A$611,MATCH($C271,'DEQ Pollutant List'!$C$7:$C$611,0)),INDEX('DEQ Pollutant List'!$A$7:$A$611,MATCH($B271,'DEQ Pollutant List'!$B$7:$B$611,0))),"")</f>
        <v>136</v>
      </c>
      <c r="E271" s="99">
        <v>0</v>
      </c>
      <c r="F271" s="100">
        <v>1.4E-3</v>
      </c>
      <c r="G271" s="101">
        <f t="shared" si="4"/>
        <v>1.4E-3</v>
      </c>
      <c r="H271" s="81" t="s">
        <v>256</v>
      </c>
      <c r="I271" s="102" t="s">
        <v>283</v>
      </c>
      <c r="J271" s="100" t="s">
        <v>258</v>
      </c>
      <c r="K271" s="103">
        <f>$F271*'2. Emissions Units &amp; Activities'!I$24*(1-$E271)</f>
        <v>4.2082352941176467E-2</v>
      </c>
      <c r="L271" s="81">
        <f>$F271*'2. Emissions Units &amp; Activities'!J$24*(1-$E271)</f>
        <v>4.2082352941176467E-2</v>
      </c>
      <c r="M271" s="100" t="s">
        <v>258</v>
      </c>
      <c r="N271" s="103">
        <f>$G271*'2. Emissions Units &amp; Activities'!L$24*(1-$E271)</f>
        <v>1.1529411764705883E-4</v>
      </c>
      <c r="O271" s="81">
        <f>$G271*'2. Emissions Units &amp; Activities'!M$24*(1-$E271)</f>
        <v>1.1529411764705883E-4</v>
      </c>
    </row>
    <row r="272" spans="1:15">
      <c r="A272" s="77" t="s">
        <v>147</v>
      </c>
      <c r="B272" s="98" t="s">
        <v>267</v>
      </c>
      <c r="C272" s="79" t="str">
        <f>IFERROR(IF(B272="No CAS","",INDEX('DEQ Pollutant List'!$C$7:$C$611,MATCH('3. Pollutant Emissions - EF'!B272,'DEQ Pollutant List'!$B$7:$B$611,0))),"")</f>
        <v>Cobalt and compounds</v>
      </c>
      <c r="D272" s="113">
        <f>IFERROR(IF(OR($B272="",$B272="No CAS"),INDEX('DEQ Pollutant List'!$A$7:$A$611,MATCH($C272,'DEQ Pollutant List'!$C$7:$C$611,0)),INDEX('DEQ Pollutant List'!$A$7:$A$611,MATCH($B272,'DEQ Pollutant List'!$B$7:$B$611,0))),"")</f>
        <v>146</v>
      </c>
      <c r="E272" s="99">
        <v>0</v>
      </c>
      <c r="F272" s="100">
        <v>8.3999999999999995E-5</v>
      </c>
      <c r="G272" s="101">
        <f t="shared" si="4"/>
        <v>8.3999999999999995E-5</v>
      </c>
      <c r="H272" s="81" t="s">
        <v>256</v>
      </c>
      <c r="I272" s="102" t="s">
        <v>283</v>
      </c>
      <c r="J272" s="100" t="s">
        <v>258</v>
      </c>
      <c r="K272" s="103">
        <f>$F272*'2. Emissions Units &amp; Activities'!I$24*(1-$E272)</f>
        <v>2.5249411764705879E-3</v>
      </c>
      <c r="L272" s="81">
        <f>$F272*'2. Emissions Units &amp; Activities'!J$24*(1-$E272)</f>
        <v>2.5249411764705879E-3</v>
      </c>
      <c r="M272" s="100" t="s">
        <v>258</v>
      </c>
      <c r="N272" s="103">
        <f>$G272*'2. Emissions Units &amp; Activities'!L$24*(1-$E272)</f>
        <v>6.9176470588235293E-6</v>
      </c>
      <c r="O272" s="81">
        <f>$G272*'2. Emissions Units &amp; Activities'!M$24*(1-$E272)</f>
        <v>6.9176470588235293E-6</v>
      </c>
    </row>
    <row r="273" spans="1:15">
      <c r="A273" s="77" t="s">
        <v>147</v>
      </c>
      <c r="B273" s="98" t="s">
        <v>268</v>
      </c>
      <c r="C273" s="79" t="str">
        <f>IFERROR(IF(B273="No CAS","",INDEX('DEQ Pollutant List'!$C$7:$C$611,MATCH('3. Pollutant Emissions - EF'!B273,'DEQ Pollutant List'!$B$7:$B$611,0))),"")</f>
        <v>Copper and compounds</v>
      </c>
      <c r="D273" s="113">
        <f>IFERROR(IF(OR($B273="",$B273="No CAS"),INDEX('DEQ Pollutant List'!$A$7:$A$611,MATCH($C273,'DEQ Pollutant List'!$C$7:$C$611,0)),INDEX('DEQ Pollutant List'!$A$7:$A$611,MATCH($B273,'DEQ Pollutant List'!$B$7:$B$611,0))),"")</f>
        <v>149</v>
      </c>
      <c r="E273" s="99">
        <v>0</v>
      </c>
      <c r="F273" s="100">
        <v>8.4999999999999995E-4</v>
      </c>
      <c r="G273" s="101">
        <f t="shared" ref="G273:G336" si="5">F273</f>
        <v>8.4999999999999995E-4</v>
      </c>
      <c r="H273" s="81" t="s">
        <v>256</v>
      </c>
      <c r="I273" s="102" t="s">
        <v>283</v>
      </c>
      <c r="J273" s="100" t="s">
        <v>258</v>
      </c>
      <c r="K273" s="103">
        <f>$F273*'2. Emissions Units &amp; Activities'!I$24*(1-$E273)</f>
        <v>2.555E-2</v>
      </c>
      <c r="L273" s="81">
        <f>$F273*'2. Emissions Units &amp; Activities'!J$24*(1-$E273)</f>
        <v>2.555E-2</v>
      </c>
      <c r="M273" s="100" t="s">
        <v>258</v>
      </c>
      <c r="N273" s="103">
        <f>$G273*'2. Emissions Units &amp; Activities'!L$24*(1-$E273)</f>
        <v>6.9999999999999994E-5</v>
      </c>
      <c r="O273" s="81">
        <f>$G273*'2. Emissions Units &amp; Activities'!M$24*(1-$E273)</f>
        <v>6.9999999999999994E-5</v>
      </c>
    </row>
    <row r="274" spans="1:15">
      <c r="A274" s="77" t="s">
        <v>147</v>
      </c>
      <c r="B274" s="98" t="s">
        <v>269</v>
      </c>
      <c r="C274" s="79" t="str">
        <f>IFERROR(IF(B274="No CAS","",INDEX('DEQ Pollutant List'!$C$7:$C$611,MATCH('3. Pollutant Emissions - EF'!B274,'DEQ Pollutant List'!$B$7:$B$611,0))),"")</f>
        <v>Ethyl benzene</v>
      </c>
      <c r="D274" s="113">
        <f>IFERROR(IF(OR($B274="",$B274="No CAS"),INDEX('DEQ Pollutant List'!$A$7:$A$611,MATCH($C274,'DEQ Pollutant List'!$C$7:$C$611,0)),INDEX('DEQ Pollutant List'!$A$7:$A$611,MATCH($B274,'DEQ Pollutant List'!$B$7:$B$611,0))),"")</f>
        <v>229</v>
      </c>
      <c r="E274" s="99">
        <v>0</v>
      </c>
      <c r="F274" s="100">
        <v>9.4999999999999998E-3</v>
      </c>
      <c r="G274" s="101">
        <f t="shared" si="5"/>
        <v>9.4999999999999998E-3</v>
      </c>
      <c r="H274" s="81" t="s">
        <v>256</v>
      </c>
      <c r="I274" s="102" t="s">
        <v>283</v>
      </c>
      <c r="J274" s="100" t="s">
        <v>258</v>
      </c>
      <c r="K274" s="103">
        <f>$F274*'2. Emissions Units &amp; Activities'!I$24*(1-$E274)</f>
        <v>0.28555882352941175</v>
      </c>
      <c r="L274" s="81">
        <f>$F274*'2. Emissions Units &amp; Activities'!J$24*(1-$E274)</f>
        <v>0.28555882352941175</v>
      </c>
      <c r="M274" s="100" t="s">
        <v>258</v>
      </c>
      <c r="N274" s="103">
        <f>$G274*'2. Emissions Units &amp; Activities'!L$24*(1-$E274)</f>
        <v>7.8235294117647057E-4</v>
      </c>
      <c r="O274" s="81">
        <f>$G274*'2. Emissions Units &amp; Activities'!M$24*(1-$E274)</f>
        <v>7.8235294117647057E-4</v>
      </c>
    </row>
    <row r="275" spans="1:15">
      <c r="A275" s="77" t="s">
        <v>147</v>
      </c>
      <c r="B275" s="98" t="s">
        <v>270</v>
      </c>
      <c r="C275" s="79" t="str">
        <f>IFERROR(IF(B275="No CAS","",INDEX('DEQ Pollutant List'!$C$7:$C$611,MATCH('3. Pollutant Emissions - EF'!B275,'DEQ Pollutant List'!$B$7:$B$611,0))),"")</f>
        <v>Formaldehyde</v>
      </c>
      <c r="D275" s="113">
        <f>IFERROR(IF(OR($B275="",$B275="No CAS"),INDEX('DEQ Pollutant List'!$A$7:$A$611,MATCH($C275,'DEQ Pollutant List'!$C$7:$C$611,0)),INDEX('DEQ Pollutant List'!$A$7:$A$611,MATCH($B275,'DEQ Pollutant List'!$B$7:$B$611,0))),"")</f>
        <v>250</v>
      </c>
      <c r="E275" s="99">
        <v>0</v>
      </c>
      <c r="F275" s="100">
        <v>1.7000000000000001E-2</v>
      </c>
      <c r="G275" s="101">
        <f t="shared" si="5"/>
        <v>1.7000000000000001E-2</v>
      </c>
      <c r="H275" s="81" t="s">
        <v>256</v>
      </c>
      <c r="I275" s="102" t="s">
        <v>283</v>
      </c>
      <c r="J275" s="100" t="s">
        <v>258</v>
      </c>
      <c r="K275" s="103">
        <f>$F275*'2. Emissions Units &amp; Activities'!I$24*(1-$E275)</f>
        <v>0.51100000000000001</v>
      </c>
      <c r="L275" s="81">
        <f>$F275*'2. Emissions Units &amp; Activities'!J$24*(1-$E275)</f>
        <v>0.51100000000000001</v>
      </c>
      <c r="M275" s="100" t="s">
        <v>258</v>
      </c>
      <c r="N275" s="103">
        <f>$G275*'2. Emissions Units &amp; Activities'!L$24*(1-$E275)</f>
        <v>1.4E-3</v>
      </c>
      <c r="O275" s="81">
        <f>$G275*'2. Emissions Units &amp; Activities'!M$24*(1-$E275)</f>
        <v>1.4E-3</v>
      </c>
    </row>
    <row r="276" spans="1:15">
      <c r="A276" s="77" t="s">
        <v>147</v>
      </c>
      <c r="B276" s="98" t="s">
        <v>271</v>
      </c>
      <c r="C276" s="79" t="str">
        <f>IFERROR(IF(B276="No CAS","",INDEX('DEQ Pollutant List'!$C$7:$C$611,MATCH('3. Pollutant Emissions - EF'!B276,'DEQ Pollutant List'!$B$7:$B$611,0))),"")</f>
        <v>Hexane</v>
      </c>
      <c r="D276" s="113">
        <f>IFERROR(IF(OR($B276="",$B276="No CAS"),INDEX('DEQ Pollutant List'!$A$7:$A$611,MATCH($C276,'DEQ Pollutant List'!$C$7:$C$611,0)),INDEX('DEQ Pollutant List'!$A$7:$A$611,MATCH($B276,'DEQ Pollutant List'!$B$7:$B$611,0))),"")</f>
        <v>289</v>
      </c>
      <c r="E276" s="99">
        <v>0</v>
      </c>
      <c r="F276" s="100">
        <v>6.3E-3</v>
      </c>
      <c r="G276" s="101">
        <f t="shared" si="5"/>
        <v>6.3E-3</v>
      </c>
      <c r="H276" s="81" t="s">
        <v>256</v>
      </c>
      <c r="I276" s="102" t="s">
        <v>283</v>
      </c>
      <c r="J276" s="100" t="s">
        <v>258</v>
      </c>
      <c r="K276" s="103">
        <f>$F276*'2. Emissions Units &amp; Activities'!I$24*(1-$E276)</f>
        <v>0.18937058823529412</v>
      </c>
      <c r="L276" s="81">
        <f>$F276*'2. Emissions Units &amp; Activities'!J$24*(1-$E276)</f>
        <v>0.18937058823529412</v>
      </c>
      <c r="M276" s="100" t="s">
        <v>258</v>
      </c>
      <c r="N276" s="103">
        <f>$G276*'2. Emissions Units &amp; Activities'!L$24*(1-$E276)</f>
        <v>5.1882352941176471E-4</v>
      </c>
      <c r="O276" s="81">
        <f>$G276*'2. Emissions Units &amp; Activities'!M$24*(1-$E276)</f>
        <v>5.1882352941176471E-4</v>
      </c>
    </row>
    <row r="277" spans="1:15">
      <c r="A277" s="77" t="s">
        <v>147</v>
      </c>
      <c r="B277" s="98" t="s">
        <v>272</v>
      </c>
      <c r="C277" s="79" t="str">
        <f>IFERROR(IF(B277="No CAS","",INDEX('DEQ Pollutant List'!$C$7:$C$611,MATCH('3. Pollutant Emissions - EF'!B277,'DEQ Pollutant List'!$B$7:$B$611,0))),"")</f>
        <v>Lead and compounds</v>
      </c>
      <c r="D277" s="113">
        <f>IFERROR(IF(OR($B277="",$B277="No CAS"),INDEX('DEQ Pollutant List'!$A$7:$A$611,MATCH($C277,'DEQ Pollutant List'!$C$7:$C$611,0)),INDEX('DEQ Pollutant List'!$A$7:$A$611,MATCH($B277,'DEQ Pollutant List'!$B$7:$B$611,0))),"")</f>
        <v>305</v>
      </c>
      <c r="E277" s="99">
        <v>0</v>
      </c>
      <c r="F277" s="100">
        <v>5.0000000000000001E-4</v>
      </c>
      <c r="G277" s="101">
        <f t="shared" si="5"/>
        <v>5.0000000000000001E-4</v>
      </c>
      <c r="H277" s="81" t="s">
        <v>256</v>
      </c>
      <c r="I277" s="102" t="s">
        <v>283</v>
      </c>
      <c r="J277" s="100" t="s">
        <v>258</v>
      </c>
      <c r="K277" s="103">
        <f>$F277*'2. Emissions Units &amp; Activities'!I$24*(1-$E277)</f>
        <v>1.5029411764705883E-2</v>
      </c>
      <c r="L277" s="81">
        <f>$F277*'2. Emissions Units &amp; Activities'!J$24*(1-$E277)</f>
        <v>1.5029411764705883E-2</v>
      </c>
      <c r="M277" s="100" t="s">
        <v>258</v>
      </c>
      <c r="N277" s="103">
        <f>$G277*'2. Emissions Units &amp; Activities'!L$24*(1-$E277)</f>
        <v>4.1176470588235297E-5</v>
      </c>
      <c r="O277" s="81">
        <f>$G277*'2. Emissions Units &amp; Activities'!M$24*(1-$E277)</f>
        <v>4.1176470588235297E-5</v>
      </c>
    </row>
    <row r="278" spans="1:15">
      <c r="A278" s="77" t="s">
        <v>147</v>
      </c>
      <c r="B278" s="98" t="s">
        <v>273</v>
      </c>
      <c r="C278" s="79" t="str">
        <f>IFERROR(IF(B278="No CAS","",INDEX('DEQ Pollutant List'!$C$7:$C$611,MATCH('3. Pollutant Emissions - EF'!B278,'DEQ Pollutant List'!$B$7:$B$611,0))),"")</f>
        <v>Manganese and compounds</v>
      </c>
      <c r="D278" s="113">
        <f>IFERROR(IF(OR($B278="",$B278="No CAS"),INDEX('DEQ Pollutant List'!$A$7:$A$611,MATCH($C278,'DEQ Pollutant List'!$C$7:$C$611,0)),INDEX('DEQ Pollutant List'!$A$7:$A$611,MATCH($B278,'DEQ Pollutant List'!$B$7:$B$611,0))),"")</f>
        <v>312</v>
      </c>
      <c r="E278" s="99">
        <v>0</v>
      </c>
      <c r="F278" s="100">
        <v>3.8000000000000002E-4</v>
      </c>
      <c r="G278" s="101">
        <f t="shared" si="5"/>
        <v>3.8000000000000002E-4</v>
      </c>
      <c r="H278" s="81" t="s">
        <v>256</v>
      </c>
      <c r="I278" s="102" t="s">
        <v>283</v>
      </c>
      <c r="J278" s="100" t="s">
        <v>258</v>
      </c>
      <c r="K278" s="103">
        <f>$F278*'2. Emissions Units &amp; Activities'!I$24*(1-$E278)</f>
        <v>1.142235294117647E-2</v>
      </c>
      <c r="L278" s="81">
        <f>$F278*'2. Emissions Units &amp; Activities'!J$24*(1-$E278)</f>
        <v>1.142235294117647E-2</v>
      </c>
      <c r="M278" s="100" t="s">
        <v>258</v>
      </c>
      <c r="N278" s="103">
        <f>$G278*'2. Emissions Units &amp; Activities'!L$24*(1-$E278)</f>
        <v>3.1294117647058825E-5</v>
      </c>
      <c r="O278" s="81">
        <f>$G278*'2. Emissions Units &amp; Activities'!M$24*(1-$E278)</f>
        <v>3.1294117647058825E-5</v>
      </c>
    </row>
    <row r="279" spans="1:15">
      <c r="A279" s="77" t="s">
        <v>147</v>
      </c>
      <c r="B279" s="98" t="s">
        <v>274</v>
      </c>
      <c r="C279" s="79" t="str">
        <f>IFERROR(IF(B279="No CAS","",INDEX('DEQ Pollutant List'!$C$7:$C$611,MATCH('3. Pollutant Emissions - EF'!B279,'DEQ Pollutant List'!$B$7:$B$611,0))),"")</f>
        <v>Mercury and compounds</v>
      </c>
      <c r="D279" s="113">
        <f>IFERROR(IF(OR($B279="",$B279="No CAS"),INDEX('DEQ Pollutant List'!$A$7:$A$611,MATCH($C279,'DEQ Pollutant List'!$C$7:$C$611,0)),INDEX('DEQ Pollutant List'!$A$7:$A$611,MATCH($B279,'DEQ Pollutant List'!$B$7:$B$611,0))),"")</f>
        <v>316</v>
      </c>
      <c r="E279" s="99">
        <v>0</v>
      </c>
      <c r="F279" s="100">
        <v>2.5999999999999998E-4</v>
      </c>
      <c r="G279" s="101">
        <f t="shared" si="5"/>
        <v>2.5999999999999998E-4</v>
      </c>
      <c r="H279" s="81" t="s">
        <v>256</v>
      </c>
      <c r="I279" s="102" t="s">
        <v>283</v>
      </c>
      <c r="J279" s="100" t="s">
        <v>258</v>
      </c>
      <c r="K279" s="103">
        <f>$F279*'2. Emissions Units &amp; Activities'!I$24*(1-$E279)</f>
        <v>7.8152941176470574E-3</v>
      </c>
      <c r="L279" s="81">
        <f>$F279*'2. Emissions Units &amp; Activities'!J$24*(1-$E279)</f>
        <v>7.8152941176470574E-3</v>
      </c>
      <c r="M279" s="100" t="s">
        <v>258</v>
      </c>
      <c r="N279" s="103">
        <f>$G279*'2. Emissions Units &amp; Activities'!L$24*(1-$E279)</f>
        <v>2.1411764705882352E-5</v>
      </c>
      <c r="O279" s="81">
        <f>$G279*'2. Emissions Units &amp; Activities'!M$24*(1-$E279)</f>
        <v>2.1411764705882352E-5</v>
      </c>
    </row>
    <row r="280" spans="1:15">
      <c r="A280" s="77" t="s">
        <v>147</v>
      </c>
      <c r="B280" s="98" t="s">
        <v>275</v>
      </c>
      <c r="C280" s="79" t="str">
        <f>IFERROR(IF(B280="No CAS","",INDEX('DEQ Pollutant List'!$C$7:$C$611,MATCH('3. Pollutant Emissions - EF'!B280,'DEQ Pollutant List'!$B$7:$B$611,0))),"")</f>
        <v>Molybdenum trioxide</v>
      </c>
      <c r="D280" s="113">
        <f>IFERROR(IF(OR($B280="",$B280="No CAS"),INDEX('DEQ Pollutant List'!$A$7:$A$611,MATCH($C280,'DEQ Pollutant List'!$C$7:$C$611,0)),INDEX('DEQ Pollutant List'!$A$7:$A$611,MATCH($B280,'DEQ Pollutant List'!$B$7:$B$611,0))),"")</f>
        <v>361</v>
      </c>
      <c r="E280" s="99">
        <v>0</v>
      </c>
      <c r="F280" s="100">
        <v>1.65E-3</v>
      </c>
      <c r="G280" s="101">
        <f t="shared" si="5"/>
        <v>1.65E-3</v>
      </c>
      <c r="H280" s="81" t="s">
        <v>256</v>
      </c>
      <c r="I280" s="102" t="s">
        <v>283</v>
      </c>
      <c r="J280" s="100" t="s">
        <v>258</v>
      </c>
      <c r="K280" s="103">
        <f>$F280*'2. Emissions Units &amp; Activities'!I$24*(1-$E280)</f>
        <v>4.9597058823529411E-2</v>
      </c>
      <c r="L280" s="81">
        <f>$F280*'2. Emissions Units &amp; Activities'!J$24*(1-$E280)</f>
        <v>4.9597058823529411E-2</v>
      </c>
      <c r="M280" s="100" t="s">
        <v>258</v>
      </c>
      <c r="N280" s="103">
        <f>$G280*'2. Emissions Units &amp; Activities'!L$24*(1-$E280)</f>
        <v>1.3588235294117646E-4</v>
      </c>
      <c r="O280" s="81">
        <f>$G280*'2. Emissions Units &amp; Activities'!M$24*(1-$E280)</f>
        <v>1.3588235294117646E-4</v>
      </c>
    </row>
    <row r="281" spans="1:15">
      <c r="A281" s="77" t="s">
        <v>147</v>
      </c>
      <c r="B281" s="98" t="s">
        <v>276</v>
      </c>
      <c r="C281" s="79" t="str">
        <f>IFERROR(IF(B281="No CAS","",INDEX('DEQ Pollutant List'!$C$7:$C$611,MATCH('3. Pollutant Emissions - EF'!B281,'DEQ Pollutant List'!$B$7:$B$611,0))),"")</f>
        <v>Naphthalene</v>
      </c>
      <c r="D281" s="113">
        <f>IFERROR(IF(OR($B281="",$B281="No CAS"),INDEX('DEQ Pollutant List'!$A$7:$A$611,MATCH($C281,'DEQ Pollutant List'!$C$7:$C$611,0)),INDEX('DEQ Pollutant List'!$A$7:$A$611,MATCH($B281,'DEQ Pollutant List'!$B$7:$B$611,0))),"")</f>
        <v>428</v>
      </c>
      <c r="E281" s="99">
        <v>0</v>
      </c>
      <c r="F281" s="100">
        <v>2.9999999999999997E-4</v>
      </c>
      <c r="G281" s="101">
        <f t="shared" si="5"/>
        <v>2.9999999999999997E-4</v>
      </c>
      <c r="H281" s="81" t="s">
        <v>256</v>
      </c>
      <c r="I281" s="102" t="s">
        <v>283</v>
      </c>
      <c r="J281" s="100" t="s">
        <v>258</v>
      </c>
      <c r="K281" s="103">
        <f>$F281*'2. Emissions Units &amp; Activities'!I$24*(1-$E281)</f>
        <v>9.0176470588235278E-3</v>
      </c>
      <c r="L281" s="81">
        <f>$F281*'2. Emissions Units &amp; Activities'!J$24*(1-$E281)</f>
        <v>9.0176470588235278E-3</v>
      </c>
      <c r="M281" s="100" t="s">
        <v>258</v>
      </c>
      <c r="N281" s="103">
        <f>$G281*'2. Emissions Units &amp; Activities'!L$24*(1-$E281)</f>
        <v>2.4705882352941174E-5</v>
      </c>
      <c r="O281" s="81">
        <f>$G281*'2. Emissions Units &amp; Activities'!M$24*(1-$E281)</f>
        <v>2.4705882352941174E-5</v>
      </c>
    </row>
    <row r="282" spans="1:15">
      <c r="A282" s="77" t="s">
        <v>147</v>
      </c>
      <c r="B282" s="98" t="s">
        <v>277</v>
      </c>
      <c r="C282" s="79" t="str">
        <f>IFERROR(IF(B282="No CAS","",INDEX('DEQ Pollutant List'!$C$7:$C$611,MATCH('3. Pollutant Emissions - EF'!B282,'DEQ Pollutant List'!$B$7:$B$611,0))),"")</f>
        <v>Nickel and compounds</v>
      </c>
      <c r="D282" s="113">
        <f>IFERROR(IF(OR($B282="",$B282="No CAS"),INDEX('DEQ Pollutant List'!$A$7:$A$611,MATCH($C282,'DEQ Pollutant List'!$C$7:$C$611,0)),INDEX('DEQ Pollutant List'!$A$7:$A$611,MATCH($B282,'DEQ Pollutant List'!$B$7:$B$611,0))),"")</f>
        <v>364</v>
      </c>
      <c r="E282" s="99">
        <v>0</v>
      </c>
      <c r="F282" s="100">
        <v>2.0999999999999999E-3</v>
      </c>
      <c r="G282" s="101">
        <f t="shared" si="5"/>
        <v>2.0999999999999999E-3</v>
      </c>
      <c r="H282" s="81" t="s">
        <v>256</v>
      </c>
      <c r="I282" s="102" t="s">
        <v>283</v>
      </c>
      <c r="J282" s="100" t="s">
        <v>258</v>
      </c>
      <c r="K282" s="103">
        <f>$F282*'2. Emissions Units &amp; Activities'!I$24*(1-$E282)</f>
        <v>6.3123529411764703E-2</v>
      </c>
      <c r="L282" s="81">
        <f>$F282*'2. Emissions Units &amp; Activities'!J$24*(1-$E282)</f>
        <v>6.3123529411764703E-2</v>
      </c>
      <c r="M282" s="100" t="s">
        <v>258</v>
      </c>
      <c r="N282" s="103">
        <f>$G282*'2. Emissions Units &amp; Activities'!L$24*(1-$E282)</f>
        <v>1.7294117647058822E-4</v>
      </c>
      <c r="O282" s="81">
        <f>$G282*'2. Emissions Units &amp; Activities'!M$24*(1-$E282)</f>
        <v>1.7294117647058822E-4</v>
      </c>
    </row>
    <row r="283" spans="1:15">
      <c r="A283" s="77" t="s">
        <v>147</v>
      </c>
      <c r="B283" s="98">
        <v>401</v>
      </c>
      <c r="C283" s="79" t="str">
        <f>IFERROR(IF(B283="No CAS","",INDEX('DEQ Pollutant List'!$C$7:$C$611,MATCH('3. Pollutant Emissions - EF'!B283,'DEQ Pollutant List'!$B$7:$B$611,0))),"")</f>
        <v>Polycyclic aromatic hydrocarbons (PAHs)</v>
      </c>
      <c r="D283" s="113">
        <f>IFERROR(IF(OR($B283="",$B283="No CAS"),INDEX('DEQ Pollutant List'!$A$7:$A$611,MATCH($C283,'DEQ Pollutant List'!$C$7:$C$611,0)),INDEX('DEQ Pollutant List'!$A$7:$A$611,MATCH($B283,'DEQ Pollutant List'!$B$7:$B$611,0))),"")</f>
        <v>401</v>
      </c>
      <c r="E283" s="99">
        <v>0</v>
      </c>
      <c r="F283" s="100">
        <v>1E-4</v>
      </c>
      <c r="G283" s="101">
        <f t="shared" si="5"/>
        <v>1E-4</v>
      </c>
      <c r="H283" s="81" t="s">
        <v>256</v>
      </c>
      <c r="I283" s="102" t="s">
        <v>283</v>
      </c>
      <c r="J283" s="100" t="s">
        <v>258</v>
      </c>
      <c r="K283" s="103">
        <f>$F283*'2. Emissions Units &amp; Activities'!I$24*(1-$E283)</f>
        <v>3.0058823529411768E-3</v>
      </c>
      <c r="L283" s="81">
        <f>$F283*'2. Emissions Units &amp; Activities'!J$24*(1-$E283)</f>
        <v>3.0058823529411768E-3</v>
      </c>
      <c r="M283" s="100" t="s">
        <v>258</v>
      </c>
      <c r="N283" s="103">
        <f>$G283*'2. Emissions Units &amp; Activities'!L$24*(1-$E283)</f>
        <v>8.2352941176470598E-6</v>
      </c>
      <c r="O283" s="81">
        <f>$G283*'2. Emissions Units &amp; Activities'!M$24*(1-$E283)</f>
        <v>8.2352941176470598E-6</v>
      </c>
    </row>
    <row r="284" spans="1:15">
      <c r="A284" s="77" t="s">
        <v>147</v>
      </c>
      <c r="B284" s="98" t="s">
        <v>278</v>
      </c>
      <c r="C284" s="79" t="str">
        <f>IFERROR(IF(B284="No CAS","",INDEX('DEQ Pollutant List'!$C$7:$C$611,MATCH('3. Pollutant Emissions - EF'!B284,'DEQ Pollutant List'!$B$7:$B$611,0))),"")</f>
        <v>Selenium and compounds</v>
      </c>
      <c r="D284" s="113">
        <f>IFERROR(IF(OR($B284="",$B284="No CAS"),INDEX('DEQ Pollutant List'!$A$7:$A$611,MATCH($C284,'DEQ Pollutant List'!$C$7:$C$611,0)),INDEX('DEQ Pollutant List'!$A$7:$A$611,MATCH($B284,'DEQ Pollutant List'!$B$7:$B$611,0))),"")</f>
        <v>575</v>
      </c>
      <c r="E284" s="99">
        <v>0</v>
      </c>
      <c r="F284" s="100">
        <v>2.4000000000000001E-5</v>
      </c>
      <c r="G284" s="101">
        <f t="shared" si="5"/>
        <v>2.4000000000000001E-5</v>
      </c>
      <c r="H284" s="81" t="s">
        <v>256</v>
      </c>
      <c r="I284" s="102" t="s">
        <v>283</v>
      </c>
      <c r="J284" s="100" t="s">
        <v>258</v>
      </c>
      <c r="K284" s="103">
        <f>$F284*'2. Emissions Units &amp; Activities'!I$24*(1-$E284)</f>
        <v>7.2141176470588242E-4</v>
      </c>
      <c r="L284" s="81">
        <f>$F284*'2. Emissions Units &amp; Activities'!J$24*(1-$E284)</f>
        <v>7.2141176470588242E-4</v>
      </c>
      <c r="M284" s="100" t="s">
        <v>258</v>
      </c>
      <c r="N284" s="103">
        <f>$G284*'2. Emissions Units &amp; Activities'!L$24*(1-$E284)</f>
        <v>1.976470588235294E-6</v>
      </c>
      <c r="O284" s="81">
        <f>$G284*'2. Emissions Units &amp; Activities'!M$24*(1-$E284)</f>
        <v>1.976470588235294E-6</v>
      </c>
    </row>
    <row r="285" spans="1:15">
      <c r="A285" s="77" t="s">
        <v>147</v>
      </c>
      <c r="B285" s="98" t="s">
        <v>279</v>
      </c>
      <c r="C285" s="79" t="str">
        <f>IFERROR(IF(B285="No CAS","",INDEX('DEQ Pollutant List'!$C$7:$C$611,MATCH('3. Pollutant Emissions - EF'!B285,'DEQ Pollutant List'!$B$7:$B$611,0))),"")</f>
        <v>Toluene</v>
      </c>
      <c r="D285" s="113">
        <f>IFERROR(IF(OR($B285="",$B285="No CAS"),INDEX('DEQ Pollutant List'!$A$7:$A$611,MATCH($C285,'DEQ Pollutant List'!$C$7:$C$611,0)),INDEX('DEQ Pollutant List'!$A$7:$A$611,MATCH($B285,'DEQ Pollutant List'!$B$7:$B$611,0))),"")</f>
        <v>600</v>
      </c>
      <c r="E285" s="99">
        <v>0</v>
      </c>
      <c r="F285" s="100">
        <v>3.6600000000000001E-2</v>
      </c>
      <c r="G285" s="101">
        <f t="shared" si="5"/>
        <v>3.6600000000000001E-2</v>
      </c>
      <c r="H285" s="81" t="s">
        <v>256</v>
      </c>
      <c r="I285" s="102" t="s">
        <v>283</v>
      </c>
      <c r="J285" s="100" t="s">
        <v>258</v>
      </c>
      <c r="K285" s="103">
        <f>$F285*'2. Emissions Units &amp; Activities'!I$24*(1-$E285)</f>
        <v>1.1001529411764706</v>
      </c>
      <c r="L285" s="81">
        <f>$F285*'2. Emissions Units &amp; Activities'!J$24*(1-$E285)</f>
        <v>1.1001529411764706</v>
      </c>
      <c r="M285" s="100" t="s">
        <v>258</v>
      </c>
      <c r="N285" s="103">
        <f>$G285*'2. Emissions Units &amp; Activities'!L$24*(1-$E285)</f>
        <v>3.0141176470588234E-3</v>
      </c>
      <c r="O285" s="81">
        <f>$G285*'2. Emissions Units &amp; Activities'!M$24*(1-$E285)</f>
        <v>3.0141176470588234E-3</v>
      </c>
    </row>
    <row r="286" spans="1:15">
      <c r="A286" s="77" t="s">
        <v>147</v>
      </c>
      <c r="B286" s="98" t="s">
        <v>280</v>
      </c>
      <c r="C286" s="79" t="str">
        <f>IFERROR(IF(B286="No CAS","",INDEX('DEQ Pollutant List'!$C$7:$C$611,MATCH('3. Pollutant Emissions - EF'!B286,'DEQ Pollutant List'!$B$7:$B$611,0))),"")</f>
        <v>Vanadium (fume or dust)</v>
      </c>
      <c r="D286" s="113">
        <f>IFERROR(IF(OR($B286="",$B286="No CAS"),INDEX('DEQ Pollutant List'!$A$7:$A$611,MATCH($C286,'DEQ Pollutant List'!$C$7:$C$611,0)),INDEX('DEQ Pollutant List'!$A$7:$A$611,MATCH($B286,'DEQ Pollutant List'!$B$7:$B$611,0))),"")</f>
        <v>620</v>
      </c>
      <c r="E286" s="99">
        <v>0</v>
      </c>
      <c r="F286" s="100">
        <v>2.3E-3</v>
      </c>
      <c r="G286" s="101">
        <f t="shared" si="5"/>
        <v>2.3E-3</v>
      </c>
      <c r="H286" s="81" t="s">
        <v>256</v>
      </c>
      <c r="I286" s="102" t="s">
        <v>283</v>
      </c>
      <c r="J286" s="100" t="s">
        <v>258</v>
      </c>
      <c r="K286" s="103">
        <f>$F286*'2. Emissions Units &amp; Activities'!I$24*(1-$E286)</f>
        <v>6.9135294117647059E-2</v>
      </c>
      <c r="L286" s="81">
        <f>$F286*'2. Emissions Units &amp; Activities'!J$24*(1-$E286)</f>
        <v>6.9135294117647059E-2</v>
      </c>
      <c r="M286" s="100" t="s">
        <v>258</v>
      </c>
      <c r="N286" s="103">
        <f>$G286*'2. Emissions Units &amp; Activities'!L$24*(1-$E286)</f>
        <v>1.8941176470588234E-4</v>
      </c>
      <c r="O286" s="81">
        <f>$G286*'2. Emissions Units &amp; Activities'!M$24*(1-$E286)</f>
        <v>1.8941176470588234E-4</v>
      </c>
    </row>
    <row r="287" spans="1:15">
      <c r="A287" s="77" t="s">
        <v>147</v>
      </c>
      <c r="B287" s="98" t="s">
        <v>281</v>
      </c>
      <c r="C287" s="79" t="str">
        <f>IFERROR(IF(B287="No CAS","",INDEX('DEQ Pollutant List'!$C$7:$C$611,MATCH('3. Pollutant Emissions - EF'!B287,'DEQ Pollutant List'!$B$7:$B$611,0))),"")</f>
        <v>Xylene (mixture), including m-xylene, o-xylene, p-xylene</v>
      </c>
      <c r="D287" s="113">
        <f>IFERROR(IF(OR($B287="",$B287="No CAS"),INDEX('DEQ Pollutant List'!$A$7:$A$611,MATCH($C287,'DEQ Pollutant List'!$C$7:$C$611,0)),INDEX('DEQ Pollutant List'!$A$7:$A$611,MATCH($B287,'DEQ Pollutant List'!$B$7:$B$611,0))),"")</f>
        <v>628</v>
      </c>
      <c r="E287" s="99">
        <v>0</v>
      </c>
      <c r="F287" s="100">
        <v>2.7199999999999998E-2</v>
      </c>
      <c r="G287" s="101">
        <f t="shared" si="5"/>
        <v>2.7199999999999998E-2</v>
      </c>
      <c r="H287" s="81" t="s">
        <v>256</v>
      </c>
      <c r="I287" s="102" t="s">
        <v>283</v>
      </c>
      <c r="J287" s="100" t="s">
        <v>258</v>
      </c>
      <c r="K287" s="103">
        <f>$F287*'2. Emissions Units &amp; Activities'!I$24*(1-$E287)</f>
        <v>0.81759999999999999</v>
      </c>
      <c r="L287" s="81">
        <f>$F287*'2. Emissions Units &amp; Activities'!J$24*(1-$E287)</f>
        <v>0.81759999999999999</v>
      </c>
      <c r="M287" s="100" t="s">
        <v>258</v>
      </c>
      <c r="N287" s="103">
        <f>$G287*'2. Emissions Units &amp; Activities'!L$24*(1-$E287)</f>
        <v>2.2399999999999998E-3</v>
      </c>
      <c r="O287" s="81">
        <f>$G287*'2. Emissions Units &amp; Activities'!M$24*(1-$E287)</f>
        <v>2.2399999999999998E-3</v>
      </c>
    </row>
    <row r="288" spans="1:15">
      <c r="A288" s="77" t="s">
        <v>147</v>
      </c>
      <c r="B288" s="98" t="s">
        <v>282</v>
      </c>
      <c r="C288" s="79" t="str">
        <f>IFERROR(IF(B288="No CAS","",INDEX('DEQ Pollutant List'!$C$7:$C$611,MATCH('3. Pollutant Emissions - EF'!B288,'DEQ Pollutant List'!$B$7:$B$611,0))),"")</f>
        <v>Zinc and compounds</v>
      </c>
      <c r="D288" s="113">
        <f>IFERROR(IF(OR($B288="",$B288="No CAS"),INDEX('DEQ Pollutant List'!$A$7:$A$611,MATCH($C288,'DEQ Pollutant List'!$C$7:$C$611,0)),INDEX('DEQ Pollutant List'!$A$7:$A$611,MATCH($B288,'DEQ Pollutant List'!$B$7:$B$611,0))),"")</f>
        <v>632</v>
      </c>
      <c r="E288" s="99">
        <v>0</v>
      </c>
      <c r="F288" s="100">
        <v>2.9000000000000001E-2</v>
      </c>
      <c r="G288" s="101">
        <f t="shared" si="5"/>
        <v>2.9000000000000001E-2</v>
      </c>
      <c r="H288" s="81" t="s">
        <v>256</v>
      </c>
      <c r="I288" s="102" t="s">
        <v>283</v>
      </c>
      <c r="J288" s="100" t="s">
        <v>258</v>
      </c>
      <c r="K288" s="103">
        <f>$F288*'2. Emissions Units &amp; Activities'!I$24*(1-$E288)</f>
        <v>0.87170588235294122</v>
      </c>
      <c r="L288" s="81">
        <f>$F288*'2. Emissions Units &amp; Activities'!J$24*(1-$E288)</f>
        <v>0.87170588235294122</v>
      </c>
      <c r="M288" s="100" t="s">
        <v>258</v>
      </c>
      <c r="N288" s="103">
        <f>$G288*'2. Emissions Units &amp; Activities'!L$24*(1-$E288)</f>
        <v>2.3882352941176472E-3</v>
      </c>
      <c r="O288" s="81">
        <f>$G288*'2. Emissions Units &amp; Activities'!M$24*(1-$E288)</f>
        <v>2.3882352941176472E-3</v>
      </c>
    </row>
    <row r="289" spans="1:15">
      <c r="A289" s="77"/>
      <c r="B289" s="98"/>
      <c r="C289" s="79" t="str">
        <f>IFERROR(IF(B289="No CAS","",INDEX('DEQ Pollutant List'!$C$7:$C$611,MATCH('3. Pollutant Emissions - EF'!B289,'DEQ Pollutant List'!$B$7:$B$611,0))),"")</f>
        <v/>
      </c>
      <c r="D289" s="113" t="str">
        <f>IFERROR(IF(OR($B289="",$B289="No CAS"),INDEX('DEQ Pollutant List'!$A$7:$A$611,MATCH($C289,'DEQ Pollutant List'!$C$7:$C$611,0)),INDEX('DEQ Pollutant List'!$A$7:$A$611,MATCH($B289,'DEQ Pollutant List'!$B$7:$B$611,0))),"")</f>
        <v/>
      </c>
      <c r="E289" s="99"/>
      <c r="F289" s="100"/>
      <c r="G289" s="101"/>
      <c r="H289" s="81"/>
      <c r="I289" s="102"/>
      <c r="J289" s="100"/>
      <c r="K289" s="103"/>
      <c r="L289" s="81"/>
      <c r="M289" s="100"/>
      <c r="N289" s="103"/>
      <c r="O289" s="81"/>
    </row>
    <row r="290" spans="1:15">
      <c r="A290" s="77" t="s">
        <v>150</v>
      </c>
      <c r="B290" s="98" t="s">
        <v>255</v>
      </c>
      <c r="C290" s="79" t="str">
        <f>IFERROR(IF(B290="No CAS","",INDEX('DEQ Pollutant List'!$C$7:$C$611,MATCH('3. Pollutant Emissions - EF'!B290,'DEQ Pollutant List'!$B$7:$B$611,0))),"")</f>
        <v>Acetaldehyde</v>
      </c>
      <c r="D290" s="113">
        <f>IFERROR(IF(OR($B290="",$B290="No CAS"),INDEX('DEQ Pollutant List'!$A$7:$A$611,MATCH($C290,'DEQ Pollutant List'!$C$7:$C$611,0)),INDEX('DEQ Pollutant List'!$A$7:$A$611,MATCH($B290,'DEQ Pollutant List'!$B$7:$B$611,0))),"")</f>
        <v>1</v>
      </c>
      <c r="E290" s="99">
        <v>0</v>
      </c>
      <c r="F290" s="100">
        <v>4.3E-3</v>
      </c>
      <c r="G290" s="101">
        <f t="shared" si="5"/>
        <v>4.3E-3</v>
      </c>
      <c r="H290" s="81" t="s">
        <v>256</v>
      </c>
      <c r="I290" s="102" t="s">
        <v>283</v>
      </c>
      <c r="J290" s="100" t="s">
        <v>258</v>
      </c>
      <c r="K290" s="103">
        <f>$F290*'2. Emissions Units &amp; Activities'!I$25*(1-$E290)</f>
        <v>1.8464705882352942E-2</v>
      </c>
      <c r="L290" s="81">
        <f>$F290*'2. Emissions Units &amp; Activities'!J$25*(1-$E290)</f>
        <v>1.8464705882352942E-2</v>
      </c>
      <c r="M290" s="100" t="s">
        <v>258</v>
      </c>
      <c r="N290" s="103">
        <f>$G290*'2. Emissions Units &amp; Activities'!L$25*(1-$E290)</f>
        <v>5.0588235294117649E-5</v>
      </c>
      <c r="O290" s="81">
        <f>$G290*'2. Emissions Units &amp; Activities'!M$25*(1-$E290)</f>
        <v>5.0588235294117649E-5</v>
      </c>
    </row>
    <row r="291" spans="1:15">
      <c r="A291" s="77" t="s">
        <v>150</v>
      </c>
      <c r="B291" s="98" t="s">
        <v>259</v>
      </c>
      <c r="C291" s="79" t="str">
        <f>IFERROR(IF(B291="No CAS","",INDEX('DEQ Pollutant List'!$C$7:$C$611,MATCH('3. Pollutant Emissions - EF'!B291,'DEQ Pollutant List'!$B$7:$B$611,0))),"")</f>
        <v>Acrolein</v>
      </c>
      <c r="D291" s="113">
        <f>IFERROR(IF(OR($B291="",$B291="No CAS"),INDEX('DEQ Pollutant List'!$A$7:$A$611,MATCH($C291,'DEQ Pollutant List'!$C$7:$C$611,0)),INDEX('DEQ Pollutant List'!$A$7:$A$611,MATCH($B291,'DEQ Pollutant List'!$B$7:$B$611,0))),"")</f>
        <v>5</v>
      </c>
      <c r="E291" s="99">
        <v>0</v>
      </c>
      <c r="F291" s="100">
        <v>2.7000000000000001E-3</v>
      </c>
      <c r="G291" s="101">
        <f t="shared" si="5"/>
        <v>2.7000000000000001E-3</v>
      </c>
      <c r="H291" s="81" t="s">
        <v>256</v>
      </c>
      <c r="I291" s="102" t="s">
        <v>283</v>
      </c>
      <c r="J291" s="100" t="s">
        <v>258</v>
      </c>
      <c r="K291" s="103">
        <f>$F291*'2. Emissions Units &amp; Activities'!I$25*(1-$E291)</f>
        <v>1.1594117647058824E-2</v>
      </c>
      <c r="L291" s="81">
        <f>$F291*'2. Emissions Units &amp; Activities'!J$25*(1-$E291)</f>
        <v>1.1594117647058824E-2</v>
      </c>
      <c r="M291" s="100" t="s">
        <v>258</v>
      </c>
      <c r="N291" s="103">
        <f>$G291*'2. Emissions Units &amp; Activities'!L$25*(1-$E291)</f>
        <v>3.1764705882352945E-5</v>
      </c>
      <c r="O291" s="81">
        <f>$G291*'2. Emissions Units &amp; Activities'!M$25*(1-$E291)</f>
        <v>3.1764705882352945E-5</v>
      </c>
    </row>
    <row r="292" spans="1:15">
      <c r="A292" s="77" t="s">
        <v>150</v>
      </c>
      <c r="B292" s="98" t="s">
        <v>260</v>
      </c>
      <c r="C292" s="79" t="str">
        <f>IFERROR(IF(B292="No CAS","",INDEX('DEQ Pollutant List'!$C$7:$C$611,MATCH('3. Pollutant Emissions - EF'!B292,'DEQ Pollutant List'!$B$7:$B$611,0))),"")</f>
        <v>Ammonia</v>
      </c>
      <c r="D292" s="113">
        <f>IFERROR(IF(OR($B292="",$B292="No CAS"),INDEX('DEQ Pollutant List'!$A$7:$A$611,MATCH($C292,'DEQ Pollutant List'!$C$7:$C$611,0)),INDEX('DEQ Pollutant List'!$A$7:$A$611,MATCH($B292,'DEQ Pollutant List'!$B$7:$B$611,0))),"")</f>
        <v>26</v>
      </c>
      <c r="E292" s="99">
        <v>0</v>
      </c>
      <c r="F292" s="100">
        <v>18</v>
      </c>
      <c r="G292" s="101">
        <f t="shared" si="5"/>
        <v>18</v>
      </c>
      <c r="H292" s="81" t="s">
        <v>256</v>
      </c>
      <c r="I292" s="102" t="s">
        <v>283</v>
      </c>
      <c r="J292" s="100" t="s">
        <v>258</v>
      </c>
      <c r="K292" s="103">
        <f>$F292*'2. Emissions Units &amp; Activities'!I$25*(1-$E292)</f>
        <v>77.294117647058826</v>
      </c>
      <c r="L292" s="81">
        <f>$F292*'2. Emissions Units &amp; Activities'!J$25*(1-$E292)</f>
        <v>77.294117647058826</v>
      </c>
      <c r="M292" s="100" t="s">
        <v>258</v>
      </c>
      <c r="N292" s="103">
        <f>$G292*'2. Emissions Units &amp; Activities'!L$25*(1-$E292)</f>
        <v>0.21176470588235294</v>
      </c>
      <c r="O292" s="81">
        <f>$G292*'2. Emissions Units &amp; Activities'!M$25*(1-$E292)</f>
        <v>0.21176470588235294</v>
      </c>
    </row>
    <row r="293" spans="1:15">
      <c r="A293" s="77" t="s">
        <v>150</v>
      </c>
      <c r="B293" s="98" t="s">
        <v>253</v>
      </c>
      <c r="C293" s="79" t="str">
        <f>IFERROR(IF(B293="No CAS","",INDEX('DEQ Pollutant List'!$C$7:$C$611,MATCH('3. Pollutant Emissions - EF'!B293,'DEQ Pollutant List'!$B$7:$B$611,0))),"")</f>
        <v>Arsenic and compounds</v>
      </c>
      <c r="D293" s="113">
        <f>IFERROR(IF(OR($B293="",$B293="No CAS"),INDEX('DEQ Pollutant List'!$A$7:$A$611,MATCH($C293,'DEQ Pollutant List'!$C$7:$C$611,0)),INDEX('DEQ Pollutant List'!$A$7:$A$611,MATCH($B293,'DEQ Pollutant List'!$B$7:$B$611,0))),"")</f>
        <v>37</v>
      </c>
      <c r="E293" s="99">
        <v>0</v>
      </c>
      <c r="F293" s="100">
        <v>2.0000000000000001E-4</v>
      </c>
      <c r="G293" s="101">
        <f t="shared" si="5"/>
        <v>2.0000000000000001E-4</v>
      </c>
      <c r="H293" s="81" t="s">
        <v>256</v>
      </c>
      <c r="I293" s="102" t="s">
        <v>283</v>
      </c>
      <c r="J293" s="100" t="s">
        <v>258</v>
      </c>
      <c r="K293" s="103">
        <f>$F293*'2. Emissions Units &amp; Activities'!I$25*(1-$E293)</f>
        <v>8.5882352941176474E-4</v>
      </c>
      <c r="L293" s="81">
        <f>$F293*'2. Emissions Units &amp; Activities'!J$25*(1-$E293)</f>
        <v>8.5882352941176474E-4</v>
      </c>
      <c r="M293" s="100" t="s">
        <v>258</v>
      </c>
      <c r="N293" s="103">
        <f>$G293*'2. Emissions Units &amp; Activities'!L$25*(1-$E293)</f>
        <v>2.3529411764705885E-6</v>
      </c>
      <c r="O293" s="81">
        <f>$G293*'2. Emissions Units &amp; Activities'!M$25*(1-$E293)</f>
        <v>2.3529411764705885E-6</v>
      </c>
    </row>
    <row r="294" spans="1:15">
      <c r="A294" s="77" t="s">
        <v>150</v>
      </c>
      <c r="B294" s="98" t="s">
        <v>261</v>
      </c>
      <c r="C294" s="79" t="str">
        <f>IFERROR(IF(B294="No CAS","",INDEX('DEQ Pollutant List'!$C$7:$C$611,MATCH('3. Pollutant Emissions - EF'!B294,'DEQ Pollutant List'!$B$7:$B$611,0))),"")</f>
        <v>Barium and compounds</v>
      </c>
      <c r="D294" s="113">
        <f>IFERROR(IF(OR($B294="",$B294="No CAS"),INDEX('DEQ Pollutant List'!$A$7:$A$611,MATCH($C294,'DEQ Pollutant List'!$C$7:$C$611,0)),INDEX('DEQ Pollutant List'!$A$7:$A$611,MATCH($B294,'DEQ Pollutant List'!$B$7:$B$611,0))),"")</f>
        <v>45</v>
      </c>
      <c r="E294" s="99">
        <v>0</v>
      </c>
      <c r="F294" s="100">
        <v>4.4000000000000003E-3</v>
      </c>
      <c r="G294" s="101">
        <f t="shared" si="5"/>
        <v>4.4000000000000003E-3</v>
      </c>
      <c r="H294" s="81" t="s">
        <v>256</v>
      </c>
      <c r="I294" s="102" t="s">
        <v>283</v>
      </c>
      <c r="J294" s="100" t="s">
        <v>258</v>
      </c>
      <c r="K294" s="103">
        <f>$F294*'2. Emissions Units &amp; Activities'!I$25*(1-$E294)</f>
        <v>1.8894117647058825E-2</v>
      </c>
      <c r="L294" s="81">
        <f>$F294*'2. Emissions Units &amp; Activities'!J$25*(1-$E294)</f>
        <v>1.8894117647058825E-2</v>
      </c>
      <c r="M294" s="100" t="s">
        <v>258</v>
      </c>
      <c r="N294" s="103">
        <f>$G294*'2. Emissions Units &amp; Activities'!L$25*(1-$E294)</f>
        <v>5.1764705882352943E-5</v>
      </c>
      <c r="O294" s="81">
        <f>$G294*'2. Emissions Units &amp; Activities'!M$25*(1-$E294)</f>
        <v>5.1764705882352943E-5</v>
      </c>
    </row>
    <row r="295" spans="1:15">
      <c r="A295" s="77" t="s">
        <v>150</v>
      </c>
      <c r="B295" s="98" t="s">
        <v>262</v>
      </c>
      <c r="C295" s="79" t="str">
        <f>IFERROR(IF(B295="No CAS","",INDEX('DEQ Pollutant List'!$C$7:$C$611,MATCH('3. Pollutant Emissions - EF'!B295,'DEQ Pollutant List'!$B$7:$B$611,0))),"")</f>
        <v>Benzene</v>
      </c>
      <c r="D295" s="113">
        <f>IFERROR(IF(OR($B295="",$B295="No CAS"),INDEX('DEQ Pollutant List'!$A$7:$A$611,MATCH($C295,'DEQ Pollutant List'!$C$7:$C$611,0)),INDEX('DEQ Pollutant List'!$A$7:$A$611,MATCH($B295,'DEQ Pollutant List'!$B$7:$B$611,0))),"")</f>
        <v>46</v>
      </c>
      <c r="E295" s="99">
        <v>0</v>
      </c>
      <c r="F295" s="100">
        <v>8.0000000000000002E-3</v>
      </c>
      <c r="G295" s="101">
        <f t="shared" si="5"/>
        <v>8.0000000000000002E-3</v>
      </c>
      <c r="H295" s="81" t="s">
        <v>256</v>
      </c>
      <c r="I295" s="102" t="s">
        <v>283</v>
      </c>
      <c r="J295" s="100" t="s">
        <v>258</v>
      </c>
      <c r="K295" s="103">
        <f>$F295*'2. Emissions Units &amp; Activities'!I$25*(1-$E295)</f>
        <v>3.4352941176470586E-2</v>
      </c>
      <c r="L295" s="81">
        <f>$F295*'2. Emissions Units &amp; Activities'!J$25*(1-$E295)</f>
        <v>3.4352941176470586E-2</v>
      </c>
      <c r="M295" s="100" t="s">
        <v>258</v>
      </c>
      <c r="N295" s="103">
        <f>$G295*'2. Emissions Units &amp; Activities'!L$25*(1-$E295)</f>
        <v>9.4117647058823535E-5</v>
      </c>
      <c r="O295" s="81">
        <f>$G295*'2. Emissions Units &amp; Activities'!M$25*(1-$E295)</f>
        <v>9.4117647058823535E-5</v>
      </c>
    </row>
    <row r="296" spans="1:15">
      <c r="A296" s="77" t="s">
        <v>150</v>
      </c>
      <c r="B296" s="98" t="s">
        <v>264</v>
      </c>
      <c r="C296" s="79" t="str">
        <f>IFERROR(IF(B296="No CAS","",INDEX('DEQ Pollutant List'!$C$7:$C$611,MATCH('3. Pollutant Emissions - EF'!B296,'DEQ Pollutant List'!$B$7:$B$611,0))),"")</f>
        <v>Beryllium and compounds</v>
      </c>
      <c r="D296" s="113">
        <f>IFERROR(IF(OR($B296="",$B296="No CAS"),INDEX('DEQ Pollutant List'!$A$7:$A$611,MATCH($C296,'DEQ Pollutant List'!$C$7:$C$611,0)),INDEX('DEQ Pollutant List'!$A$7:$A$611,MATCH($B296,'DEQ Pollutant List'!$B$7:$B$611,0))),"")</f>
        <v>58</v>
      </c>
      <c r="E296" s="99">
        <v>0</v>
      </c>
      <c r="F296" s="100">
        <v>1.2E-5</v>
      </c>
      <c r="G296" s="101">
        <f t="shared" si="5"/>
        <v>1.2E-5</v>
      </c>
      <c r="H296" s="81" t="s">
        <v>256</v>
      </c>
      <c r="I296" s="102" t="s">
        <v>283</v>
      </c>
      <c r="J296" s="100" t="s">
        <v>258</v>
      </c>
      <c r="K296" s="103">
        <f>$F296*'2. Emissions Units &amp; Activities'!I$25*(1-$E296)</f>
        <v>5.1529411764705883E-5</v>
      </c>
      <c r="L296" s="81">
        <f>$F296*'2. Emissions Units &amp; Activities'!J$25*(1-$E296)</f>
        <v>5.1529411764705883E-5</v>
      </c>
      <c r="M296" s="100" t="s">
        <v>258</v>
      </c>
      <c r="N296" s="103">
        <f>$G296*'2. Emissions Units &amp; Activities'!L$25*(1-$E296)</f>
        <v>1.411764705882353E-7</v>
      </c>
      <c r="O296" s="81">
        <f>$G296*'2. Emissions Units &amp; Activities'!M$25*(1-$E296)</f>
        <v>1.411764705882353E-7</v>
      </c>
    </row>
    <row r="297" spans="1:15">
      <c r="A297" s="77" t="s">
        <v>150</v>
      </c>
      <c r="B297" s="98" t="s">
        <v>265</v>
      </c>
      <c r="C297" s="79" t="str">
        <f>IFERROR(IF(B297="No CAS","",INDEX('DEQ Pollutant List'!$C$7:$C$611,MATCH('3. Pollutant Emissions - EF'!B297,'DEQ Pollutant List'!$B$7:$B$611,0))),"")</f>
        <v>Cadmium and compounds</v>
      </c>
      <c r="D297" s="113">
        <f>IFERROR(IF(OR($B297="",$B297="No CAS"),INDEX('DEQ Pollutant List'!$A$7:$A$611,MATCH($C297,'DEQ Pollutant List'!$C$7:$C$611,0)),INDEX('DEQ Pollutant List'!$A$7:$A$611,MATCH($B297,'DEQ Pollutant List'!$B$7:$B$611,0))),"")</f>
        <v>83</v>
      </c>
      <c r="E297" s="99">
        <v>0</v>
      </c>
      <c r="F297" s="100">
        <v>1.1000000000000001E-3</v>
      </c>
      <c r="G297" s="101">
        <f t="shared" si="5"/>
        <v>1.1000000000000001E-3</v>
      </c>
      <c r="H297" s="81" t="s">
        <v>256</v>
      </c>
      <c r="I297" s="102" t="s">
        <v>283</v>
      </c>
      <c r="J297" s="100" t="s">
        <v>258</v>
      </c>
      <c r="K297" s="103">
        <f>$F297*'2. Emissions Units &amp; Activities'!I$25*(1-$E297)</f>
        <v>4.7235294117647063E-3</v>
      </c>
      <c r="L297" s="81">
        <f>$F297*'2. Emissions Units &amp; Activities'!J$25*(1-$E297)</f>
        <v>4.7235294117647063E-3</v>
      </c>
      <c r="M297" s="100" t="s">
        <v>258</v>
      </c>
      <c r="N297" s="103">
        <f>$G297*'2. Emissions Units &amp; Activities'!L$25*(1-$E297)</f>
        <v>1.2941176470588236E-5</v>
      </c>
      <c r="O297" s="81">
        <f>$G297*'2. Emissions Units &amp; Activities'!M$25*(1-$E297)</f>
        <v>1.2941176470588236E-5</v>
      </c>
    </row>
    <row r="298" spans="1:15">
      <c r="A298" s="77" t="s">
        <v>150</v>
      </c>
      <c r="B298" s="98" t="s">
        <v>266</v>
      </c>
      <c r="C298" s="79" t="str">
        <f>IFERROR(IF(B298="No CAS","",INDEX('DEQ Pollutant List'!$C$7:$C$611,MATCH('3. Pollutant Emissions - EF'!B298,'DEQ Pollutant List'!$B$7:$B$611,0))),"")</f>
        <v>Chromium VI, chromate and dichromate particulate</v>
      </c>
      <c r="D298" s="113">
        <f>IFERROR(IF(OR($B298="",$B298="No CAS"),INDEX('DEQ Pollutant List'!$A$7:$A$611,MATCH($C298,'DEQ Pollutant List'!$C$7:$C$611,0)),INDEX('DEQ Pollutant List'!$A$7:$A$611,MATCH($B298,'DEQ Pollutant List'!$B$7:$B$611,0))),"")</f>
        <v>136</v>
      </c>
      <c r="E298" s="99">
        <v>0</v>
      </c>
      <c r="F298" s="100">
        <v>1.4E-3</v>
      </c>
      <c r="G298" s="101">
        <f t="shared" si="5"/>
        <v>1.4E-3</v>
      </c>
      <c r="H298" s="81" t="s">
        <v>256</v>
      </c>
      <c r="I298" s="102" t="s">
        <v>283</v>
      </c>
      <c r="J298" s="100" t="s">
        <v>258</v>
      </c>
      <c r="K298" s="103">
        <f>$F298*'2. Emissions Units &amp; Activities'!I$25*(1-$E298)</f>
        <v>6.0117647058823527E-3</v>
      </c>
      <c r="L298" s="81">
        <f>$F298*'2. Emissions Units &amp; Activities'!J$25*(1-$E298)</f>
        <v>6.0117647058823527E-3</v>
      </c>
      <c r="M298" s="100" t="s">
        <v>258</v>
      </c>
      <c r="N298" s="103">
        <f>$G298*'2. Emissions Units &amp; Activities'!L$25*(1-$E298)</f>
        <v>1.6470588235294116E-5</v>
      </c>
      <c r="O298" s="81">
        <f>$G298*'2. Emissions Units &amp; Activities'!M$25*(1-$E298)</f>
        <v>1.6470588235294116E-5</v>
      </c>
    </row>
    <row r="299" spans="1:15">
      <c r="A299" s="77" t="s">
        <v>150</v>
      </c>
      <c r="B299" s="98" t="s">
        <v>267</v>
      </c>
      <c r="C299" s="79" t="str">
        <f>IFERROR(IF(B299="No CAS","",INDEX('DEQ Pollutant List'!$C$7:$C$611,MATCH('3. Pollutant Emissions - EF'!B299,'DEQ Pollutant List'!$B$7:$B$611,0))),"")</f>
        <v>Cobalt and compounds</v>
      </c>
      <c r="D299" s="113">
        <f>IFERROR(IF(OR($B299="",$B299="No CAS"),INDEX('DEQ Pollutant List'!$A$7:$A$611,MATCH($C299,'DEQ Pollutant List'!$C$7:$C$611,0)),INDEX('DEQ Pollutant List'!$A$7:$A$611,MATCH($B299,'DEQ Pollutant List'!$B$7:$B$611,0))),"")</f>
        <v>146</v>
      </c>
      <c r="E299" s="99">
        <v>0</v>
      </c>
      <c r="F299" s="100">
        <v>8.3999999999999995E-5</v>
      </c>
      <c r="G299" s="101">
        <f t="shared" si="5"/>
        <v>8.3999999999999995E-5</v>
      </c>
      <c r="H299" s="81" t="s">
        <v>256</v>
      </c>
      <c r="I299" s="102" t="s">
        <v>283</v>
      </c>
      <c r="J299" s="100" t="s">
        <v>258</v>
      </c>
      <c r="K299" s="103">
        <f>$F299*'2. Emissions Units &amp; Activities'!I$25*(1-$E299)</f>
        <v>3.6070588235294116E-4</v>
      </c>
      <c r="L299" s="81">
        <f>$F299*'2. Emissions Units &amp; Activities'!J$25*(1-$E299)</f>
        <v>3.6070588235294116E-4</v>
      </c>
      <c r="M299" s="100" t="s">
        <v>258</v>
      </c>
      <c r="N299" s="103">
        <f>$G299*'2. Emissions Units &amp; Activities'!L$25*(1-$E299)</f>
        <v>9.8823529411764699E-7</v>
      </c>
      <c r="O299" s="81">
        <f>$G299*'2. Emissions Units &amp; Activities'!M$25*(1-$E299)</f>
        <v>9.8823529411764699E-7</v>
      </c>
    </row>
    <row r="300" spans="1:15">
      <c r="A300" s="77" t="s">
        <v>150</v>
      </c>
      <c r="B300" s="98" t="s">
        <v>268</v>
      </c>
      <c r="C300" s="79" t="str">
        <f>IFERROR(IF(B300="No CAS","",INDEX('DEQ Pollutant List'!$C$7:$C$611,MATCH('3. Pollutant Emissions - EF'!B300,'DEQ Pollutant List'!$B$7:$B$611,0))),"")</f>
        <v>Copper and compounds</v>
      </c>
      <c r="D300" s="113">
        <f>IFERROR(IF(OR($B300="",$B300="No CAS"),INDEX('DEQ Pollutant List'!$A$7:$A$611,MATCH($C300,'DEQ Pollutant List'!$C$7:$C$611,0)),INDEX('DEQ Pollutant List'!$A$7:$A$611,MATCH($B300,'DEQ Pollutant List'!$B$7:$B$611,0))),"")</f>
        <v>149</v>
      </c>
      <c r="E300" s="99">
        <v>0</v>
      </c>
      <c r="F300" s="100">
        <v>8.4999999999999995E-4</v>
      </c>
      <c r="G300" s="101">
        <f t="shared" si="5"/>
        <v>8.4999999999999995E-4</v>
      </c>
      <c r="H300" s="81" t="s">
        <v>256</v>
      </c>
      <c r="I300" s="102" t="s">
        <v>283</v>
      </c>
      <c r="J300" s="100" t="s">
        <v>258</v>
      </c>
      <c r="K300" s="103">
        <f>$F300*'2. Emissions Units &amp; Activities'!I$25*(1-$E300)</f>
        <v>3.6499999999999996E-3</v>
      </c>
      <c r="L300" s="81">
        <f>$F300*'2. Emissions Units &amp; Activities'!J$25*(1-$E300)</f>
        <v>3.6499999999999996E-3</v>
      </c>
      <c r="M300" s="100" t="s">
        <v>258</v>
      </c>
      <c r="N300" s="103">
        <f>$G300*'2. Emissions Units &amp; Activities'!L$25*(1-$E300)</f>
        <v>9.9999999999999991E-6</v>
      </c>
      <c r="O300" s="81">
        <f>$G300*'2. Emissions Units &amp; Activities'!M$25*(1-$E300)</f>
        <v>9.9999999999999991E-6</v>
      </c>
    </row>
    <row r="301" spans="1:15">
      <c r="A301" s="77" t="s">
        <v>150</v>
      </c>
      <c r="B301" s="98" t="s">
        <v>269</v>
      </c>
      <c r="C301" s="79" t="str">
        <f>IFERROR(IF(B301="No CAS","",INDEX('DEQ Pollutant List'!$C$7:$C$611,MATCH('3. Pollutant Emissions - EF'!B301,'DEQ Pollutant List'!$B$7:$B$611,0))),"")</f>
        <v>Ethyl benzene</v>
      </c>
      <c r="D301" s="113">
        <f>IFERROR(IF(OR($B301="",$B301="No CAS"),INDEX('DEQ Pollutant List'!$A$7:$A$611,MATCH($C301,'DEQ Pollutant List'!$C$7:$C$611,0)),INDEX('DEQ Pollutant List'!$A$7:$A$611,MATCH($B301,'DEQ Pollutant List'!$B$7:$B$611,0))),"")</f>
        <v>229</v>
      </c>
      <c r="E301" s="99">
        <v>0</v>
      </c>
      <c r="F301" s="100">
        <v>9.4999999999999998E-3</v>
      </c>
      <c r="G301" s="101">
        <f t="shared" si="5"/>
        <v>9.4999999999999998E-3</v>
      </c>
      <c r="H301" s="81" t="s">
        <v>256</v>
      </c>
      <c r="I301" s="102" t="s">
        <v>283</v>
      </c>
      <c r="J301" s="100" t="s">
        <v>258</v>
      </c>
      <c r="K301" s="103">
        <f>$F301*'2. Emissions Units &amp; Activities'!I$25*(1-$E301)</f>
        <v>4.0794117647058821E-2</v>
      </c>
      <c r="L301" s="81">
        <f>$F301*'2. Emissions Units &amp; Activities'!J$25*(1-$E301)</f>
        <v>4.0794117647058821E-2</v>
      </c>
      <c r="M301" s="100" t="s">
        <v>258</v>
      </c>
      <c r="N301" s="103">
        <f>$G301*'2. Emissions Units &amp; Activities'!L$25*(1-$E301)</f>
        <v>1.1176470588235293E-4</v>
      </c>
      <c r="O301" s="81">
        <f>$G301*'2. Emissions Units &amp; Activities'!M$25*(1-$E301)</f>
        <v>1.1176470588235293E-4</v>
      </c>
    </row>
    <row r="302" spans="1:15">
      <c r="A302" s="77" t="s">
        <v>150</v>
      </c>
      <c r="B302" s="98" t="s">
        <v>270</v>
      </c>
      <c r="C302" s="79" t="str">
        <f>IFERROR(IF(B302="No CAS","",INDEX('DEQ Pollutant List'!$C$7:$C$611,MATCH('3. Pollutant Emissions - EF'!B302,'DEQ Pollutant List'!$B$7:$B$611,0))),"")</f>
        <v>Formaldehyde</v>
      </c>
      <c r="D302" s="113">
        <f>IFERROR(IF(OR($B302="",$B302="No CAS"),INDEX('DEQ Pollutant List'!$A$7:$A$611,MATCH($C302,'DEQ Pollutant List'!$C$7:$C$611,0)),INDEX('DEQ Pollutant List'!$A$7:$A$611,MATCH($B302,'DEQ Pollutant List'!$B$7:$B$611,0))),"")</f>
        <v>250</v>
      </c>
      <c r="E302" s="99">
        <v>0</v>
      </c>
      <c r="F302" s="100">
        <v>1.7000000000000001E-2</v>
      </c>
      <c r="G302" s="101">
        <f t="shared" si="5"/>
        <v>1.7000000000000001E-2</v>
      </c>
      <c r="H302" s="81" t="s">
        <v>256</v>
      </c>
      <c r="I302" s="102" t="s">
        <v>283</v>
      </c>
      <c r="J302" s="100" t="s">
        <v>258</v>
      </c>
      <c r="K302" s="103">
        <f>$F302*'2. Emissions Units &amp; Activities'!I$25*(1-$E302)</f>
        <v>7.3000000000000009E-2</v>
      </c>
      <c r="L302" s="81">
        <f>$F302*'2. Emissions Units &amp; Activities'!J$25*(1-$E302)</f>
        <v>7.3000000000000009E-2</v>
      </c>
      <c r="M302" s="100" t="s">
        <v>258</v>
      </c>
      <c r="N302" s="103">
        <f>$G302*'2. Emissions Units &amp; Activities'!L$25*(1-$E302)</f>
        <v>2.0000000000000001E-4</v>
      </c>
      <c r="O302" s="81">
        <f>$G302*'2. Emissions Units &amp; Activities'!M$25*(1-$E302)</f>
        <v>2.0000000000000001E-4</v>
      </c>
    </row>
    <row r="303" spans="1:15">
      <c r="A303" s="77" t="s">
        <v>150</v>
      </c>
      <c r="B303" s="98" t="s">
        <v>271</v>
      </c>
      <c r="C303" s="79" t="str">
        <f>IFERROR(IF(B303="No CAS","",INDEX('DEQ Pollutant List'!$C$7:$C$611,MATCH('3. Pollutant Emissions - EF'!B303,'DEQ Pollutant List'!$B$7:$B$611,0))),"")</f>
        <v>Hexane</v>
      </c>
      <c r="D303" s="113">
        <f>IFERROR(IF(OR($B303="",$B303="No CAS"),INDEX('DEQ Pollutant List'!$A$7:$A$611,MATCH($C303,'DEQ Pollutant List'!$C$7:$C$611,0)),INDEX('DEQ Pollutant List'!$A$7:$A$611,MATCH($B303,'DEQ Pollutant List'!$B$7:$B$611,0))),"")</f>
        <v>289</v>
      </c>
      <c r="E303" s="99">
        <v>0</v>
      </c>
      <c r="F303" s="100">
        <v>6.3E-3</v>
      </c>
      <c r="G303" s="101">
        <f t="shared" si="5"/>
        <v>6.3E-3</v>
      </c>
      <c r="H303" s="81" t="s">
        <v>256</v>
      </c>
      <c r="I303" s="102" t="s">
        <v>283</v>
      </c>
      <c r="J303" s="100" t="s">
        <v>258</v>
      </c>
      <c r="K303" s="103">
        <f>$F303*'2. Emissions Units &amp; Activities'!I$25*(1-$E303)</f>
        <v>2.7052941176470589E-2</v>
      </c>
      <c r="L303" s="81">
        <f>$F303*'2. Emissions Units &amp; Activities'!J$25*(1-$E303)</f>
        <v>2.7052941176470589E-2</v>
      </c>
      <c r="M303" s="100" t="s">
        <v>258</v>
      </c>
      <c r="N303" s="103">
        <f>$G303*'2. Emissions Units &amp; Activities'!L$25*(1-$E303)</f>
        <v>7.4117647058823523E-5</v>
      </c>
      <c r="O303" s="81">
        <f>$G303*'2. Emissions Units &amp; Activities'!M$25*(1-$E303)</f>
        <v>7.4117647058823523E-5</v>
      </c>
    </row>
    <row r="304" spans="1:15">
      <c r="A304" s="77" t="s">
        <v>150</v>
      </c>
      <c r="B304" s="98" t="s">
        <v>272</v>
      </c>
      <c r="C304" s="79" t="str">
        <f>IFERROR(IF(B304="No CAS","",INDEX('DEQ Pollutant List'!$C$7:$C$611,MATCH('3. Pollutant Emissions - EF'!B304,'DEQ Pollutant List'!$B$7:$B$611,0))),"")</f>
        <v>Lead and compounds</v>
      </c>
      <c r="D304" s="113">
        <f>IFERROR(IF(OR($B304="",$B304="No CAS"),INDEX('DEQ Pollutant List'!$A$7:$A$611,MATCH($C304,'DEQ Pollutant List'!$C$7:$C$611,0)),INDEX('DEQ Pollutant List'!$A$7:$A$611,MATCH($B304,'DEQ Pollutant List'!$B$7:$B$611,0))),"")</f>
        <v>305</v>
      </c>
      <c r="E304" s="99">
        <v>0</v>
      </c>
      <c r="F304" s="100">
        <v>5.0000000000000001E-4</v>
      </c>
      <c r="G304" s="101">
        <f t="shared" si="5"/>
        <v>5.0000000000000001E-4</v>
      </c>
      <c r="H304" s="81" t="s">
        <v>256</v>
      </c>
      <c r="I304" s="102" t="s">
        <v>283</v>
      </c>
      <c r="J304" s="100" t="s">
        <v>258</v>
      </c>
      <c r="K304" s="103">
        <f>$F304*'2. Emissions Units &amp; Activities'!I$25*(1-$E304)</f>
        <v>2.1470588235294116E-3</v>
      </c>
      <c r="L304" s="81">
        <f>$F304*'2. Emissions Units &amp; Activities'!J$25*(1-$E304)</f>
        <v>2.1470588235294116E-3</v>
      </c>
      <c r="M304" s="100" t="s">
        <v>258</v>
      </c>
      <c r="N304" s="103">
        <f>$G304*'2. Emissions Units &amp; Activities'!L$25*(1-$E304)</f>
        <v>5.8823529411764709E-6</v>
      </c>
      <c r="O304" s="81">
        <f>$G304*'2. Emissions Units &amp; Activities'!M$25*(1-$E304)</f>
        <v>5.8823529411764709E-6</v>
      </c>
    </row>
    <row r="305" spans="1:15">
      <c r="A305" s="77" t="s">
        <v>150</v>
      </c>
      <c r="B305" s="98" t="s">
        <v>273</v>
      </c>
      <c r="C305" s="79" t="str">
        <f>IFERROR(IF(B305="No CAS","",INDEX('DEQ Pollutant List'!$C$7:$C$611,MATCH('3. Pollutant Emissions - EF'!B305,'DEQ Pollutant List'!$B$7:$B$611,0))),"")</f>
        <v>Manganese and compounds</v>
      </c>
      <c r="D305" s="113">
        <f>IFERROR(IF(OR($B305="",$B305="No CAS"),INDEX('DEQ Pollutant List'!$A$7:$A$611,MATCH($C305,'DEQ Pollutant List'!$C$7:$C$611,0)),INDEX('DEQ Pollutant List'!$A$7:$A$611,MATCH($B305,'DEQ Pollutant List'!$B$7:$B$611,0))),"")</f>
        <v>312</v>
      </c>
      <c r="E305" s="99">
        <v>0</v>
      </c>
      <c r="F305" s="100">
        <v>3.8000000000000002E-4</v>
      </c>
      <c r="G305" s="101">
        <f t="shared" si="5"/>
        <v>3.8000000000000002E-4</v>
      </c>
      <c r="H305" s="81" t="s">
        <v>256</v>
      </c>
      <c r="I305" s="102" t="s">
        <v>283</v>
      </c>
      <c r="J305" s="100" t="s">
        <v>258</v>
      </c>
      <c r="K305" s="103">
        <f>$F305*'2. Emissions Units &amp; Activities'!I$25*(1-$E305)</f>
        <v>1.631764705882353E-3</v>
      </c>
      <c r="L305" s="81">
        <f>$F305*'2. Emissions Units &amp; Activities'!J$25*(1-$E305)</f>
        <v>1.631764705882353E-3</v>
      </c>
      <c r="M305" s="100" t="s">
        <v>258</v>
      </c>
      <c r="N305" s="103">
        <f>$G305*'2. Emissions Units &amp; Activities'!L$25*(1-$E305)</f>
        <v>4.4705882352941176E-6</v>
      </c>
      <c r="O305" s="81">
        <f>$G305*'2. Emissions Units &amp; Activities'!M$25*(1-$E305)</f>
        <v>4.4705882352941176E-6</v>
      </c>
    </row>
    <row r="306" spans="1:15">
      <c r="A306" s="77" t="s">
        <v>150</v>
      </c>
      <c r="B306" s="98" t="s">
        <v>274</v>
      </c>
      <c r="C306" s="79" t="str">
        <f>IFERROR(IF(B306="No CAS","",INDEX('DEQ Pollutant List'!$C$7:$C$611,MATCH('3. Pollutant Emissions - EF'!B306,'DEQ Pollutant List'!$B$7:$B$611,0))),"")</f>
        <v>Mercury and compounds</v>
      </c>
      <c r="D306" s="113">
        <f>IFERROR(IF(OR($B306="",$B306="No CAS"),INDEX('DEQ Pollutant List'!$A$7:$A$611,MATCH($C306,'DEQ Pollutant List'!$C$7:$C$611,0)),INDEX('DEQ Pollutant List'!$A$7:$A$611,MATCH($B306,'DEQ Pollutant List'!$B$7:$B$611,0))),"")</f>
        <v>316</v>
      </c>
      <c r="E306" s="99">
        <v>0</v>
      </c>
      <c r="F306" s="100">
        <v>2.5999999999999998E-4</v>
      </c>
      <c r="G306" s="101">
        <f t="shared" si="5"/>
        <v>2.5999999999999998E-4</v>
      </c>
      <c r="H306" s="81" t="s">
        <v>256</v>
      </c>
      <c r="I306" s="102" t="s">
        <v>283</v>
      </c>
      <c r="J306" s="100" t="s">
        <v>258</v>
      </c>
      <c r="K306" s="103">
        <f>$F306*'2. Emissions Units &amp; Activities'!I$25*(1-$E306)</f>
        <v>1.1164705882352941E-3</v>
      </c>
      <c r="L306" s="81">
        <f>$F306*'2. Emissions Units &amp; Activities'!J$25*(1-$E306)</f>
        <v>1.1164705882352941E-3</v>
      </c>
      <c r="M306" s="100" t="s">
        <v>258</v>
      </c>
      <c r="N306" s="103">
        <f>$G306*'2. Emissions Units &amp; Activities'!L$25*(1-$E306)</f>
        <v>3.0588235294117643E-6</v>
      </c>
      <c r="O306" s="81">
        <f>$G306*'2. Emissions Units &amp; Activities'!M$25*(1-$E306)</f>
        <v>3.0588235294117643E-6</v>
      </c>
    </row>
    <row r="307" spans="1:15">
      <c r="A307" s="77" t="s">
        <v>150</v>
      </c>
      <c r="B307" s="98" t="s">
        <v>275</v>
      </c>
      <c r="C307" s="79" t="str">
        <f>IFERROR(IF(B307="No CAS","",INDEX('DEQ Pollutant List'!$C$7:$C$611,MATCH('3. Pollutant Emissions - EF'!B307,'DEQ Pollutant List'!$B$7:$B$611,0))),"")</f>
        <v>Molybdenum trioxide</v>
      </c>
      <c r="D307" s="113">
        <f>IFERROR(IF(OR($B307="",$B307="No CAS"),INDEX('DEQ Pollutant List'!$A$7:$A$611,MATCH($C307,'DEQ Pollutant List'!$C$7:$C$611,0)),INDEX('DEQ Pollutant List'!$A$7:$A$611,MATCH($B307,'DEQ Pollutant List'!$B$7:$B$611,0))),"")</f>
        <v>361</v>
      </c>
      <c r="E307" s="99">
        <v>0</v>
      </c>
      <c r="F307" s="100">
        <v>1.65E-3</v>
      </c>
      <c r="G307" s="101">
        <f t="shared" si="5"/>
        <v>1.65E-3</v>
      </c>
      <c r="H307" s="81" t="s">
        <v>256</v>
      </c>
      <c r="I307" s="102" t="s">
        <v>283</v>
      </c>
      <c r="J307" s="100" t="s">
        <v>258</v>
      </c>
      <c r="K307" s="103">
        <f>$F307*'2. Emissions Units &amp; Activities'!I$25*(1-$E307)</f>
        <v>7.0852941176470586E-3</v>
      </c>
      <c r="L307" s="81">
        <f>$F307*'2. Emissions Units &amp; Activities'!J$25*(1-$E307)</f>
        <v>7.0852941176470586E-3</v>
      </c>
      <c r="M307" s="100" t="s">
        <v>258</v>
      </c>
      <c r="N307" s="103">
        <f>$G307*'2. Emissions Units &amp; Activities'!L$25*(1-$E307)</f>
        <v>1.9411764705882351E-5</v>
      </c>
      <c r="O307" s="81">
        <f>$G307*'2. Emissions Units &amp; Activities'!M$25*(1-$E307)</f>
        <v>1.9411764705882351E-5</v>
      </c>
    </row>
    <row r="308" spans="1:15">
      <c r="A308" s="77" t="s">
        <v>150</v>
      </c>
      <c r="B308" s="98" t="s">
        <v>276</v>
      </c>
      <c r="C308" s="79" t="str">
        <f>IFERROR(IF(B308="No CAS","",INDEX('DEQ Pollutant List'!$C$7:$C$611,MATCH('3. Pollutant Emissions - EF'!B308,'DEQ Pollutant List'!$B$7:$B$611,0))),"")</f>
        <v>Naphthalene</v>
      </c>
      <c r="D308" s="113">
        <f>IFERROR(IF(OR($B308="",$B308="No CAS"),INDEX('DEQ Pollutant List'!$A$7:$A$611,MATCH($C308,'DEQ Pollutant List'!$C$7:$C$611,0)),INDEX('DEQ Pollutant List'!$A$7:$A$611,MATCH($B308,'DEQ Pollutant List'!$B$7:$B$611,0))),"")</f>
        <v>428</v>
      </c>
      <c r="E308" s="99">
        <v>0</v>
      </c>
      <c r="F308" s="100">
        <v>2.9999999999999997E-4</v>
      </c>
      <c r="G308" s="101">
        <f t="shared" si="5"/>
        <v>2.9999999999999997E-4</v>
      </c>
      <c r="H308" s="81" t="s">
        <v>256</v>
      </c>
      <c r="I308" s="102" t="s">
        <v>283</v>
      </c>
      <c r="J308" s="100" t="s">
        <v>258</v>
      </c>
      <c r="K308" s="103">
        <f>$F308*'2. Emissions Units &amp; Activities'!I$25*(1-$E308)</f>
        <v>1.2882352941176469E-3</v>
      </c>
      <c r="L308" s="81">
        <f>$F308*'2. Emissions Units &amp; Activities'!J$25*(1-$E308)</f>
        <v>1.2882352941176469E-3</v>
      </c>
      <c r="M308" s="100" t="s">
        <v>258</v>
      </c>
      <c r="N308" s="103">
        <f>$G308*'2. Emissions Units &amp; Activities'!L$25*(1-$E308)</f>
        <v>3.529411764705882E-6</v>
      </c>
      <c r="O308" s="81">
        <f>$G308*'2. Emissions Units &amp; Activities'!M$25*(1-$E308)</f>
        <v>3.529411764705882E-6</v>
      </c>
    </row>
    <row r="309" spans="1:15">
      <c r="A309" s="77" t="s">
        <v>150</v>
      </c>
      <c r="B309" s="98" t="s">
        <v>277</v>
      </c>
      <c r="C309" s="79" t="str">
        <f>IFERROR(IF(B309="No CAS","",INDEX('DEQ Pollutant List'!$C$7:$C$611,MATCH('3. Pollutant Emissions - EF'!B309,'DEQ Pollutant List'!$B$7:$B$611,0))),"")</f>
        <v>Nickel and compounds</v>
      </c>
      <c r="D309" s="113">
        <f>IFERROR(IF(OR($B309="",$B309="No CAS"),INDEX('DEQ Pollutant List'!$A$7:$A$611,MATCH($C309,'DEQ Pollutant List'!$C$7:$C$611,0)),INDEX('DEQ Pollutant List'!$A$7:$A$611,MATCH($B309,'DEQ Pollutant List'!$B$7:$B$611,0))),"")</f>
        <v>364</v>
      </c>
      <c r="E309" s="99">
        <v>0</v>
      </c>
      <c r="F309" s="100">
        <v>2.0999999999999999E-3</v>
      </c>
      <c r="G309" s="101">
        <f t="shared" si="5"/>
        <v>2.0999999999999999E-3</v>
      </c>
      <c r="H309" s="81" t="s">
        <v>256</v>
      </c>
      <c r="I309" s="102" t="s">
        <v>283</v>
      </c>
      <c r="J309" s="100" t="s">
        <v>258</v>
      </c>
      <c r="K309" s="103">
        <f>$F309*'2. Emissions Units &amp; Activities'!I$25*(1-$E309)</f>
        <v>9.0176470588235278E-3</v>
      </c>
      <c r="L309" s="81">
        <f>$F309*'2. Emissions Units &amp; Activities'!J$25*(1-$E309)</f>
        <v>9.0176470588235278E-3</v>
      </c>
      <c r="M309" s="100" t="s">
        <v>258</v>
      </c>
      <c r="N309" s="103">
        <f>$G309*'2. Emissions Units &amp; Activities'!L$25*(1-$E309)</f>
        <v>2.4705882352941174E-5</v>
      </c>
      <c r="O309" s="81">
        <f>$G309*'2. Emissions Units &amp; Activities'!M$25*(1-$E309)</f>
        <v>2.4705882352941174E-5</v>
      </c>
    </row>
    <row r="310" spans="1:15">
      <c r="A310" s="77" t="s">
        <v>150</v>
      </c>
      <c r="B310" s="98">
        <v>401</v>
      </c>
      <c r="C310" s="79" t="str">
        <f>IFERROR(IF(B310="No CAS","",INDEX('DEQ Pollutant List'!$C$7:$C$611,MATCH('3. Pollutant Emissions - EF'!B310,'DEQ Pollutant List'!$B$7:$B$611,0))),"")</f>
        <v>Polycyclic aromatic hydrocarbons (PAHs)</v>
      </c>
      <c r="D310" s="113">
        <f>IFERROR(IF(OR($B310="",$B310="No CAS"),INDEX('DEQ Pollutant List'!$A$7:$A$611,MATCH($C310,'DEQ Pollutant List'!$C$7:$C$611,0)),INDEX('DEQ Pollutant List'!$A$7:$A$611,MATCH($B310,'DEQ Pollutant List'!$B$7:$B$611,0))),"")</f>
        <v>401</v>
      </c>
      <c r="E310" s="99">
        <v>0</v>
      </c>
      <c r="F310" s="100">
        <v>1E-4</v>
      </c>
      <c r="G310" s="101">
        <f t="shared" si="5"/>
        <v>1E-4</v>
      </c>
      <c r="H310" s="81" t="s">
        <v>256</v>
      </c>
      <c r="I310" s="102" t="s">
        <v>283</v>
      </c>
      <c r="J310" s="100" t="s">
        <v>258</v>
      </c>
      <c r="K310" s="103">
        <f>$F310*'2. Emissions Units &amp; Activities'!I$25*(1-$E310)</f>
        <v>4.2941176470588237E-4</v>
      </c>
      <c r="L310" s="81">
        <f>$F310*'2. Emissions Units &amp; Activities'!J$25*(1-$E310)</f>
        <v>4.2941176470588237E-4</v>
      </c>
      <c r="M310" s="100" t="s">
        <v>258</v>
      </c>
      <c r="N310" s="103">
        <f>$G310*'2. Emissions Units &amp; Activities'!L$25*(1-$E310)</f>
        <v>1.1764705882352942E-6</v>
      </c>
      <c r="O310" s="81">
        <f>$G310*'2. Emissions Units &amp; Activities'!M$25*(1-$E310)</f>
        <v>1.1764705882352942E-6</v>
      </c>
    </row>
    <row r="311" spans="1:15">
      <c r="A311" s="77" t="s">
        <v>150</v>
      </c>
      <c r="B311" s="98" t="s">
        <v>278</v>
      </c>
      <c r="C311" s="79" t="str">
        <f>IFERROR(IF(B311="No CAS","",INDEX('DEQ Pollutant List'!$C$7:$C$611,MATCH('3. Pollutant Emissions - EF'!B311,'DEQ Pollutant List'!$B$7:$B$611,0))),"")</f>
        <v>Selenium and compounds</v>
      </c>
      <c r="D311" s="113">
        <f>IFERROR(IF(OR($B311="",$B311="No CAS"),INDEX('DEQ Pollutant List'!$A$7:$A$611,MATCH($C311,'DEQ Pollutant List'!$C$7:$C$611,0)),INDEX('DEQ Pollutant List'!$A$7:$A$611,MATCH($B311,'DEQ Pollutant List'!$B$7:$B$611,0))),"")</f>
        <v>575</v>
      </c>
      <c r="E311" s="99">
        <v>0</v>
      </c>
      <c r="F311" s="100">
        <v>2.4000000000000001E-5</v>
      </c>
      <c r="G311" s="101">
        <f t="shared" si="5"/>
        <v>2.4000000000000001E-5</v>
      </c>
      <c r="H311" s="81" t="s">
        <v>256</v>
      </c>
      <c r="I311" s="102" t="s">
        <v>283</v>
      </c>
      <c r="J311" s="100" t="s">
        <v>258</v>
      </c>
      <c r="K311" s="103">
        <f>$F311*'2. Emissions Units &amp; Activities'!I$25*(1-$E311)</f>
        <v>1.0305882352941177E-4</v>
      </c>
      <c r="L311" s="81">
        <f>$F311*'2. Emissions Units &amp; Activities'!J$25*(1-$E311)</f>
        <v>1.0305882352941177E-4</v>
      </c>
      <c r="M311" s="100" t="s">
        <v>258</v>
      </c>
      <c r="N311" s="103">
        <f>$G311*'2. Emissions Units &amp; Activities'!L$25*(1-$E311)</f>
        <v>2.8235294117647059E-7</v>
      </c>
      <c r="O311" s="81">
        <f>$G311*'2. Emissions Units &amp; Activities'!M$25*(1-$E311)</f>
        <v>2.8235294117647059E-7</v>
      </c>
    </row>
    <row r="312" spans="1:15">
      <c r="A312" s="77" t="s">
        <v>150</v>
      </c>
      <c r="B312" s="98" t="s">
        <v>279</v>
      </c>
      <c r="C312" s="79" t="str">
        <f>IFERROR(IF(B312="No CAS","",INDEX('DEQ Pollutant List'!$C$7:$C$611,MATCH('3. Pollutant Emissions - EF'!B312,'DEQ Pollutant List'!$B$7:$B$611,0))),"")</f>
        <v>Toluene</v>
      </c>
      <c r="D312" s="113"/>
      <c r="E312" s="99">
        <v>0</v>
      </c>
      <c r="F312" s="100">
        <v>3.6600000000000001E-2</v>
      </c>
      <c r="G312" s="101">
        <f t="shared" si="5"/>
        <v>3.6600000000000001E-2</v>
      </c>
      <c r="H312" s="81" t="s">
        <v>256</v>
      </c>
      <c r="I312" s="102" t="s">
        <v>283</v>
      </c>
      <c r="J312" s="100" t="s">
        <v>258</v>
      </c>
      <c r="K312" s="103">
        <f>$F312*'2. Emissions Units &amp; Activities'!I$25*(1-$E312)</f>
        <v>0.15716470588235293</v>
      </c>
      <c r="L312" s="81">
        <f>$F312*'2. Emissions Units &amp; Activities'!J$25*(1-$E312)</f>
        <v>0.15716470588235293</v>
      </c>
      <c r="M312" s="100" t="s">
        <v>258</v>
      </c>
      <c r="N312" s="103">
        <f>$G312*'2. Emissions Units &amp; Activities'!L$25*(1-$E312)</f>
        <v>4.3058823529411766E-4</v>
      </c>
      <c r="O312" s="81">
        <f>$G312*'2. Emissions Units &amp; Activities'!M$25*(1-$E312)</f>
        <v>4.3058823529411766E-4</v>
      </c>
    </row>
    <row r="313" spans="1:15">
      <c r="A313" s="77" t="s">
        <v>150</v>
      </c>
      <c r="B313" s="98" t="s">
        <v>280</v>
      </c>
      <c r="C313" s="79" t="str">
        <f>IFERROR(IF(B313="No CAS","",INDEX('DEQ Pollutant List'!$C$7:$C$611,MATCH('3. Pollutant Emissions - EF'!B313,'DEQ Pollutant List'!$B$7:$B$611,0))),"")</f>
        <v>Vanadium (fume or dust)</v>
      </c>
      <c r="D313" s="113"/>
      <c r="E313" s="99">
        <v>0</v>
      </c>
      <c r="F313" s="100">
        <v>2.3E-3</v>
      </c>
      <c r="G313" s="101">
        <f t="shared" si="5"/>
        <v>2.3E-3</v>
      </c>
      <c r="H313" s="81" t="s">
        <v>256</v>
      </c>
      <c r="I313" s="102" t="s">
        <v>283</v>
      </c>
      <c r="J313" s="100" t="s">
        <v>258</v>
      </c>
      <c r="K313" s="103">
        <f>$F313*'2. Emissions Units &amp; Activities'!I$25*(1-$E313)</f>
        <v>9.8764705882352938E-3</v>
      </c>
      <c r="L313" s="81">
        <f>$F313*'2. Emissions Units &amp; Activities'!J$25*(1-$E313)</f>
        <v>9.8764705882352938E-3</v>
      </c>
      <c r="M313" s="100" t="s">
        <v>258</v>
      </c>
      <c r="N313" s="103">
        <f>$G313*'2. Emissions Units &amp; Activities'!L$25*(1-$E313)</f>
        <v>2.7058823529411762E-5</v>
      </c>
      <c r="O313" s="81">
        <f>$G313*'2. Emissions Units &amp; Activities'!M$25*(1-$E313)</f>
        <v>2.7058823529411762E-5</v>
      </c>
    </row>
    <row r="314" spans="1:15">
      <c r="A314" s="77" t="s">
        <v>150</v>
      </c>
      <c r="B314" s="98" t="s">
        <v>281</v>
      </c>
      <c r="C314" s="79" t="str">
        <f>IFERROR(IF(B314="No CAS","",INDEX('DEQ Pollutant List'!$C$7:$C$611,MATCH('3. Pollutant Emissions - EF'!B314,'DEQ Pollutant List'!$B$7:$B$611,0))),"")</f>
        <v>Xylene (mixture), including m-xylene, o-xylene, p-xylene</v>
      </c>
      <c r="D314" s="113"/>
      <c r="E314" s="99">
        <v>0</v>
      </c>
      <c r="F314" s="100">
        <v>2.7199999999999998E-2</v>
      </c>
      <c r="G314" s="101">
        <f t="shared" si="5"/>
        <v>2.7199999999999998E-2</v>
      </c>
      <c r="H314" s="81" t="s">
        <v>256</v>
      </c>
      <c r="I314" s="102" t="s">
        <v>283</v>
      </c>
      <c r="J314" s="100" t="s">
        <v>258</v>
      </c>
      <c r="K314" s="103">
        <f>$F314*'2. Emissions Units &amp; Activities'!I$25*(1-$E314)</f>
        <v>0.11679999999999999</v>
      </c>
      <c r="L314" s="81">
        <f>$F314*'2. Emissions Units &amp; Activities'!J$25*(1-$E314)</f>
        <v>0.11679999999999999</v>
      </c>
      <c r="M314" s="100" t="s">
        <v>258</v>
      </c>
      <c r="N314" s="103">
        <f>$G314*'2. Emissions Units &amp; Activities'!L$25*(1-$E314)</f>
        <v>3.1999999999999997E-4</v>
      </c>
      <c r="O314" s="81">
        <f>$G314*'2. Emissions Units &amp; Activities'!M$25*(1-$E314)</f>
        <v>3.1999999999999997E-4</v>
      </c>
    </row>
    <row r="315" spans="1:15">
      <c r="A315" s="77" t="s">
        <v>150</v>
      </c>
      <c r="B315" s="98" t="s">
        <v>282</v>
      </c>
      <c r="C315" s="79" t="str">
        <f>IFERROR(IF(B315="No CAS","",INDEX('DEQ Pollutant List'!$C$7:$C$611,MATCH('3. Pollutant Emissions - EF'!B315,'DEQ Pollutant List'!$B$7:$B$611,0))),"")</f>
        <v>Zinc and compounds</v>
      </c>
      <c r="D315" s="113"/>
      <c r="E315" s="99">
        <v>0</v>
      </c>
      <c r="F315" s="100">
        <v>2.9000000000000001E-2</v>
      </c>
      <c r="G315" s="101">
        <f t="shared" si="5"/>
        <v>2.9000000000000001E-2</v>
      </c>
      <c r="H315" s="81" t="s">
        <v>256</v>
      </c>
      <c r="I315" s="102" t="s">
        <v>283</v>
      </c>
      <c r="J315" s="100" t="s">
        <v>258</v>
      </c>
      <c r="K315" s="103">
        <f>$F315*'2. Emissions Units &amp; Activities'!I$25*(1-$E315)</f>
        <v>0.12452941176470589</v>
      </c>
      <c r="L315" s="81">
        <f>$F315*'2. Emissions Units &amp; Activities'!J$25*(1-$E315)</f>
        <v>0.12452941176470589</v>
      </c>
      <c r="M315" s="100" t="s">
        <v>258</v>
      </c>
      <c r="N315" s="103">
        <f>$G315*'2. Emissions Units &amp; Activities'!L$25*(1-$E315)</f>
        <v>3.4117647058823532E-4</v>
      </c>
      <c r="O315" s="81">
        <f>$G315*'2. Emissions Units &amp; Activities'!M$25*(1-$E315)</f>
        <v>3.4117647058823532E-4</v>
      </c>
    </row>
    <row r="316" spans="1:15">
      <c r="A316" s="77"/>
      <c r="B316" s="98"/>
      <c r="C316" s="79" t="str">
        <f>IFERROR(IF(B316="No CAS","",INDEX('DEQ Pollutant List'!$C$7:$C$611,MATCH('3. Pollutant Emissions - EF'!B316,'DEQ Pollutant List'!$B$7:$B$611,0))),"")</f>
        <v/>
      </c>
      <c r="D316" s="113"/>
      <c r="E316" s="99"/>
      <c r="F316" s="100"/>
      <c r="G316" s="101"/>
      <c r="H316" s="81"/>
      <c r="I316" s="102"/>
      <c r="J316" s="100"/>
      <c r="K316" s="103"/>
      <c r="L316" s="81"/>
      <c r="M316" s="100"/>
      <c r="N316" s="103"/>
      <c r="O316" s="81"/>
    </row>
    <row r="317" spans="1:15">
      <c r="A317" s="77" t="s">
        <v>153</v>
      </c>
      <c r="B317" s="98" t="s">
        <v>255</v>
      </c>
      <c r="C317" s="79" t="str">
        <f>IFERROR(IF(B317="No CAS","",INDEX('DEQ Pollutant List'!$C$7:$C$611,MATCH('3. Pollutant Emissions - EF'!B317,'DEQ Pollutant List'!$B$7:$B$611,0))),"")</f>
        <v>Acetaldehyde</v>
      </c>
      <c r="D317" s="113"/>
      <c r="E317" s="99">
        <v>0</v>
      </c>
      <c r="F317" s="100">
        <v>4.3E-3</v>
      </c>
      <c r="G317" s="101">
        <f t="shared" si="5"/>
        <v>4.3E-3</v>
      </c>
      <c r="H317" s="81" t="s">
        <v>256</v>
      </c>
      <c r="I317" s="102" t="s">
        <v>283</v>
      </c>
      <c r="J317" s="100" t="s">
        <v>258</v>
      </c>
      <c r="K317" s="103">
        <f>$F317*'2. Emissions Units &amp; Activities'!I$26*(1-$E317)</f>
        <v>3.3236470588235298E-2</v>
      </c>
      <c r="L317" s="81">
        <f>$F317*'2. Emissions Units &amp; Activities'!J$26*(1-$E317)</f>
        <v>3.3236470588235298E-2</v>
      </c>
      <c r="M317" s="100" t="s">
        <v>258</v>
      </c>
      <c r="N317" s="103">
        <f>$F317*'2. Emissions Units &amp; Activities'!L$26*(1-$E317)</f>
        <v>9.1058823529411773E-5</v>
      </c>
      <c r="O317" s="81">
        <f>$F317*'2. Emissions Units &amp; Activities'!M$26*(1-$E317)</f>
        <v>9.1058823529411773E-5</v>
      </c>
    </row>
    <row r="318" spans="1:15">
      <c r="A318" s="77" t="s">
        <v>153</v>
      </c>
      <c r="B318" s="98" t="s">
        <v>259</v>
      </c>
      <c r="C318" s="79" t="str">
        <f>IFERROR(IF(B318="No CAS","",INDEX('DEQ Pollutant List'!$C$7:$C$611,MATCH('3. Pollutant Emissions - EF'!B318,'DEQ Pollutant List'!$B$7:$B$611,0))),"")</f>
        <v>Acrolein</v>
      </c>
      <c r="D318" s="113"/>
      <c r="E318" s="99">
        <v>0</v>
      </c>
      <c r="F318" s="100">
        <v>2.7000000000000001E-3</v>
      </c>
      <c r="G318" s="101">
        <f t="shared" si="5"/>
        <v>2.7000000000000001E-3</v>
      </c>
      <c r="H318" s="81" t="s">
        <v>256</v>
      </c>
      <c r="I318" s="102" t="s">
        <v>283</v>
      </c>
      <c r="J318" s="100" t="s">
        <v>258</v>
      </c>
      <c r="K318" s="103">
        <f>$F318*'2. Emissions Units &amp; Activities'!I$26*(1-$E318)</f>
        <v>2.0869411764705883E-2</v>
      </c>
      <c r="L318" s="81">
        <f>$F318*'2. Emissions Units &amp; Activities'!J$26*(1-$E318)</f>
        <v>2.0869411764705883E-2</v>
      </c>
      <c r="M318" s="100" t="s">
        <v>258</v>
      </c>
      <c r="N318" s="103">
        <f>$F318*'2. Emissions Units &amp; Activities'!L$26*(1-$E318)</f>
        <v>5.7176470588235307E-5</v>
      </c>
      <c r="O318" s="81">
        <f>$F318*'2. Emissions Units &amp; Activities'!M$26*(1-$E318)</f>
        <v>5.7176470588235307E-5</v>
      </c>
    </row>
    <row r="319" spans="1:15">
      <c r="A319" s="77" t="s">
        <v>153</v>
      </c>
      <c r="B319" s="98" t="s">
        <v>260</v>
      </c>
      <c r="C319" s="79" t="str">
        <f>IFERROR(IF(B319="No CAS","",INDEX('DEQ Pollutant List'!$C$7:$C$611,MATCH('3. Pollutant Emissions - EF'!B319,'DEQ Pollutant List'!$B$7:$B$611,0))),"")</f>
        <v>Ammonia</v>
      </c>
      <c r="D319" s="113"/>
      <c r="E319" s="99">
        <v>0</v>
      </c>
      <c r="F319" s="100">
        <v>18</v>
      </c>
      <c r="G319" s="101">
        <f t="shared" si="5"/>
        <v>18</v>
      </c>
      <c r="H319" s="81" t="s">
        <v>256</v>
      </c>
      <c r="I319" s="102" t="s">
        <v>283</v>
      </c>
      <c r="J319" s="100" t="s">
        <v>258</v>
      </c>
      <c r="K319" s="103">
        <f>$F319*'2. Emissions Units &amp; Activities'!I$26*(1-$E319)</f>
        <v>139.12941176470588</v>
      </c>
      <c r="L319" s="81">
        <f>$F319*'2. Emissions Units &amp; Activities'!J$26*(1-$E319)</f>
        <v>139.12941176470588</v>
      </c>
      <c r="M319" s="100" t="s">
        <v>258</v>
      </c>
      <c r="N319" s="103">
        <f>$F319*'2. Emissions Units &amp; Activities'!L$26*(1-$E319)</f>
        <v>0.38117647058823534</v>
      </c>
      <c r="O319" s="81">
        <f>$F319*'2. Emissions Units &amp; Activities'!M$26*(1-$E319)</f>
        <v>0.38117647058823534</v>
      </c>
    </row>
    <row r="320" spans="1:15">
      <c r="A320" s="77" t="s">
        <v>153</v>
      </c>
      <c r="B320" s="98" t="s">
        <v>253</v>
      </c>
      <c r="C320" s="79" t="str">
        <f>IFERROR(IF(B320="No CAS","",INDEX('DEQ Pollutant List'!$C$7:$C$611,MATCH('3. Pollutant Emissions - EF'!B320,'DEQ Pollutant List'!$B$7:$B$611,0))),"")</f>
        <v>Arsenic and compounds</v>
      </c>
      <c r="D320" s="113"/>
      <c r="E320" s="99">
        <v>0</v>
      </c>
      <c r="F320" s="100">
        <v>2.0000000000000001E-4</v>
      </c>
      <c r="G320" s="101">
        <f t="shared" si="5"/>
        <v>2.0000000000000001E-4</v>
      </c>
      <c r="H320" s="81" t="s">
        <v>256</v>
      </c>
      <c r="I320" s="102" t="s">
        <v>283</v>
      </c>
      <c r="J320" s="100" t="s">
        <v>258</v>
      </c>
      <c r="K320" s="103">
        <f>$F320*'2. Emissions Units &amp; Activities'!I$26*(1-$E320)</f>
        <v>1.5458823529411767E-3</v>
      </c>
      <c r="L320" s="81">
        <f>$F320*'2. Emissions Units &amp; Activities'!J$26*(1-$E320)</f>
        <v>1.5458823529411767E-3</v>
      </c>
      <c r="M320" s="100" t="s">
        <v>258</v>
      </c>
      <c r="N320" s="103">
        <f>$F320*'2. Emissions Units &amp; Activities'!L$26*(1-$E320)</f>
        <v>4.2352941176470591E-6</v>
      </c>
      <c r="O320" s="81">
        <f>$F320*'2. Emissions Units &amp; Activities'!M$26*(1-$E320)</f>
        <v>4.2352941176470591E-6</v>
      </c>
    </row>
    <row r="321" spans="1:15">
      <c r="A321" s="77" t="s">
        <v>153</v>
      </c>
      <c r="B321" s="98" t="s">
        <v>261</v>
      </c>
      <c r="C321" s="79" t="str">
        <f>IFERROR(IF(B321="No CAS","",INDEX('DEQ Pollutant List'!$C$7:$C$611,MATCH('3. Pollutant Emissions - EF'!B321,'DEQ Pollutant List'!$B$7:$B$611,0))),"")</f>
        <v>Barium and compounds</v>
      </c>
      <c r="D321" s="113"/>
      <c r="E321" s="99">
        <v>0</v>
      </c>
      <c r="F321" s="100">
        <v>4.4000000000000003E-3</v>
      </c>
      <c r="G321" s="101">
        <f t="shared" si="5"/>
        <v>4.4000000000000003E-3</v>
      </c>
      <c r="H321" s="81" t="s">
        <v>256</v>
      </c>
      <c r="I321" s="102" t="s">
        <v>283</v>
      </c>
      <c r="J321" s="100" t="s">
        <v>258</v>
      </c>
      <c r="K321" s="103">
        <f>$F321*'2. Emissions Units &amp; Activities'!I$26*(1-$E321)</f>
        <v>3.4009411764705885E-2</v>
      </c>
      <c r="L321" s="81">
        <f>$F321*'2. Emissions Units &amp; Activities'!J$26*(1-$E321)</f>
        <v>3.4009411764705885E-2</v>
      </c>
      <c r="M321" s="100" t="s">
        <v>258</v>
      </c>
      <c r="N321" s="103">
        <f>$F321*'2. Emissions Units &amp; Activities'!L$26*(1-$E321)</f>
        <v>9.3176470588235308E-5</v>
      </c>
      <c r="O321" s="81">
        <f>$F321*'2. Emissions Units &amp; Activities'!M$26*(1-$E321)</f>
        <v>9.3176470588235308E-5</v>
      </c>
    </row>
    <row r="322" spans="1:15">
      <c r="A322" s="77" t="s">
        <v>153</v>
      </c>
      <c r="B322" s="98" t="s">
        <v>262</v>
      </c>
      <c r="C322" s="79" t="str">
        <f>IFERROR(IF(B322="No CAS","",INDEX('DEQ Pollutant List'!$C$7:$C$611,MATCH('3. Pollutant Emissions - EF'!B322,'DEQ Pollutant List'!$B$7:$B$611,0))),"")</f>
        <v>Benzene</v>
      </c>
      <c r="D322" s="113"/>
      <c r="E322" s="99">
        <v>0</v>
      </c>
      <c r="F322" s="100">
        <v>8.0000000000000002E-3</v>
      </c>
      <c r="G322" s="101">
        <f t="shared" si="5"/>
        <v>8.0000000000000002E-3</v>
      </c>
      <c r="H322" s="81" t="s">
        <v>256</v>
      </c>
      <c r="I322" s="102" t="s">
        <v>283</v>
      </c>
      <c r="J322" s="100" t="s">
        <v>258</v>
      </c>
      <c r="K322" s="103">
        <f>$F322*'2. Emissions Units &amp; Activities'!I$26*(1-$E322)</f>
        <v>6.1835294117647058E-2</v>
      </c>
      <c r="L322" s="81">
        <f>$F322*'2. Emissions Units &amp; Activities'!J$26*(1-$E322)</f>
        <v>6.1835294117647058E-2</v>
      </c>
      <c r="M322" s="100" t="s">
        <v>258</v>
      </c>
      <c r="N322" s="103">
        <f>$F322*'2. Emissions Units &amp; Activities'!L$26*(1-$E322)</f>
        <v>1.6941176470588237E-4</v>
      </c>
      <c r="O322" s="81">
        <f>$F322*'2. Emissions Units &amp; Activities'!M$26*(1-$E322)</f>
        <v>1.6941176470588237E-4</v>
      </c>
    </row>
    <row r="323" spans="1:15">
      <c r="A323" s="77" t="s">
        <v>153</v>
      </c>
      <c r="B323" s="98" t="s">
        <v>264</v>
      </c>
      <c r="C323" s="79" t="str">
        <f>IFERROR(IF(B323="No CAS","",INDEX('DEQ Pollutant List'!$C$7:$C$611,MATCH('3. Pollutant Emissions - EF'!B323,'DEQ Pollutant List'!$B$7:$B$611,0))),"")</f>
        <v>Beryllium and compounds</v>
      </c>
      <c r="D323" s="113"/>
      <c r="E323" s="99">
        <v>0</v>
      </c>
      <c r="F323" s="100">
        <v>1.2E-5</v>
      </c>
      <c r="G323" s="101">
        <f t="shared" si="5"/>
        <v>1.2E-5</v>
      </c>
      <c r="H323" s="81" t="s">
        <v>256</v>
      </c>
      <c r="I323" s="102" t="s">
        <v>283</v>
      </c>
      <c r="J323" s="100" t="s">
        <v>258</v>
      </c>
      <c r="K323" s="103">
        <f>$F323*'2. Emissions Units &amp; Activities'!I$26*(1-$E323)</f>
        <v>9.275294117647059E-5</v>
      </c>
      <c r="L323" s="81">
        <f>$F323*'2. Emissions Units &amp; Activities'!J$26*(1-$E323)</f>
        <v>9.275294117647059E-5</v>
      </c>
      <c r="M323" s="100" t="s">
        <v>258</v>
      </c>
      <c r="N323" s="103">
        <f>$F323*'2. Emissions Units &amp; Activities'!L$26*(1-$E323)</f>
        <v>2.5411764705882357E-7</v>
      </c>
      <c r="O323" s="81">
        <f>$F323*'2. Emissions Units &amp; Activities'!M$26*(1-$E323)</f>
        <v>2.5411764705882357E-7</v>
      </c>
    </row>
    <row r="324" spans="1:15">
      <c r="A324" s="77" t="s">
        <v>153</v>
      </c>
      <c r="B324" s="98" t="s">
        <v>265</v>
      </c>
      <c r="C324" s="79" t="str">
        <f>IFERROR(IF(B324="No CAS","",INDEX('DEQ Pollutant List'!$C$7:$C$611,MATCH('3. Pollutant Emissions - EF'!B324,'DEQ Pollutant List'!$B$7:$B$611,0))),"")</f>
        <v>Cadmium and compounds</v>
      </c>
      <c r="D324" s="113"/>
      <c r="E324" s="99">
        <v>0</v>
      </c>
      <c r="F324" s="100">
        <v>1.1000000000000001E-3</v>
      </c>
      <c r="G324" s="101">
        <f t="shared" si="5"/>
        <v>1.1000000000000001E-3</v>
      </c>
      <c r="H324" s="81" t="s">
        <v>256</v>
      </c>
      <c r="I324" s="102" t="s">
        <v>283</v>
      </c>
      <c r="J324" s="100" t="s">
        <v>258</v>
      </c>
      <c r="K324" s="103">
        <f>$F324*'2. Emissions Units &amp; Activities'!I$26*(1-$E324)</f>
        <v>8.5023529411764713E-3</v>
      </c>
      <c r="L324" s="81">
        <f>$F324*'2. Emissions Units &amp; Activities'!J$26*(1-$E324)</f>
        <v>8.5023529411764713E-3</v>
      </c>
      <c r="M324" s="100" t="s">
        <v>258</v>
      </c>
      <c r="N324" s="103">
        <f>$F324*'2. Emissions Units &amp; Activities'!L$26*(1-$E324)</f>
        <v>2.3294117647058827E-5</v>
      </c>
      <c r="O324" s="81">
        <f>$F324*'2. Emissions Units &amp; Activities'!M$26*(1-$E324)</f>
        <v>2.3294117647058827E-5</v>
      </c>
    </row>
    <row r="325" spans="1:15">
      <c r="A325" s="77" t="s">
        <v>153</v>
      </c>
      <c r="B325" s="98" t="s">
        <v>266</v>
      </c>
      <c r="C325" s="79" t="str">
        <f>IFERROR(IF(B325="No CAS","",INDEX('DEQ Pollutant List'!$C$7:$C$611,MATCH('3. Pollutant Emissions - EF'!B325,'DEQ Pollutant List'!$B$7:$B$611,0))),"")</f>
        <v>Chromium VI, chromate and dichromate particulate</v>
      </c>
      <c r="D325" s="113"/>
      <c r="E325" s="99">
        <v>0</v>
      </c>
      <c r="F325" s="100">
        <v>1.4E-3</v>
      </c>
      <c r="G325" s="101">
        <f t="shared" si="5"/>
        <v>1.4E-3</v>
      </c>
      <c r="H325" s="81" t="s">
        <v>256</v>
      </c>
      <c r="I325" s="102" t="s">
        <v>283</v>
      </c>
      <c r="J325" s="100" t="s">
        <v>258</v>
      </c>
      <c r="K325" s="103">
        <f>$F325*'2. Emissions Units &amp; Activities'!I$26*(1-$E325)</f>
        <v>1.0821176470588235E-2</v>
      </c>
      <c r="L325" s="81">
        <f>$F325*'2. Emissions Units &amp; Activities'!J$26*(1-$E325)</f>
        <v>1.0821176470588235E-2</v>
      </c>
      <c r="M325" s="100" t="s">
        <v>258</v>
      </c>
      <c r="N325" s="103">
        <f>$F325*'2. Emissions Units &amp; Activities'!L$26*(1-$E325)</f>
        <v>2.9647058823529414E-5</v>
      </c>
      <c r="O325" s="81">
        <f>$F325*'2. Emissions Units &amp; Activities'!M$26*(1-$E325)</f>
        <v>2.9647058823529414E-5</v>
      </c>
    </row>
    <row r="326" spans="1:15">
      <c r="A326" s="77" t="s">
        <v>153</v>
      </c>
      <c r="B326" s="98" t="s">
        <v>267</v>
      </c>
      <c r="C326" s="79" t="str">
        <f>IFERROR(IF(B326="No CAS","",INDEX('DEQ Pollutant List'!$C$7:$C$611,MATCH('3. Pollutant Emissions - EF'!B326,'DEQ Pollutant List'!$B$7:$B$611,0))),"")</f>
        <v>Cobalt and compounds</v>
      </c>
      <c r="D326" s="113"/>
      <c r="E326" s="99">
        <v>0</v>
      </c>
      <c r="F326" s="100">
        <v>8.3999999999999995E-5</v>
      </c>
      <c r="G326" s="101">
        <f t="shared" si="5"/>
        <v>8.3999999999999995E-5</v>
      </c>
      <c r="H326" s="81" t="s">
        <v>256</v>
      </c>
      <c r="I326" s="102" t="s">
        <v>283</v>
      </c>
      <c r="J326" s="100" t="s">
        <v>258</v>
      </c>
      <c r="K326" s="103">
        <f>$F326*'2. Emissions Units &amp; Activities'!I$26*(1-$E326)</f>
        <v>6.492705882352941E-4</v>
      </c>
      <c r="L326" s="81">
        <f>$F326*'2. Emissions Units &amp; Activities'!J$26*(1-$E326)</f>
        <v>6.492705882352941E-4</v>
      </c>
      <c r="M326" s="100" t="s">
        <v>258</v>
      </c>
      <c r="N326" s="103">
        <f>$F326*'2. Emissions Units &amp; Activities'!L$26*(1-$E326)</f>
        <v>1.7788235294117649E-6</v>
      </c>
      <c r="O326" s="81">
        <f>$F326*'2. Emissions Units &amp; Activities'!M$26*(1-$E326)</f>
        <v>1.7788235294117649E-6</v>
      </c>
    </row>
    <row r="327" spans="1:15">
      <c r="A327" s="77" t="s">
        <v>153</v>
      </c>
      <c r="B327" s="98" t="s">
        <v>268</v>
      </c>
      <c r="C327" s="79" t="s">
        <v>284</v>
      </c>
      <c r="D327" s="113"/>
      <c r="E327" s="99">
        <v>0</v>
      </c>
      <c r="F327" s="100">
        <v>8.4999999999999995E-4</v>
      </c>
      <c r="G327" s="101">
        <f t="shared" si="5"/>
        <v>8.4999999999999995E-4</v>
      </c>
      <c r="H327" s="81" t="s">
        <v>256</v>
      </c>
      <c r="I327" s="102" t="s">
        <v>283</v>
      </c>
      <c r="J327" s="100" t="s">
        <v>258</v>
      </c>
      <c r="K327" s="103">
        <f>$F327*'2. Emissions Units &amp; Activities'!I$26*(1-$E327)</f>
        <v>6.5699999999999995E-3</v>
      </c>
      <c r="L327" s="81">
        <f>$F327*'2. Emissions Units &amp; Activities'!J$26*(1-$E327)</f>
        <v>6.5699999999999995E-3</v>
      </c>
      <c r="M327" s="100" t="s">
        <v>258</v>
      </c>
      <c r="N327" s="103">
        <f>$F327*'2. Emissions Units &amp; Activities'!L$26*(1-$E327)</f>
        <v>1.8E-5</v>
      </c>
      <c r="O327" s="81">
        <f>$F327*'2. Emissions Units &amp; Activities'!M$26*(1-$E327)</f>
        <v>1.8E-5</v>
      </c>
    </row>
    <row r="328" spans="1:15">
      <c r="A328" s="77" t="s">
        <v>153</v>
      </c>
      <c r="B328" s="98" t="s">
        <v>269</v>
      </c>
      <c r="C328" s="79" t="str">
        <f>IFERROR(IF(B328="No CAS","",INDEX('DEQ Pollutant List'!$C$7:$C$611,MATCH('3. Pollutant Emissions - EF'!B328,'DEQ Pollutant List'!$B$7:$B$611,0))),"")</f>
        <v>Ethyl benzene</v>
      </c>
      <c r="D328" s="113"/>
      <c r="E328" s="99">
        <v>0</v>
      </c>
      <c r="F328" s="100">
        <v>9.4999999999999998E-3</v>
      </c>
      <c r="G328" s="101">
        <f t="shared" si="5"/>
        <v>9.4999999999999998E-3</v>
      </c>
      <c r="H328" s="81" t="s">
        <v>256</v>
      </c>
      <c r="I328" s="102" t="s">
        <v>283</v>
      </c>
      <c r="J328" s="100" t="s">
        <v>258</v>
      </c>
      <c r="K328" s="103">
        <f>$F328*'2. Emissions Units &amp; Activities'!I$26*(1-$E328)</f>
        <v>7.3429411764705882E-2</v>
      </c>
      <c r="L328" s="81">
        <f>$F328*'2. Emissions Units &amp; Activities'!J$26*(1-$E328)</f>
        <v>7.3429411764705882E-2</v>
      </c>
      <c r="M328" s="100" t="s">
        <v>258</v>
      </c>
      <c r="N328" s="103">
        <f>$F328*'2. Emissions Units &amp; Activities'!L$26*(1-$E328)</f>
        <v>2.011764705882353E-4</v>
      </c>
      <c r="O328" s="81">
        <f>$F328*'2. Emissions Units &amp; Activities'!M$26*(1-$E328)</f>
        <v>2.011764705882353E-4</v>
      </c>
    </row>
    <row r="329" spans="1:15">
      <c r="A329" s="77" t="s">
        <v>153</v>
      </c>
      <c r="B329" s="98" t="s">
        <v>270</v>
      </c>
      <c r="C329" s="79" t="str">
        <f>IFERROR(IF(B329="No CAS","",INDEX('DEQ Pollutant List'!$C$7:$C$611,MATCH('3. Pollutant Emissions - EF'!B329,'DEQ Pollutant List'!$B$7:$B$611,0))),"")</f>
        <v>Formaldehyde</v>
      </c>
      <c r="D329" s="113"/>
      <c r="E329" s="99">
        <v>0</v>
      </c>
      <c r="F329" s="100">
        <v>1.7000000000000001E-2</v>
      </c>
      <c r="G329" s="101">
        <f t="shared" si="5"/>
        <v>1.7000000000000001E-2</v>
      </c>
      <c r="H329" s="81" t="s">
        <v>256</v>
      </c>
      <c r="I329" s="102" t="s">
        <v>283</v>
      </c>
      <c r="J329" s="100" t="s">
        <v>258</v>
      </c>
      <c r="K329" s="103">
        <f>$F329*'2. Emissions Units &amp; Activities'!I$26*(1-$E329)</f>
        <v>0.13140000000000002</v>
      </c>
      <c r="L329" s="81">
        <f>$F329*'2. Emissions Units &amp; Activities'!J$26*(1-$E329)</f>
        <v>0.13140000000000002</v>
      </c>
      <c r="M329" s="100" t="s">
        <v>258</v>
      </c>
      <c r="N329" s="103">
        <f>$F329*'2. Emissions Units &amp; Activities'!L$26*(1-$E329)</f>
        <v>3.6000000000000008E-4</v>
      </c>
      <c r="O329" s="81">
        <f>$F329*'2. Emissions Units &amp; Activities'!M$26*(1-$E329)</f>
        <v>3.6000000000000008E-4</v>
      </c>
    </row>
    <row r="330" spans="1:15">
      <c r="A330" s="77" t="s">
        <v>153</v>
      </c>
      <c r="B330" s="98" t="s">
        <v>271</v>
      </c>
      <c r="C330" s="79" t="str">
        <f>IFERROR(IF(B330="No CAS","",INDEX('DEQ Pollutant List'!$C$7:$C$611,MATCH('3. Pollutant Emissions - EF'!B330,'DEQ Pollutant List'!$B$7:$B$611,0))),"")</f>
        <v>Hexane</v>
      </c>
      <c r="D330" s="113"/>
      <c r="E330" s="99">
        <v>0</v>
      </c>
      <c r="F330" s="100">
        <v>6.3E-3</v>
      </c>
      <c r="G330" s="101">
        <f t="shared" si="5"/>
        <v>6.3E-3</v>
      </c>
      <c r="H330" s="81" t="s">
        <v>256</v>
      </c>
      <c r="I330" s="102" t="s">
        <v>283</v>
      </c>
      <c r="J330" s="100" t="s">
        <v>258</v>
      </c>
      <c r="K330" s="103">
        <f>$F330*'2. Emissions Units &amp; Activities'!I$26*(1-$E330)</f>
        <v>4.8695294117647059E-2</v>
      </c>
      <c r="L330" s="81">
        <f>$F330*'2. Emissions Units &amp; Activities'!J$26*(1-$E330)</f>
        <v>4.8695294117647059E-2</v>
      </c>
      <c r="M330" s="100" t="s">
        <v>258</v>
      </c>
      <c r="N330" s="103">
        <f>$F330*'2. Emissions Units &amp; Activities'!L$26*(1-$E330)</f>
        <v>1.3341176470588236E-4</v>
      </c>
      <c r="O330" s="81">
        <f>$F330*'2. Emissions Units &amp; Activities'!M$26*(1-$E330)</f>
        <v>1.3341176470588236E-4</v>
      </c>
    </row>
    <row r="331" spans="1:15">
      <c r="A331" s="77" t="s">
        <v>153</v>
      </c>
      <c r="B331" s="98" t="s">
        <v>272</v>
      </c>
      <c r="C331" s="79" t="str">
        <f>IFERROR(IF(B331="No CAS","",INDEX('DEQ Pollutant List'!$C$7:$C$611,MATCH('3. Pollutant Emissions - EF'!B331,'DEQ Pollutant List'!$B$7:$B$611,0))),"")</f>
        <v>Lead and compounds</v>
      </c>
      <c r="D331" s="113"/>
      <c r="E331" s="99">
        <v>0</v>
      </c>
      <c r="F331" s="100">
        <v>5.0000000000000001E-4</v>
      </c>
      <c r="G331" s="101">
        <f t="shared" si="5"/>
        <v>5.0000000000000001E-4</v>
      </c>
      <c r="H331" s="81" t="s">
        <v>256</v>
      </c>
      <c r="I331" s="102" t="s">
        <v>283</v>
      </c>
      <c r="J331" s="100" t="s">
        <v>258</v>
      </c>
      <c r="K331" s="103">
        <f>$F331*'2. Emissions Units &amp; Activities'!I$26*(1-$E331)</f>
        <v>3.8647058823529411E-3</v>
      </c>
      <c r="L331" s="81">
        <f>$F331*'2. Emissions Units &amp; Activities'!J$26*(1-$E331)</f>
        <v>3.8647058823529411E-3</v>
      </c>
      <c r="M331" s="100" t="s">
        <v>258</v>
      </c>
      <c r="N331" s="103">
        <f>$F331*'2. Emissions Units &amp; Activities'!L$26*(1-$E331)</f>
        <v>1.0588235294117648E-5</v>
      </c>
      <c r="O331" s="81">
        <f>$F331*'2. Emissions Units &amp; Activities'!M$26*(1-$E331)</f>
        <v>1.0588235294117648E-5</v>
      </c>
    </row>
    <row r="332" spans="1:15">
      <c r="A332" s="77" t="s">
        <v>153</v>
      </c>
      <c r="B332" s="98" t="s">
        <v>273</v>
      </c>
      <c r="C332" s="79" t="str">
        <f>IFERROR(IF(B332="No CAS","",INDEX('DEQ Pollutant List'!$C$7:$C$611,MATCH('3. Pollutant Emissions - EF'!B332,'DEQ Pollutant List'!$B$7:$B$611,0))),"")</f>
        <v>Manganese and compounds</v>
      </c>
      <c r="D332" s="113"/>
      <c r="E332" s="99">
        <v>0</v>
      </c>
      <c r="F332" s="100">
        <v>3.8000000000000002E-4</v>
      </c>
      <c r="G332" s="101">
        <f t="shared" si="5"/>
        <v>3.8000000000000002E-4</v>
      </c>
      <c r="H332" s="81" t="s">
        <v>256</v>
      </c>
      <c r="I332" s="102" t="s">
        <v>283</v>
      </c>
      <c r="J332" s="100" t="s">
        <v>258</v>
      </c>
      <c r="K332" s="103">
        <f>$F332*'2. Emissions Units &amp; Activities'!I$26*(1-$E332)</f>
        <v>2.9371764705882356E-3</v>
      </c>
      <c r="L332" s="81">
        <f>$F332*'2. Emissions Units &amp; Activities'!J$26*(1-$E332)</f>
        <v>2.9371764705882356E-3</v>
      </c>
      <c r="M332" s="100" t="s">
        <v>258</v>
      </c>
      <c r="N332" s="103">
        <f>$F332*'2. Emissions Units &amp; Activities'!L$26*(1-$E332)</f>
        <v>8.0470588235294123E-6</v>
      </c>
      <c r="O332" s="81">
        <f>$F332*'2. Emissions Units &amp; Activities'!M$26*(1-$E332)</f>
        <v>8.0470588235294123E-6</v>
      </c>
    </row>
    <row r="333" spans="1:15">
      <c r="A333" s="77" t="s">
        <v>153</v>
      </c>
      <c r="B333" s="98" t="s">
        <v>274</v>
      </c>
      <c r="C333" s="79" t="str">
        <f>IFERROR(IF(B333="No CAS","",INDEX('DEQ Pollutant List'!$C$7:$C$611,MATCH('3. Pollutant Emissions - EF'!B333,'DEQ Pollutant List'!$B$7:$B$611,0))),"")</f>
        <v>Mercury and compounds</v>
      </c>
      <c r="D333" s="113"/>
      <c r="E333" s="99">
        <v>0</v>
      </c>
      <c r="F333" s="100">
        <v>2.5999999999999998E-4</v>
      </c>
      <c r="G333" s="101">
        <f t="shared" si="5"/>
        <v>2.5999999999999998E-4</v>
      </c>
      <c r="H333" s="81" t="s">
        <v>256</v>
      </c>
      <c r="I333" s="102" t="s">
        <v>283</v>
      </c>
      <c r="J333" s="100" t="s">
        <v>258</v>
      </c>
      <c r="K333" s="103">
        <f>$F333*'2. Emissions Units &amp; Activities'!I$26*(1-$E333)</f>
        <v>2.0096470588235292E-3</v>
      </c>
      <c r="L333" s="81">
        <f>$F333*'2. Emissions Units &amp; Activities'!J$26*(1-$E333)</f>
        <v>2.0096470588235292E-3</v>
      </c>
      <c r="M333" s="100" t="s">
        <v>258</v>
      </c>
      <c r="N333" s="103">
        <f>$F333*'2. Emissions Units &amp; Activities'!L$26*(1-$E333)</f>
        <v>5.5058823529411769E-6</v>
      </c>
      <c r="O333" s="81">
        <f>$F333*'2. Emissions Units &amp; Activities'!M$26*(1-$E333)</f>
        <v>5.5058823529411769E-6</v>
      </c>
    </row>
    <row r="334" spans="1:15">
      <c r="A334" s="77" t="s">
        <v>153</v>
      </c>
      <c r="B334" s="98" t="s">
        <v>275</v>
      </c>
      <c r="C334" s="79" t="str">
        <f>IFERROR(IF(B334="No CAS","",INDEX('DEQ Pollutant List'!$C$7:$C$611,MATCH('3. Pollutant Emissions - EF'!B334,'DEQ Pollutant List'!$B$7:$B$611,0))),"")</f>
        <v>Molybdenum trioxide</v>
      </c>
      <c r="D334" s="113"/>
      <c r="E334" s="99">
        <v>0</v>
      </c>
      <c r="F334" s="100">
        <v>1.65E-3</v>
      </c>
      <c r="G334" s="101">
        <f t="shared" si="5"/>
        <v>1.65E-3</v>
      </c>
      <c r="H334" s="81" t="s">
        <v>256</v>
      </c>
      <c r="I334" s="102" t="s">
        <v>283</v>
      </c>
      <c r="J334" s="100" t="s">
        <v>258</v>
      </c>
      <c r="K334" s="103">
        <f>$F334*'2. Emissions Units &amp; Activities'!I$26*(1-$E334)</f>
        <v>1.2753529411764705E-2</v>
      </c>
      <c r="L334" s="81">
        <f>$F334*'2. Emissions Units &amp; Activities'!J$26*(1-$E334)</f>
        <v>1.2753529411764705E-2</v>
      </c>
      <c r="M334" s="100" t="s">
        <v>258</v>
      </c>
      <c r="N334" s="103">
        <f>$F334*'2. Emissions Units &amp; Activities'!L$26*(1-$E334)</f>
        <v>3.494117647058824E-5</v>
      </c>
      <c r="O334" s="81">
        <f>$F334*'2. Emissions Units &amp; Activities'!M$26*(1-$E334)</f>
        <v>3.494117647058824E-5</v>
      </c>
    </row>
    <row r="335" spans="1:15">
      <c r="A335" s="77" t="s">
        <v>153</v>
      </c>
      <c r="B335" s="98" t="s">
        <v>276</v>
      </c>
      <c r="C335" s="79" t="str">
        <f>IFERROR(IF(B335="No CAS","",INDEX('DEQ Pollutant List'!$C$7:$C$611,MATCH('3. Pollutant Emissions - EF'!B335,'DEQ Pollutant List'!$B$7:$B$611,0))),"")</f>
        <v>Naphthalene</v>
      </c>
      <c r="D335" s="113"/>
      <c r="E335" s="99">
        <v>0</v>
      </c>
      <c r="F335" s="100">
        <v>2.9999999999999997E-4</v>
      </c>
      <c r="G335" s="101">
        <f t="shared" si="5"/>
        <v>2.9999999999999997E-4</v>
      </c>
      <c r="H335" s="81" t="s">
        <v>256</v>
      </c>
      <c r="I335" s="102" t="s">
        <v>283</v>
      </c>
      <c r="J335" s="100" t="s">
        <v>258</v>
      </c>
      <c r="K335" s="103">
        <f>$F335*'2. Emissions Units &amp; Activities'!I$26*(1-$E335)</f>
        <v>2.3188235294117647E-3</v>
      </c>
      <c r="L335" s="81">
        <f>$F335*'2. Emissions Units &amp; Activities'!J$26*(1-$E335)</f>
        <v>2.3188235294117647E-3</v>
      </c>
      <c r="M335" s="100" t="s">
        <v>258</v>
      </c>
      <c r="N335" s="103">
        <f>$F335*'2. Emissions Units &amp; Activities'!L$26*(1-$E335)</f>
        <v>6.3529411764705887E-6</v>
      </c>
      <c r="O335" s="81">
        <f>$F335*'2. Emissions Units &amp; Activities'!M$26*(1-$E335)</f>
        <v>6.3529411764705887E-6</v>
      </c>
    </row>
    <row r="336" spans="1:15">
      <c r="A336" s="77" t="s">
        <v>153</v>
      </c>
      <c r="B336" s="98" t="s">
        <v>277</v>
      </c>
      <c r="C336" s="79" t="str">
        <f>IFERROR(IF(B336="No CAS","",INDEX('DEQ Pollutant List'!$C$7:$C$611,MATCH('3. Pollutant Emissions - EF'!B336,'DEQ Pollutant List'!$B$7:$B$611,0))),"")</f>
        <v>Nickel and compounds</v>
      </c>
      <c r="D336" s="113"/>
      <c r="E336" s="99">
        <v>0</v>
      </c>
      <c r="F336" s="100">
        <v>2.0999999999999999E-3</v>
      </c>
      <c r="G336" s="101">
        <f t="shared" si="5"/>
        <v>2.0999999999999999E-3</v>
      </c>
      <c r="H336" s="81" t="s">
        <v>256</v>
      </c>
      <c r="I336" s="102" t="s">
        <v>283</v>
      </c>
      <c r="J336" s="100" t="s">
        <v>258</v>
      </c>
      <c r="K336" s="103">
        <f>$F336*'2. Emissions Units &amp; Activities'!I$26*(1-$E336)</f>
        <v>1.6231764705882352E-2</v>
      </c>
      <c r="L336" s="81">
        <f>$F336*'2. Emissions Units &amp; Activities'!J$26*(1-$E336)</f>
        <v>1.6231764705882352E-2</v>
      </c>
      <c r="M336" s="100" t="s">
        <v>258</v>
      </c>
      <c r="N336" s="103">
        <f>$F336*'2. Emissions Units &amp; Activities'!L$26*(1-$E336)</f>
        <v>4.4470588235294119E-5</v>
      </c>
      <c r="O336" s="81">
        <f>$F336*'2. Emissions Units &amp; Activities'!M$26*(1-$E336)</f>
        <v>4.4470588235294119E-5</v>
      </c>
    </row>
    <row r="337" spans="1:15">
      <c r="A337" s="77" t="s">
        <v>153</v>
      </c>
      <c r="B337" s="98">
        <v>401</v>
      </c>
      <c r="C337" s="79" t="str">
        <f>IFERROR(IF(B337="No CAS","",INDEX('DEQ Pollutant List'!$C$7:$C$611,MATCH('3. Pollutant Emissions - EF'!B337,'DEQ Pollutant List'!$B$7:$B$611,0))),"")</f>
        <v>Polycyclic aromatic hydrocarbons (PAHs)</v>
      </c>
      <c r="D337" s="113"/>
      <c r="E337" s="99">
        <v>0</v>
      </c>
      <c r="F337" s="100">
        <v>1E-4</v>
      </c>
      <c r="G337" s="101">
        <f t="shared" ref="G337:G400" si="6">F337</f>
        <v>1E-4</v>
      </c>
      <c r="H337" s="81" t="s">
        <v>256</v>
      </c>
      <c r="I337" s="102" t="s">
        <v>283</v>
      </c>
      <c r="J337" s="100" t="s">
        <v>258</v>
      </c>
      <c r="K337" s="103">
        <f>$F337*'2. Emissions Units &amp; Activities'!I$26*(1-$E337)</f>
        <v>7.7294117647058833E-4</v>
      </c>
      <c r="L337" s="81">
        <f>$F337*'2. Emissions Units &amp; Activities'!J$26*(1-$E337)</f>
        <v>7.7294117647058833E-4</v>
      </c>
      <c r="M337" s="100" t="s">
        <v>258</v>
      </c>
      <c r="N337" s="103">
        <f>$F337*'2. Emissions Units &amp; Activities'!L$26*(1-$E337)</f>
        <v>2.1176470588235296E-6</v>
      </c>
      <c r="O337" s="81">
        <f>$F337*'2. Emissions Units &amp; Activities'!M$26*(1-$E337)</f>
        <v>2.1176470588235296E-6</v>
      </c>
    </row>
    <row r="338" spans="1:15">
      <c r="A338" s="77" t="s">
        <v>153</v>
      </c>
      <c r="B338" s="98" t="s">
        <v>278</v>
      </c>
      <c r="C338" s="79" t="str">
        <f>IFERROR(IF(B338="No CAS","",INDEX('DEQ Pollutant List'!$C$7:$C$611,MATCH('3. Pollutant Emissions - EF'!B338,'DEQ Pollutant List'!$B$7:$B$611,0))),"")</f>
        <v>Selenium and compounds</v>
      </c>
      <c r="D338" s="113"/>
      <c r="E338" s="99">
        <v>0</v>
      </c>
      <c r="F338" s="100">
        <v>2.4000000000000001E-5</v>
      </c>
      <c r="G338" s="101">
        <f t="shared" si="6"/>
        <v>2.4000000000000001E-5</v>
      </c>
      <c r="H338" s="81" t="s">
        <v>256</v>
      </c>
      <c r="I338" s="102" t="s">
        <v>283</v>
      </c>
      <c r="J338" s="100" t="s">
        <v>258</v>
      </c>
      <c r="K338" s="103">
        <f>$F338*'2. Emissions Units &amp; Activities'!I$26*(1-$E338)</f>
        <v>1.8550588235294118E-4</v>
      </c>
      <c r="L338" s="81">
        <f>$F338*'2. Emissions Units &amp; Activities'!J$26*(1-$E338)</f>
        <v>1.8550588235294118E-4</v>
      </c>
      <c r="M338" s="100" t="s">
        <v>258</v>
      </c>
      <c r="N338" s="103">
        <f>$F338*'2. Emissions Units &amp; Activities'!L$26*(1-$E338)</f>
        <v>5.0823529411764714E-7</v>
      </c>
      <c r="O338" s="81">
        <f>$F338*'2. Emissions Units &amp; Activities'!M$26*(1-$E338)</f>
        <v>5.0823529411764714E-7</v>
      </c>
    </row>
    <row r="339" spans="1:15">
      <c r="A339" s="77" t="s">
        <v>153</v>
      </c>
      <c r="B339" s="98" t="s">
        <v>279</v>
      </c>
      <c r="C339" s="79" t="str">
        <f>IFERROR(IF(B339="No CAS","",INDEX('DEQ Pollutant List'!$C$7:$C$611,MATCH('3. Pollutant Emissions - EF'!B339,'DEQ Pollutant List'!$B$7:$B$611,0))),"")</f>
        <v>Toluene</v>
      </c>
      <c r="D339" s="113"/>
      <c r="E339" s="99">
        <v>0</v>
      </c>
      <c r="F339" s="100">
        <v>3.6600000000000001E-2</v>
      </c>
      <c r="G339" s="101">
        <f t="shared" si="6"/>
        <v>3.6600000000000001E-2</v>
      </c>
      <c r="H339" s="81" t="s">
        <v>256</v>
      </c>
      <c r="I339" s="102" t="s">
        <v>283</v>
      </c>
      <c r="J339" s="100" t="s">
        <v>258</v>
      </c>
      <c r="K339" s="103">
        <f>$F339*'2. Emissions Units &amp; Activities'!I$26*(1-$E339)</f>
        <v>0.2828964705882353</v>
      </c>
      <c r="L339" s="81">
        <f>$F339*'2. Emissions Units &amp; Activities'!J$26*(1-$E339)</f>
        <v>0.2828964705882353</v>
      </c>
      <c r="M339" s="100" t="s">
        <v>258</v>
      </c>
      <c r="N339" s="103">
        <f>$F339*'2. Emissions Units &amp; Activities'!L$26*(1-$E339)</f>
        <v>7.7505882352941189E-4</v>
      </c>
      <c r="O339" s="81">
        <f>$F339*'2. Emissions Units &amp; Activities'!M$26*(1-$E339)</f>
        <v>7.7505882352941189E-4</v>
      </c>
    </row>
    <row r="340" spans="1:15">
      <c r="A340" s="77" t="s">
        <v>153</v>
      </c>
      <c r="B340" s="98" t="s">
        <v>280</v>
      </c>
      <c r="C340" s="79" t="s">
        <v>285</v>
      </c>
      <c r="D340" s="113"/>
      <c r="E340" s="99">
        <v>0</v>
      </c>
      <c r="F340" s="100">
        <v>2.3E-3</v>
      </c>
      <c r="G340" s="101">
        <f t="shared" si="6"/>
        <v>2.3E-3</v>
      </c>
      <c r="H340" s="81" t="s">
        <v>256</v>
      </c>
      <c r="I340" s="102" t="s">
        <v>283</v>
      </c>
      <c r="J340" s="100" t="s">
        <v>258</v>
      </c>
      <c r="K340" s="103">
        <f>$F340*'2. Emissions Units &amp; Activities'!I$26*(1-$E340)</f>
        <v>1.777764705882353E-2</v>
      </c>
      <c r="L340" s="81">
        <f>$F340*'2. Emissions Units &amp; Activities'!J$26*(1-$E340)</f>
        <v>1.777764705882353E-2</v>
      </c>
      <c r="M340" s="100" t="s">
        <v>258</v>
      </c>
      <c r="N340" s="103">
        <f>$F340*'2. Emissions Units &amp; Activities'!L$26*(1-$E340)</f>
        <v>4.8705882352941182E-5</v>
      </c>
      <c r="O340" s="81">
        <f>$F340*'2. Emissions Units &amp; Activities'!M$26*(1-$E340)</f>
        <v>4.8705882352941182E-5</v>
      </c>
    </row>
    <row r="341" spans="1:15">
      <c r="A341" s="77" t="s">
        <v>153</v>
      </c>
      <c r="B341" s="98" t="s">
        <v>281</v>
      </c>
      <c r="C341" s="79" t="str">
        <f>IFERROR(IF(B341="No CAS","",INDEX('DEQ Pollutant List'!$C$7:$C$611,MATCH('3. Pollutant Emissions - EF'!B341,'DEQ Pollutant List'!$B$7:$B$611,0))),"")</f>
        <v>Xylene (mixture), including m-xylene, o-xylene, p-xylene</v>
      </c>
      <c r="D341" s="113"/>
      <c r="E341" s="99">
        <v>0</v>
      </c>
      <c r="F341" s="100">
        <v>2.7199999999999998E-2</v>
      </c>
      <c r="G341" s="101">
        <f t="shared" si="6"/>
        <v>2.7199999999999998E-2</v>
      </c>
      <c r="H341" s="81" t="s">
        <v>256</v>
      </c>
      <c r="I341" s="102" t="s">
        <v>283</v>
      </c>
      <c r="J341" s="100" t="s">
        <v>258</v>
      </c>
      <c r="K341" s="103">
        <f>$F341*'2. Emissions Units &amp; Activities'!I$26*(1-$E341)</f>
        <v>0.21023999999999998</v>
      </c>
      <c r="L341" s="81">
        <f>$F341*'2. Emissions Units &amp; Activities'!J$26*(1-$E341)</f>
        <v>0.21023999999999998</v>
      </c>
      <c r="M341" s="100" t="s">
        <v>258</v>
      </c>
      <c r="N341" s="103">
        <f>$F341*'2. Emissions Units &amp; Activities'!L$26*(1-$E341)</f>
        <v>5.7600000000000001E-4</v>
      </c>
      <c r="O341" s="81">
        <f>$F341*'2. Emissions Units &amp; Activities'!M$26*(1-$E341)</f>
        <v>5.7600000000000001E-4</v>
      </c>
    </row>
    <row r="342" spans="1:15">
      <c r="A342" s="77" t="s">
        <v>153</v>
      </c>
      <c r="B342" s="98" t="s">
        <v>282</v>
      </c>
      <c r="C342" s="79" t="str">
        <f>IFERROR(IF(B342="No CAS","",INDEX('DEQ Pollutant List'!$C$7:$C$611,MATCH('3. Pollutant Emissions - EF'!B342,'DEQ Pollutant List'!$B$7:$B$611,0))),"")</f>
        <v>Zinc and compounds</v>
      </c>
      <c r="D342" s="113"/>
      <c r="E342" s="99">
        <v>0</v>
      </c>
      <c r="F342" s="100">
        <v>2.9000000000000001E-2</v>
      </c>
      <c r="G342" s="101">
        <f t="shared" si="6"/>
        <v>2.9000000000000001E-2</v>
      </c>
      <c r="H342" s="81" t="s">
        <v>256</v>
      </c>
      <c r="I342" s="102" t="s">
        <v>283</v>
      </c>
      <c r="J342" s="100" t="s">
        <v>258</v>
      </c>
      <c r="K342" s="103">
        <f>$F342*'2. Emissions Units &amp; Activities'!I$26*(1-$E342)</f>
        <v>0.22415294117647061</v>
      </c>
      <c r="L342" s="81">
        <f>$F342*'2. Emissions Units &amp; Activities'!J$26*(1-$E342)</f>
        <v>0.22415294117647061</v>
      </c>
      <c r="M342" s="100" t="s">
        <v>258</v>
      </c>
      <c r="N342" s="103">
        <f>$F342*'2. Emissions Units &amp; Activities'!L$26*(1-$E342)</f>
        <v>6.1411764705882358E-4</v>
      </c>
      <c r="O342" s="81">
        <f>$F342*'2. Emissions Units &amp; Activities'!M$26*(1-$E342)</f>
        <v>6.1411764705882358E-4</v>
      </c>
    </row>
    <row r="343" spans="1:15">
      <c r="A343" s="77"/>
      <c r="B343" s="98"/>
      <c r="C343" s="79" t="str">
        <f>IFERROR(IF(B343="No CAS","",INDEX('DEQ Pollutant List'!$C$7:$C$611,MATCH('3. Pollutant Emissions - EF'!B343,'DEQ Pollutant List'!$B$7:$B$611,0))),"")</f>
        <v/>
      </c>
      <c r="D343" s="113"/>
      <c r="E343" s="99"/>
      <c r="F343" s="100"/>
      <c r="G343" s="101"/>
      <c r="H343" s="81"/>
      <c r="I343" s="102"/>
      <c r="J343" s="100"/>
      <c r="K343" s="103"/>
      <c r="L343" s="81"/>
      <c r="M343" s="100"/>
      <c r="N343" s="103"/>
      <c r="O343" s="81"/>
    </row>
    <row r="344" spans="1:15">
      <c r="A344" s="77" t="s">
        <v>156</v>
      </c>
      <c r="B344" s="98" t="s">
        <v>255</v>
      </c>
      <c r="C344" s="79" t="str">
        <f>IFERROR(IF(B344="No CAS","",INDEX('DEQ Pollutant List'!$C$7:$C$611,MATCH('3. Pollutant Emissions - EF'!B344,'DEQ Pollutant List'!$B$7:$B$611,0))),"")</f>
        <v>Acetaldehyde</v>
      </c>
      <c r="D344" s="113"/>
      <c r="E344" s="99">
        <v>0</v>
      </c>
      <c r="F344" s="100">
        <v>4.3E-3</v>
      </c>
      <c r="G344" s="101">
        <f t="shared" si="6"/>
        <v>4.3E-3</v>
      </c>
      <c r="H344" s="81" t="s">
        <v>256</v>
      </c>
      <c r="I344" s="102" t="s">
        <v>283</v>
      </c>
      <c r="J344" s="100" t="s">
        <v>258</v>
      </c>
      <c r="K344" s="103">
        <f>$F344*'2. Emissions Units &amp; Activities'!I$27*(1-$E344)</f>
        <v>9.2323529411764693E-2</v>
      </c>
      <c r="L344" s="81">
        <f>$F344*'2. Emissions Units &amp; Activities'!J$27*(1-$E344)</f>
        <v>9.2323529411764693E-2</v>
      </c>
      <c r="M344" s="100" t="s">
        <v>258</v>
      </c>
      <c r="N344" s="103">
        <f>$G344*'2. Emissions Units &amp; Activities'!L$27*(1-$E344)</f>
        <v>2.5294117647058821E-4</v>
      </c>
      <c r="O344" s="81">
        <f>$G344*'2. Emissions Units &amp; Activities'!M$27*(1-$E344)</f>
        <v>2.5294117647058821E-4</v>
      </c>
    </row>
    <row r="345" spans="1:15">
      <c r="A345" s="77" t="s">
        <v>156</v>
      </c>
      <c r="B345" s="98" t="s">
        <v>259</v>
      </c>
      <c r="C345" s="79" t="str">
        <f>IFERROR(IF(B345="No CAS","",INDEX('DEQ Pollutant List'!$C$7:$C$611,MATCH('3. Pollutant Emissions - EF'!B345,'DEQ Pollutant List'!$B$7:$B$611,0))),"")</f>
        <v>Acrolein</v>
      </c>
      <c r="D345" s="113"/>
      <c r="E345" s="99">
        <v>0</v>
      </c>
      <c r="F345" s="100">
        <v>2.7000000000000001E-3</v>
      </c>
      <c r="G345" s="101">
        <f t="shared" si="6"/>
        <v>2.7000000000000001E-3</v>
      </c>
      <c r="H345" s="81" t="s">
        <v>256</v>
      </c>
      <c r="I345" s="102" t="s">
        <v>283</v>
      </c>
      <c r="J345" s="100" t="s">
        <v>258</v>
      </c>
      <c r="K345" s="103">
        <f>$F345*'2. Emissions Units &amp; Activities'!I$27*(1-$E345)</f>
        <v>5.7970588235294114E-2</v>
      </c>
      <c r="L345" s="81">
        <f>$F345*'2. Emissions Units &amp; Activities'!J$27*(1-$E345)</f>
        <v>5.7970588235294114E-2</v>
      </c>
      <c r="M345" s="100" t="s">
        <v>258</v>
      </c>
      <c r="N345" s="103">
        <f>$G345*'2. Emissions Units &amp; Activities'!L$27*(1-$E345)</f>
        <v>1.5882352941176472E-4</v>
      </c>
      <c r="O345" s="81">
        <f>$G345*'2. Emissions Units &amp; Activities'!M$27*(1-$E345)</f>
        <v>1.5882352941176472E-4</v>
      </c>
    </row>
    <row r="346" spans="1:15">
      <c r="A346" s="77" t="s">
        <v>156</v>
      </c>
      <c r="B346" s="98" t="s">
        <v>260</v>
      </c>
      <c r="C346" s="79" t="str">
        <f>IFERROR(IF(B346="No CAS","",INDEX('DEQ Pollutant List'!$C$7:$C$611,MATCH('3. Pollutant Emissions - EF'!B346,'DEQ Pollutant List'!$B$7:$B$611,0))),"")</f>
        <v>Ammonia</v>
      </c>
      <c r="D346" s="113"/>
      <c r="E346" s="99">
        <v>0</v>
      </c>
      <c r="F346" s="100">
        <v>18</v>
      </c>
      <c r="G346" s="101">
        <f t="shared" si="6"/>
        <v>18</v>
      </c>
      <c r="H346" s="81" t="s">
        <v>256</v>
      </c>
      <c r="I346" s="102" t="s">
        <v>283</v>
      </c>
      <c r="J346" s="100" t="s">
        <v>258</v>
      </c>
      <c r="K346" s="103">
        <f>$F346*'2. Emissions Units &amp; Activities'!I$27*(1-$E346)</f>
        <v>386.47058823529409</v>
      </c>
      <c r="L346" s="81">
        <f>$F346*'2. Emissions Units &amp; Activities'!J$27*(1-$E346)</f>
        <v>386.47058823529409</v>
      </c>
      <c r="M346" s="100" t="s">
        <v>258</v>
      </c>
      <c r="N346" s="103">
        <f>$G346*'2. Emissions Units &amp; Activities'!L$27*(1-$E346)</f>
        <v>1.0588235294117647</v>
      </c>
      <c r="O346" s="81">
        <f>$G346*'2. Emissions Units &amp; Activities'!M$27*(1-$E346)</f>
        <v>1.0588235294117647</v>
      </c>
    </row>
    <row r="347" spans="1:15">
      <c r="A347" s="77" t="s">
        <v>156</v>
      </c>
      <c r="B347" s="98" t="s">
        <v>253</v>
      </c>
      <c r="C347" s="79" t="str">
        <f>IFERROR(IF(B347="No CAS","",INDEX('DEQ Pollutant List'!$C$7:$C$611,MATCH('3. Pollutant Emissions - EF'!B347,'DEQ Pollutant List'!$B$7:$B$611,0))),"")</f>
        <v>Arsenic and compounds</v>
      </c>
      <c r="D347" s="113"/>
      <c r="E347" s="99">
        <v>0</v>
      </c>
      <c r="F347" s="100">
        <v>2.0000000000000001E-4</v>
      </c>
      <c r="G347" s="101">
        <f t="shared" si="6"/>
        <v>2.0000000000000001E-4</v>
      </c>
      <c r="H347" s="81" t="s">
        <v>256</v>
      </c>
      <c r="I347" s="102" t="s">
        <v>283</v>
      </c>
      <c r="J347" s="100" t="s">
        <v>258</v>
      </c>
      <c r="K347" s="103">
        <f>$F347*'2. Emissions Units &amp; Activities'!I$27*(1-$E347)</f>
        <v>4.2941176470588233E-3</v>
      </c>
      <c r="L347" s="81">
        <f>$F347*'2. Emissions Units &amp; Activities'!J$27*(1-$E347)</f>
        <v>4.2941176470588233E-3</v>
      </c>
      <c r="M347" s="100" t="s">
        <v>258</v>
      </c>
      <c r="N347" s="103">
        <f>$G347*'2. Emissions Units &amp; Activities'!L$27*(1-$E347)</f>
        <v>1.1764705882352942E-5</v>
      </c>
      <c r="O347" s="81">
        <f>$G347*'2. Emissions Units &amp; Activities'!M$27*(1-$E347)</f>
        <v>1.1764705882352942E-5</v>
      </c>
    </row>
    <row r="348" spans="1:15">
      <c r="A348" s="77" t="s">
        <v>156</v>
      </c>
      <c r="B348" s="98" t="s">
        <v>261</v>
      </c>
      <c r="C348" s="79" t="str">
        <f>IFERROR(IF(B348="No CAS","",INDEX('DEQ Pollutant List'!$C$7:$C$611,MATCH('3. Pollutant Emissions - EF'!B348,'DEQ Pollutant List'!$B$7:$B$611,0))),"")</f>
        <v>Barium and compounds</v>
      </c>
      <c r="D348" s="113"/>
      <c r="E348" s="99">
        <v>0</v>
      </c>
      <c r="F348" s="100">
        <v>4.4000000000000003E-3</v>
      </c>
      <c r="G348" s="101">
        <f t="shared" si="6"/>
        <v>4.4000000000000003E-3</v>
      </c>
      <c r="H348" s="81" t="s">
        <v>256</v>
      </c>
      <c r="I348" s="102" t="s">
        <v>283</v>
      </c>
      <c r="J348" s="100" t="s">
        <v>258</v>
      </c>
      <c r="K348" s="103">
        <f>$F348*'2. Emissions Units &amp; Activities'!I$27*(1-$E348)</f>
        <v>9.4470588235294112E-2</v>
      </c>
      <c r="L348" s="81">
        <f>$F348*'2. Emissions Units &amp; Activities'!J$27*(1-$E348)</f>
        <v>9.4470588235294112E-2</v>
      </c>
      <c r="M348" s="100" t="s">
        <v>258</v>
      </c>
      <c r="N348" s="103">
        <f>$G348*'2. Emissions Units &amp; Activities'!L$27*(1-$E348)</f>
        <v>2.5882352941176474E-4</v>
      </c>
      <c r="O348" s="81">
        <f>$G348*'2. Emissions Units &amp; Activities'!M$27*(1-$E348)</f>
        <v>2.5882352941176474E-4</v>
      </c>
    </row>
    <row r="349" spans="1:15">
      <c r="A349" s="77" t="s">
        <v>156</v>
      </c>
      <c r="B349" s="98" t="s">
        <v>262</v>
      </c>
      <c r="C349" s="79" t="str">
        <f>IFERROR(IF(B349="No CAS","",INDEX('DEQ Pollutant List'!$C$7:$C$611,MATCH('3. Pollutant Emissions - EF'!B349,'DEQ Pollutant List'!$B$7:$B$611,0))),"")</f>
        <v>Benzene</v>
      </c>
      <c r="D349" s="113"/>
      <c r="E349" s="99">
        <v>0</v>
      </c>
      <c r="F349" s="100">
        <v>8.0000000000000002E-3</v>
      </c>
      <c r="G349" s="101">
        <f t="shared" si="6"/>
        <v>8.0000000000000002E-3</v>
      </c>
      <c r="H349" s="81" t="s">
        <v>256</v>
      </c>
      <c r="I349" s="102" t="s">
        <v>283</v>
      </c>
      <c r="J349" s="100" t="s">
        <v>258</v>
      </c>
      <c r="K349" s="103">
        <f>$F349*'2. Emissions Units &amp; Activities'!I$27*(1-$E349)</f>
        <v>0.17176470588235293</v>
      </c>
      <c r="L349" s="81">
        <f>$F349*'2. Emissions Units &amp; Activities'!J$27*(1-$E349)</f>
        <v>0.17176470588235293</v>
      </c>
      <c r="M349" s="100" t="s">
        <v>258</v>
      </c>
      <c r="N349" s="103">
        <f>$G349*'2. Emissions Units &amp; Activities'!L$27*(1-$E349)</f>
        <v>4.7058823529411766E-4</v>
      </c>
      <c r="O349" s="81">
        <f>$G349*'2. Emissions Units &amp; Activities'!M$27*(1-$E349)</f>
        <v>4.7058823529411766E-4</v>
      </c>
    </row>
    <row r="350" spans="1:15">
      <c r="A350" s="77" t="s">
        <v>156</v>
      </c>
      <c r="B350" s="98" t="s">
        <v>264</v>
      </c>
      <c r="C350" s="79" t="str">
        <f>IFERROR(IF(B350="No CAS","",INDEX('DEQ Pollutant List'!$C$7:$C$611,MATCH('3. Pollutant Emissions - EF'!B350,'DEQ Pollutant List'!$B$7:$B$611,0))),"")</f>
        <v>Beryllium and compounds</v>
      </c>
      <c r="D350" s="113"/>
      <c r="E350" s="99">
        <v>0</v>
      </c>
      <c r="F350" s="100">
        <v>1.2E-5</v>
      </c>
      <c r="G350" s="101">
        <f t="shared" si="6"/>
        <v>1.2E-5</v>
      </c>
      <c r="H350" s="81" t="s">
        <v>256</v>
      </c>
      <c r="I350" s="102" t="s">
        <v>283</v>
      </c>
      <c r="J350" s="100" t="s">
        <v>258</v>
      </c>
      <c r="K350" s="103">
        <f>$F350*'2. Emissions Units &amp; Activities'!I$27*(1-$E350)</f>
        <v>2.5764705882352939E-4</v>
      </c>
      <c r="L350" s="81">
        <f>$F350*'2. Emissions Units &amp; Activities'!J$27*(1-$E350)</f>
        <v>2.5764705882352939E-4</v>
      </c>
      <c r="M350" s="100" t="s">
        <v>258</v>
      </c>
      <c r="N350" s="103">
        <f>$G350*'2. Emissions Units &amp; Activities'!L$27*(1-$E350)</f>
        <v>7.0588235294117645E-7</v>
      </c>
      <c r="O350" s="81">
        <f>$G350*'2. Emissions Units &amp; Activities'!M$27*(1-$E350)</f>
        <v>7.0588235294117645E-7</v>
      </c>
    </row>
    <row r="351" spans="1:15">
      <c r="A351" s="77" t="s">
        <v>156</v>
      </c>
      <c r="B351" s="98" t="s">
        <v>265</v>
      </c>
      <c r="C351" s="79" t="str">
        <f>IFERROR(IF(B351="No CAS","",INDEX('DEQ Pollutant List'!$C$7:$C$611,MATCH('3. Pollutant Emissions - EF'!B351,'DEQ Pollutant List'!$B$7:$B$611,0))),"")</f>
        <v>Cadmium and compounds</v>
      </c>
      <c r="D351" s="113"/>
      <c r="E351" s="99">
        <v>0</v>
      </c>
      <c r="F351" s="100">
        <v>1.1000000000000001E-3</v>
      </c>
      <c r="G351" s="101">
        <f t="shared" si="6"/>
        <v>1.1000000000000001E-3</v>
      </c>
      <c r="H351" s="81" t="s">
        <v>256</v>
      </c>
      <c r="I351" s="102" t="s">
        <v>283</v>
      </c>
      <c r="J351" s="100" t="s">
        <v>258</v>
      </c>
      <c r="K351" s="103">
        <f>$F351*'2. Emissions Units &amp; Activities'!I$27*(1-$E351)</f>
        <v>2.3617647058823528E-2</v>
      </c>
      <c r="L351" s="81">
        <f>$F351*'2. Emissions Units &amp; Activities'!J$27*(1-$E351)</f>
        <v>2.3617647058823528E-2</v>
      </c>
      <c r="M351" s="100" t="s">
        <v>258</v>
      </c>
      <c r="N351" s="103">
        <f>$G351*'2. Emissions Units &amp; Activities'!L$27*(1-$E351)</f>
        <v>6.4705882352941184E-5</v>
      </c>
      <c r="O351" s="81">
        <f>$G351*'2. Emissions Units &amp; Activities'!M$27*(1-$E351)</f>
        <v>6.4705882352941184E-5</v>
      </c>
    </row>
    <row r="352" spans="1:15">
      <c r="A352" s="77" t="s">
        <v>156</v>
      </c>
      <c r="B352" s="98" t="s">
        <v>266</v>
      </c>
      <c r="C352" s="79" t="str">
        <f>IFERROR(IF(B352="No CAS","",INDEX('DEQ Pollutant List'!$C$7:$C$611,MATCH('3. Pollutant Emissions - EF'!B352,'DEQ Pollutant List'!$B$7:$B$611,0))),"")</f>
        <v>Chromium VI, chromate and dichromate particulate</v>
      </c>
      <c r="D352" s="113"/>
      <c r="E352" s="99">
        <v>0</v>
      </c>
      <c r="F352" s="100">
        <v>1.4E-3</v>
      </c>
      <c r="G352" s="101">
        <f t="shared" si="6"/>
        <v>1.4E-3</v>
      </c>
      <c r="H352" s="81" t="s">
        <v>256</v>
      </c>
      <c r="I352" s="102" t="s">
        <v>283</v>
      </c>
      <c r="J352" s="100" t="s">
        <v>258</v>
      </c>
      <c r="K352" s="103">
        <f>$F352*'2. Emissions Units &amp; Activities'!I$27*(1-$E352)</f>
        <v>3.0058823529411763E-2</v>
      </c>
      <c r="L352" s="81">
        <f>$F352*'2. Emissions Units &amp; Activities'!J$27*(1-$E352)</f>
        <v>3.0058823529411763E-2</v>
      </c>
      <c r="M352" s="100" t="s">
        <v>258</v>
      </c>
      <c r="N352" s="103">
        <f>$G352*'2. Emissions Units &amp; Activities'!L$27*(1-$E352)</f>
        <v>8.2352941176470581E-5</v>
      </c>
      <c r="O352" s="81">
        <f>$G352*'2. Emissions Units &amp; Activities'!M$27*(1-$E352)</f>
        <v>8.2352941176470581E-5</v>
      </c>
    </row>
    <row r="353" spans="1:15">
      <c r="A353" s="77" t="s">
        <v>156</v>
      </c>
      <c r="B353" s="98" t="s">
        <v>267</v>
      </c>
      <c r="C353" s="79" t="str">
        <f>IFERROR(IF(B353="No CAS","",INDEX('DEQ Pollutant List'!$C$7:$C$611,MATCH('3. Pollutant Emissions - EF'!B353,'DEQ Pollutant List'!$B$7:$B$611,0))),"")</f>
        <v>Cobalt and compounds</v>
      </c>
      <c r="D353" s="113"/>
      <c r="E353" s="99">
        <v>0</v>
      </c>
      <c r="F353" s="100">
        <v>8.3999999999999995E-5</v>
      </c>
      <c r="G353" s="101">
        <f t="shared" si="6"/>
        <v>8.3999999999999995E-5</v>
      </c>
      <c r="H353" s="81" t="s">
        <v>256</v>
      </c>
      <c r="I353" s="102" t="s">
        <v>283</v>
      </c>
      <c r="J353" s="100" t="s">
        <v>258</v>
      </c>
      <c r="K353" s="103">
        <f>$F353*'2. Emissions Units &amp; Activities'!I$27*(1-$E353)</f>
        <v>1.8035294117647056E-3</v>
      </c>
      <c r="L353" s="81">
        <f>$F353*'2. Emissions Units &amp; Activities'!J$27*(1-$E353)</f>
        <v>1.8035294117647056E-3</v>
      </c>
      <c r="M353" s="100" t="s">
        <v>258</v>
      </c>
      <c r="N353" s="103">
        <f>$G353*'2. Emissions Units &amp; Activities'!L$27*(1-$E353)</f>
        <v>4.9411764705882354E-6</v>
      </c>
      <c r="O353" s="81">
        <f>$G353*'2. Emissions Units &amp; Activities'!M$27*(1-$E353)</f>
        <v>4.9411764705882354E-6</v>
      </c>
    </row>
    <row r="354" spans="1:15">
      <c r="A354" s="77" t="s">
        <v>156</v>
      </c>
      <c r="B354" s="98" t="s">
        <v>268</v>
      </c>
      <c r="C354" s="79" t="str">
        <f>IFERROR(IF(B354="No CAS","",INDEX('DEQ Pollutant List'!$C$7:$C$611,MATCH('3. Pollutant Emissions - EF'!B354,'DEQ Pollutant List'!$B$7:$B$611,0))),"")</f>
        <v>Copper and compounds</v>
      </c>
      <c r="D354" s="113"/>
      <c r="E354" s="99">
        <v>0</v>
      </c>
      <c r="F354" s="100">
        <v>8.4999999999999995E-4</v>
      </c>
      <c r="G354" s="101">
        <f t="shared" si="6"/>
        <v>8.4999999999999995E-4</v>
      </c>
      <c r="H354" s="81" t="s">
        <v>256</v>
      </c>
      <c r="I354" s="102" t="s">
        <v>283</v>
      </c>
      <c r="J354" s="100" t="s">
        <v>258</v>
      </c>
      <c r="K354" s="103">
        <f>$F354*'2. Emissions Units &amp; Activities'!I$27*(1-$E354)</f>
        <v>1.8249999999999999E-2</v>
      </c>
      <c r="L354" s="81">
        <f>$F354*'2. Emissions Units &amp; Activities'!J$27*(1-$E354)</f>
        <v>1.8249999999999999E-2</v>
      </c>
      <c r="M354" s="100" t="s">
        <v>258</v>
      </c>
      <c r="N354" s="103">
        <f>$G354*'2. Emissions Units &amp; Activities'!L$27*(1-$E354)</f>
        <v>4.9999999999999996E-5</v>
      </c>
      <c r="O354" s="81">
        <f>$G354*'2. Emissions Units &amp; Activities'!M$27*(1-$E354)</f>
        <v>4.9999999999999996E-5</v>
      </c>
    </row>
    <row r="355" spans="1:15">
      <c r="A355" s="77" t="s">
        <v>156</v>
      </c>
      <c r="B355" s="98" t="s">
        <v>269</v>
      </c>
      <c r="C355" s="79" t="str">
        <f>IFERROR(IF(B355="No CAS","",INDEX('DEQ Pollutant List'!$C$7:$C$611,MATCH('3. Pollutant Emissions - EF'!B355,'DEQ Pollutant List'!$B$7:$B$611,0))),"")</f>
        <v>Ethyl benzene</v>
      </c>
      <c r="D355" s="113"/>
      <c r="E355" s="99">
        <v>0</v>
      </c>
      <c r="F355" s="100">
        <v>9.4999999999999998E-3</v>
      </c>
      <c r="G355" s="101">
        <f t="shared" si="6"/>
        <v>9.4999999999999998E-3</v>
      </c>
      <c r="H355" s="81" t="s">
        <v>256</v>
      </c>
      <c r="I355" s="102" t="s">
        <v>283</v>
      </c>
      <c r="J355" s="100" t="s">
        <v>258</v>
      </c>
      <c r="K355" s="103">
        <f>$F355*'2. Emissions Units &amp; Activities'!I$27*(1-$E355)</f>
        <v>0.2039705882352941</v>
      </c>
      <c r="L355" s="81">
        <f>$F355*'2. Emissions Units &amp; Activities'!J$27*(1-$E355)</f>
        <v>0.2039705882352941</v>
      </c>
      <c r="M355" s="100" t="s">
        <v>258</v>
      </c>
      <c r="N355" s="103">
        <f>$G355*'2. Emissions Units &amp; Activities'!L$27*(1-$E355)</f>
        <v>5.5882352941176471E-4</v>
      </c>
      <c r="O355" s="81">
        <f>$G355*'2. Emissions Units &amp; Activities'!M$27*(1-$E355)</f>
        <v>5.5882352941176471E-4</v>
      </c>
    </row>
    <row r="356" spans="1:15">
      <c r="A356" s="77" t="s">
        <v>156</v>
      </c>
      <c r="B356" s="98" t="s">
        <v>270</v>
      </c>
      <c r="C356" s="79" t="str">
        <f>IFERROR(IF(B356="No CAS","",INDEX('DEQ Pollutant List'!$C$7:$C$611,MATCH('3. Pollutant Emissions - EF'!B356,'DEQ Pollutant List'!$B$7:$B$611,0))),"")</f>
        <v>Formaldehyde</v>
      </c>
      <c r="D356" s="113"/>
      <c r="E356" s="99">
        <v>0</v>
      </c>
      <c r="F356" s="100">
        <v>1.7000000000000001E-2</v>
      </c>
      <c r="G356" s="101">
        <f t="shared" si="6"/>
        <v>1.7000000000000001E-2</v>
      </c>
      <c r="H356" s="81" t="s">
        <v>256</v>
      </c>
      <c r="I356" s="102" t="s">
        <v>283</v>
      </c>
      <c r="J356" s="100" t="s">
        <v>258</v>
      </c>
      <c r="K356" s="103">
        <f>$F356*'2. Emissions Units &amp; Activities'!I$27*(1-$E356)</f>
        <v>0.36499999999999999</v>
      </c>
      <c r="L356" s="81">
        <f>$F356*'2. Emissions Units &amp; Activities'!J$27*(1-$E356)</f>
        <v>0.36499999999999999</v>
      </c>
      <c r="M356" s="100" t="s">
        <v>258</v>
      </c>
      <c r="N356" s="103">
        <f>$G356*'2. Emissions Units &amp; Activities'!L$27*(1-$E356)</f>
        <v>1E-3</v>
      </c>
      <c r="O356" s="81">
        <f>$G356*'2. Emissions Units &amp; Activities'!M$27*(1-$E356)</f>
        <v>1E-3</v>
      </c>
    </row>
    <row r="357" spans="1:15">
      <c r="A357" s="77" t="s">
        <v>156</v>
      </c>
      <c r="B357" s="98" t="s">
        <v>271</v>
      </c>
      <c r="C357" s="79" t="str">
        <f>IFERROR(IF(B357="No CAS","",INDEX('DEQ Pollutant List'!$C$7:$C$611,MATCH('3. Pollutant Emissions - EF'!B357,'DEQ Pollutant List'!$B$7:$B$611,0))),"")</f>
        <v>Hexane</v>
      </c>
      <c r="D357" s="113"/>
      <c r="E357" s="99">
        <v>0</v>
      </c>
      <c r="F357" s="100">
        <v>6.3E-3</v>
      </c>
      <c r="G357" s="101">
        <f t="shared" si="6"/>
        <v>6.3E-3</v>
      </c>
      <c r="H357" s="81" t="s">
        <v>256</v>
      </c>
      <c r="I357" s="102" t="s">
        <v>283</v>
      </c>
      <c r="J357" s="100" t="s">
        <v>258</v>
      </c>
      <c r="K357" s="103">
        <f>$F357*'2. Emissions Units &amp; Activities'!I$27*(1-$E357)</f>
        <v>0.13526470588235293</v>
      </c>
      <c r="L357" s="81">
        <f>$F357*'2. Emissions Units &amp; Activities'!J$27*(1-$E357)</f>
        <v>0.13526470588235293</v>
      </c>
      <c r="M357" s="100" t="s">
        <v>258</v>
      </c>
      <c r="N357" s="103">
        <f>$G357*'2. Emissions Units &amp; Activities'!L$27*(1-$E357)</f>
        <v>3.7058823529411767E-4</v>
      </c>
      <c r="O357" s="81">
        <f>$G357*'2. Emissions Units &amp; Activities'!M$27*(1-$E357)</f>
        <v>3.7058823529411767E-4</v>
      </c>
    </row>
    <row r="358" spans="1:15">
      <c r="A358" s="77" t="s">
        <v>156</v>
      </c>
      <c r="B358" s="98" t="s">
        <v>272</v>
      </c>
      <c r="C358" s="79" t="str">
        <f>IFERROR(IF(B358="No CAS","",INDEX('DEQ Pollutant List'!$C$7:$C$611,MATCH('3. Pollutant Emissions - EF'!B358,'DEQ Pollutant List'!$B$7:$B$611,0))),"")</f>
        <v>Lead and compounds</v>
      </c>
      <c r="D358" s="113"/>
      <c r="E358" s="99">
        <v>0</v>
      </c>
      <c r="F358" s="100">
        <v>5.0000000000000001E-4</v>
      </c>
      <c r="G358" s="101">
        <f t="shared" si="6"/>
        <v>5.0000000000000001E-4</v>
      </c>
      <c r="H358" s="81" t="s">
        <v>256</v>
      </c>
      <c r="I358" s="102" t="s">
        <v>283</v>
      </c>
      <c r="J358" s="100" t="s">
        <v>258</v>
      </c>
      <c r="K358" s="103">
        <f>$F358*'2. Emissions Units &amp; Activities'!I$27*(1-$E358)</f>
        <v>1.0735294117647058E-2</v>
      </c>
      <c r="L358" s="81">
        <f>$F358*'2. Emissions Units &amp; Activities'!J$27*(1-$E358)</f>
        <v>1.0735294117647058E-2</v>
      </c>
      <c r="M358" s="100" t="s">
        <v>258</v>
      </c>
      <c r="N358" s="103">
        <f>$G358*'2. Emissions Units &amp; Activities'!L$27*(1-$E358)</f>
        <v>2.9411764705882354E-5</v>
      </c>
      <c r="O358" s="81">
        <f>$G358*'2. Emissions Units &amp; Activities'!M$27*(1-$E358)</f>
        <v>2.9411764705882354E-5</v>
      </c>
    </row>
    <row r="359" spans="1:15">
      <c r="A359" s="77" t="s">
        <v>156</v>
      </c>
      <c r="B359" s="98" t="s">
        <v>273</v>
      </c>
      <c r="C359" s="79" t="str">
        <f>IFERROR(IF(B359="No CAS","",INDEX('DEQ Pollutant List'!$C$7:$C$611,MATCH('3. Pollutant Emissions - EF'!B359,'DEQ Pollutant List'!$B$7:$B$611,0))),"")</f>
        <v>Manganese and compounds</v>
      </c>
      <c r="D359" s="113"/>
      <c r="E359" s="99">
        <v>0</v>
      </c>
      <c r="F359" s="100">
        <v>3.8000000000000002E-4</v>
      </c>
      <c r="G359" s="101">
        <f t="shared" si="6"/>
        <v>3.8000000000000002E-4</v>
      </c>
      <c r="H359" s="81" t="s">
        <v>256</v>
      </c>
      <c r="I359" s="102" t="s">
        <v>283</v>
      </c>
      <c r="J359" s="100" t="s">
        <v>258</v>
      </c>
      <c r="K359" s="103">
        <f>$F359*'2. Emissions Units &amp; Activities'!I$27*(1-$E359)</f>
        <v>8.1588235294117652E-3</v>
      </c>
      <c r="L359" s="81">
        <f>$F359*'2. Emissions Units &amp; Activities'!J$27*(1-$E359)</f>
        <v>8.1588235294117652E-3</v>
      </c>
      <c r="M359" s="100" t="s">
        <v>258</v>
      </c>
      <c r="N359" s="103">
        <f>$G359*'2. Emissions Units &amp; Activities'!L$27*(1-$E359)</f>
        <v>2.235294117647059E-5</v>
      </c>
      <c r="O359" s="81">
        <f>$G359*'2. Emissions Units &amp; Activities'!M$27*(1-$E359)</f>
        <v>2.235294117647059E-5</v>
      </c>
    </row>
    <row r="360" spans="1:15">
      <c r="A360" s="77" t="s">
        <v>156</v>
      </c>
      <c r="B360" s="98" t="s">
        <v>274</v>
      </c>
      <c r="C360" s="79" t="s">
        <v>284</v>
      </c>
      <c r="D360" s="113"/>
      <c r="E360" s="99">
        <v>0</v>
      </c>
      <c r="F360" s="100">
        <v>2.5999999999999998E-4</v>
      </c>
      <c r="G360" s="101">
        <f t="shared" si="6"/>
        <v>2.5999999999999998E-4</v>
      </c>
      <c r="H360" s="81" t="s">
        <v>256</v>
      </c>
      <c r="I360" s="102" t="s">
        <v>283</v>
      </c>
      <c r="J360" s="100" t="s">
        <v>258</v>
      </c>
      <c r="K360" s="103">
        <f>$F360*'2. Emissions Units &amp; Activities'!I$27*(1-$E360)</f>
        <v>5.5823529411764697E-3</v>
      </c>
      <c r="L360" s="81">
        <f>$F360*'2. Emissions Units &amp; Activities'!J$27*(1-$E360)</f>
        <v>5.5823529411764697E-3</v>
      </c>
      <c r="M360" s="100" t="s">
        <v>258</v>
      </c>
      <c r="N360" s="103">
        <f>$G360*'2. Emissions Units &amp; Activities'!L$27*(1-$E360)</f>
        <v>1.5294117647058822E-5</v>
      </c>
      <c r="O360" s="81">
        <f>$G360*'2. Emissions Units &amp; Activities'!M$27*(1-$E360)</f>
        <v>1.5294117647058822E-5</v>
      </c>
    </row>
    <row r="361" spans="1:15">
      <c r="A361" s="77" t="s">
        <v>156</v>
      </c>
      <c r="B361" s="98" t="s">
        <v>275</v>
      </c>
      <c r="C361" s="79" t="str">
        <f>IFERROR(IF(B361="No CAS","",INDEX('DEQ Pollutant List'!$C$7:$C$611,MATCH('3. Pollutant Emissions - EF'!B361,'DEQ Pollutant List'!$B$7:$B$611,0))),"")</f>
        <v>Molybdenum trioxide</v>
      </c>
      <c r="D361" s="113"/>
      <c r="E361" s="99">
        <v>0</v>
      </c>
      <c r="F361" s="100">
        <v>1.65E-3</v>
      </c>
      <c r="G361" s="101">
        <f t="shared" si="6"/>
        <v>1.65E-3</v>
      </c>
      <c r="H361" s="81" t="s">
        <v>256</v>
      </c>
      <c r="I361" s="102" t="s">
        <v>283</v>
      </c>
      <c r="J361" s="100" t="s">
        <v>258</v>
      </c>
      <c r="K361" s="103">
        <f>$F361*'2. Emissions Units &amp; Activities'!I$27*(1-$E361)</f>
        <v>3.5426470588235288E-2</v>
      </c>
      <c r="L361" s="81">
        <f>$F361*'2. Emissions Units &amp; Activities'!J$27*(1-$E361)</f>
        <v>3.5426470588235288E-2</v>
      </c>
      <c r="M361" s="100" t="s">
        <v>258</v>
      </c>
      <c r="N361" s="103">
        <f>$G361*'2. Emissions Units &amp; Activities'!L$27*(1-$E361)</f>
        <v>9.7058823529411756E-5</v>
      </c>
      <c r="O361" s="81">
        <f>$G361*'2. Emissions Units &amp; Activities'!M$27*(1-$E361)</f>
        <v>9.7058823529411756E-5</v>
      </c>
    </row>
    <row r="362" spans="1:15">
      <c r="A362" s="77" t="s">
        <v>156</v>
      </c>
      <c r="B362" s="98" t="s">
        <v>276</v>
      </c>
      <c r="C362" s="79" t="str">
        <f>IFERROR(IF(B362="No CAS","",INDEX('DEQ Pollutant List'!$C$7:$C$611,MATCH('3. Pollutant Emissions - EF'!B362,'DEQ Pollutant List'!$B$7:$B$611,0))),"")</f>
        <v>Naphthalene</v>
      </c>
      <c r="D362" s="113"/>
      <c r="E362" s="99">
        <v>0</v>
      </c>
      <c r="F362" s="100">
        <v>2.9999999999999997E-4</v>
      </c>
      <c r="G362" s="101">
        <f t="shared" si="6"/>
        <v>2.9999999999999997E-4</v>
      </c>
      <c r="H362" s="81" t="s">
        <v>256</v>
      </c>
      <c r="I362" s="102" t="s">
        <v>283</v>
      </c>
      <c r="J362" s="100" t="s">
        <v>258</v>
      </c>
      <c r="K362" s="103">
        <f>$F362*'2. Emissions Units &amp; Activities'!I$27*(1-$E362)</f>
        <v>6.441176470588234E-3</v>
      </c>
      <c r="L362" s="81">
        <f>$F362*'2. Emissions Units &amp; Activities'!J$27*(1-$E362)</f>
        <v>6.441176470588234E-3</v>
      </c>
      <c r="M362" s="100" t="s">
        <v>258</v>
      </c>
      <c r="N362" s="103">
        <f>$G362*'2. Emissions Units &amp; Activities'!L$27*(1-$E362)</f>
        <v>1.764705882352941E-5</v>
      </c>
      <c r="O362" s="81">
        <f>$G362*'2. Emissions Units &amp; Activities'!M$27*(1-$E362)</f>
        <v>1.764705882352941E-5</v>
      </c>
    </row>
    <row r="363" spans="1:15">
      <c r="A363" s="77" t="s">
        <v>156</v>
      </c>
      <c r="B363" s="98" t="s">
        <v>277</v>
      </c>
      <c r="C363" s="79" t="str">
        <f>IFERROR(IF(B363="No CAS","",INDEX('DEQ Pollutant List'!$C$7:$C$611,MATCH('3. Pollutant Emissions - EF'!B363,'DEQ Pollutant List'!$B$7:$B$611,0))),"")</f>
        <v>Nickel and compounds</v>
      </c>
      <c r="D363" s="113"/>
      <c r="E363" s="99">
        <v>0</v>
      </c>
      <c r="F363" s="100">
        <v>2.0999999999999999E-3</v>
      </c>
      <c r="G363" s="101">
        <f t="shared" si="6"/>
        <v>2.0999999999999999E-3</v>
      </c>
      <c r="H363" s="81" t="s">
        <v>256</v>
      </c>
      <c r="I363" s="102" t="s">
        <v>283</v>
      </c>
      <c r="J363" s="100" t="s">
        <v>258</v>
      </c>
      <c r="K363" s="103">
        <f>$F363*'2. Emissions Units &amp; Activities'!I$27*(1-$E363)</f>
        <v>4.5088235294117637E-2</v>
      </c>
      <c r="L363" s="81">
        <f>$F363*'2. Emissions Units &amp; Activities'!J$27*(1-$E363)</f>
        <v>4.5088235294117637E-2</v>
      </c>
      <c r="M363" s="100" t="s">
        <v>258</v>
      </c>
      <c r="N363" s="103">
        <f>$G363*'2. Emissions Units &amp; Activities'!L$27*(1-$E363)</f>
        <v>1.2352941176470587E-4</v>
      </c>
      <c r="O363" s="81">
        <f>$G363*'2. Emissions Units &amp; Activities'!M$27*(1-$E363)</f>
        <v>1.2352941176470587E-4</v>
      </c>
    </row>
    <row r="364" spans="1:15">
      <c r="A364" s="77" t="s">
        <v>156</v>
      </c>
      <c r="B364" s="98">
        <v>401</v>
      </c>
      <c r="C364" s="79" t="str">
        <f>IFERROR(IF(B364="No CAS","",INDEX('DEQ Pollutant List'!$C$7:$C$611,MATCH('3. Pollutant Emissions - EF'!B364,'DEQ Pollutant List'!$B$7:$B$611,0))),"")</f>
        <v>Polycyclic aromatic hydrocarbons (PAHs)</v>
      </c>
      <c r="D364" s="113"/>
      <c r="E364" s="99">
        <v>0</v>
      </c>
      <c r="F364" s="100">
        <v>1E-4</v>
      </c>
      <c r="G364" s="101">
        <f t="shared" si="6"/>
        <v>1E-4</v>
      </c>
      <c r="H364" s="81" t="s">
        <v>256</v>
      </c>
      <c r="I364" s="102" t="s">
        <v>283</v>
      </c>
      <c r="J364" s="100" t="s">
        <v>258</v>
      </c>
      <c r="K364" s="103">
        <f>$F364*'2. Emissions Units &amp; Activities'!I$27*(1-$E364)</f>
        <v>2.1470588235294116E-3</v>
      </c>
      <c r="L364" s="81">
        <f>$F364*'2. Emissions Units &amp; Activities'!J$27*(1-$E364)</f>
        <v>2.1470588235294116E-3</v>
      </c>
      <c r="M364" s="100" t="s">
        <v>258</v>
      </c>
      <c r="N364" s="103">
        <f>$G364*'2. Emissions Units &amp; Activities'!L$27*(1-$E364)</f>
        <v>5.8823529411764709E-6</v>
      </c>
      <c r="O364" s="81">
        <f>$G364*'2. Emissions Units &amp; Activities'!M$27*(1-$E364)</f>
        <v>5.8823529411764709E-6</v>
      </c>
    </row>
    <row r="365" spans="1:15">
      <c r="A365" s="77" t="s">
        <v>156</v>
      </c>
      <c r="B365" s="98" t="s">
        <v>278</v>
      </c>
      <c r="C365" s="79" t="str">
        <f>IFERROR(IF(B365="No CAS","",INDEX('DEQ Pollutant List'!$C$7:$C$611,MATCH('3. Pollutant Emissions - EF'!B365,'DEQ Pollutant List'!$B$7:$B$611,0))),"")</f>
        <v>Selenium and compounds</v>
      </c>
      <c r="D365" s="113"/>
      <c r="E365" s="99">
        <v>0</v>
      </c>
      <c r="F365" s="100">
        <v>2.4000000000000001E-5</v>
      </c>
      <c r="G365" s="101">
        <f t="shared" si="6"/>
        <v>2.4000000000000001E-5</v>
      </c>
      <c r="H365" s="81" t="s">
        <v>256</v>
      </c>
      <c r="I365" s="102" t="s">
        <v>283</v>
      </c>
      <c r="J365" s="100" t="s">
        <v>258</v>
      </c>
      <c r="K365" s="103">
        <f>$F365*'2. Emissions Units &amp; Activities'!I$27*(1-$E365)</f>
        <v>5.1529411764705878E-4</v>
      </c>
      <c r="L365" s="81">
        <f>$F365*'2. Emissions Units &amp; Activities'!J$27*(1-$E365)</f>
        <v>5.1529411764705878E-4</v>
      </c>
      <c r="M365" s="100" t="s">
        <v>258</v>
      </c>
      <c r="N365" s="103">
        <f>$G365*'2. Emissions Units &amp; Activities'!L$27*(1-$E365)</f>
        <v>1.4117647058823529E-6</v>
      </c>
      <c r="O365" s="81">
        <f>$G365*'2. Emissions Units &amp; Activities'!M$27*(1-$E365)</f>
        <v>1.4117647058823529E-6</v>
      </c>
    </row>
    <row r="366" spans="1:15">
      <c r="A366" s="77" t="s">
        <v>156</v>
      </c>
      <c r="B366" s="98" t="s">
        <v>279</v>
      </c>
      <c r="C366" s="79" t="str">
        <f>IFERROR(IF(B366="No CAS","",INDEX('DEQ Pollutant List'!$C$7:$C$611,MATCH('3. Pollutant Emissions - EF'!B366,'DEQ Pollutant List'!$B$7:$B$611,0))),"")</f>
        <v>Toluene</v>
      </c>
      <c r="D366" s="113"/>
      <c r="E366" s="99">
        <v>0</v>
      </c>
      <c r="F366" s="100">
        <v>3.6600000000000001E-2</v>
      </c>
      <c r="G366" s="101">
        <f t="shared" si="6"/>
        <v>3.6600000000000001E-2</v>
      </c>
      <c r="H366" s="81" t="s">
        <v>256</v>
      </c>
      <c r="I366" s="102" t="s">
        <v>283</v>
      </c>
      <c r="J366" s="100" t="s">
        <v>258</v>
      </c>
      <c r="K366" s="103">
        <f>$F366*'2. Emissions Units &amp; Activities'!I$27*(1-$E366)</f>
        <v>0.7858235294117647</v>
      </c>
      <c r="L366" s="81">
        <f>$F366*'2. Emissions Units &amp; Activities'!J$27*(1-$E366)</f>
        <v>0.7858235294117647</v>
      </c>
      <c r="M366" s="100" t="s">
        <v>258</v>
      </c>
      <c r="N366" s="103">
        <f>$G366*'2. Emissions Units &amp; Activities'!L$27*(1-$E366)</f>
        <v>2.1529411764705884E-3</v>
      </c>
      <c r="O366" s="81">
        <f>$G366*'2. Emissions Units &amp; Activities'!M$27*(1-$E366)</f>
        <v>2.1529411764705884E-3</v>
      </c>
    </row>
    <row r="367" spans="1:15">
      <c r="A367" s="77" t="s">
        <v>156</v>
      </c>
      <c r="B367" s="98" t="s">
        <v>280</v>
      </c>
      <c r="C367" s="79" t="str">
        <f>IFERROR(IF(B367="No CAS","",INDEX('DEQ Pollutant List'!$C$7:$C$611,MATCH('3. Pollutant Emissions - EF'!B367,'DEQ Pollutant List'!$B$7:$B$611,0))),"")</f>
        <v>Vanadium (fume or dust)</v>
      </c>
      <c r="D367" s="113"/>
      <c r="E367" s="99">
        <v>0</v>
      </c>
      <c r="F367" s="100">
        <v>2.3E-3</v>
      </c>
      <c r="G367" s="101">
        <f t="shared" si="6"/>
        <v>2.3E-3</v>
      </c>
      <c r="H367" s="81" t="s">
        <v>256</v>
      </c>
      <c r="I367" s="102" t="s">
        <v>283</v>
      </c>
      <c r="J367" s="100" t="s">
        <v>258</v>
      </c>
      <c r="K367" s="103">
        <f>$F367*'2. Emissions Units &amp; Activities'!I$27*(1-$E367)</f>
        <v>4.9382352941176468E-2</v>
      </c>
      <c r="L367" s="81">
        <f>$F367*'2. Emissions Units &amp; Activities'!J$27*(1-$E367)</f>
        <v>4.9382352941176468E-2</v>
      </c>
      <c r="M367" s="100" t="s">
        <v>258</v>
      </c>
      <c r="N367" s="103">
        <f>$G367*'2. Emissions Units &amp; Activities'!L$27*(1-$E367)</f>
        <v>1.3529411764705881E-4</v>
      </c>
      <c r="O367" s="81">
        <f>$G367*'2. Emissions Units &amp; Activities'!M$27*(1-$E367)</f>
        <v>1.3529411764705881E-4</v>
      </c>
    </row>
    <row r="368" spans="1:15">
      <c r="A368" s="77" t="s">
        <v>156</v>
      </c>
      <c r="B368" s="98" t="s">
        <v>281</v>
      </c>
      <c r="C368" s="79" t="str">
        <f>IFERROR(IF(B368="No CAS","",INDEX('DEQ Pollutant List'!$C$7:$C$611,MATCH('3. Pollutant Emissions - EF'!B368,'DEQ Pollutant List'!$B$7:$B$611,0))),"")</f>
        <v>Xylene (mixture), including m-xylene, o-xylene, p-xylene</v>
      </c>
      <c r="D368" s="113"/>
      <c r="E368" s="99">
        <v>0</v>
      </c>
      <c r="F368" s="100">
        <v>2.7199999999999998E-2</v>
      </c>
      <c r="G368" s="101">
        <f t="shared" si="6"/>
        <v>2.7199999999999998E-2</v>
      </c>
      <c r="H368" s="81" t="s">
        <v>256</v>
      </c>
      <c r="I368" s="102" t="s">
        <v>283</v>
      </c>
      <c r="J368" s="100" t="s">
        <v>258</v>
      </c>
      <c r="K368" s="103">
        <f>$F368*'2. Emissions Units &amp; Activities'!I$27*(1-$E368)</f>
        <v>0.58399999999999996</v>
      </c>
      <c r="L368" s="81">
        <f>$F368*'2. Emissions Units &amp; Activities'!J$27*(1-$E368)</f>
        <v>0.58399999999999996</v>
      </c>
      <c r="M368" s="100" t="s">
        <v>258</v>
      </c>
      <c r="N368" s="103">
        <f>$G368*'2. Emissions Units &amp; Activities'!L$27*(1-$E368)</f>
        <v>1.5999999999999999E-3</v>
      </c>
      <c r="O368" s="81">
        <f>$G368*'2. Emissions Units &amp; Activities'!M$27*(1-$E368)</f>
        <v>1.5999999999999999E-3</v>
      </c>
    </row>
    <row r="369" spans="1:15">
      <c r="A369" s="77" t="s">
        <v>156</v>
      </c>
      <c r="B369" s="98" t="s">
        <v>282</v>
      </c>
      <c r="C369" s="79" t="str">
        <f>IFERROR(IF(B369="No CAS","",INDEX('DEQ Pollutant List'!$C$7:$C$611,MATCH('3. Pollutant Emissions - EF'!B369,'DEQ Pollutant List'!$B$7:$B$611,0))),"")</f>
        <v>Zinc and compounds</v>
      </c>
      <c r="D369" s="113"/>
      <c r="E369" s="99">
        <v>0</v>
      </c>
      <c r="F369" s="100">
        <v>2.9000000000000001E-2</v>
      </c>
      <c r="G369" s="101">
        <f t="shared" si="6"/>
        <v>2.9000000000000001E-2</v>
      </c>
      <c r="H369" s="81" t="s">
        <v>256</v>
      </c>
      <c r="I369" s="102" t="s">
        <v>283</v>
      </c>
      <c r="J369" s="100" t="s">
        <v>258</v>
      </c>
      <c r="K369" s="103">
        <f>$F369*'2. Emissions Units &amp; Activities'!I$27*(1-$E369)</f>
        <v>0.62264705882352944</v>
      </c>
      <c r="L369" s="81">
        <f>$F369*'2. Emissions Units &amp; Activities'!J$27*(1-$E369)</f>
        <v>0.62264705882352944</v>
      </c>
      <c r="M369" s="100" t="s">
        <v>258</v>
      </c>
      <c r="N369" s="103">
        <f>$G369*'2. Emissions Units &amp; Activities'!L$27*(1-$E369)</f>
        <v>1.7058823529411764E-3</v>
      </c>
      <c r="O369" s="81">
        <f>$G369*'2. Emissions Units &amp; Activities'!M$27*(1-$E369)</f>
        <v>1.7058823529411764E-3</v>
      </c>
    </row>
    <row r="370" spans="1:15">
      <c r="A370" s="77"/>
      <c r="B370" s="98"/>
      <c r="C370" s="79" t="str">
        <f>IFERROR(IF(B370="No CAS","",INDEX('DEQ Pollutant List'!$C$7:$C$611,MATCH('3. Pollutant Emissions - EF'!B370,'DEQ Pollutant List'!$B$7:$B$611,0))),"")</f>
        <v/>
      </c>
      <c r="D370" s="113"/>
      <c r="E370" s="99"/>
      <c r="F370" s="100"/>
      <c r="G370" s="101"/>
      <c r="H370" s="81"/>
      <c r="I370" s="102"/>
      <c r="J370" s="100"/>
      <c r="K370" s="103"/>
      <c r="L370" s="81"/>
      <c r="M370" s="100"/>
      <c r="N370" s="103"/>
      <c r="O370" s="81"/>
    </row>
    <row r="371" spans="1:15">
      <c r="A371" s="77" t="s">
        <v>159</v>
      </c>
      <c r="B371" s="98" t="s">
        <v>255</v>
      </c>
      <c r="C371" s="79" t="str">
        <f>IFERROR(IF(B371="No CAS","",INDEX('DEQ Pollutant List'!$C$7:$C$611,MATCH('3. Pollutant Emissions - EF'!B371,'DEQ Pollutant List'!$B$7:$B$611,0))),"")</f>
        <v>Acetaldehyde</v>
      </c>
      <c r="D371" s="113"/>
      <c r="E371" s="99">
        <v>0</v>
      </c>
      <c r="F371" s="100">
        <v>4.3E-3</v>
      </c>
      <c r="G371" s="101">
        <f t="shared" si="6"/>
        <v>4.3E-3</v>
      </c>
      <c r="H371" s="81" t="s">
        <v>256</v>
      </c>
      <c r="I371" s="102" t="s">
        <v>283</v>
      </c>
      <c r="J371" s="100" t="s">
        <v>258</v>
      </c>
      <c r="K371" s="103">
        <f>$F371*'2. Emissions Units &amp; Activities'!I$28*(1-$E371)</f>
        <v>6.6472941176470596E-2</v>
      </c>
      <c r="L371" s="81">
        <f>$F371*'2. Emissions Units &amp; Activities'!J$28*(1-$E371)</f>
        <v>6.6472941176470596E-2</v>
      </c>
      <c r="M371" s="100" t="s">
        <v>258</v>
      </c>
      <c r="N371" s="103">
        <f>$G371*'2. Emissions Units &amp; Activities'!L$28*(1-$E371)</f>
        <v>1.8211764705882355E-4</v>
      </c>
      <c r="O371" s="81">
        <f>$G371*'2. Emissions Units &amp; Activities'!M$28*(1-$E371)</f>
        <v>1.8211764705882355E-4</v>
      </c>
    </row>
    <row r="372" spans="1:15">
      <c r="A372" s="77" t="s">
        <v>159</v>
      </c>
      <c r="B372" s="98" t="s">
        <v>259</v>
      </c>
      <c r="C372" s="79" t="str">
        <f>IFERROR(IF(B372="No CAS","",INDEX('DEQ Pollutant List'!$C$7:$C$611,MATCH('3. Pollutant Emissions - EF'!B372,'DEQ Pollutant List'!$B$7:$B$611,0))),"")</f>
        <v>Acrolein</v>
      </c>
      <c r="D372" s="113"/>
      <c r="E372" s="99">
        <v>0</v>
      </c>
      <c r="F372" s="100">
        <v>2.7000000000000001E-3</v>
      </c>
      <c r="G372" s="101">
        <f t="shared" si="6"/>
        <v>2.7000000000000001E-3</v>
      </c>
      <c r="H372" s="81" t="s">
        <v>256</v>
      </c>
      <c r="I372" s="102" t="s">
        <v>283</v>
      </c>
      <c r="J372" s="100" t="s">
        <v>258</v>
      </c>
      <c r="K372" s="103">
        <f>$F372*'2. Emissions Units &amp; Activities'!I$28*(1-$E372)</f>
        <v>4.1738823529411766E-2</v>
      </c>
      <c r="L372" s="81">
        <f>$F372*'2. Emissions Units &amp; Activities'!J$28*(1-$E372)</f>
        <v>4.1738823529411766E-2</v>
      </c>
      <c r="M372" s="100" t="s">
        <v>258</v>
      </c>
      <c r="N372" s="103">
        <f>$G372*'2. Emissions Units &amp; Activities'!L$28*(1-$E372)</f>
        <v>1.1435294117647061E-4</v>
      </c>
      <c r="O372" s="81">
        <f>$G372*'2. Emissions Units &amp; Activities'!M$28*(1-$E372)</f>
        <v>1.1435294117647061E-4</v>
      </c>
    </row>
    <row r="373" spans="1:15">
      <c r="A373" s="77" t="s">
        <v>159</v>
      </c>
      <c r="B373" s="98" t="s">
        <v>260</v>
      </c>
      <c r="C373" s="79" t="s">
        <v>285</v>
      </c>
      <c r="D373" s="113"/>
      <c r="E373" s="99">
        <v>0</v>
      </c>
      <c r="F373" s="100">
        <v>18</v>
      </c>
      <c r="G373" s="101">
        <f t="shared" si="6"/>
        <v>18</v>
      </c>
      <c r="H373" s="81" t="s">
        <v>256</v>
      </c>
      <c r="I373" s="102" t="s">
        <v>283</v>
      </c>
      <c r="J373" s="100" t="s">
        <v>258</v>
      </c>
      <c r="K373" s="103">
        <f>$F373*'2. Emissions Units &amp; Activities'!I$28*(1-$E373)</f>
        <v>278.25882352941176</v>
      </c>
      <c r="L373" s="81">
        <f>$F373*'2. Emissions Units &amp; Activities'!J$28*(1-$E373)</f>
        <v>278.25882352941176</v>
      </c>
      <c r="M373" s="100" t="s">
        <v>258</v>
      </c>
      <c r="N373" s="103">
        <f>$G373*'2. Emissions Units &amp; Activities'!L$28*(1-$E373)</f>
        <v>0.76235294117647068</v>
      </c>
      <c r="O373" s="81">
        <f>$G373*'2. Emissions Units &amp; Activities'!M$28*(1-$E373)</f>
        <v>0.76235294117647068</v>
      </c>
    </row>
    <row r="374" spans="1:15">
      <c r="A374" s="77" t="s">
        <v>159</v>
      </c>
      <c r="B374" s="98" t="s">
        <v>253</v>
      </c>
      <c r="C374" s="79" t="str">
        <f>IFERROR(IF(B374="No CAS","",INDEX('DEQ Pollutant List'!$C$7:$C$611,MATCH('3. Pollutant Emissions - EF'!B374,'DEQ Pollutant List'!$B$7:$B$611,0))),"")</f>
        <v>Arsenic and compounds</v>
      </c>
      <c r="D374" s="113"/>
      <c r="E374" s="99">
        <v>0</v>
      </c>
      <c r="F374" s="100">
        <v>2.0000000000000001E-4</v>
      </c>
      <c r="G374" s="101">
        <f t="shared" si="6"/>
        <v>2.0000000000000001E-4</v>
      </c>
      <c r="H374" s="81" t="s">
        <v>256</v>
      </c>
      <c r="I374" s="102" t="s">
        <v>283</v>
      </c>
      <c r="J374" s="100" t="s">
        <v>258</v>
      </c>
      <c r="K374" s="103">
        <f>$F374*'2. Emissions Units &amp; Activities'!I$28*(1-$E374)</f>
        <v>3.0917647058823533E-3</v>
      </c>
      <c r="L374" s="81">
        <f>$F374*'2. Emissions Units &amp; Activities'!J$28*(1-$E374)</f>
        <v>3.0917647058823533E-3</v>
      </c>
      <c r="M374" s="100" t="s">
        <v>258</v>
      </c>
      <c r="N374" s="103">
        <f>$G374*'2. Emissions Units &amp; Activities'!L$28*(1-$E374)</f>
        <v>8.4705882352941183E-6</v>
      </c>
      <c r="O374" s="81">
        <f>$G374*'2. Emissions Units &amp; Activities'!M$28*(1-$E374)</f>
        <v>8.4705882352941183E-6</v>
      </c>
    </row>
    <row r="375" spans="1:15">
      <c r="A375" s="77" t="s">
        <v>159</v>
      </c>
      <c r="B375" s="98" t="s">
        <v>261</v>
      </c>
      <c r="C375" s="79" t="str">
        <f>IFERROR(IF(B375="No CAS","",INDEX('DEQ Pollutant List'!$C$7:$C$611,MATCH('3. Pollutant Emissions - EF'!B375,'DEQ Pollutant List'!$B$7:$B$611,0))),"")</f>
        <v>Barium and compounds</v>
      </c>
      <c r="D375" s="113"/>
      <c r="E375" s="99">
        <v>0</v>
      </c>
      <c r="F375" s="100">
        <v>4.4000000000000003E-3</v>
      </c>
      <c r="G375" s="101">
        <f t="shared" si="6"/>
        <v>4.4000000000000003E-3</v>
      </c>
      <c r="H375" s="81" t="s">
        <v>256</v>
      </c>
      <c r="I375" s="102" t="s">
        <v>283</v>
      </c>
      <c r="J375" s="100" t="s">
        <v>258</v>
      </c>
      <c r="K375" s="103">
        <f>$F375*'2. Emissions Units &amp; Activities'!I$28*(1-$E375)</f>
        <v>6.801882352941177E-2</v>
      </c>
      <c r="L375" s="81">
        <f>$F375*'2. Emissions Units &amp; Activities'!J$28*(1-$E375)</f>
        <v>6.801882352941177E-2</v>
      </c>
      <c r="M375" s="100" t="s">
        <v>258</v>
      </c>
      <c r="N375" s="103">
        <f>$G375*'2. Emissions Units &amp; Activities'!L$28*(1-$E375)</f>
        <v>1.8635294117647062E-4</v>
      </c>
      <c r="O375" s="81">
        <f>$G375*'2. Emissions Units &amp; Activities'!M$28*(1-$E375)</f>
        <v>1.8635294117647062E-4</v>
      </c>
    </row>
    <row r="376" spans="1:15">
      <c r="A376" s="77" t="s">
        <v>159</v>
      </c>
      <c r="B376" s="98" t="s">
        <v>262</v>
      </c>
      <c r="C376" s="79" t="str">
        <f>IFERROR(IF(B376="No CAS","",INDEX('DEQ Pollutant List'!$C$7:$C$611,MATCH('3. Pollutant Emissions - EF'!B376,'DEQ Pollutant List'!$B$7:$B$611,0))),"")</f>
        <v>Benzene</v>
      </c>
      <c r="D376" s="113"/>
      <c r="E376" s="99">
        <v>0</v>
      </c>
      <c r="F376" s="100">
        <v>8.0000000000000002E-3</v>
      </c>
      <c r="G376" s="101">
        <f t="shared" si="6"/>
        <v>8.0000000000000002E-3</v>
      </c>
      <c r="H376" s="81" t="s">
        <v>256</v>
      </c>
      <c r="I376" s="102" t="s">
        <v>283</v>
      </c>
      <c r="J376" s="100" t="s">
        <v>258</v>
      </c>
      <c r="K376" s="103">
        <f>$F376*'2. Emissions Units &amp; Activities'!I$28*(1-$E376)</f>
        <v>0.12367058823529412</v>
      </c>
      <c r="L376" s="81">
        <f>$F376*'2. Emissions Units &amp; Activities'!J$28*(1-$E376)</f>
        <v>0.12367058823529412</v>
      </c>
      <c r="M376" s="100" t="s">
        <v>258</v>
      </c>
      <c r="N376" s="103">
        <f>$G376*'2. Emissions Units &amp; Activities'!L$28*(1-$E376)</f>
        <v>3.3882352941176473E-4</v>
      </c>
      <c r="O376" s="81">
        <f>$G376*'2. Emissions Units &amp; Activities'!M$28*(1-$E376)</f>
        <v>3.3882352941176473E-4</v>
      </c>
    </row>
    <row r="377" spans="1:15">
      <c r="A377" s="77" t="s">
        <v>159</v>
      </c>
      <c r="B377" s="98" t="s">
        <v>264</v>
      </c>
      <c r="C377" s="79" t="str">
        <f>IFERROR(IF(B377="No CAS","",INDEX('DEQ Pollutant List'!$C$7:$C$611,MATCH('3. Pollutant Emissions - EF'!B377,'DEQ Pollutant List'!$B$7:$B$611,0))),"")</f>
        <v>Beryllium and compounds</v>
      </c>
      <c r="D377" s="113"/>
      <c r="E377" s="99">
        <v>0</v>
      </c>
      <c r="F377" s="100">
        <v>1.2E-5</v>
      </c>
      <c r="G377" s="101">
        <f t="shared" si="6"/>
        <v>1.2E-5</v>
      </c>
      <c r="H377" s="81" t="s">
        <v>256</v>
      </c>
      <c r="I377" s="102" t="s">
        <v>283</v>
      </c>
      <c r="J377" s="100" t="s">
        <v>258</v>
      </c>
      <c r="K377" s="103">
        <f>$F377*'2. Emissions Units &amp; Activities'!I$28*(1-$E377)</f>
        <v>1.8550588235294118E-4</v>
      </c>
      <c r="L377" s="81">
        <f>$F377*'2. Emissions Units &amp; Activities'!J$28*(1-$E377)</f>
        <v>1.8550588235294118E-4</v>
      </c>
      <c r="M377" s="100" t="s">
        <v>258</v>
      </c>
      <c r="N377" s="103">
        <f>$G377*'2. Emissions Units &amp; Activities'!L$28*(1-$E377)</f>
        <v>5.0823529411764714E-7</v>
      </c>
      <c r="O377" s="81">
        <f>$G377*'2. Emissions Units &amp; Activities'!M$28*(1-$E377)</f>
        <v>5.0823529411764714E-7</v>
      </c>
    </row>
    <row r="378" spans="1:15">
      <c r="A378" s="77" t="s">
        <v>159</v>
      </c>
      <c r="B378" s="98" t="s">
        <v>265</v>
      </c>
      <c r="C378" s="79" t="str">
        <f>IFERROR(IF(B378="No CAS","",INDEX('DEQ Pollutant List'!$C$7:$C$611,MATCH('3. Pollutant Emissions - EF'!B378,'DEQ Pollutant List'!$B$7:$B$611,0))),"")</f>
        <v>Cadmium and compounds</v>
      </c>
      <c r="D378" s="113"/>
      <c r="E378" s="99">
        <v>0</v>
      </c>
      <c r="F378" s="100">
        <v>1.1000000000000001E-3</v>
      </c>
      <c r="G378" s="101">
        <f t="shared" si="6"/>
        <v>1.1000000000000001E-3</v>
      </c>
      <c r="H378" s="81" t="s">
        <v>256</v>
      </c>
      <c r="I378" s="102" t="s">
        <v>283</v>
      </c>
      <c r="J378" s="100" t="s">
        <v>258</v>
      </c>
      <c r="K378" s="103">
        <f>$F378*'2. Emissions Units &amp; Activities'!I$28*(1-$E378)</f>
        <v>1.7004705882352943E-2</v>
      </c>
      <c r="L378" s="81">
        <f>$F378*'2. Emissions Units &amp; Activities'!J$28*(1-$E378)</f>
        <v>1.7004705882352943E-2</v>
      </c>
      <c r="M378" s="100" t="s">
        <v>258</v>
      </c>
      <c r="N378" s="103">
        <f>$G378*'2. Emissions Units &amp; Activities'!L$28*(1-$E378)</f>
        <v>4.6588235294117654E-5</v>
      </c>
      <c r="O378" s="81">
        <f>$G378*'2. Emissions Units &amp; Activities'!M$28*(1-$E378)</f>
        <v>4.6588235294117654E-5</v>
      </c>
    </row>
    <row r="379" spans="1:15">
      <c r="A379" s="77" t="s">
        <v>159</v>
      </c>
      <c r="B379" s="98" t="s">
        <v>266</v>
      </c>
      <c r="C379" s="79" t="str">
        <f>IFERROR(IF(B379="No CAS","",INDEX('DEQ Pollutant List'!$C$7:$C$611,MATCH('3. Pollutant Emissions - EF'!B379,'DEQ Pollutant List'!$B$7:$B$611,0))),"")</f>
        <v>Chromium VI, chromate and dichromate particulate</v>
      </c>
      <c r="D379" s="113"/>
      <c r="E379" s="99">
        <v>0</v>
      </c>
      <c r="F379" s="100">
        <v>1.4E-3</v>
      </c>
      <c r="G379" s="101">
        <f t="shared" si="6"/>
        <v>1.4E-3</v>
      </c>
      <c r="H379" s="81" t="s">
        <v>256</v>
      </c>
      <c r="I379" s="102" t="s">
        <v>283</v>
      </c>
      <c r="J379" s="100" t="s">
        <v>258</v>
      </c>
      <c r="K379" s="103">
        <f>$F379*'2. Emissions Units &amp; Activities'!I$28*(1-$E379)</f>
        <v>2.164235294117647E-2</v>
      </c>
      <c r="L379" s="81">
        <f>$F379*'2. Emissions Units &amp; Activities'!J$28*(1-$E379)</f>
        <v>2.164235294117647E-2</v>
      </c>
      <c r="M379" s="100" t="s">
        <v>258</v>
      </c>
      <c r="N379" s="103">
        <f>$G379*'2. Emissions Units &amp; Activities'!L$28*(1-$E379)</f>
        <v>5.9294117647058828E-5</v>
      </c>
      <c r="O379" s="81">
        <f>$G379*'2. Emissions Units &amp; Activities'!M$28*(1-$E379)</f>
        <v>5.9294117647058828E-5</v>
      </c>
    </row>
    <row r="380" spans="1:15">
      <c r="A380" s="77" t="s">
        <v>159</v>
      </c>
      <c r="B380" s="98" t="s">
        <v>267</v>
      </c>
      <c r="C380" s="79" t="str">
        <f>IFERROR(IF(B380="No CAS","",INDEX('DEQ Pollutant List'!$C$7:$C$611,MATCH('3. Pollutant Emissions - EF'!B380,'DEQ Pollutant List'!$B$7:$B$611,0))),"")</f>
        <v>Cobalt and compounds</v>
      </c>
      <c r="D380" s="113"/>
      <c r="E380" s="99">
        <v>0</v>
      </c>
      <c r="F380" s="100">
        <v>8.3999999999999995E-5</v>
      </c>
      <c r="G380" s="101">
        <f t="shared" si="6"/>
        <v>8.3999999999999995E-5</v>
      </c>
      <c r="H380" s="81" t="s">
        <v>256</v>
      </c>
      <c r="I380" s="102" t="s">
        <v>283</v>
      </c>
      <c r="J380" s="100" t="s">
        <v>258</v>
      </c>
      <c r="K380" s="103">
        <f>$F380*'2. Emissions Units &amp; Activities'!I$28*(1-$E380)</f>
        <v>1.2985411764705882E-3</v>
      </c>
      <c r="L380" s="81">
        <f>$F380*'2. Emissions Units &amp; Activities'!J$28*(1-$E380)</f>
        <v>1.2985411764705882E-3</v>
      </c>
      <c r="M380" s="100" t="s">
        <v>258</v>
      </c>
      <c r="N380" s="103">
        <f>$G380*'2. Emissions Units &amp; Activities'!L$28*(1-$E380)</f>
        <v>3.5576470588235298E-6</v>
      </c>
      <c r="O380" s="81">
        <f>$G380*'2. Emissions Units &amp; Activities'!M$28*(1-$E380)</f>
        <v>3.5576470588235298E-6</v>
      </c>
    </row>
    <row r="381" spans="1:15">
      <c r="A381" s="77" t="s">
        <v>159</v>
      </c>
      <c r="B381" s="98" t="s">
        <v>268</v>
      </c>
      <c r="C381" s="79" t="str">
        <f>IFERROR(IF(B381="No CAS","",INDEX('DEQ Pollutant List'!$C$7:$C$611,MATCH('3. Pollutant Emissions - EF'!B381,'DEQ Pollutant List'!$B$7:$B$611,0))),"")</f>
        <v>Copper and compounds</v>
      </c>
      <c r="D381" s="113"/>
      <c r="E381" s="99">
        <v>0</v>
      </c>
      <c r="F381" s="100">
        <v>8.4999999999999995E-4</v>
      </c>
      <c r="G381" s="101">
        <f t="shared" si="6"/>
        <v>8.4999999999999995E-4</v>
      </c>
      <c r="H381" s="81" t="s">
        <v>256</v>
      </c>
      <c r="I381" s="102" t="s">
        <v>283</v>
      </c>
      <c r="J381" s="100" t="s">
        <v>258</v>
      </c>
      <c r="K381" s="103">
        <f>$F381*'2. Emissions Units &amp; Activities'!I$28*(1-$E381)</f>
        <v>1.3139999999999999E-2</v>
      </c>
      <c r="L381" s="81">
        <f>$F381*'2. Emissions Units &amp; Activities'!J$28*(1-$E381)</f>
        <v>1.3139999999999999E-2</v>
      </c>
      <c r="M381" s="100" t="s">
        <v>258</v>
      </c>
      <c r="N381" s="103">
        <f>$G381*'2. Emissions Units &amp; Activities'!L$28*(1-$E381)</f>
        <v>3.6000000000000001E-5</v>
      </c>
      <c r="O381" s="81">
        <f>$G381*'2. Emissions Units &amp; Activities'!M$28*(1-$E381)</f>
        <v>3.6000000000000001E-5</v>
      </c>
    </row>
    <row r="382" spans="1:15">
      <c r="A382" s="77" t="s">
        <v>159</v>
      </c>
      <c r="B382" s="98" t="s">
        <v>269</v>
      </c>
      <c r="C382" s="79" t="str">
        <f>IFERROR(IF(B382="No CAS","",INDEX('DEQ Pollutant List'!$C$7:$C$611,MATCH('3. Pollutant Emissions - EF'!B382,'DEQ Pollutant List'!$B$7:$B$611,0))),"")</f>
        <v>Ethyl benzene</v>
      </c>
      <c r="D382" s="113"/>
      <c r="E382" s="99">
        <v>0</v>
      </c>
      <c r="F382" s="100">
        <v>9.4999999999999998E-3</v>
      </c>
      <c r="G382" s="101">
        <f t="shared" si="6"/>
        <v>9.4999999999999998E-3</v>
      </c>
      <c r="H382" s="81" t="s">
        <v>256</v>
      </c>
      <c r="I382" s="102" t="s">
        <v>283</v>
      </c>
      <c r="J382" s="100" t="s">
        <v>258</v>
      </c>
      <c r="K382" s="103">
        <f>$F382*'2. Emissions Units &amp; Activities'!I$28*(1-$E382)</f>
        <v>0.14685882352941176</v>
      </c>
      <c r="L382" s="81">
        <f>$F382*'2. Emissions Units &amp; Activities'!J$28*(1-$E382)</f>
        <v>0.14685882352941176</v>
      </c>
      <c r="M382" s="100" t="s">
        <v>258</v>
      </c>
      <c r="N382" s="103">
        <f>$G382*'2. Emissions Units &amp; Activities'!L$28*(1-$E382)</f>
        <v>4.0235294117647061E-4</v>
      </c>
      <c r="O382" s="81">
        <f>$G382*'2. Emissions Units &amp; Activities'!M$28*(1-$E382)</f>
        <v>4.0235294117647061E-4</v>
      </c>
    </row>
    <row r="383" spans="1:15">
      <c r="A383" s="77" t="s">
        <v>159</v>
      </c>
      <c r="B383" s="98" t="s">
        <v>270</v>
      </c>
      <c r="C383" s="79" t="str">
        <f>IFERROR(IF(B383="No CAS","",INDEX('DEQ Pollutant List'!$C$7:$C$611,MATCH('3. Pollutant Emissions - EF'!B383,'DEQ Pollutant List'!$B$7:$B$611,0))),"")</f>
        <v>Formaldehyde</v>
      </c>
      <c r="D383" s="113"/>
      <c r="E383" s="99">
        <v>0</v>
      </c>
      <c r="F383" s="100">
        <v>1.7000000000000001E-2</v>
      </c>
      <c r="G383" s="101">
        <f t="shared" si="6"/>
        <v>1.7000000000000001E-2</v>
      </c>
      <c r="H383" s="81" t="s">
        <v>256</v>
      </c>
      <c r="I383" s="102" t="s">
        <v>283</v>
      </c>
      <c r="J383" s="100" t="s">
        <v>258</v>
      </c>
      <c r="K383" s="103">
        <f>$F383*'2. Emissions Units &amp; Activities'!I$28*(1-$E383)</f>
        <v>0.26280000000000003</v>
      </c>
      <c r="L383" s="81">
        <f>$F383*'2. Emissions Units &amp; Activities'!J$28*(1-$E383)</f>
        <v>0.26280000000000003</v>
      </c>
      <c r="M383" s="100" t="s">
        <v>258</v>
      </c>
      <c r="N383" s="103">
        <f>$G383*'2. Emissions Units &amp; Activities'!L$28*(1-$E383)</f>
        <v>7.2000000000000015E-4</v>
      </c>
      <c r="O383" s="81">
        <f>$G383*'2. Emissions Units &amp; Activities'!M$28*(1-$E383)</f>
        <v>7.2000000000000015E-4</v>
      </c>
    </row>
    <row r="384" spans="1:15">
      <c r="A384" s="77" t="s">
        <v>159</v>
      </c>
      <c r="B384" s="98" t="s">
        <v>271</v>
      </c>
      <c r="C384" s="79" t="str">
        <f>IFERROR(IF(B384="No CAS","",INDEX('DEQ Pollutant List'!$C$7:$C$611,MATCH('3. Pollutant Emissions - EF'!B384,'DEQ Pollutant List'!$B$7:$B$611,0))),"")</f>
        <v>Hexane</v>
      </c>
      <c r="D384" s="113"/>
      <c r="E384" s="99">
        <v>0</v>
      </c>
      <c r="F384" s="100">
        <v>6.3E-3</v>
      </c>
      <c r="G384" s="101">
        <f t="shared" si="6"/>
        <v>6.3E-3</v>
      </c>
      <c r="H384" s="81" t="s">
        <v>256</v>
      </c>
      <c r="I384" s="102" t="s">
        <v>283</v>
      </c>
      <c r="J384" s="100" t="s">
        <v>258</v>
      </c>
      <c r="K384" s="103">
        <f>$F384*'2. Emissions Units &amp; Activities'!I$28*(1-$E384)</f>
        <v>9.7390588235294118E-2</v>
      </c>
      <c r="L384" s="81">
        <f>$F384*'2. Emissions Units &amp; Activities'!J$28*(1-$E384)</f>
        <v>9.7390588235294118E-2</v>
      </c>
      <c r="M384" s="100" t="s">
        <v>258</v>
      </c>
      <c r="N384" s="103">
        <f>$G384*'2. Emissions Units &amp; Activities'!L$28*(1-$E384)</f>
        <v>2.6682352941176472E-4</v>
      </c>
      <c r="O384" s="81">
        <f>$G384*'2. Emissions Units &amp; Activities'!M$28*(1-$E384)</f>
        <v>2.6682352941176472E-4</v>
      </c>
    </row>
    <row r="385" spans="1:15">
      <c r="A385" s="77" t="s">
        <v>159</v>
      </c>
      <c r="B385" s="98" t="s">
        <v>272</v>
      </c>
      <c r="C385" s="79" t="str">
        <f>IFERROR(IF(B385="No CAS","",INDEX('DEQ Pollutant List'!$C$7:$C$611,MATCH('3. Pollutant Emissions - EF'!B385,'DEQ Pollutant List'!$B$7:$B$611,0))),"")</f>
        <v>Lead and compounds</v>
      </c>
      <c r="D385" s="113"/>
      <c r="E385" s="99">
        <v>0</v>
      </c>
      <c r="F385" s="100">
        <v>5.0000000000000001E-4</v>
      </c>
      <c r="G385" s="101">
        <f t="shared" si="6"/>
        <v>5.0000000000000001E-4</v>
      </c>
      <c r="H385" s="81" t="s">
        <v>256</v>
      </c>
      <c r="I385" s="102" t="s">
        <v>283</v>
      </c>
      <c r="J385" s="100" t="s">
        <v>258</v>
      </c>
      <c r="K385" s="103">
        <f>$F385*'2. Emissions Units &amp; Activities'!I$28*(1-$E385)</f>
        <v>7.7294117647058822E-3</v>
      </c>
      <c r="L385" s="81">
        <f>$F385*'2. Emissions Units &amp; Activities'!J$28*(1-$E385)</f>
        <v>7.7294117647058822E-3</v>
      </c>
      <c r="M385" s="100" t="s">
        <v>258</v>
      </c>
      <c r="N385" s="103">
        <f>$G385*'2. Emissions Units &amp; Activities'!L$28*(1-$E385)</f>
        <v>2.1176470588235296E-5</v>
      </c>
      <c r="O385" s="81">
        <f>$G385*'2. Emissions Units &amp; Activities'!M$28*(1-$E385)</f>
        <v>2.1176470588235296E-5</v>
      </c>
    </row>
    <row r="386" spans="1:15">
      <c r="A386" s="77" t="s">
        <v>159</v>
      </c>
      <c r="B386" s="98" t="s">
        <v>273</v>
      </c>
      <c r="C386" s="79" t="str">
        <f>IFERROR(IF(B386="No CAS","",INDEX('DEQ Pollutant List'!$C$7:$C$611,MATCH('3. Pollutant Emissions - EF'!B386,'DEQ Pollutant List'!$B$7:$B$611,0))),"")</f>
        <v>Manganese and compounds</v>
      </c>
      <c r="D386" s="113"/>
      <c r="E386" s="99">
        <v>0</v>
      </c>
      <c r="F386" s="100">
        <v>3.8000000000000002E-4</v>
      </c>
      <c r="G386" s="101">
        <f t="shared" si="6"/>
        <v>3.8000000000000002E-4</v>
      </c>
      <c r="H386" s="81" t="s">
        <v>256</v>
      </c>
      <c r="I386" s="102" t="s">
        <v>283</v>
      </c>
      <c r="J386" s="100" t="s">
        <v>258</v>
      </c>
      <c r="K386" s="103">
        <f>$F386*'2. Emissions Units &amp; Activities'!I$28*(1-$E386)</f>
        <v>5.8743529411764712E-3</v>
      </c>
      <c r="L386" s="81">
        <f>$F386*'2. Emissions Units &amp; Activities'!J$28*(1-$E386)</f>
        <v>5.8743529411764712E-3</v>
      </c>
      <c r="M386" s="100" t="s">
        <v>258</v>
      </c>
      <c r="N386" s="103">
        <f>$G386*'2. Emissions Units &amp; Activities'!L$28*(1-$E386)</f>
        <v>1.6094117647058825E-5</v>
      </c>
      <c r="O386" s="81">
        <f>$G386*'2. Emissions Units &amp; Activities'!M$28*(1-$E386)</f>
        <v>1.6094117647058825E-5</v>
      </c>
    </row>
    <row r="387" spans="1:15">
      <c r="A387" s="77" t="s">
        <v>159</v>
      </c>
      <c r="B387" s="98" t="s">
        <v>274</v>
      </c>
      <c r="C387" s="79" t="str">
        <f>IFERROR(IF(B387="No CAS","",INDEX('DEQ Pollutant List'!$C$7:$C$611,MATCH('3. Pollutant Emissions - EF'!B387,'DEQ Pollutant List'!$B$7:$B$611,0))),"")</f>
        <v>Mercury and compounds</v>
      </c>
      <c r="D387" s="113"/>
      <c r="E387" s="99">
        <v>0</v>
      </c>
      <c r="F387" s="100">
        <v>2.5999999999999998E-4</v>
      </c>
      <c r="G387" s="101">
        <f t="shared" si="6"/>
        <v>2.5999999999999998E-4</v>
      </c>
      <c r="H387" s="81" t="s">
        <v>256</v>
      </c>
      <c r="I387" s="102" t="s">
        <v>283</v>
      </c>
      <c r="J387" s="100" t="s">
        <v>258</v>
      </c>
      <c r="K387" s="103">
        <f>$F387*'2. Emissions Units &amp; Activities'!I$28*(1-$E387)</f>
        <v>4.0192941176470584E-3</v>
      </c>
      <c r="L387" s="81">
        <f>$F387*'2. Emissions Units &amp; Activities'!J$28*(1-$E387)</f>
        <v>4.0192941176470584E-3</v>
      </c>
      <c r="M387" s="100" t="s">
        <v>258</v>
      </c>
      <c r="N387" s="103">
        <f>$G387*'2. Emissions Units &amp; Activities'!L$28*(1-$E387)</f>
        <v>1.1011764705882354E-5</v>
      </c>
      <c r="O387" s="81">
        <f>$G387*'2. Emissions Units &amp; Activities'!M$28*(1-$E387)</f>
        <v>1.1011764705882354E-5</v>
      </c>
    </row>
    <row r="388" spans="1:15">
      <c r="A388" s="77" t="s">
        <v>159</v>
      </c>
      <c r="B388" s="98" t="s">
        <v>275</v>
      </c>
      <c r="C388" s="79" t="str">
        <f>IFERROR(IF(B388="No CAS","",INDEX('DEQ Pollutant List'!$C$7:$C$611,MATCH('3. Pollutant Emissions - EF'!B388,'DEQ Pollutant List'!$B$7:$B$611,0))),"")</f>
        <v>Molybdenum trioxide</v>
      </c>
      <c r="D388" s="113"/>
      <c r="E388" s="99">
        <v>0</v>
      </c>
      <c r="F388" s="100">
        <v>1.65E-3</v>
      </c>
      <c r="G388" s="101">
        <f t="shared" si="6"/>
        <v>1.65E-3</v>
      </c>
      <c r="H388" s="81" t="s">
        <v>256</v>
      </c>
      <c r="I388" s="102" t="s">
        <v>283</v>
      </c>
      <c r="J388" s="100" t="s">
        <v>258</v>
      </c>
      <c r="K388" s="103">
        <f>$F388*'2. Emissions Units &amp; Activities'!I$28*(1-$E388)</f>
        <v>2.550705882352941E-2</v>
      </c>
      <c r="L388" s="81">
        <f>$F388*'2. Emissions Units &amp; Activities'!J$28*(1-$E388)</f>
        <v>2.550705882352941E-2</v>
      </c>
      <c r="M388" s="100" t="s">
        <v>258</v>
      </c>
      <c r="N388" s="103">
        <f>$G388*'2. Emissions Units &amp; Activities'!L$28*(1-$E388)</f>
        <v>6.9882352941176481E-5</v>
      </c>
      <c r="O388" s="81">
        <f>$G388*'2. Emissions Units &amp; Activities'!M$28*(1-$E388)</f>
        <v>6.9882352941176481E-5</v>
      </c>
    </row>
    <row r="389" spans="1:15">
      <c r="A389" s="77" t="s">
        <v>159</v>
      </c>
      <c r="B389" s="98" t="s">
        <v>276</v>
      </c>
      <c r="C389" s="79" t="str">
        <f>IFERROR(IF(B389="No CAS","",INDEX('DEQ Pollutant List'!$C$7:$C$611,MATCH('3. Pollutant Emissions - EF'!B389,'DEQ Pollutant List'!$B$7:$B$611,0))),"")</f>
        <v>Naphthalene</v>
      </c>
      <c r="D389" s="113"/>
      <c r="E389" s="99">
        <v>0</v>
      </c>
      <c r="F389" s="100">
        <v>2.9999999999999997E-4</v>
      </c>
      <c r="G389" s="101">
        <f t="shared" si="6"/>
        <v>2.9999999999999997E-4</v>
      </c>
      <c r="H389" s="81" t="s">
        <v>256</v>
      </c>
      <c r="I389" s="102" t="s">
        <v>283</v>
      </c>
      <c r="J389" s="100" t="s">
        <v>258</v>
      </c>
      <c r="K389" s="103">
        <f>$F389*'2. Emissions Units &amp; Activities'!I$28*(1-$E389)</f>
        <v>4.6376470588235293E-3</v>
      </c>
      <c r="L389" s="81">
        <f>$F389*'2. Emissions Units &amp; Activities'!J$28*(1-$E389)</f>
        <v>4.6376470588235293E-3</v>
      </c>
      <c r="M389" s="100" t="s">
        <v>258</v>
      </c>
      <c r="N389" s="103">
        <f>$G389*'2. Emissions Units &amp; Activities'!L$28*(1-$E389)</f>
        <v>1.2705882352941177E-5</v>
      </c>
      <c r="O389" s="81">
        <f>$G389*'2. Emissions Units &amp; Activities'!M$28*(1-$E389)</f>
        <v>1.2705882352941177E-5</v>
      </c>
    </row>
    <row r="390" spans="1:15">
      <c r="A390" s="77" t="s">
        <v>159</v>
      </c>
      <c r="B390" s="98" t="s">
        <v>277</v>
      </c>
      <c r="C390" s="79" t="str">
        <f>IFERROR(IF(B390="No CAS","",INDEX('DEQ Pollutant List'!$C$7:$C$611,MATCH('3. Pollutant Emissions - EF'!B390,'DEQ Pollutant List'!$B$7:$B$611,0))),"")</f>
        <v>Nickel and compounds</v>
      </c>
      <c r="D390" s="113"/>
      <c r="E390" s="99">
        <v>0</v>
      </c>
      <c r="F390" s="100">
        <v>2.0999999999999999E-3</v>
      </c>
      <c r="G390" s="101">
        <f t="shared" si="6"/>
        <v>2.0999999999999999E-3</v>
      </c>
      <c r="H390" s="81" t="s">
        <v>256</v>
      </c>
      <c r="I390" s="102" t="s">
        <v>283</v>
      </c>
      <c r="J390" s="100" t="s">
        <v>258</v>
      </c>
      <c r="K390" s="103">
        <f>$F390*'2. Emissions Units &amp; Activities'!I$28*(1-$E390)</f>
        <v>3.2463529411764704E-2</v>
      </c>
      <c r="L390" s="81">
        <f>$F390*'2. Emissions Units &amp; Activities'!J$28*(1-$E390)</f>
        <v>3.2463529411764704E-2</v>
      </c>
      <c r="M390" s="100" t="s">
        <v>258</v>
      </c>
      <c r="N390" s="103">
        <f>$G390*'2. Emissions Units &amp; Activities'!L$28*(1-$E390)</f>
        <v>8.8941176470588238E-5</v>
      </c>
      <c r="O390" s="81">
        <f>$G390*'2. Emissions Units &amp; Activities'!M$28*(1-$E390)</f>
        <v>8.8941176470588238E-5</v>
      </c>
    </row>
    <row r="391" spans="1:15">
      <c r="A391" s="77" t="s">
        <v>159</v>
      </c>
      <c r="B391" s="98">
        <v>401</v>
      </c>
      <c r="C391" s="79" t="str">
        <f>IFERROR(IF(B391="No CAS","",INDEX('DEQ Pollutant List'!$C$7:$C$611,MATCH('3. Pollutant Emissions - EF'!B391,'DEQ Pollutant List'!$B$7:$B$611,0))),"")</f>
        <v>Polycyclic aromatic hydrocarbons (PAHs)</v>
      </c>
      <c r="D391" s="113"/>
      <c r="E391" s="99">
        <v>0</v>
      </c>
      <c r="F391" s="100">
        <v>1E-4</v>
      </c>
      <c r="G391" s="101">
        <f t="shared" si="6"/>
        <v>1E-4</v>
      </c>
      <c r="H391" s="81" t="s">
        <v>256</v>
      </c>
      <c r="I391" s="102" t="s">
        <v>283</v>
      </c>
      <c r="J391" s="100" t="s">
        <v>258</v>
      </c>
      <c r="K391" s="103">
        <f>$F391*'2. Emissions Units &amp; Activities'!I$28*(1-$E391)</f>
        <v>1.5458823529411767E-3</v>
      </c>
      <c r="L391" s="81">
        <f>$F391*'2. Emissions Units &amp; Activities'!J$28*(1-$E391)</f>
        <v>1.5458823529411767E-3</v>
      </c>
      <c r="M391" s="100" t="s">
        <v>258</v>
      </c>
      <c r="N391" s="103">
        <f>$G391*'2. Emissions Units &amp; Activities'!L$28*(1-$E391)</f>
        <v>4.2352941176470591E-6</v>
      </c>
      <c r="O391" s="81">
        <f>$G391*'2. Emissions Units &amp; Activities'!M$28*(1-$E391)</f>
        <v>4.2352941176470591E-6</v>
      </c>
    </row>
    <row r="392" spans="1:15">
      <c r="A392" s="77" t="s">
        <v>159</v>
      </c>
      <c r="B392" s="98" t="s">
        <v>278</v>
      </c>
      <c r="C392" s="79" t="str">
        <f>IFERROR(IF(B392="No CAS","",INDEX('DEQ Pollutant List'!$C$7:$C$611,MATCH('3. Pollutant Emissions - EF'!B392,'DEQ Pollutant List'!$B$7:$B$611,0))),"")</f>
        <v>Selenium and compounds</v>
      </c>
      <c r="D392" s="113"/>
      <c r="E392" s="99">
        <v>0</v>
      </c>
      <c r="F392" s="100">
        <v>2.4000000000000001E-5</v>
      </c>
      <c r="G392" s="101">
        <f t="shared" si="6"/>
        <v>2.4000000000000001E-5</v>
      </c>
      <c r="H392" s="81" t="s">
        <v>256</v>
      </c>
      <c r="I392" s="102" t="s">
        <v>283</v>
      </c>
      <c r="J392" s="100" t="s">
        <v>258</v>
      </c>
      <c r="K392" s="103">
        <f>$F392*'2. Emissions Units &amp; Activities'!I$28*(1-$E392)</f>
        <v>3.7101176470588236E-4</v>
      </c>
      <c r="L392" s="81">
        <f>$F392*'2. Emissions Units &amp; Activities'!J$28*(1-$E392)</f>
        <v>3.7101176470588236E-4</v>
      </c>
      <c r="M392" s="100" t="s">
        <v>258</v>
      </c>
      <c r="N392" s="103">
        <f>$G392*'2. Emissions Units &amp; Activities'!L$28*(1-$E392)</f>
        <v>1.0164705882352943E-6</v>
      </c>
      <c r="O392" s="81">
        <f>$G392*'2. Emissions Units &amp; Activities'!M$28*(1-$E392)</f>
        <v>1.0164705882352943E-6</v>
      </c>
    </row>
    <row r="393" spans="1:15">
      <c r="A393" s="77" t="s">
        <v>159</v>
      </c>
      <c r="B393" s="98" t="s">
        <v>279</v>
      </c>
      <c r="C393" s="79" t="s">
        <v>284</v>
      </c>
      <c r="D393" s="113"/>
      <c r="E393" s="99">
        <v>0</v>
      </c>
      <c r="F393" s="100">
        <v>3.6600000000000001E-2</v>
      </c>
      <c r="G393" s="101">
        <f t="shared" si="6"/>
        <v>3.6600000000000001E-2</v>
      </c>
      <c r="H393" s="81" t="s">
        <v>256</v>
      </c>
      <c r="I393" s="102" t="s">
        <v>283</v>
      </c>
      <c r="J393" s="100" t="s">
        <v>258</v>
      </c>
      <c r="K393" s="103">
        <f>$F393*'2. Emissions Units &amp; Activities'!I$28*(1-$E393)</f>
        <v>0.56579294117647061</v>
      </c>
      <c r="L393" s="81">
        <f>$F393*'2. Emissions Units &amp; Activities'!J$28*(1-$E393)</f>
        <v>0.56579294117647061</v>
      </c>
      <c r="M393" s="100" t="s">
        <v>258</v>
      </c>
      <c r="N393" s="103">
        <f>$G393*'2. Emissions Units &amp; Activities'!L$28*(1-$E393)</f>
        <v>1.5501176470588238E-3</v>
      </c>
      <c r="O393" s="81">
        <f>$G393*'2. Emissions Units &amp; Activities'!M$28*(1-$E393)</f>
        <v>1.5501176470588238E-3</v>
      </c>
    </row>
    <row r="394" spans="1:15">
      <c r="A394" s="77" t="s">
        <v>159</v>
      </c>
      <c r="B394" s="98" t="s">
        <v>280</v>
      </c>
      <c r="C394" s="79" t="str">
        <f>IFERROR(IF(B394="No CAS","",INDEX('DEQ Pollutant List'!$C$7:$C$611,MATCH('3. Pollutant Emissions - EF'!B394,'DEQ Pollutant List'!$B$7:$B$611,0))),"")</f>
        <v>Vanadium (fume or dust)</v>
      </c>
      <c r="D394" s="113"/>
      <c r="E394" s="99">
        <v>0</v>
      </c>
      <c r="F394" s="100">
        <v>2.3E-3</v>
      </c>
      <c r="G394" s="101">
        <f t="shared" si="6"/>
        <v>2.3E-3</v>
      </c>
      <c r="H394" s="81" t="s">
        <v>256</v>
      </c>
      <c r="I394" s="102" t="s">
        <v>283</v>
      </c>
      <c r="J394" s="100" t="s">
        <v>258</v>
      </c>
      <c r="K394" s="103">
        <f>$F394*'2. Emissions Units &amp; Activities'!I$28*(1-$E394)</f>
        <v>3.555529411764706E-2</v>
      </c>
      <c r="L394" s="81">
        <f>$F394*'2. Emissions Units &amp; Activities'!J$28*(1-$E394)</f>
        <v>3.555529411764706E-2</v>
      </c>
      <c r="M394" s="100" t="s">
        <v>258</v>
      </c>
      <c r="N394" s="103">
        <f>$G394*'2. Emissions Units &amp; Activities'!L$28*(1-$E394)</f>
        <v>9.7411764705882363E-5</v>
      </c>
      <c r="O394" s="81">
        <f>$G394*'2. Emissions Units &amp; Activities'!M$28*(1-$E394)</f>
        <v>9.7411764705882363E-5</v>
      </c>
    </row>
    <row r="395" spans="1:15">
      <c r="A395" s="77" t="s">
        <v>159</v>
      </c>
      <c r="B395" s="98" t="s">
        <v>281</v>
      </c>
      <c r="C395" s="79" t="str">
        <f>IFERROR(IF(B395="No CAS","",INDEX('DEQ Pollutant List'!$C$7:$C$611,MATCH('3. Pollutant Emissions - EF'!B395,'DEQ Pollutant List'!$B$7:$B$611,0))),"")</f>
        <v>Xylene (mixture), including m-xylene, o-xylene, p-xylene</v>
      </c>
      <c r="D395" s="113"/>
      <c r="E395" s="99">
        <v>0</v>
      </c>
      <c r="F395" s="100">
        <v>2.7199999999999998E-2</v>
      </c>
      <c r="G395" s="101">
        <f t="shared" si="6"/>
        <v>2.7199999999999998E-2</v>
      </c>
      <c r="H395" s="81" t="s">
        <v>256</v>
      </c>
      <c r="I395" s="102" t="s">
        <v>283</v>
      </c>
      <c r="J395" s="100" t="s">
        <v>258</v>
      </c>
      <c r="K395" s="103">
        <f>$F395*'2. Emissions Units &amp; Activities'!I$28*(1-$E395)</f>
        <v>0.42047999999999996</v>
      </c>
      <c r="L395" s="81">
        <f>$F395*'2. Emissions Units &amp; Activities'!J$28*(1-$E395)</f>
        <v>0.42047999999999996</v>
      </c>
      <c r="M395" s="100" t="s">
        <v>258</v>
      </c>
      <c r="N395" s="103">
        <f>$G395*'2. Emissions Units &amp; Activities'!L$28*(1-$E395)</f>
        <v>1.152E-3</v>
      </c>
      <c r="O395" s="81">
        <f>$G395*'2. Emissions Units &amp; Activities'!M$28*(1-$E395)</f>
        <v>1.152E-3</v>
      </c>
    </row>
    <row r="396" spans="1:15">
      <c r="A396" s="77" t="s">
        <v>159</v>
      </c>
      <c r="B396" s="98" t="s">
        <v>282</v>
      </c>
      <c r="C396" s="79" t="str">
        <f>IFERROR(IF(B396="No CAS","",INDEX('DEQ Pollutant List'!$C$7:$C$611,MATCH('3. Pollutant Emissions - EF'!B396,'DEQ Pollutant List'!$B$7:$B$611,0))),"")</f>
        <v>Zinc and compounds</v>
      </c>
      <c r="D396" s="113"/>
      <c r="E396" s="99">
        <v>0</v>
      </c>
      <c r="F396" s="100">
        <v>2.9000000000000001E-2</v>
      </c>
      <c r="G396" s="101">
        <f t="shared" si="6"/>
        <v>2.9000000000000001E-2</v>
      </c>
      <c r="H396" s="81" t="s">
        <v>256</v>
      </c>
      <c r="I396" s="102" t="s">
        <v>283</v>
      </c>
      <c r="J396" s="100" t="s">
        <v>258</v>
      </c>
      <c r="K396" s="103">
        <f>$F396*'2. Emissions Units &amp; Activities'!I$28*(1-$E396)</f>
        <v>0.44830588235294122</v>
      </c>
      <c r="L396" s="81">
        <f>$F396*'2. Emissions Units &amp; Activities'!J$28*(1-$E396)</f>
        <v>0.44830588235294122</v>
      </c>
      <c r="M396" s="100" t="s">
        <v>258</v>
      </c>
      <c r="N396" s="103">
        <f>$G396*'2. Emissions Units &amp; Activities'!L$28*(1-$E396)</f>
        <v>1.2282352941176472E-3</v>
      </c>
      <c r="O396" s="81">
        <f>$G396*'2. Emissions Units &amp; Activities'!M$28*(1-$E396)</f>
        <v>1.2282352941176472E-3</v>
      </c>
    </row>
    <row r="397" spans="1:15">
      <c r="A397" s="77"/>
      <c r="B397" s="98"/>
      <c r="C397" s="79" t="str">
        <f>IFERROR(IF(B397="No CAS","",INDEX('DEQ Pollutant List'!$C$7:$C$611,MATCH('3. Pollutant Emissions - EF'!B397,'DEQ Pollutant List'!$B$7:$B$611,0))),"")</f>
        <v/>
      </c>
      <c r="D397" s="113"/>
      <c r="E397" s="99"/>
      <c r="F397" s="100"/>
      <c r="G397" s="101"/>
      <c r="H397" s="81"/>
      <c r="I397" s="102"/>
      <c r="J397" s="100"/>
      <c r="K397" s="103"/>
      <c r="L397" s="81"/>
      <c r="M397" s="100"/>
      <c r="N397" s="103"/>
      <c r="O397" s="81"/>
    </row>
    <row r="398" spans="1:15">
      <c r="A398" s="77" t="s">
        <v>162</v>
      </c>
      <c r="B398" s="98" t="s">
        <v>255</v>
      </c>
      <c r="C398" s="79" t="str">
        <f>IFERROR(IF(B398="No CAS","",INDEX('DEQ Pollutant List'!$C$7:$C$611,MATCH('3. Pollutant Emissions - EF'!B398,'DEQ Pollutant List'!$B$7:$B$611,0))),"")</f>
        <v>Acetaldehyde</v>
      </c>
      <c r="D398" s="113"/>
      <c r="E398" s="99">
        <v>0</v>
      </c>
      <c r="F398" s="100">
        <v>4.3E-3</v>
      </c>
      <c r="G398" s="101">
        <f t="shared" si="6"/>
        <v>4.3E-3</v>
      </c>
      <c r="H398" s="81" t="s">
        <v>256</v>
      </c>
      <c r="I398" s="102" t="s">
        <v>283</v>
      </c>
      <c r="J398" s="100" t="s">
        <v>258</v>
      </c>
      <c r="K398" s="103">
        <f>$F398*'2. Emissions Units &amp; Activities'!I$29*(1-$E398)</f>
        <v>2.7106188235294117E-2</v>
      </c>
      <c r="L398" s="81">
        <f>$F398*'2. Emissions Units &amp; Activities'!J$29*(1-$E398)</f>
        <v>2.7106188235294117E-2</v>
      </c>
      <c r="M398" s="100" t="s">
        <v>258</v>
      </c>
      <c r="N398" s="103">
        <f>$G398*'2. Emissions Units &amp; Activities'!L$29*(1-$E398)</f>
        <v>7.0823529411764694E-5</v>
      </c>
      <c r="O398" s="81">
        <f>$G398*'2. Emissions Units &amp; Activities'!M$29*(1-$E398)</f>
        <v>7.0823529411764694E-5</v>
      </c>
    </row>
    <row r="399" spans="1:15">
      <c r="A399" s="77" t="s">
        <v>162</v>
      </c>
      <c r="B399" s="98" t="s">
        <v>259</v>
      </c>
      <c r="C399" s="79" t="str">
        <f>IFERROR(IF(B399="No CAS","",INDEX('DEQ Pollutant List'!$C$7:$C$611,MATCH('3. Pollutant Emissions - EF'!B399,'DEQ Pollutant List'!$B$7:$B$611,0))),"")</f>
        <v>Acrolein</v>
      </c>
      <c r="D399" s="113"/>
      <c r="E399" s="99">
        <v>0</v>
      </c>
      <c r="F399" s="100">
        <v>2.7000000000000001E-3</v>
      </c>
      <c r="G399" s="101">
        <f t="shared" si="6"/>
        <v>2.7000000000000001E-3</v>
      </c>
      <c r="H399" s="81" t="s">
        <v>256</v>
      </c>
      <c r="I399" s="102" t="s">
        <v>283</v>
      </c>
      <c r="J399" s="100" t="s">
        <v>258</v>
      </c>
      <c r="K399" s="103">
        <f>$F399*'2. Emissions Units &amp; Activities'!I$29*(1-$E399)</f>
        <v>1.7020164705882353E-2</v>
      </c>
      <c r="L399" s="81">
        <f>$F399*'2. Emissions Units &amp; Activities'!J$29*(1-$E399)</f>
        <v>1.7020164705882353E-2</v>
      </c>
      <c r="M399" s="100" t="s">
        <v>258</v>
      </c>
      <c r="N399" s="103">
        <f>$G399*'2. Emissions Units &amp; Activities'!L$29*(1-$E399)</f>
        <v>4.4470588235294112E-5</v>
      </c>
      <c r="O399" s="81">
        <f>$G399*'2. Emissions Units &amp; Activities'!M$29*(1-$E399)</f>
        <v>4.4470588235294112E-5</v>
      </c>
    </row>
    <row r="400" spans="1:15">
      <c r="A400" s="77" t="s">
        <v>162</v>
      </c>
      <c r="B400" s="98" t="s">
        <v>260</v>
      </c>
      <c r="C400" s="79" t="str">
        <f>IFERROR(IF(B400="No CAS","",INDEX('DEQ Pollutant List'!$C$7:$C$611,MATCH('3. Pollutant Emissions - EF'!B400,'DEQ Pollutant List'!$B$7:$B$611,0))),"")</f>
        <v>Ammonia</v>
      </c>
      <c r="D400" s="113"/>
      <c r="E400" s="99">
        <v>0</v>
      </c>
      <c r="F400" s="100">
        <v>18</v>
      </c>
      <c r="G400" s="101">
        <f t="shared" si="6"/>
        <v>18</v>
      </c>
      <c r="H400" s="81" t="s">
        <v>256</v>
      </c>
      <c r="I400" s="102" t="s">
        <v>283</v>
      </c>
      <c r="J400" s="100" t="s">
        <v>258</v>
      </c>
      <c r="K400" s="103">
        <f>$F400*'2. Emissions Units &amp; Activities'!I$29*(1-$E400)</f>
        <v>113.46776470588235</v>
      </c>
      <c r="L400" s="81">
        <f>$F400*'2. Emissions Units &amp; Activities'!J$29*(1-$E400)</f>
        <v>113.46776470588235</v>
      </c>
      <c r="M400" s="100" t="s">
        <v>258</v>
      </c>
      <c r="N400" s="103">
        <f>$G400*'2. Emissions Units &amp; Activities'!L$29*(1-$E400)</f>
        <v>0.2964705882352941</v>
      </c>
      <c r="O400" s="81">
        <f>$G400*'2. Emissions Units &amp; Activities'!M$29*(1-$E400)</f>
        <v>0.2964705882352941</v>
      </c>
    </row>
    <row r="401" spans="1:15">
      <c r="A401" s="77" t="s">
        <v>162</v>
      </c>
      <c r="B401" s="98" t="s">
        <v>253</v>
      </c>
      <c r="C401" s="79" t="str">
        <f>IFERROR(IF(B401="No CAS","",INDEX('DEQ Pollutant List'!$C$7:$C$611,MATCH('3. Pollutant Emissions - EF'!B401,'DEQ Pollutant List'!$B$7:$B$611,0))),"")</f>
        <v>Arsenic and compounds</v>
      </c>
      <c r="D401" s="113"/>
      <c r="E401" s="99">
        <v>0</v>
      </c>
      <c r="F401" s="100">
        <v>2.0000000000000001E-4</v>
      </c>
      <c r="G401" s="101">
        <f t="shared" ref="G401:G464" si="7">F401</f>
        <v>2.0000000000000001E-4</v>
      </c>
      <c r="H401" s="81" t="s">
        <v>256</v>
      </c>
      <c r="I401" s="102" t="s">
        <v>283</v>
      </c>
      <c r="J401" s="100" t="s">
        <v>258</v>
      </c>
      <c r="K401" s="103">
        <f>$F401*'2. Emissions Units &amp; Activities'!I$29*(1-$E401)</f>
        <v>1.2607529411764707E-3</v>
      </c>
      <c r="L401" s="81">
        <f>$F401*'2. Emissions Units &amp; Activities'!J$29*(1-$E401)</f>
        <v>1.2607529411764707E-3</v>
      </c>
      <c r="M401" s="100" t="s">
        <v>258</v>
      </c>
      <c r="N401" s="103">
        <f>$G401*'2. Emissions Units &amp; Activities'!L$29*(1-$E401)</f>
        <v>3.2941176470588232E-6</v>
      </c>
      <c r="O401" s="81">
        <f>$G401*'2. Emissions Units &amp; Activities'!M$29*(1-$E401)</f>
        <v>3.2941176470588232E-6</v>
      </c>
    </row>
    <row r="402" spans="1:15">
      <c r="A402" s="77" t="s">
        <v>162</v>
      </c>
      <c r="B402" s="98" t="s">
        <v>261</v>
      </c>
      <c r="C402" s="79" t="str">
        <f>IFERROR(IF(B402="No CAS","",INDEX('DEQ Pollutant List'!$C$7:$C$611,MATCH('3. Pollutant Emissions - EF'!B402,'DEQ Pollutant List'!$B$7:$B$611,0))),"")</f>
        <v>Barium and compounds</v>
      </c>
      <c r="D402" s="113"/>
      <c r="E402" s="99">
        <v>0</v>
      </c>
      <c r="F402" s="100">
        <v>4.4000000000000003E-3</v>
      </c>
      <c r="G402" s="101">
        <f t="shared" si="7"/>
        <v>4.4000000000000003E-3</v>
      </c>
      <c r="H402" s="81" t="s">
        <v>256</v>
      </c>
      <c r="I402" s="102" t="s">
        <v>283</v>
      </c>
      <c r="J402" s="100" t="s">
        <v>258</v>
      </c>
      <c r="K402" s="103">
        <f>$F402*'2. Emissions Units &amp; Activities'!I$29*(1-$E402)</f>
        <v>2.7736564705882354E-2</v>
      </c>
      <c r="L402" s="81">
        <f>$F402*'2. Emissions Units &amp; Activities'!J$29*(1-$E402)</f>
        <v>2.7736564705882354E-2</v>
      </c>
      <c r="M402" s="100" t="s">
        <v>258</v>
      </c>
      <c r="N402" s="103">
        <f>$G402*'2. Emissions Units &amp; Activities'!L$29*(1-$E402)</f>
        <v>7.2470588235294109E-5</v>
      </c>
      <c r="O402" s="81">
        <f>$G402*'2. Emissions Units &amp; Activities'!M$29*(1-$E402)</f>
        <v>7.2470588235294109E-5</v>
      </c>
    </row>
    <row r="403" spans="1:15">
      <c r="A403" s="77" t="s">
        <v>162</v>
      </c>
      <c r="B403" s="98" t="s">
        <v>262</v>
      </c>
      <c r="C403" s="79" t="str">
        <f>IFERROR(IF(B403="No CAS","",INDEX('DEQ Pollutant List'!$C$7:$C$611,MATCH('3. Pollutant Emissions - EF'!B403,'DEQ Pollutant List'!$B$7:$B$611,0))),"")</f>
        <v>Benzene</v>
      </c>
      <c r="D403" s="113"/>
      <c r="E403" s="99">
        <v>0</v>
      </c>
      <c r="F403" s="100">
        <v>8.0000000000000002E-3</v>
      </c>
      <c r="G403" s="101">
        <f t="shared" si="7"/>
        <v>8.0000000000000002E-3</v>
      </c>
      <c r="H403" s="81" t="s">
        <v>256</v>
      </c>
      <c r="I403" s="102" t="s">
        <v>283</v>
      </c>
      <c r="J403" s="100" t="s">
        <v>258</v>
      </c>
      <c r="K403" s="103">
        <f>$F403*'2. Emissions Units &amp; Activities'!I$29*(1-$E403)</f>
        <v>5.043011764705882E-2</v>
      </c>
      <c r="L403" s="81">
        <f>$F403*'2. Emissions Units &amp; Activities'!J$29*(1-$E403)</f>
        <v>5.043011764705882E-2</v>
      </c>
      <c r="M403" s="100" t="s">
        <v>258</v>
      </c>
      <c r="N403" s="103">
        <f>$G403*'2. Emissions Units &amp; Activities'!L$29*(1-$E403)</f>
        <v>1.3176470588235293E-4</v>
      </c>
      <c r="O403" s="81">
        <f>$G403*'2. Emissions Units &amp; Activities'!M$29*(1-$E403)</f>
        <v>1.3176470588235293E-4</v>
      </c>
    </row>
    <row r="404" spans="1:15">
      <c r="A404" s="77" t="s">
        <v>162</v>
      </c>
      <c r="B404" s="98" t="s">
        <v>264</v>
      </c>
      <c r="C404" s="79" t="str">
        <f>IFERROR(IF(B404="No CAS","",INDEX('DEQ Pollutant List'!$C$7:$C$611,MATCH('3. Pollutant Emissions - EF'!B404,'DEQ Pollutant List'!$B$7:$B$611,0))),"")</f>
        <v>Beryllium and compounds</v>
      </c>
      <c r="D404" s="113"/>
      <c r="E404" s="99">
        <v>0</v>
      </c>
      <c r="F404" s="100">
        <v>1.2E-5</v>
      </c>
      <c r="G404" s="101">
        <f t="shared" si="7"/>
        <v>1.2E-5</v>
      </c>
      <c r="H404" s="81" t="s">
        <v>256</v>
      </c>
      <c r="I404" s="102" t="s">
        <v>283</v>
      </c>
      <c r="J404" s="100" t="s">
        <v>258</v>
      </c>
      <c r="K404" s="103">
        <f>$F404*'2. Emissions Units &amp; Activities'!I$29*(1-$E404)</f>
        <v>7.5645176470588236E-5</v>
      </c>
      <c r="L404" s="81">
        <f>$F404*'2. Emissions Units &amp; Activities'!J$29*(1-$E404)</f>
        <v>7.5645176470588236E-5</v>
      </c>
      <c r="M404" s="100" t="s">
        <v>258</v>
      </c>
      <c r="N404" s="103">
        <f>$G404*'2. Emissions Units &amp; Activities'!L$29*(1-$E404)</f>
        <v>1.9764705882352939E-7</v>
      </c>
      <c r="O404" s="81">
        <f>$G404*'2. Emissions Units &amp; Activities'!M$29*(1-$E404)</f>
        <v>1.9764705882352939E-7</v>
      </c>
    </row>
    <row r="405" spans="1:15">
      <c r="A405" s="77" t="s">
        <v>162</v>
      </c>
      <c r="B405" s="98" t="s">
        <v>265</v>
      </c>
      <c r="C405" s="79" t="str">
        <f>IFERROR(IF(B405="No CAS","",INDEX('DEQ Pollutant List'!$C$7:$C$611,MATCH('3. Pollutant Emissions - EF'!B405,'DEQ Pollutant List'!$B$7:$B$611,0))),"")</f>
        <v>Cadmium and compounds</v>
      </c>
      <c r="D405" s="113"/>
      <c r="E405" s="99">
        <v>0</v>
      </c>
      <c r="F405" s="100">
        <v>1.1000000000000001E-3</v>
      </c>
      <c r="G405" s="101">
        <f t="shared" si="7"/>
        <v>1.1000000000000001E-3</v>
      </c>
      <c r="H405" s="81" t="s">
        <v>256</v>
      </c>
      <c r="I405" s="102" t="s">
        <v>283</v>
      </c>
      <c r="J405" s="100" t="s">
        <v>258</v>
      </c>
      <c r="K405" s="103">
        <f>$F405*'2. Emissions Units &amp; Activities'!I$29*(1-$E405)</f>
        <v>6.9341411764705886E-3</v>
      </c>
      <c r="L405" s="81">
        <f>$F405*'2. Emissions Units &amp; Activities'!J$29*(1-$E405)</f>
        <v>6.9341411764705886E-3</v>
      </c>
      <c r="M405" s="100" t="s">
        <v>258</v>
      </c>
      <c r="N405" s="103">
        <f>$G405*'2. Emissions Units &amp; Activities'!L$29*(1-$E405)</f>
        <v>1.8117647058823527E-5</v>
      </c>
      <c r="O405" s="81">
        <f>$G405*'2. Emissions Units &amp; Activities'!M$29*(1-$E405)</f>
        <v>1.8117647058823527E-5</v>
      </c>
    </row>
    <row r="406" spans="1:15">
      <c r="A406" s="77" t="s">
        <v>162</v>
      </c>
      <c r="B406" s="98" t="s">
        <v>266</v>
      </c>
      <c r="C406" s="79" t="s">
        <v>285</v>
      </c>
      <c r="D406" s="113"/>
      <c r="E406" s="99">
        <v>0</v>
      </c>
      <c r="F406" s="100">
        <v>1.4E-3</v>
      </c>
      <c r="G406" s="101">
        <f t="shared" si="7"/>
        <v>1.4E-3</v>
      </c>
      <c r="H406" s="81" t="s">
        <v>256</v>
      </c>
      <c r="I406" s="102" t="s">
        <v>283</v>
      </c>
      <c r="J406" s="100" t="s">
        <v>258</v>
      </c>
      <c r="K406" s="103">
        <f>$F406*'2. Emissions Units &amp; Activities'!I$29*(1-$E406)</f>
        <v>8.8252705882352935E-3</v>
      </c>
      <c r="L406" s="81">
        <f>$F406*'2. Emissions Units &amp; Activities'!J$29*(1-$E406)</f>
        <v>8.8252705882352935E-3</v>
      </c>
      <c r="M406" s="100" t="s">
        <v>258</v>
      </c>
      <c r="N406" s="103">
        <f>$G406*'2. Emissions Units &amp; Activities'!L$29*(1-$E406)</f>
        <v>2.305882352941176E-5</v>
      </c>
      <c r="O406" s="81">
        <f>$G406*'2. Emissions Units &amp; Activities'!M$29*(1-$E406)</f>
        <v>2.305882352941176E-5</v>
      </c>
    </row>
    <row r="407" spans="1:15">
      <c r="A407" s="77" t="s">
        <v>162</v>
      </c>
      <c r="B407" s="98" t="s">
        <v>267</v>
      </c>
      <c r="C407" s="79" t="str">
        <f>IFERROR(IF(B407="No CAS","",INDEX('DEQ Pollutant List'!$C$7:$C$611,MATCH('3. Pollutant Emissions - EF'!B407,'DEQ Pollutant List'!$B$7:$B$611,0))),"")</f>
        <v>Cobalt and compounds</v>
      </c>
      <c r="D407" s="113"/>
      <c r="E407" s="99">
        <v>0</v>
      </c>
      <c r="F407" s="100">
        <v>8.3999999999999995E-5</v>
      </c>
      <c r="G407" s="101">
        <f t="shared" si="7"/>
        <v>8.3999999999999995E-5</v>
      </c>
      <c r="H407" s="81" t="s">
        <v>256</v>
      </c>
      <c r="I407" s="102" t="s">
        <v>283</v>
      </c>
      <c r="J407" s="100" t="s">
        <v>258</v>
      </c>
      <c r="K407" s="103">
        <f>$F407*'2. Emissions Units &amp; Activities'!I$29*(1-$E407)</f>
        <v>5.2951623529411758E-4</v>
      </c>
      <c r="L407" s="81">
        <f>$F407*'2. Emissions Units &amp; Activities'!J$29*(1-$E407)</f>
        <v>5.2951623529411758E-4</v>
      </c>
      <c r="M407" s="100" t="s">
        <v>258</v>
      </c>
      <c r="N407" s="103">
        <f>$G407*'2. Emissions Units &amp; Activities'!L$29*(1-$E407)</f>
        <v>1.3835294117647056E-6</v>
      </c>
      <c r="O407" s="81">
        <f>$G407*'2. Emissions Units &amp; Activities'!M$29*(1-$E407)</f>
        <v>1.3835294117647056E-6</v>
      </c>
    </row>
    <row r="408" spans="1:15">
      <c r="A408" s="77" t="s">
        <v>162</v>
      </c>
      <c r="B408" s="98" t="s">
        <v>268</v>
      </c>
      <c r="C408" s="79" t="str">
        <f>IFERROR(IF(B408="No CAS","",INDEX('DEQ Pollutant List'!$C$7:$C$611,MATCH('3. Pollutant Emissions - EF'!B408,'DEQ Pollutant List'!$B$7:$B$611,0))),"")</f>
        <v>Copper and compounds</v>
      </c>
      <c r="D408" s="113"/>
      <c r="E408" s="99">
        <v>0</v>
      </c>
      <c r="F408" s="100">
        <v>8.4999999999999995E-4</v>
      </c>
      <c r="G408" s="101">
        <f t="shared" si="7"/>
        <v>8.4999999999999995E-4</v>
      </c>
      <c r="H408" s="81" t="s">
        <v>256</v>
      </c>
      <c r="I408" s="102" t="s">
        <v>283</v>
      </c>
      <c r="J408" s="100" t="s">
        <v>258</v>
      </c>
      <c r="K408" s="103">
        <f>$F408*'2. Emissions Units &amp; Activities'!I$29*(1-$E408)</f>
        <v>5.3581999999999996E-3</v>
      </c>
      <c r="L408" s="81">
        <f>$F408*'2. Emissions Units &amp; Activities'!J$29*(1-$E408)</f>
        <v>5.3581999999999996E-3</v>
      </c>
      <c r="M408" s="100" t="s">
        <v>258</v>
      </c>
      <c r="N408" s="103">
        <f>$G408*'2. Emissions Units &amp; Activities'!L$29*(1-$E408)</f>
        <v>1.3999999999999998E-5</v>
      </c>
      <c r="O408" s="81">
        <f>$G408*'2. Emissions Units &amp; Activities'!M$29*(1-$E408)</f>
        <v>1.3999999999999998E-5</v>
      </c>
    </row>
    <row r="409" spans="1:15">
      <c r="A409" s="77" t="s">
        <v>162</v>
      </c>
      <c r="B409" s="98" t="s">
        <v>269</v>
      </c>
      <c r="C409" s="79" t="str">
        <f>IFERROR(IF(B409="No CAS","",INDEX('DEQ Pollutant List'!$C$7:$C$611,MATCH('3. Pollutant Emissions - EF'!B409,'DEQ Pollutant List'!$B$7:$B$611,0))),"")</f>
        <v>Ethyl benzene</v>
      </c>
      <c r="D409" s="113"/>
      <c r="E409" s="99">
        <v>0</v>
      </c>
      <c r="F409" s="100">
        <v>9.4999999999999998E-3</v>
      </c>
      <c r="G409" s="101">
        <f t="shared" si="7"/>
        <v>9.4999999999999998E-3</v>
      </c>
      <c r="H409" s="81" t="s">
        <v>256</v>
      </c>
      <c r="I409" s="102" t="s">
        <v>283</v>
      </c>
      <c r="J409" s="100" t="s">
        <v>258</v>
      </c>
      <c r="K409" s="103">
        <f>$F409*'2. Emissions Units &amp; Activities'!I$29*(1-$E409)</f>
        <v>5.9885764705882347E-2</v>
      </c>
      <c r="L409" s="81">
        <f>$F409*'2. Emissions Units &amp; Activities'!J$29*(1-$E409)</f>
        <v>5.9885764705882347E-2</v>
      </c>
      <c r="M409" s="100" t="s">
        <v>258</v>
      </c>
      <c r="N409" s="103">
        <f>$G409*'2. Emissions Units &amp; Activities'!L$29*(1-$E409)</f>
        <v>1.564705882352941E-4</v>
      </c>
      <c r="O409" s="81">
        <f>$G409*'2. Emissions Units &amp; Activities'!M$29*(1-$E409)</f>
        <v>1.564705882352941E-4</v>
      </c>
    </row>
    <row r="410" spans="1:15">
      <c r="A410" s="77" t="s">
        <v>162</v>
      </c>
      <c r="B410" s="98" t="s">
        <v>270</v>
      </c>
      <c r="C410" s="79" t="str">
        <f>IFERROR(IF(B410="No CAS","",INDEX('DEQ Pollutant List'!$C$7:$C$611,MATCH('3. Pollutant Emissions - EF'!B410,'DEQ Pollutant List'!$B$7:$B$611,0))),"")</f>
        <v>Formaldehyde</v>
      </c>
      <c r="D410" s="113"/>
      <c r="E410" s="99">
        <v>0</v>
      </c>
      <c r="F410" s="100">
        <v>1.7000000000000001E-2</v>
      </c>
      <c r="G410" s="101">
        <f t="shared" si="7"/>
        <v>1.7000000000000001E-2</v>
      </c>
      <c r="H410" s="81" t="s">
        <v>256</v>
      </c>
      <c r="I410" s="102" t="s">
        <v>283</v>
      </c>
      <c r="J410" s="100" t="s">
        <v>258</v>
      </c>
      <c r="K410" s="103">
        <f>$F410*'2. Emissions Units &amp; Activities'!I$29*(1-$E410)</f>
        <v>0.10716400000000001</v>
      </c>
      <c r="L410" s="81">
        <f>$F410*'2. Emissions Units &amp; Activities'!J$29*(1-$E410)</f>
        <v>0.10716400000000001</v>
      </c>
      <c r="M410" s="100" t="s">
        <v>258</v>
      </c>
      <c r="N410" s="103">
        <f>$G410*'2. Emissions Units &amp; Activities'!L$29*(1-$E410)</f>
        <v>2.7999999999999998E-4</v>
      </c>
      <c r="O410" s="81">
        <f>$G410*'2. Emissions Units &amp; Activities'!M$29*(1-$E410)</f>
        <v>2.7999999999999998E-4</v>
      </c>
    </row>
    <row r="411" spans="1:15">
      <c r="A411" s="77" t="s">
        <v>162</v>
      </c>
      <c r="B411" s="98" t="s">
        <v>271</v>
      </c>
      <c r="C411" s="79" t="str">
        <f>IFERROR(IF(B411="No CAS","",INDEX('DEQ Pollutant List'!$C$7:$C$611,MATCH('3. Pollutant Emissions - EF'!B411,'DEQ Pollutant List'!$B$7:$B$611,0))),"")</f>
        <v>Hexane</v>
      </c>
      <c r="D411" s="113"/>
      <c r="E411" s="99">
        <v>0</v>
      </c>
      <c r="F411" s="100">
        <v>6.3E-3</v>
      </c>
      <c r="G411" s="101">
        <f t="shared" si="7"/>
        <v>6.3E-3</v>
      </c>
      <c r="H411" s="81" t="s">
        <v>256</v>
      </c>
      <c r="I411" s="102" t="s">
        <v>283</v>
      </c>
      <c r="J411" s="100" t="s">
        <v>258</v>
      </c>
      <c r="K411" s="103">
        <f>$F411*'2. Emissions Units &amp; Activities'!I$29*(1-$E411)</f>
        <v>3.9713717647058826E-2</v>
      </c>
      <c r="L411" s="81">
        <f>$F411*'2. Emissions Units &amp; Activities'!J$29*(1-$E411)</f>
        <v>3.9713717647058826E-2</v>
      </c>
      <c r="M411" s="100" t="s">
        <v>258</v>
      </c>
      <c r="N411" s="103">
        <f>$G411*'2. Emissions Units &amp; Activities'!L$29*(1-$E411)</f>
        <v>1.0376470588235293E-4</v>
      </c>
      <c r="O411" s="81">
        <f>$G411*'2. Emissions Units &amp; Activities'!M$29*(1-$E411)</f>
        <v>1.0376470588235293E-4</v>
      </c>
    </row>
    <row r="412" spans="1:15">
      <c r="A412" s="77" t="s">
        <v>162</v>
      </c>
      <c r="B412" s="98" t="s">
        <v>272</v>
      </c>
      <c r="C412" s="79" t="str">
        <f>IFERROR(IF(B412="No CAS","",INDEX('DEQ Pollutant List'!$C$7:$C$611,MATCH('3. Pollutant Emissions - EF'!B412,'DEQ Pollutant List'!$B$7:$B$611,0))),"")</f>
        <v>Lead and compounds</v>
      </c>
      <c r="D412" s="113"/>
      <c r="E412" s="99">
        <v>0</v>
      </c>
      <c r="F412" s="100">
        <v>5.0000000000000001E-4</v>
      </c>
      <c r="G412" s="101">
        <f t="shared" si="7"/>
        <v>5.0000000000000001E-4</v>
      </c>
      <c r="H412" s="81" t="s">
        <v>256</v>
      </c>
      <c r="I412" s="102" t="s">
        <v>283</v>
      </c>
      <c r="J412" s="100" t="s">
        <v>258</v>
      </c>
      <c r="K412" s="103">
        <f>$F412*'2. Emissions Units &amp; Activities'!I$29*(1-$E412)</f>
        <v>3.1518823529411762E-3</v>
      </c>
      <c r="L412" s="81">
        <f>$F412*'2. Emissions Units &amp; Activities'!J$29*(1-$E412)</f>
        <v>3.1518823529411762E-3</v>
      </c>
      <c r="M412" s="100" t="s">
        <v>258</v>
      </c>
      <c r="N412" s="103">
        <f>$G412*'2. Emissions Units &amp; Activities'!L$29*(1-$E412)</f>
        <v>8.2352941176470581E-6</v>
      </c>
      <c r="O412" s="81">
        <f>$G412*'2. Emissions Units &amp; Activities'!M$29*(1-$E412)</f>
        <v>8.2352941176470581E-6</v>
      </c>
    </row>
    <row r="413" spans="1:15">
      <c r="A413" s="77" t="s">
        <v>162</v>
      </c>
      <c r="B413" s="98" t="s">
        <v>273</v>
      </c>
      <c r="C413" s="79" t="str">
        <f>IFERROR(IF(B413="No CAS","",INDEX('DEQ Pollutant List'!$C$7:$C$611,MATCH('3. Pollutant Emissions - EF'!B413,'DEQ Pollutant List'!$B$7:$B$611,0))),"")</f>
        <v>Manganese and compounds</v>
      </c>
      <c r="D413" s="113"/>
      <c r="E413" s="99">
        <v>0</v>
      </c>
      <c r="F413" s="100">
        <v>3.8000000000000002E-4</v>
      </c>
      <c r="G413" s="101">
        <f t="shared" si="7"/>
        <v>3.8000000000000002E-4</v>
      </c>
      <c r="H413" s="81" t="s">
        <v>256</v>
      </c>
      <c r="I413" s="102" t="s">
        <v>283</v>
      </c>
      <c r="J413" s="100" t="s">
        <v>258</v>
      </c>
      <c r="K413" s="103">
        <f>$F413*'2. Emissions Units &amp; Activities'!I$29*(1-$E413)</f>
        <v>2.3954305882352943E-3</v>
      </c>
      <c r="L413" s="81">
        <f>$F413*'2. Emissions Units &amp; Activities'!J$29*(1-$E413)</f>
        <v>2.3954305882352943E-3</v>
      </c>
      <c r="M413" s="100" t="s">
        <v>258</v>
      </c>
      <c r="N413" s="103">
        <f>$G413*'2. Emissions Units &amp; Activities'!L$29*(1-$E413)</f>
        <v>6.2588235294117641E-6</v>
      </c>
      <c r="O413" s="81">
        <f>$G413*'2. Emissions Units &amp; Activities'!M$29*(1-$E413)</f>
        <v>6.2588235294117641E-6</v>
      </c>
    </row>
    <row r="414" spans="1:15">
      <c r="A414" s="77" t="s">
        <v>162</v>
      </c>
      <c r="B414" s="98" t="s">
        <v>274</v>
      </c>
      <c r="C414" s="79" t="str">
        <f>IFERROR(IF(B414="No CAS","",INDEX('DEQ Pollutant List'!$C$7:$C$611,MATCH('3. Pollutant Emissions - EF'!B414,'DEQ Pollutant List'!$B$7:$B$611,0))),"")</f>
        <v>Mercury and compounds</v>
      </c>
      <c r="D414" s="113"/>
      <c r="E414" s="99">
        <v>0</v>
      </c>
      <c r="F414" s="100">
        <v>2.5999999999999998E-4</v>
      </c>
      <c r="G414" s="101">
        <f t="shared" si="7"/>
        <v>2.5999999999999998E-4</v>
      </c>
      <c r="H414" s="81" t="s">
        <v>256</v>
      </c>
      <c r="I414" s="102" t="s">
        <v>283</v>
      </c>
      <c r="J414" s="100" t="s">
        <v>258</v>
      </c>
      <c r="K414" s="103">
        <f>$F414*'2. Emissions Units &amp; Activities'!I$29*(1-$E414)</f>
        <v>1.6389788235294115E-3</v>
      </c>
      <c r="L414" s="81">
        <f>$F414*'2. Emissions Units &amp; Activities'!J$29*(1-$E414)</f>
        <v>1.6389788235294115E-3</v>
      </c>
      <c r="M414" s="100" t="s">
        <v>258</v>
      </c>
      <c r="N414" s="103">
        <f>$G414*'2. Emissions Units &amp; Activities'!L$29*(1-$E414)</f>
        <v>4.2823529411764693E-6</v>
      </c>
      <c r="O414" s="81">
        <f>$G414*'2. Emissions Units &amp; Activities'!M$29*(1-$E414)</f>
        <v>4.2823529411764693E-6</v>
      </c>
    </row>
    <row r="415" spans="1:15">
      <c r="A415" s="77" t="s">
        <v>162</v>
      </c>
      <c r="B415" s="98" t="s">
        <v>275</v>
      </c>
      <c r="C415" s="79" t="str">
        <f>IFERROR(IF(B415="No CAS","",INDEX('DEQ Pollutant List'!$C$7:$C$611,MATCH('3. Pollutant Emissions - EF'!B415,'DEQ Pollutant List'!$B$7:$B$611,0))),"")</f>
        <v>Molybdenum trioxide</v>
      </c>
      <c r="D415" s="113"/>
      <c r="E415" s="99">
        <v>0</v>
      </c>
      <c r="F415" s="100">
        <v>1.65E-3</v>
      </c>
      <c r="G415" s="101">
        <f t="shared" si="7"/>
        <v>1.65E-3</v>
      </c>
      <c r="H415" s="81" t="s">
        <v>256</v>
      </c>
      <c r="I415" s="102" t="s">
        <v>283</v>
      </c>
      <c r="J415" s="100" t="s">
        <v>258</v>
      </c>
      <c r="K415" s="103">
        <f>$F415*'2. Emissions Units &amp; Activities'!I$29*(1-$E415)</f>
        <v>1.0401211764705882E-2</v>
      </c>
      <c r="L415" s="81">
        <f>$F415*'2. Emissions Units &amp; Activities'!J$29*(1-$E415)</f>
        <v>1.0401211764705882E-2</v>
      </c>
      <c r="M415" s="100" t="s">
        <v>258</v>
      </c>
      <c r="N415" s="103">
        <f>$G415*'2. Emissions Units &amp; Activities'!L$29*(1-$E415)</f>
        <v>2.7176470588235289E-5</v>
      </c>
      <c r="O415" s="81">
        <f>$G415*'2. Emissions Units &amp; Activities'!M$29*(1-$E415)</f>
        <v>2.7176470588235289E-5</v>
      </c>
    </row>
    <row r="416" spans="1:15">
      <c r="A416" s="77" t="s">
        <v>162</v>
      </c>
      <c r="B416" s="98" t="s">
        <v>276</v>
      </c>
      <c r="C416" s="79" t="str">
        <f>IFERROR(IF(B416="No CAS","",INDEX('DEQ Pollutant List'!$C$7:$C$611,MATCH('3. Pollutant Emissions - EF'!B416,'DEQ Pollutant List'!$B$7:$B$611,0))),"")</f>
        <v>Naphthalene</v>
      </c>
      <c r="D416" s="113"/>
      <c r="E416" s="99">
        <v>0</v>
      </c>
      <c r="F416" s="100">
        <v>2.9999999999999997E-4</v>
      </c>
      <c r="G416" s="101">
        <f t="shared" si="7"/>
        <v>2.9999999999999997E-4</v>
      </c>
      <c r="H416" s="81" t="s">
        <v>256</v>
      </c>
      <c r="I416" s="102" t="s">
        <v>283</v>
      </c>
      <c r="J416" s="100" t="s">
        <v>258</v>
      </c>
      <c r="K416" s="103">
        <f>$F416*'2. Emissions Units &amp; Activities'!I$29*(1-$E416)</f>
        <v>1.8911294117647057E-3</v>
      </c>
      <c r="L416" s="81">
        <f>$F416*'2. Emissions Units &amp; Activities'!J$29*(1-$E416)</f>
        <v>1.8911294117647057E-3</v>
      </c>
      <c r="M416" s="100" t="s">
        <v>258</v>
      </c>
      <c r="N416" s="103">
        <f>$G416*'2. Emissions Units &amp; Activities'!L$29*(1-$E416)</f>
        <v>4.9411764705882345E-6</v>
      </c>
      <c r="O416" s="81">
        <f>$G416*'2. Emissions Units &amp; Activities'!M$29*(1-$E416)</f>
        <v>4.9411764705882345E-6</v>
      </c>
    </row>
    <row r="417" spans="1:15">
      <c r="A417" s="77" t="s">
        <v>162</v>
      </c>
      <c r="B417" s="98" t="s">
        <v>277</v>
      </c>
      <c r="C417" s="79" t="str">
        <f>IFERROR(IF(B417="No CAS","",INDEX('DEQ Pollutant List'!$C$7:$C$611,MATCH('3. Pollutant Emissions - EF'!B417,'DEQ Pollutant List'!$B$7:$B$611,0))),"")</f>
        <v>Nickel and compounds</v>
      </c>
      <c r="D417" s="113"/>
      <c r="E417" s="99">
        <v>0</v>
      </c>
      <c r="F417" s="100">
        <v>2.0999999999999999E-3</v>
      </c>
      <c r="G417" s="101">
        <f t="shared" si="7"/>
        <v>2.0999999999999999E-3</v>
      </c>
      <c r="H417" s="81" t="s">
        <v>256</v>
      </c>
      <c r="I417" s="102" t="s">
        <v>283</v>
      </c>
      <c r="J417" s="100" t="s">
        <v>258</v>
      </c>
      <c r="K417" s="103">
        <f>$F417*'2. Emissions Units &amp; Activities'!I$29*(1-$E417)</f>
        <v>1.323790588235294E-2</v>
      </c>
      <c r="L417" s="81">
        <f>$F417*'2. Emissions Units &amp; Activities'!J$29*(1-$E417)</f>
        <v>1.323790588235294E-2</v>
      </c>
      <c r="M417" s="100" t="s">
        <v>258</v>
      </c>
      <c r="N417" s="103">
        <f>$G417*'2. Emissions Units &amp; Activities'!L$29*(1-$E417)</f>
        <v>3.458823529411764E-5</v>
      </c>
      <c r="O417" s="81">
        <f>$G417*'2. Emissions Units &amp; Activities'!M$29*(1-$E417)</f>
        <v>3.458823529411764E-5</v>
      </c>
    </row>
    <row r="418" spans="1:15">
      <c r="A418" s="77" t="s">
        <v>162</v>
      </c>
      <c r="B418" s="98">
        <v>401</v>
      </c>
      <c r="C418" s="79" t="str">
        <f>IFERROR(IF(B418="No CAS","",INDEX('DEQ Pollutant List'!$C$7:$C$611,MATCH('3. Pollutant Emissions - EF'!B418,'DEQ Pollutant List'!$B$7:$B$611,0))),"")</f>
        <v>Polycyclic aromatic hydrocarbons (PAHs)</v>
      </c>
      <c r="D418" s="113"/>
      <c r="E418" s="99">
        <v>0</v>
      </c>
      <c r="F418" s="100">
        <v>1E-4</v>
      </c>
      <c r="G418" s="101">
        <f t="shared" si="7"/>
        <v>1E-4</v>
      </c>
      <c r="H418" s="81" t="s">
        <v>256</v>
      </c>
      <c r="I418" s="102" t="s">
        <v>283</v>
      </c>
      <c r="J418" s="100" t="s">
        <v>258</v>
      </c>
      <c r="K418" s="103">
        <f>$F418*'2. Emissions Units &amp; Activities'!I$29*(1-$E418)</f>
        <v>6.3037647058823535E-4</v>
      </c>
      <c r="L418" s="81">
        <f>$F418*'2. Emissions Units &amp; Activities'!J$29*(1-$E418)</f>
        <v>6.3037647058823535E-4</v>
      </c>
      <c r="M418" s="100" t="s">
        <v>258</v>
      </c>
      <c r="N418" s="103">
        <f>$G418*'2. Emissions Units &amp; Activities'!L$29*(1-$E418)</f>
        <v>1.6470588235294116E-6</v>
      </c>
      <c r="O418" s="81">
        <f>$G418*'2. Emissions Units &amp; Activities'!M$29*(1-$E418)</f>
        <v>1.6470588235294116E-6</v>
      </c>
    </row>
    <row r="419" spans="1:15">
      <c r="A419" s="77" t="s">
        <v>162</v>
      </c>
      <c r="B419" s="98" t="s">
        <v>278</v>
      </c>
      <c r="C419" s="79" t="str">
        <f>IFERROR(IF(B419="No CAS","",INDEX('DEQ Pollutant List'!$C$7:$C$611,MATCH('3. Pollutant Emissions - EF'!B419,'DEQ Pollutant List'!$B$7:$B$611,0))),"")</f>
        <v>Selenium and compounds</v>
      </c>
      <c r="D419" s="113"/>
      <c r="E419" s="99">
        <v>0</v>
      </c>
      <c r="F419" s="100">
        <v>2.4000000000000001E-5</v>
      </c>
      <c r="G419" s="101">
        <f t="shared" si="7"/>
        <v>2.4000000000000001E-5</v>
      </c>
      <c r="H419" s="81" t="s">
        <v>256</v>
      </c>
      <c r="I419" s="102" t="s">
        <v>283</v>
      </c>
      <c r="J419" s="100" t="s">
        <v>258</v>
      </c>
      <c r="K419" s="103">
        <f>$F419*'2. Emissions Units &amp; Activities'!I$29*(1-$E419)</f>
        <v>1.5129035294117647E-4</v>
      </c>
      <c r="L419" s="81">
        <f>$F419*'2. Emissions Units &amp; Activities'!J$29*(1-$E419)</f>
        <v>1.5129035294117647E-4</v>
      </c>
      <c r="M419" s="100" t="s">
        <v>258</v>
      </c>
      <c r="N419" s="103">
        <f>$G419*'2. Emissions Units &amp; Activities'!L$29*(1-$E419)</f>
        <v>3.9529411764705879E-7</v>
      </c>
      <c r="O419" s="81">
        <f>$G419*'2. Emissions Units &amp; Activities'!M$29*(1-$E419)</f>
        <v>3.9529411764705879E-7</v>
      </c>
    </row>
    <row r="420" spans="1:15">
      <c r="A420" s="77" t="s">
        <v>162</v>
      </c>
      <c r="B420" s="98" t="s">
        <v>279</v>
      </c>
      <c r="C420" s="79" t="str">
        <f>IFERROR(IF(B420="No CAS","",INDEX('DEQ Pollutant List'!$C$7:$C$611,MATCH('3. Pollutant Emissions - EF'!B420,'DEQ Pollutant List'!$B$7:$B$611,0))),"")</f>
        <v>Toluene</v>
      </c>
      <c r="D420" s="113"/>
      <c r="E420" s="99">
        <v>0</v>
      </c>
      <c r="F420" s="100">
        <v>3.6600000000000001E-2</v>
      </c>
      <c r="G420" s="101">
        <f t="shared" si="7"/>
        <v>3.6600000000000001E-2</v>
      </c>
      <c r="H420" s="81" t="s">
        <v>256</v>
      </c>
      <c r="I420" s="102" t="s">
        <v>283</v>
      </c>
      <c r="J420" s="100" t="s">
        <v>258</v>
      </c>
      <c r="K420" s="103">
        <f>$F420*'2. Emissions Units &amp; Activities'!I$29*(1-$E420)</f>
        <v>0.23071778823529412</v>
      </c>
      <c r="L420" s="81">
        <f>$F420*'2. Emissions Units &amp; Activities'!J$29*(1-$E420)</f>
        <v>0.23071778823529412</v>
      </c>
      <c r="M420" s="100" t="s">
        <v>258</v>
      </c>
      <c r="N420" s="103">
        <f>$G420*'2. Emissions Units &amp; Activities'!L$29*(1-$E420)</f>
        <v>6.0282352941176459E-4</v>
      </c>
      <c r="O420" s="81">
        <f>$G420*'2. Emissions Units &amp; Activities'!M$29*(1-$E420)</f>
        <v>6.0282352941176459E-4</v>
      </c>
    </row>
    <row r="421" spans="1:15">
      <c r="A421" s="77" t="s">
        <v>162</v>
      </c>
      <c r="B421" s="98" t="s">
        <v>280</v>
      </c>
      <c r="C421" s="79" t="str">
        <f>IFERROR(IF(B421="No CAS","",INDEX('DEQ Pollutant List'!$C$7:$C$611,MATCH('3. Pollutant Emissions - EF'!B421,'DEQ Pollutant List'!$B$7:$B$611,0))),"")</f>
        <v>Vanadium (fume or dust)</v>
      </c>
      <c r="D421" s="113"/>
      <c r="E421" s="99">
        <v>0</v>
      </c>
      <c r="F421" s="100">
        <v>2.3E-3</v>
      </c>
      <c r="G421" s="101">
        <f t="shared" si="7"/>
        <v>2.3E-3</v>
      </c>
      <c r="H421" s="81" t="s">
        <v>256</v>
      </c>
      <c r="I421" s="102" t="s">
        <v>283</v>
      </c>
      <c r="J421" s="100" t="s">
        <v>258</v>
      </c>
      <c r="K421" s="103">
        <f>$F421*'2. Emissions Units &amp; Activities'!I$29*(1-$E421)</f>
        <v>1.4498658823529411E-2</v>
      </c>
      <c r="L421" s="81">
        <f>$F421*'2. Emissions Units &amp; Activities'!J$29*(1-$E421)</f>
        <v>1.4498658823529411E-2</v>
      </c>
      <c r="M421" s="100" t="s">
        <v>258</v>
      </c>
      <c r="N421" s="103">
        <f>$G421*'2. Emissions Units &amp; Activities'!L$29*(1-$E421)</f>
        <v>3.7882352941176462E-5</v>
      </c>
      <c r="O421" s="81">
        <f>$G421*'2. Emissions Units &amp; Activities'!M$29*(1-$E421)</f>
        <v>3.7882352941176462E-5</v>
      </c>
    </row>
    <row r="422" spans="1:15">
      <c r="A422" s="77" t="s">
        <v>162</v>
      </c>
      <c r="B422" s="98" t="s">
        <v>281</v>
      </c>
      <c r="C422" s="79" t="str">
        <f>IFERROR(IF(B422="No CAS","",INDEX('DEQ Pollutant List'!$C$7:$C$611,MATCH('3. Pollutant Emissions - EF'!B422,'DEQ Pollutant List'!$B$7:$B$611,0))),"")</f>
        <v>Xylene (mixture), including m-xylene, o-xylene, p-xylene</v>
      </c>
      <c r="D422" s="113"/>
      <c r="E422" s="99">
        <v>0</v>
      </c>
      <c r="F422" s="100">
        <v>2.7199999999999998E-2</v>
      </c>
      <c r="G422" s="101">
        <f t="shared" si="7"/>
        <v>2.7199999999999998E-2</v>
      </c>
      <c r="H422" s="81" t="s">
        <v>256</v>
      </c>
      <c r="I422" s="102" t="s">
        <v>283</v>
      </c>
      <c r="J422" s="100" t="s">
        <v>258</v>
      </c>
      <c r="K422" s="103">
        <f>$F422*'2. Emissions Units &amp; Activities'!I$29*(1-$E422)</f>
        <v>0.17146239999999999</v>
      </c>
      <c r="L422" s="81">
        <f>$F422*'2. Emissions Units &amp; Activities'!J$29*(1-$E422)</f>
        <v>0.17146239999999999</v>
      </c>
      <c r="M422" s="100" t="s">
        <v>258</v>
      </c>
      <c r="N422" s="103">
        <f>$G422*'2. Emissions Units &amp; Activities'!L$29*(1-$E422)</f>
        <v>4.4799999999999994E-4</v>
      </c>
      <c r="O422" s="81">
        <f>$G422*'2. Emissions Units &amp; Activities'!M$29*(1-$E422)</f>
        <v>4.4799999999999994E-4</v>
      </c>
    </row>
    <row r="423" spans="1:15">
      <c r="A423" s="77" t="s">
        <v>162</v>
      </c>
      <c r="B423" s="98" t="s">
        <v>282</v>
      </c>
      <c r="C423" s="79" t="str">
        <f>IFERROR(IF(B423="No CAS","",INDEX('DEQ Pollutant List'!$C$7:$C$611,MATCH('3. Pollutant Emissions - EF'!B423,'DEQ Pollutant List'!$B$7:$B$611,0))),"")</f>
        <v>Zinc and compounds</v>
      </c>
      <c r="D423" s="113"/>
      <c r="E423" s="99">
        <v>0</v>
      </c>
      <c r="F423" s="100">
        <v>2.9000000000000001E-2</v>
      </c>
      <c r="G423" s="101">
        <f t="shared" si="7"/>
        <v>2.9000000000000001E-2</v>
      </c>
      <c r="H423" s="81" t="s">
        <v>256</v>
      </c>
      <c r="I423" s="102" t="s">
        <v>283</v>
      </c>
      <c r="J423" s="100" t="s">
        <v>258</v>
      </c>
      <c r="K423" s="103">
        <f>$F423*'2. Emissions Units &amp; Activities'!I$29*(1-$E423)</f>
        <v>0.18280917647058822</v>
      </c>
      <c r="L423" s="81">
        <f>$F423*'2. Emissions Units &amp; Activities'!J$29*(1-$E423)</f>
        <v>0.18280917647058822</v>
      </c>
      <c r="M423" s="100" t="s">
        <v>258</v>
      </c>
      <c r="N423" s="103">
        <f>$G423*'2. Emissions Units &amp; Activities'!L$29*(1-$E423)</f>
        <v>4.7764705882352937E-4</v>
      </c>
      <c r="O423" s="81">
        <f>$G423*'2. Emissions Units &amp; Activities'!M$29*(1-$E423)</f>
        <v>4.7764705882352937E-4</v>
      </c>
    </row>
    <row r="424" spans="1:15">
      <c r="A424" s="77"/>
      <c r="B424" s="98"/>
      <c r="C424" s="79" t="str">
        <f>IFERROR(IF(B424="No CAS","",INDEX('DEQ Pollutant List'!$C$7:$C$611,MATCH('3. Pollutant Emissions - EF'!B424,'DEQ Pollutant List'!$B$7:$B$611,0))),"")</f>
        <v/>
      </c>
      <c r="D424" s="113"/>
      <c r="E424" s="99"/>
      <c r="F424" s="100"/>
      <c r="G424" s="101"/>
      <c r="H424" s="81"/>
      <c r="I424" s="102"/>
      <c r="J424" s="100"/>
      <c r="K424" s="103"/>
      <c r="L424" s="81"/>
      <c r="M424" s="100"/>
      <c r="N424" s="103"/>
      <c r="O424" s="81"/>
    </row>
    <row r="425" spans="1:15">
      <c r="A425" s="77" t="s">
        <v>165</v>
      </c>
      <c r="B425" s="98" t="s">
        <v>255</v>
      </c>
      <c r="C425" s="79" t="str">
        <f>IFERROR(IF(B425="No CAS","",INDEX('DEQ Pollutant List'!$C$7:$C$611,MATCH('3. Pollutant Emissions - EF'!B425,'DEQ Pollutant List'!$B$7:$B$611,0))),"")</f>
        <v>Acetaldehyde</v>
      </c>
      <c r="D425" s="113"/>
      <c r="E425" s="99">
        <v>0</v>
      </c>
      <c r="F425" s="100">
        <v>4.3E-3</v>
      </c>
      <c r="G425" s="101">
        <f t="shared" si="7"/>
        <v>4.3E-3</v>
      </c>
      <c r="H425" s="81" t="s">
        <v>256</v>
      </c>
      <c r="I425" s="102" t="s">
        <v>283</v>
      </c>
      <c r="J425" s="100" t="s">
        <v>258</v>
      </c>
      <c r="K425" s="103">
        <f>$F425*'2. Emissions Units &amp; Activities'!I$30*(1-$E425)</f>
        <v>2.7106188235294117E-2</v>
      </c>
      <c r="L425" s="81">
        <f>$F425*'2. Emissions Units &amp; Activities'!J$30*(1-$E425)</f>
        <v>2.7106188235294117E-2</v>
      </c>
      <c r="M425" s="100" t="s">
        <v>258</v>
      </c>
      <c r="N425" s="103">
        <f>$G425*'2. Emissions Units &amp; Activities'!L$30*(1-$E425)</f>
        <v>7.0823529411764694E-5</v>
      </c>
      <c r="O425" s="81">
        <f>$G425*'2. Emissions Units &amp; Activities'!M$30*(1-$E425)</f>
        <v>7.0823529411764694E-5</v>
      </c>
    </row>
    <row r="426" spans="1:15">
      <c r="A426" s="77" t="s">
        <v>165</v>
      </c>
      <c r="B426" s="98" t="s">
        <v>259</v>
      </c>
      <c r="C426" s="79" t="s">
        <v>284</v>
      </c>
      <c r="D426" s="113"/>
      <c r="E426" s="99">
        <v>0</v>
      </c>
      <c r="F426" s="100">
        <v>2.7000000000000001E-3</v>
      </c>
      <c r="G426" s="101">
        <f t="shared" si="7"/>
        <v>2.7000000000000001E-3</v>
      </c>
      <c r="H426" s="81" t="s">
        <v>256</v>
      </c>
      <c r="I426" s="102" t="s">
        <v>283</v>
      </c>
      <c r="J426" s="100" t="s">
        <v>258</v>
      </c>
      <c r="K426" s="103">
        <f>$F426*'2. Emissions Units &amp; Activities'!I$30*(1-$E426)</f>
        <v>1.7020164705882353E-2</v>
      </c>
      <c r="L426" s="81">
        <f>$F426*'2. Emissions Units &amp; Activities'!J$30*(1-$E426)</f>
        <v>1.7020164705882353E-2</v>
      </c>
      <c r="M426" s="100" t="s">
        <v>258</v>
      </c>
      <c r="N426" s="103">
        <f>$G426*'2. Emissions Units &amp; Activities'!L$30*(1-$E426)</f>
        <v>4.4470588235294112E-5</v>
      </c>
      <c r="O426" s="81">
        <f>$G426*'2. Emissions Units &amp; Activities'!M$30*(1-$E426)</f>
        <v>4.4470588235294112E-5</v>
      </c>
    </row>
    <row r="427" spans="1:15">
      <c r="A427" s="77" t="s">
        <v>165</v>
      </c>
      <c r="B427" s="98" t="s">
        <v>260</v>
      </c>
      <c r="C427" s="79" t="str">
        <f>IFERROR(IF(B427="No CAS","",INDEX('DEQ Pollutant List'!$C$7:$C$611,MATCH('3. Pollutant Emissions - EF'!B427,'DEQ Pollutant List'!$B$7:$B$611,0))),"")</f>
        <v>Ammonia</v>
      </c>
      <c r="D427" s="113"/>
      <c r="E427" s="99">
        <v>0</v>
      </c>
      <c r="F427" s="100">
        <v>18</v>
      </c>
      <c r="G427" s="101">
        <f t="shared" si="7"/>
        <v>18</v>
      </c>
      <c r="H427" s="81" t="s">
        <v>256</v>
      </c>
      <c r="I427" s="102" t="s">
        <v>283</v>
      </c>
      <c r="J427" s="100" t="s">
        <v>258</v>
      </c>
      <c r="K427" s="103">
        <f>$F427*'2. Emissions Units &amp; Activities'!I$30*(1-$E427)</f>
        <v>113.46776470588235</v>
      </c>
      <c r="L427" s="81">
        <f>$F427*'2. Emissions Units &amp; Activities'!J$30*(1-$E427)</f>
        <v>113.46776470588235</v>
      </c>
      <c r="M427" s="100" t="s">
        <v>258</v>
      </c>
      <c r="N427" s="103">
        <f>$G427*'2. Emissions Units &amp; Activities'!L$30*(1-$E427)</f>
        <v>0.2964705882352941</v>
      </c>
      <c r="O427" s="81">
        <f>$G427*'2. Emissions Units &amp; Activities'!M$30*(1-$E427)</f>
        <v>0.2964705882352941</v>
      </c>
    </row>
    <row r="428" spans="1:15">
      <c r="A428" s="77" t="s">
        <v>165</v>
      </c>
      <c r="B428" s="98" t="s">
        <v>253</v>
      </c>
      <c r="C428" s="79" t="str">
        <f>IFERROR(IF(B428="No CAS","",INDEX('DEQ Pollutant List'!$C$7:$C$611,MATCH('3. Pollutant Emissions - EF'!B428,'DEQ Pollutant List'!$B$7:$B$611,0))),"")</f>
        <v>Arsenic and compounds</v>
      </c>
      <c r="D428" s="113"/>
      <c r="E428" s="99">
        <v>0</v>
      </c>
      <c r="F428" s="100">
        <v>2.0000000000000001E-4</v>
      </c>
      <c r="G428" s="101">
        <f t="shared" si="7"/>
        <v>2.0000000000000001E-4</v>
      </c>
      <c r="H428" s="81" t="s">
        <v>256</v>
      </c>
      <c r="I428" s="102" t="s">
        <v>283</v>
      </c>
      <c r="J428" s="100" t="s">
        <v>258</v>
      </c>
      <c r="K428" s="103">
        <f>$F428*'2. Emissions Units &amp; Activities'!I$30*(1-$E428)</f>
        <v>1.2607529411764707E-3</v>
      </c>
      <c r="L428" s="81">
        <f>$F428*'2. Emissions Units &amp; Activities'!J$30*(1-$E428)</f>
        <v>1.2607529411764707E-3</v>
      </c>
      <c r="M428" s="100" t="s">
        <v>258</v>
      </c>
      <c r="N428" s="103">
        <f>$G428*'2. Emissions Units &amp; Activities'!L$30*(1-$E428)</f>
        <v>3.2941176470588232E-6</v>
      </c>
      <c r="O428" s="81">
        <f>$G428*'2. Emissions Units &amp; Activities'!M$30*(1-$E428)</f>
        <v>3.2941176470588232E-6</v>
      </c>
    </row>
    <row r="429" spans="1:15">
      <c r="A429" s="77" t="s">
        <v>165</v>
      </c>
      <c r="B429" s="98" t="s">
        <v>261</v>
      </c>
      <c r="C429" s="79" t="str">
        <f>IFERROR(IF(B429="No CAS","",INDEX('DEQ Pollutant List'!$C$7:$C$611,MATCH('3. Pollutant Emissions - EF'!B429,'DEQ Pollutant List'!$B$7:$B$611,0))),"")</f>
        <v>Barium and compounds</v>
      </c>
      <c r="D429" s="113"/>
      <c r="E429" s="99">
        <v>0</v>
      </c>
      <c r="F429" s="100">
        <v>4.4000000000000003E-3</v>
      </c>
      <c r="G429" s="101">
        <f t="shared" si="7"/>
        <v>4.4000000000000003E-3</v>
      </c>
      <c r="H429" s="81" t="s">
        <v>256</v>
      </c>
      <c r="I429" s="102" t="s">
        <v>283</v>
      </c>
      <c r="J429" s="100" t="s">
        <v>258</v>
      </c>
      <c r="K429" s="103">
        <f>$F429*'2. Emissions Units &amp; Activities'!I$30*(1-$E429)</f>
        <v>2.7736564705882354E-2</v>
      </c>
      <c r="L429" s="81">
        <f>$F429*'2. Emissions Units &amp; Activities'!J$30*(1-$E429)</f>
        <v>2.7736564705882354E-2</v>
      </c>
      <c r="M429" s="100" t="s">
        <v>258</v>
      </c>
      <c r="N429" s="103">
        <f>$G429*'2. Emissions Units &amp; Activities'!L$30*(1-$E429)</f>
        <v>7.2470588235294109E-5</v>
      </c>
      <c r="O429" s="81">
        <f>$G429*'2. Emissions Units &amp; Activities'!M$30*(1-$E429)</f>
        <v>7.2470588235294109E-5</v>
      </c>
    </row>
    <row r="430" spans="1:15">
      <c r="A430" s="77" t="s">
        <v>165</v>
      </c>
      <c r="B430" s="98" t="s">
        <v>262</v>
      </c>
      <c r="C430" s="79" t="str">
        <f>IFERROR(IF(B430="No CAS","",INDEX('DEQ Pollutant List'!$C$7:$C$611,MATCH('3. Pollutant Emissions - EF'!B430,'DEQ Pollutant List'!$B$7:$B$611,0))),"")</f>
        <v>Benzene</v>
      </c>
      <c r="D430" s="113"/>
      <c r="E430" s="99">
        <v>0</v>
      </c>
      <c r="F430" s="100">
        <v>8.0000000000000002E-3</v>
      </c>
      <c r="G430" s="101">
        <f t="shared" si="7"/>
        <v>8.0000000000000002E-3</v>
      </c>
      <c r="H430" s="81" t="s">
        <v>256</v>
      </c>
      <c r="I430" s="102" t="s">
        <v>283</v>
      </c>
      <c r="J430" s="100" t="s">
        <v>258</v>
      </c>
      <c r="K430" s="103">
        <f>$F430*'2. Emissions Units &amp; Activities'!I$30*(1-$E430)</f>
        <v>5.043011764705882E-2</v>
      </c>
      <c r="L430" s="81">
        <f>$F430*'2. Emissions Units &amp; Activities'!J$30*(1-$E430)</f>
        <v>5.043011764705882E-2</v>
      </c>
      <c r="M430" s="100" t="s">
        <v>258</v>
      </c>
      <c r="N430" s="103">
        <f>$G430*'2. Emissions Units &amp; Activities'!L$30*(1-$E430)</f>
        <v>1.3176470588235293E-4</v>
      </c>
      <c r="O430" s="81">
        <f>$G430*'2. Emissions Units &amp; Activities'!M$30*(1-$E430)</f>
        <v>1.3176470588235293E-4</v>
      </c>
    </row>
    <row r="431" spans="1:15">
      <c r="A431" s="77" t="s">
        <v>165</v>
      </c>
      <c r="B431" s="98" t="s">
        <v>264</v>
      </c>
      <c r="C431" s="79" t="str">
        <f>IFERROR(IF(B431="No CAS","",INDEX('DEQ Pollutant List'!$C$7:$C$611,MATCH('3. Pollutant Emissions - EF'!B431,'DEQ Pollutant List'!$B$7:$B$611,0))),"")</f>
        <v>Beryllium and compounds</v>
      </c>
      <c r="D431" s="113"/>
      <c r="E431" s="99">
        <v>0</v>
      </c>
      <c r="F431" s="100">
        <v>1.2E-5</v>
      </c>
      <c r="G431" s="101">
        <f t="shared" si="7"/>
        <v>1.2E-5</v>
      </c>
      <c r="H431" s="81" t="s">
        <v>256</v>
      </c>
      <c r="I431" s="102" t="s">
        <v>283</v>
      </c>
      <c r="J431" s="100" t="s">
        <v>258</v>
      </c>
      <c r="K431" s="103">
        <f>$F431*'2. Emissions Units &amp; Activities'!I$30*(1-$E431)</f>
        <v>7.5645176470588236E-5</v>
      </c>
      <c r="L431" s="81">
        <f>$F431*'2. Emissions Units &amp; Activities'!J$30*(1-$E431)</f>
        <v>7.5645176470588236E-5</v>
      </c>
      <c r="M431" s="100" t="s">
        <v>258</v>
      </c>
      <c r="N431" s="103">
        <f>$G431*'2. Emissions Units &amp; Activities'!L$30*(1-$E431)</f>
        <v>1.9764705882352939E-7</v>
      </c>
      <c r="O431" s="81">
        <f>$G431*'2. Emissions Units &amp; Activities'!M$30*(1-$E431)</f>
        <v>1.9764705882352939E-7</v>
      </c>
    </row>
    <row r="432" spans="1:15">
      <c r="A432" s="77" t="s">
        <v>165</v>
      </c>
      <c r="B432" s="98" t="s">
        <v>265</v>
      </c>
      <c r="C432" s="79" t="str">
        <f>IFERROR(IF(B432="No CAS","",INDEX('DEQ Pollutant List'!$C$7:$C$611,MATCH('3. Pollutant Emissions - EF'!B432,'DEQ Pollutant List'!$B$7:$B$611,0))),"")</f>
        <v>Cadmium and compounds</v>
      </c>
      <c r="D432" s="113"/>
      <c r="E432" s="99">
        <v>0</v>
      </c>
      <c r="F432" s="100">
        <v>1.1000000000000001E-3</v>
      </c>
      <c r="G432" s="101">
        <f t="shared" si="7"/>
        <v>1.1000000000000001E-3</v>
      </c>
      <c r="H432" s="81" t="s">
        <v>256</v>
      </c>
      <c r="I432" s="102" t="s">
        <v>283</v>
      </c>
      <c r="J432" s="100" t="s">
        <v>258</v>
      </c>
      <c r="K432" s="103">
        <f>$F432*'2. Emissions Units &amp; Activities'!I$30*(1-$E432)</f>
        <v>6.9341411764705886E-3</v>
      </c>
      <c r="L432" s="81">
        <f>$F432*'2. Emissions Units &amp; Activities'!J$30*(1-$E432)</f>
        <v>6.9341411764705886E-3</v>
      </c>
      <c r="M432" s="100" t="s">
        <v>258</v>
      </c>
      <c r="N432" s="103">
        <f>$G432*'2. Emissions Units &amp; Activities'!L$30*(1-$E432)</f>
        <v>1.8117647058823527E-5</v>
      </c>
      <c r="O432" s="81">
        <f>$G432*'2. Emissions Units &amp; Activities'!M$30*(1-$E432)</f>
        <v>1.8117647058823527E-5</v>
      </c>
    </row>
    <row r="433" spans="1:15">
      <c r="A433" s="77" t="s">
        <v>165</v>
      </c>
      <c r="B433" s="98" t="s">
        <v>266</v>
      </c>
      <c r="C433" s="79" t="str">
        <f>IFERROR(IF(B433="No CAS","",INDEX('DEQ Pollutant List'!$C$7:$C$611,MATCH('3. Pollutant Emissions - EF'!B433,'DEQ Pollutant List'!$B$7:$B$611,0))),"")</f>
        <v>Chromium VI, chromate and dichromate particulate</v>
      </c>
      <c r="D433" s="113"/>
      <c r="E433" s="99">
        <v>0</v>
      </c>
      <c r="F433" s="100">
        <v>1.4E-3</v>
      </c>
      <c r="G433" s="101">
        <f t="shared" si="7"/>
        <v>1.4E-3</v>
      </c>
      <c r="H433" s="81" t="s">
        <v>256</v>
      </c>
      <c r="I433" s="102" t="s">
        <v>283</v>
      </c>
      <c r="J433" s="100" t="s">
        <v>258</v>
      </c>
      <c r="K433" s="103">
        <f>$F433*'2. Emissions Units &amp; Activities'!I$30*(1-$E433)</f>
        <v>8.8252705882352935E-3</v>
      </c>
      <c r="L433" s="81">
        <f>$F433*'2. Emissions Units &amp; Activities'!J$30*(1-$E433)</f>
        <v>8.8252705882352935E-3</v>
      </c>
      <c r="M433" s="100" t="s">
        <v>258</v>
      </c>
      <c r="N433" s="103">
        <f>$G433*'2. Emissions Units &amp; Activities'!L$30*(1-$E433)</f>
        <v>2.305882352941176E-5</v>
      </c>
      <c r="O433" s="81">
        <f>$G433*'2. Emissions Units &amp; Activities'!M$30*(1-$E433)</f>
        <v>2.305882352941176E-5</v>
      </c>
    </row>
    <row r="434" spans="1:15">
      <c r="A434" s="77" t="s">
        <v>165</v>
      </c>
      <c r="B434" s="98" t="s">
        <v>267</v>
      </c>
      <c r="C434" s="79" t="str">
        <f>IFERROR(IF(B434="No CAS","",INDEX('DEQ Pollutant List'!$C$7:$C$611,MATCH('3. Pollutant Emissions - EF'!B434,'DEQ Pollutant List'!$B$7:$B$611,0))),"")</f>
        <v>Cobalt and compounds</v>
      </c>
      <c r="D434" s="113"/>
      <c r="E434" s="99">
        <v>0</v>
      </c>
      <c r="F434" s="100">
        <v>8.3999999999999995E-5</v>
      </c>
      <c r="G434" s="101">
        <f t="shared" si="7"/>
        <v>8.3999999999999995E-5</v>
      </c>
      <c r="H434" s="81" t="s">
        <v>256</v>
      </c>
      <c r="I434" s="102" t="s">
        <v>283</v>
      </c>
      <c r="J434" s="100" t="s">
        <v>258</v>
      </c>
      <c r="K434" s="103">
        <f>$F434*'2. Emissions Units &amp; Activities'!I$30*(1-$E434)</f>
        <v>5.2951623529411758E-4</v>
      </c>
      <c r="L434" s="81">
        <f>$F434*'2. Emissions Units &amp; Activities'!J$30*(1-$E434)</f>
        <v>5.2951623529411758E-4</v>
      </c>
      <c r="M434" s="100" t="s">
        <v>258</v>
      </c>
      <c r="N434" s="103">
        <f>$G434*'2. Emissions Units &amp; Activities'!L$30*(1-$E434)</f>
        <v>1.3835294117647056E-6</v>
      </c>
      <c r="O434" s="81">
        <f>$G434*'2. Emissions Units &amp; Activities'!M$30*(1-$E434)</f>
        <v>1.3835294117647056E-6</v>
      </c>
    </row>
    <row r="435" spans="1:15">
      <c r="A435" s="77" t="s">
        <v>165</v>
      </c>
      <c r="B435" s="98" t="s">
        <v>268</v>
      </c>
      <c r="C435" s="79" t="str">
        <f>IFERROR(IF(B435="No CAS","",INDEX('DEQ Pollutant List'!$C$7:$C$611,MATCH('3. Pollutant Emissions - EF'!B435,'DEQ Pollutant List'!$B$7:$B$611,0))),"")</f>
        <v>Copper and compounds</v>
      </c>
      <c r="D435" s="113"/>
      <c r="E435" s="99">
        <v>0</v>
      </c>
      <c r="F435" s="100">
        <v>8.4999999999999995E-4</v>
      </c>
      <c r="G435" s="101">
        <f t="shared" si="7"/>
        <v>8.4999999999999995E-4</v>
      </c>
      <c r="H435" s="81" t="s">
        <v>256</v>
      </c>
      <c r="I435" s="102" t="s">
        <v>283</v>
      </c>
      <c r="J435" s="100" t="s">
        <v>258</v>
      </c>
      <c r="K435" s="103">
        <f>$F435*'2. Emissions Units &amp; Activities'!I$30*(1-$E435)</f>
        <v>5.3581999999999996E-3</v>
      </c>
      <c r="L435" s="81">
        <f>$F435*'2. Emissions Units &amp; Activities'!J$30*(1-$E435)</f>
        <v>5.3581999999999996E-3</v>
      </c>
      <c r="M435" s="100" t="s">
        <v>258</v>
      </c>
      <c r="N435" s="103">
        <f>$G435*'2. Emissions Units &amp; Activities'!L$30*(1-$E435)</f>
        <v>1.3999999999999998E-5</v>
      </c>
      <c r="O435" s="81">
        <f>$G435*'2. Emissions Units &amp; Activities'!M$30*(1-$E435)</f>
        <v>1.3999999999999998E-5</v>
      </c>
    </row>
    <row r="436" spans="1:15">
      <c r="A436" s="77" t="s">
        <v>165</v>
      </c>
      <c r="B436" s="98" t="s">
        <v>269</v>
      </c>
      <c r="C436" s="79" t="str">
        <f>IFERROR(IF(B436="No CAS","",INDEX('DEQ Pollutant List'!$C$7:$C$611,MATCH('3. Pollutant Emissions - EF'!B436,'DEQ Pollutant List'!$B$7:$B$611,0))),"")</f>
        <v>Ethyl benzene</v>
      </c>
      <c r="D436" s="113"/>
      <c r="E436" s="99">
        <v>0</v>
      </c>
      <c r="F436" s="100">
        <v>9.4999999999999998E-3</v>
      </c>
      <c r="G436" s="101">
        <f t="shared" si="7"/>
        <v>9.4999999999999998E-3</v>
      </c>
      <c r="H436" s="81" t="s">
        <v>256</v>
      </c>
      <c r="I436" s="102" t="s">
        <v>283</v>
      </c>
      <c r="J436" s="100" t="s">
        <v>258</v>
      </c>
      <c r="K436" s="103">
        <f>$F436*'2. Emissions Units &amp; Activities'!I$30*(1-$E436)</f>
        <v>5.9885764705882347E-2</v>
      </c>
      <c r="L436" s="81">
        <f>$F436*'2. Emissions Units &amp; Activities'!J$30*(1-$E436)</f>
        <v>5.9885764705882347E-2</v>
      </c>
      <c r="M436" s="100" t="s">
        <v>258</v>
      </c>
      <c r="N436" s="103">
        <f>$G436*'2. Emissions Units &amp; Activities'!L$30*(1-$E436)</f>
        <v>1.564705882352941E-4</v>
      </c>
      <c r="O436" s="81">
        <f>$G436*'2. Emissions Units &amp; Activities'!M$30*(1-$E436)</f>
        <v>1.564705882352941E-4</v>
      </c>
    </row>
    <row r="437" spans="1:15">
      <c r="A437" s="77" t="s">
        <v>165</v>
      </c>
      <c r="B437" s="98" t="s">
        <v>270</v>
      </c>
      <c r="C437" s="79" t="str">
        <f>IFERROR(IF(B437="No CAS","",INDEX('DEQ Pollutant List'!$C$7:$C$611,MATCH('3. Pollutant Emissions - EF'!B437,'DEQ Pollutant List'!$B$7:$B$611,0))),"")</f>
        <v>Formaldehyde</v>
      </c>
      <c r="D437" s="113"/>
      <c r="E437" s="99">
        <v>0</v>
      </c>
      <c r="F437" s="100">
        <v>1.7000000000000001E-2</v>
      </c>
      <c r="G437" s="101">
        <f t="shared" si="7"/>
        <v>1.7000000000000001E-2</v>
      </c>
      <c r="H437" s="81" t="s">
        <v>256</v>
      </c>
      <c r="I437" s="102" t="s">
        <v>283</v>
      </c>
      <c r="J437" s="100" t="s">
        <v>258</v>
      </c>
      <c r="K437" s="103">
        <f>$F437*'2. Emissions Units &amp; Activities'!I$30*(1-$E437)</f>
        <v>0.10716400000000001</v>
      </c>
      <c r="L437" s="81">
        <f>$F437*'2. Emissions Units &amp; Activities'!J$30*(1-$E437)</f>
        <v>0.10716400000000001</v>
      </c>
      <c r="M437" s="100" t="s">
        <v>258</v>
      </c>
      <c r="N437" s="103">
        <f>$G437*'2. Emissions Units &amp; Activities'!L$30*(1-$E437)</f>
        <v>2.7999999999999998E-4</v>
      </c>
      <c r="O437" s="81">
        <f>$G437*'2. Emissions Units &amp; Activities'!M$30*(1-$E437)</f>
        <v>2.7999999999999998E-4</v>
      </c>
    </row>
    <row r="438" spans="1:15">
      <c r="A438" s="77" t="s">
        <v>165</v>
      </c>
      <c r="B438" s="98" t="s">
        <v>271</v>
      </c>
      <c r="C438" s="79" t="str">
        <f>IFERROR(IF(B438="No CAS","",INDEX('DEQ Pollutant List'!$C$7:$C$611,MATCH('3. Pollutant Emissions - EF'!B438,'DEQ Pollutant List'!$B$7:$B$611,0))),"")</f>
        <v>Hexane</v>
      </c>
      <c r="D438" s="113"/>
      <c r="E438" s="99">
        <v>0</v>
      </c>
      <c r="F438" s="100">
        <v>6.3E-3</v>
      </c>
      <c r="G438" s="101">
        <f t="shared" si="7"/>
        <v>6.3E-3</v>
      </c>
      <c r="H438" s="81" t="s">
        <v>256</v>
      </c>
      <c r="I438" s="102" t="s">
        <v>283</v>
      </c>
      <c r="J438" s="100" t="s">
        <v>258</v>
      </c>
      <c r="K438" s="103">
        <f>$F438*'2. Emissions Units &amp; Activities'!I$30*(1-$E438)</f>
        <v>3.9713717647058826E-2</v>
      </c>
      <c r="L438" s="81">
        <f>$F438*'2. Emissions Units &amp; Activities'!J$30*(1-$E438)</f>
        <v>3.9713717647058826E-2</v>
      </c>
      <c r="M438" s="100" t="s">
        <v>258</v>
      </c>
      <c r="N438" s="103">
        <f>$G438*'2. Emissions Units &amp; Activities'!L$30*(1-$E438)</f>
        <v>1.0376470588235293E-4</v>
      </c>
      <c r="O438" s="81">
        <f>$G438*'2. Emissions Units &amp; Activities'!M$30*(1-$E438)</f>
        <v>1.0376470588235293E-4</v>
      </c>
    </row>
    <row r="439" spans="1:15">
      <c r="A439" s="77" t="s">
        <v>165</v>
      </c>
      <c r="B439" s="98" t="s">
        <v>272</v>
      </c>
      <c r="C439" s="79" t="s">
        <v>285</v>
      </c>
      <c r="D439" s="113"/>
      <c r="E439" s="99">
        <v>0</v>
      </c>
      <c r="F439" s="100">
        <v>5.0000000000000001E-4</v>
      </c>
      <c r="G439" s="101">
        <f t="shared" si="7"/>
        <v>5.0000000000000001E-4</v>
      </c>
      <c r="H439" s="81" t="s">
        <v>256</v>
      </c>
      <c r="I439" s="102" t="s">
        <v>283</v>
      </c>
      <c r="J439" s="100" t="s">
        <v>258</v>
      </c>
      <c r="K439" s="103">
        <f>$F439*'2. Emissions Units &amp; Activities'!I$30*(1-$E439)</f>
        <v>3.1518823529411762E-3</v>
      </c>
      <c r="L439" s="81">
        <f>$F439*'2. Emissions Units &amp; Activities'!J$30*(1-$E439)</f>
        <v>3.1518823529411762E-3</v>
      </c>
      <c r="M439" s="100" t="s">
        <v>258</v>
      </c>
      <c r="N439" s="103">
        <f>$G439*'2. Emissions Units &amp; Activities'!L$30*(1-$E439)</f>
        <v>8.2352941176470581E-6</v>
      </c>
      <c r="O439" s="81">
        <f>$G439*'2. Emissions Units &amp; Activities'!M$30*(1-$E439)</f>
        <v>8.2352941176470581E-6</v>
      </c>
    </row>
    <row r="440" spans="1:15">
      <c r="A440" s="77" t="s">
        <v>165</v>
      </c>
      <c r="B440" s="98" t="s">
        <v>273</v>
      </c>
      <c r="C440" s="79" t="str">
        <f>IFERROR(IF(B440="No CAS","",INDEX('DEQ Pollutant List'!$C$7:$C$611,MATCH('3. Pollutant Emissions - EF'!B440,'DEQ Pollutant List'!$B$7:$B$611,0))),"")</f>
        <v>Manganese and compounds</v>
      </c>
      <c r="D440" s="113"/>
      <c r="E440" s="99">
        <v>0</v>
      </c>
      <c r="F440" s="100">
        <v>3.8000000000000002E-4</v>
      </c>
      <c r="G440" s="101">
        <f t="shared" si="7"/>
        <v>3.8000000000000002E-4</v>
      </c>
      <c r="H440" s="81" t="s">
        <v>256</v>
      </c>
      <c r="I440" s="102" t="s">
        <v>283</v>
      </c>
      <c r="J440" s="100" t="s">
        <v>258</v>
      </c>
      <c r="K440" s="103">
        <f>$F440*'2. Emissions Units &amp; Activities'!I$30*(1-$E440)</f>
        <v>2.3954305882352943E-3</v>
      </c>
      <c r="L440" s="81">
        <f>$F440*'2. Emissions Units &amp; Activities'!J$30*(1-$E440)</f>
        <v>2.3954305882352943E-3</v>
      </c>
      <c r="M440" s="100" t="s">
        <v>258</v>
      </c>
      <c r="N440" s="103">
        <f>$G440*'2. Emissions Units &amp; Activities'!L$30*(1-$E440)</f>
        <v>6.2588235294117641E-6</v>
      </c>
      <c r="O440" s="81">
        <f>$G440*'2. Emissions Units &amp; Activities'!M$30*(1-$E440)</f>
        <v>6.2588235294117641E-6</v>
      </c>
    </row>
    <row r="441" spans="1:15">
      <c r="A441" s="77" t="s">
        <v>165</v>
      </c>
      <c r="B441" s="98" t="s">
        <v>274</v>
      </c>
      <c r="C441" s="79" t="str">
        <f>IFERROR(IF(B441="No CAS","",INDEX('DEQ Pollutant List'!$C$7:$C$611,MATCH('3. Pollutant Emissions - EF'!B441,'DEQ Pollutant List'!$B$7:$B$611,0))),"")</f>
        <v>Mercury and compounds</v>
      </c>
      <c r="D441" s="113"/>
      <c r="E441" s="99">
        <v>0</v>
      </c>
      <c r="F441" s="100">
        <v>2.5999999999999998E-4</v>
      </c>
      <c r="G441" s="101">
        <f t="shared" si="7"/>
        <v>2.5999999999999998E-4</v>
      </c>
      <c r="H441" s="81" t="s">
        <v>256</v>
      </c>
      <c r="I441" s="102" t="s">
        <v>283</v>
      </c>
      <c r="J441" s="100" t="s">
        <v>258</v>
      </c>
      <c r="K441" s="103">
        <f>$F441*'2. Emissions Units &amp; Activities'!I$30*(1-$E441)</f>
        <v>1.6389788235294115E-3</v>
      </c>
      <c r="L441" s="81">
        <f>$F441*'2. Emissions Units &amp; Activities'!J$30*(1-$E441)</f>
        <v>1.6389788235294115E-3</v>
      </c>
      <c r="M441" s="100" t="s">
        <v>258</v>
      </c>
      <c r="N441" s="103">
        <f>$G441*'2. Emissions Units &amp; Activities'!L$30*(1-$E441)</f>
        <v>4.2823529411764693E-6</v>
      </c>
      <c r="O441" s="81">
        <f>$G441*'2. Emissions Units &amp; Activities'!M$30*(1-$E441)</f>
        <v>4.2823529411764693E-6</v>
      </c>
    </row>
    <row r="442" spans="1:15">
      <c r="A442" s="77" t="s">
        <v>165</v>
      </c>
      <c r="B442" s="98" t="s">
        <v>275</v>
      </c>
      <c r="C442" s="79" t="str">
        <f>IFERROR(IF(B442="No CAS","",INDEX('DEQ Pollutant List'!$C$7:$C$611,MATCH('3. Pollutant Emissions - EF'!B442,'DEQ Pollutant List'!$B$7:$B$611,0))),"")</f>
        <v>Molybdenum trioxide</v>
      </c>
      <c r="D442" s="113"/>
      <c r="E442" s="99">
        <v>0</v>
      </c>
      <c r="F442" s="100">
        <v>1.65E-3</v>
      </c>
      <c r="G442" s="101">
        <f t="shared" si="7"/>
        <v>1.65E-3</v>
      </c>
      <c r="H442" s="81" t="s">
        <v>256</v>
      </c>
      <c r="I442" s="102" t="s">
        <v>283</v>
      </c>
      <c r="J442" s="100" t="s">
        <v>258</v>
      </c>
      <c r="K442" s="103">
        <f>$F442*'2. Emissions Units &amp; Activities'!I$30*(1-$E442)</f>
        <v>1.0401211764705882E-2</v>
      </c>
      <c r="L442" s="81">
        <f>$F442*'2. Emissions Units &amp; Activities'!J$30*(1-$E442)</f>
        <v>1.0401211764705882E-2</v>
      </c>
      <c r="M442" s="100" t="s">
        <v>258</v>
      </c>
      <c r="N442" s="103">
        <f>$G442*'2. Emissions Units &amp; Activities'!L$30*(1-$E442)</f>
        <v>2.7176470588235289E-5</v>
      </c>
      <c r="O442" s="81">
        <f>$G442*'2. Emissions Units &amp; Activities'!M$30*(1-$E442)</f>
        <v>2.7176470588235289E-5</v>
      </c>
    </row>
    <row r="443" spans="1:15">
      <c r="A443" s="77" t="s">
        <v>165</v>
      </c>
      <c r="B443" s="98" t="s">
        <v>276</v>
      </c>
      <c r="C443" s="79" t="str">
        <f>IFERROR(IF(B443="No CAS","",INDEX('DEQ Pollutant List'!$C$7:$C$611,MATCH('3. Pollutant Emissions - EF'!B443,'DEQ Pollutant List'!$B$7:$B$611,0))),"")</f>
        <v>Naphthalene</v>
      </c>
      <c r="D443" s="113"/>
      <c r="E443" s="99">
        <v>0</v>
      </c>
      <c r="F443" s="100">
        <v>2.9999999999999997E-4</v>
      </c>
      <c r="G443" s="101">
        <f t="shared" si="7"/>
        <v>2.9999999999999997E-4</v>
      </c>
      <c r="H443" s="81" t="s">
        <v>256</v>
      </c>
      <c r="I443" s="102" t="s">
        <v>283</v>
      </c>
      <c r="J443" s="100" t="s">
        <v>258</v>
      </c>
      <c r="K443" s="103">
        <f>$F443*'2. Emissions Units &amp; Activities'!I$30*(1-$E443)</f>
        <v>1.8911294117647057E-3</v>
      </c>
      <c r="L443" s="81">
        <f>$F443*'2. Emissions Units &amp; Activities'!J$30*(1-$E443)</f>
        <v>1.8911294117647057E-3</v>
      </c>
      <c r="M443" s="100" t="s">
        <v>258</v>
      </c>
      <c r="N443" s="103">
        <f>$G443*'2. Emissions Units &amp; Activities'!L$30*(1-$E443)</f>
        <v>4.9411764705882345E-6</v>
      </c>
      <c r="O443" s="81">
        <f>$G443*'2. Emissions Units &amp; Activities'!M$30*(1-$E443)</f>
        <v>4.9411764705882345E-6</v>
      </c>
    </row>
    <row r="444" spans="1:15">
      <c r="A444" s="77" t="s">
        <v>165</v>
      </c>
      <c r="B444" s="98" t="s">
        <v>277</v>
      </c>
      <c r="C444" s="79" t="str">
        <f>IFERROR(IF(B444="No CAS","",INDEX('DEQ Pollutant List'!$C$7:$C$611,MATCH('3. Pollutant Emissions - EF'!B444,'DEQ Pollutant List'!$B$7:$B$611,0))),"")</f>
        <v>Nickel and compounds</v>
      </c>
      <c r="D444" s="113"/>
      <c r="E444" s="99">
        <v>0</v>
      </c>
      <c r="F444" s="100">
        <v>2.0999999999999999E-3</v>
      </c>
      <c r="G444" s="101">
        <f t="shared" si="7"/>
        <v>2.0999999999999999E-3</v>
      </c>
      <c r="H444" s="81" t="s">
        <v>256</v>
      </c>
      <c r="I444" s="102" t="s">
        <v>283</v>
      </c>
      <c r="J444" s="100" t="s">
        <v>258</v>
      </c>
      <c r="K444" s="103">
        <f>$F444*'2. Emissions Units &amp; Activities'!I$30*(1-$E444)</f>
        <v>1.323790588235294E-2</v>
      </c>
      <c r="L444" s="81">
        <f>$F444*'2. Emissions Units &amp; Activities'!J$30*(1-$E444)</f>
        <v>1.323790588235294E-2</v>
      </c>
      <c r="M444" s="100" t="s">
        <v>258</v>
      </c>
      <c r="N444" s="103">
        <f>$G444*'2. Emissions Units &amp; Activities'!L$30*(1-$E444)</f>
        <v>3.458823529411764E-5</v>
      </c>
      <c r="O444" s="81">
        <f>$G444*'2. Emissions Units &amp; Activities'!M$30*(1-$E444)</f>
        <v>3.458823529411764E-5</v>
      </c>
    </row>
    <row r="445" spans="1:15">
      <c r="A445" s="77" t="s">
        <v>165</v>
      </c>
      <c r="B445" s="98">
        <v>401</v>
      </c>
      <c r="C445" s="79" t="str">
        <f>IFERROR(IF(B445="No CAS","",INDEX('DEQ Pollutant List'!$C$7:$C$611,MATCH('3. Pollutant Emissions - EF'!B445,'DEQ Pollutant List'!$B$7:$B$611,0))),"")</f>
        <v>Polycyclic aromatic hydrocarbons (PAHs)</v>
      </c>
      <c r="D445" s="113"/>
      <c r="E445" s="99">
        <v>0</v>
      </c>
      <c r="F445" s="100">
        <v>1E-4</v>
      </c>
      <c r="G445" s="101">
        <f t="shared" si="7"/>
        <v>1E-4</v>
      </c>
      <c r="H445" s="81" t="s">
        <v>256</v>
      </c>
      <c r="I445" s="102" t="s">
        <v>283</v>
      </c>
      <c r="J445" s="100" t="s">
        <v>258</v>
      </c>
      <c r="K445" s="103">
        <f>$F445*'2. Emissions Units &amp; Activities'!I$30*(1-$E445)</f>
        <v>6.3037647058823535E-4</v>
      </c>
      <c r="L445" s="81">
        <f>$F445*'2. Emissions Units &amp; Activities'!J$30*(1-$E445)</f>
        <v>6.3037647058823535E-4</v>
      </c>
      <c r="M445" s="100" t="s">
        <v>258</v>
      </c>
      <c r="N445" s="103">
        <f>$G445*'2. Emissions Units &amp; Activities'!L$30*(1-$E445)</f>
        <v>1.6470588235294116E-6</v>
      </c>
      <c r="O445" s="81">
        <f>$G445*'2. Emissions Units &amp; Activities'!M$30*(1-$E445)</f>
        <v>1.6470588235294116E-6</v>
      </c>
    </row>
    <row r="446" spans="1:15">
      <c r="A446" s="77" t="s">
        <v>165</v>
      </c>
      <c r="B446" s="98" t="s">
        <v>278</v>
      </c>
      <c r="C446" s="79" t="str">
        <f>IFERROR(IF(B446="No CAS","",INDEX('DEQ Pollutant List'!$C$7:$C$611,MATCH('3. Pollutant Emissions - EF'!B446,'DEQ Pollutant List'!$B$7:$B$611,0))),"")</f>
        <v>Selenium and compounds</v>
      </c>
      <c r="D446" s="113"/>
      <c r="E446" s="99">
        <v>0</v>
      </c>
      <c r="F446" s="100">
        <v>2.4000000000000001E-5</v>
      </c>
      <c r="G446" s="101">
        <f t="shared" si="7"/>
        <v>2.4000000000000001E-5</v>
      </c>
      <c r="H446" s="81" t="s">
        <v>256</v>
      </c>
      <c r="I446" s="102" t="s">
        <v>283</v>
      </c>
      <c r="J446" s="100" t="s">
        <v>258</v>
      </c>
      <c r="K446" s="103">
        <f>$F446*'2. Emissions Units &amp; Activities'!I$30*(1-$E446)</f>
        <v>1.5129035294117647E-4</v>
      </c>
      <c r="L446" s="81">
        <f>$F446*'2. Emissions Units &amp; Activities'!J$30*(1-$E446)</f>
        <v>1.5129035294117647E-4</v>
      </c>
      <c r="M446" s="100" t="s">
        <v>258</v>
      </c>
      <c r="N446" s="103">
        <f>$G446*'2. Emissions Units &amp; Activities'!L$30*(1-$E446)</f>
        <v>3.9529411764705879E-7</v>
      </c>
      <c r="O446" s="81">
        <f>$G446*'2. Emissions Units &amp; Activities'!M$30*(1-$E446)</f>
        <v>3.9529411764705879E-7</v>
      </c>
    </row>
    <row r="447" spans="1:15">
      <c r="A447" s="77" t="s">
        <v>165</v>
      </c>
      <c r="B447" s="98" t="s">
        <v>279</v>
      </c>
      <c r="C447" s="79" t="str">
        <f>IFERROR(IF(B447="No CAS","",INDEX('DEQ Pollutant List'!$C$7:$C$611,MATCH('3. Pollutant Emissions - EF'!B447,'DEQ Pollutant List'!$B$7:$B$611,0))),"")</f>
        <v>Toluene</v>
      </c>
      <c r="D447" s="113"/>
      <c r="E447" s="99">
        <v>0</v>
      </c>
      <c r="F447" s="100">
        <v>3.6600000000000001E-2</v>
      </c>
      <c r="G447" s="101">
        <f t="shared" si="7"/>
        <v>3.6600000000000001E-2</v>
      </c>
      <c r="H447" s="81" t="s">
        <v>256</v>
      </c>
      <c r="I447" s="102" t="s">
        <v>283</v>
      </c>
      <c r="J447" s="100" t="s">
        <v>258</v>
      </c>
      <c r="K447" s="103">
        <f>$F447*'2. Emissions Units &amp; Activities'!I$30*(1-$E447)</f>
        <v>0.23071778823529412</v>
      </c>
      <c r="L447" s="81">
        <f>$F447*'2. Emissions Units &amp; Activities'!J$30*(1-$E447)</f>
        <v>0.23071778823529412</v>
      </c>
      <c r="M447" s="100" t="s">
        <v>258</v>
      </c>
      <c r="N447" s="103">
        <f>$G447*'2. Emissions Units &amp; Activities'!L$30*(1-$E447)</f>
        <v>6.0282352941176459E-4</v>
      </c>
      <c r="O447" s="81">
        <f>$G447*'2. Emissions Units &amp; Activities'!M$30*(1-$E447)</f>
        <v>6.0282352941176459E-4</v>
      </c>
    </row>
    <row r="448" spans="1:15">
      <c r="A448" s="77" t="s">
        <v>165</v>
      </c>
      <c r="B448" s="98" t="s">
        <v>280</v>
      </c>
      <c r="C448" s="79" t="str">
        <f>IFERROR(IF(B448="No CAS","",INDEX('DEQ Pollutant List'!$C$7:$C$611,MATCH('3. Pollutant Emissions - EF'!B448,'DEQ Pollutant List'!$B$7:$B$611,0))),"")</f>
        <v>Vanadium (fume or dust)</v>
      </c>
      <c r="D448" s="113"/>
      <c r="E448" s="99">
        <v>0</v>
      </c>
      <c r="F448" s="100">
        <v>2.3E-3</v>
      </c>
      <c r="G448" s="101">
        <f t="shared" si="7"/>
        <v>2.3E-3</v>
      </c>
      <c r="H448" s="81" t="s">
        <v>256</v>
      </c>
      <c r="I448" s="102" t="s">
        <v>283</v>
      </c>
      <c r="J448" s="100" t="s">
        <v>258</v>
      </c>
      <c r="K448" s="103">
        <f>$F448*'2. Emissions Units &amp; Activities'!I$30*(1-$E448)</f>
        <v>1.4498658823529411E-2</v>
      </c>
      <c r="L448" s="81">
        <f>$F448*'2. Emissions Units &amp; Activities'!J$30*(1-$E448)</f>
        <v>1.4498658823529411E-2</v>
      </c>
      <c r="M448" s="100" t="s">
        <v>258</v>
      </c>
      <c r="N448" s="103">
        <f>$G448*'2. Emissions Units &amp; Activities'!L$30*(1-$E448)</f>
        <v>3.7882352941176462E-5</v>
      </c>
      <c r="O448" s="81">
        <f>$G448*'2. Emissions Units &amp; Activities'!M$30*(1-$E448)</f>
        <v>3.7882352941176462E-5</v>
      </c>
    </row>
    <row r="449" spans="1:15">
      <c r="A449" s="77" t="s">
        <v>165</v>
      </c>
      <c r="B449" s="98" t="s">
        <v>281</v>
      </c>
      <c r="C449" s="79" t="str">
        <f>IFERROR(IF(B449="No CAS","",INDEX('DEQ Pollutant List'!$C$7:$C$611,MATCH('3. Pollutant Emissions - EF'!B449,'DEQ Pollutant List'!$B$7:$B$611,0))),"")</f>
        <v>Xylene (mixture), including m-xylene, o-xylene, p-xylene</v>
      </c>
      <c r="D449" s="113"/>
      <c r="E449" s="99">
        <v>0</v>
      </c>
      <c r="F449" s="100">
        <v>2.7199999999999998E-2</v>
      </c>
      <c r="G449" s="101">
        <f t="shared" si="7"/>
        <v>2.7199999999999998E-2</v>
      </c>
      <c r="H449" s="81" t="s">
        <v>256</v>
      </c>
      <c r="I449" s="102" t="s">
        <v>283</v>
      </c>
      <c r="J449" s="100" t="s">
        <v>258</v>
      </c>
      <c r="K449" s="103">
        <f>$F449*'2. Emissions Units &amp; Activities'!I$30*(1-$E449)</f>
        <v>0.17146239999999999</v>
      </c>
      <c r="L449" s="81">
        <f>$F449*'2. Emissions Units &amp; Activities'!J$30*(1-$E449)</f>
        <v>0.17146239999999999</v>
      </c>
      <c r="M449" s="100" t="s">
        <v>258</v>
      </c>
      <c r="N449" s="103">
        <f>$G449*'2. Emissions Units &amp; Activities'!L$30*(1-$E449)</f>
        <v>4.4799999999999994E-4</v>
      </c>
      <c r="O449" s="81">
        <f>$G449*'2. Emissions Units &amp; Activities'!M$30*(1-$E449)</f>
        <v>4.4799999999999994E-4</v>
      </c>
    </row>
    <row r="450" spans="1:15">
      <c r="A450" s="77" t="s">
        <v>165</v>
      </c>
      <c r="B450" s="98" t="s">
        <v>282</v>
      </c>
      <c r="C450" s="79" t="str">
        <f>IFERROR(IF(B450="No CAS","",INDEX('DEQ Pollutant List'!$C$7:$C$611,MATCH('3. Pollutant Emissions - EF'!B450,'DEQ Pollutant List'!$B$7:$B$611,0))),"")</f>
        <v>Zinc and compounds</v>
      </c>
      <c r="D450" s="113"/>
      <c r="E450" s="99">
        <v>0</v>
      </c>
      <c r="F450" s="100">
        <v>2.9000000000000001E-2</v>
      </c>
      <c r="G450" s="101">
        <f t="shared" si="7"/>
        <v>2.9000000000000001E-2</v>
      </c>
      <c r="H450" s="81" t="s">
        <v>256</v>
      </c>
      <c r="I450" s="102" t="s">
        <v>283</v>
      </c>
      <c r="J450" s="100" t="s">
        <v>258</v>
      </c>
      <c r="K450" s="103">
        <f>$F450*'2. Emissions Units &amp; Activities'!I$30*(1-$E450)</f>
        <v>0.18280917647058822</v>
      </c>
      <c r="L450" s="81">
        <f>$F450*'2. Emissions Units &amp; Activities'!J$30*(1-$E450)</f>
        <v>0.18280917647058822</v>
      </c>
      <c r="M450" s="100" t="s">
        <v>258</v>
      </c>
      <c r="N450" s="103">
        <f>$G450*'2. Emissions Units &amp; Activities'!L$30*(1-$E450)</f>
        <v>4.7764705882352937E-4</v>
      </c>
      <c r="O450" s="81">
        <f>$G450*'2. Emissions Units &amp; Activities'!M$30*(1-$E450)</f>
        <v>4.7764705882352937E-4</v>
      </c>
    </row>
    <row r="451" spans="1:15">
      <c r="A451" s="77"/>
      <c r="B451" s="98"/>
      <c r="C451" s="79" t="str">
        <f>IFERROR(IF(B451="No CAS","",INDEX('DEQ Pollutant List'!$C$7:$C$611,MATCH('3. Pollutant Emissions - EF'!B451,'DEQ Pollutant List'!$B$7:$B$611,0))),"")</f>
        <v/>
      </c>
      <c r="D451" s="113"/>
      <c r="E451" s="99"/>
      <c r="F451" s="100"/>
      <c r="G451" s="101"/>
      <c r="H451" s="81"/>
      <c r="I451" s="102"/>
      <c r="J451" s="100"/>
      <c r="K451" s="103"/>
      <c r="L451" s="81"/>
      <c r="M451" s="100"/>
      <c r="N451" s="103"/>
      <c r="O451" s="81"/>
    </row>
    <row r="452" spans="1:15">
      <c r="A452" s="77" t="s">
        <v>168</v>
      </c>
      <c r="B452" s="98" t="s">
        <v>255</v>
      </c>
      <c r="C452" s="79" t="str">
        <f>IFERROR(IF(B452="No CAS","",INDEX('DEQ Pollutant List'!$C$7:$C$611,MATCH('3. Pollutant Emissions - EF'!B452,'DEQ Pollutant List'!$B$7:$B$611,0))),"")</f>
        <v>Acetaldehyde</v>
      </c>
      <c r="D452" s="113"/>
      <c r="E452" s="99">
        <v>0</v>
      </c>
      <c r="F452" s="100">
        <v>4.3E-3</v>
      </c>
      <c r="G452" s="101">
        <f t="shared" si="7"/>
        <v>4.3E-3</v>
      </c>
      <c r="H452" s="81" t="s">
        <v>256</v>
      </c>
      <c r="I452" s="102" t="s">
        <v>283</v>
      </c>
      <c r="J452" s="100" t="s">
        <v>258</v>
      </c>
      <c r="K452" s="103">
        <f>$F452*'2. Emissions Units &amp; Activities'!I$31*(1-$E452)</f>
        <v>1.1078823529411766E-2</v>
      </c>
      <c r="L452" s="81">
        <f>$F452*'2. Emissions Units &amp; Activities'!J$31*(1-$E452)</f>
        <v>1.1078823529411766E-2</v>
      </c>
      <c r="M452" s="100" t="s">
        <v>258</v>
      </c>
      <c r="N452" s="103">
        <f>$G452*'2. Emissions Units &amp; Activities'!L$31*(1-$E452)</f>
        <v>3.0352941176470584E-5</v>
      </c>
      <c r="O452" s="81">
        <f>$G452*'2. Emissions Units &amp; Activities'!M$31*(1-$E452)</f>
        <v>3.0352941176470584E-5</v>
      </c>
    </row>
    <row r="453" spans="1:15">
      <c r="A453" s="77" t="s">
        <v>168</v>
      </c>
      <c r="B453" s="98" t="s">
        <v>259</v>
      </c>
      <c r="C453" s="79" t="str">
        <f>IFERROR(IF(B453="No CAS","",INDEX('DEQ Pollutant List'!$C$7:$C$611,MATCH('3. Pollutant Emissions - EF'!B453,'DEQ Pollutant List'!$B$7:$B$611,0))),"")</f>
        <v>Acrolein</v>
      </c>
      <c r="D453" s="113"/>
      <c r="E453" s="99">
        <v>0</v>
      </c>
      <c r="F453" s="100">
        <v>2.7000000000000001E-3</v>
      </c>
      <c r="G453" s="101">
        <f t="shared" si="7"/>
        <v>2.7000000000000001E-3</v>
      </c>
      <c r="H453" s="81" t="s">
        <v>256</v>
      </c>
      <c r="I453" s="102" t="s">
        <v>283</v>
      </c>
      <c r="J453" s="100" t="s">
        <v>258</v>
      </c>
      <c r="K453" s="103">
        <f>$F453*'2. Emissions Units &amp; Activities'!I$31*(1-$E453)</f>
        <v>6.9564705882352949E-3</v>
      </c>
      <c r="L453" s="81">
        <f>$F453*'2. Emissions Units &amp; Activities'!J$31*(1-$E453)</f>
        <v>6.9564705882352949E-3</v>
      </c>
      <c r="M453" s="100" t="s">
        <v>258</v>
      </c>
      <c r="N453" s="103">
        <f>$G453*'2. Emissions Units &amp; Activities'!L$31*(1-$E453)</f>
        <v>1.9058823529411764E-5</v>
      </c>
      <c r="O453" s="81">
        <f>$G453*'2. Emissions Units &amp; Activities'!M$31*(1-$E453)</f>
        <v>1.9058823529411764E-5</v>
      </c>
    </row>
    <row r="454" spans="1:15">
      <c r="A454" s="77" t="s">
        <v>168</v>
      </c>
      <c r="B454" s="98" t="s">
        <v>260</v>
      </c>
      <c r="C454" s="79" t="str">
        <f>IFERROR(IF(B454="No CAS","",INDEX('DEQ Pollutant List'!$C$7:$C$611,MATCH('3. Pollutant Emissions - EF'!B454,'DEQ Pollutant List'!$B$7:$B$611,0))),"")</f>
        <v>Ammonia</v>
      </c>
      <c r="D454" s="113"/>
      <c r="E454" s="99">
        <v>0</v>
      </c>
      <c r="F454" s="100">
        <v>18</v>
      </c>
      <c r="G454" s="101">
        <f t="shared" si="7"/>
        <v>18</v>
      </c>
      <c r="H454" s="81" t="s">
        <v>256</v>
      </c>
      <c r="I454" s="102" t="s">
        <v>283</v>
      </c>
      <c r="J454" s="100" t="s">
        <v>258</v>
      </c>
      <c r="K454" s="103">
        <f>$F454*'2. Emissions Units &amp; Activities'!I$31*(1-$E454)</f>
        <v>46.3764705882353</v>
      </c>
      <c r="L454" s="81">
        <f>$F454*'2. Emissions Units &amp; Activities'!J$31*(1-$E454)</f>
        <v>46.3764705882353</v>
      </c>
      <c r="M454" s="100" t="s">
        <v>258</v>
      </c>
      <c r="N454" s="103">
        <f>$G454*'2. Emissions Units &amp; Activities'!L$31*(1-$E454)</f>
        <v>0.12705882352941175</v>
      </c>
      <c r="O454" s="81">
        <f>$G454*'2. Emissions Units &amp; Activities'!M$31*(1-$E454)</f>
        <v>0.12705882352941175</v>
      </c>
    </row>
    <row r="455" spans="1:15">
      <c r="A455" s="77" t="s">
        <v>168</v>
      </c>
      <c r="B455" s="98" t="s">
        <v>253</v>
      </c>
      <c r="C455" s="79" t="str">
        <f>IFERROR(IF(B455="No CAS","",INDEX('DEQ Pollutant List'!$C$7:$C$611,MATCH('3. Pollutant Emissions - EF'!B455,'DEQ Pollutant List'!$B$7:$B$611,0))),"")</f>
        <v>Arsenic and compounds</v>
      </c>
      <c r="D455" s="113"/>
      <c r="E455" s="99">
        <v>0</v>
      </c>
      <c r="F455" s="100">
        <v>2.0000000000000001E-4</v>
      </c>
      <c r="G455" s="101">
        <f t="shared" si="7"/>
        <v>2.0000000000000001E-4</v>
      </c>
      <c r="H455" s="81" t="s">
        <v>256</v>
      </c>
      <c r="I455" s="102" t="s">
        <v>283</v>
      </c>
      <c r="J455" s="100" t="s">
        <v>258</v>
      </c>
      <c r="K455" s="103">
        <f>$F455*'2. Emissions Units &amp; Activities'!I$31*(1-$E455)</f>
        <v>5.1529411764705889E-4</v>
      </c>
      <c r="L455" s="81">
        <f>$F455*'2. Emissions Units &amp; Activities'!J$31*(1-$E455)</f>
        <v>5.1529411764705889E-4</v>
      </c>
      <c r="M455" s="100" t="s">
        <v>258</v>
      </c>
      <c r="N455" s="103">
        <f>$G455*'2. Emissions Units &amp; Activities'!L$31*(1-$E455)</f>
        <v>1.4117647058823529E-6</v>
      </c>
      <c r="O455" s="81">
        <f>$G455*'2. Emissions Units &amp; Activities'!M$31*(1-$E455)</f>
        <v>1.4117647058823529E-6</v>
      </c>
    </row>
    <row r="456" spans="1:15">
      <c r="A456" s="77" t="s">
        <v>168</v>
      </c>
      <c r="B456" s="98" t="s">
        <v>261</v>
      </c>
      <c r="C456" s="79" t="str">
        <f>IFERROR(IF(B456="No CAS","",INDEX('DEQ Pollutant List'!$C$7:$C$611,MATCH('3. Pollutant Emissions - EF'!B456,'DEQ Pollutant List'!$B$7:$B$611,0))),"")</f>
        <v>Barium and compounds</v>
      </c>
      <c r="D456" s="113"/>
      <c r="E456" s="99">
        <v>0</v>
      </c>
      <c r="F456" s="100">
        <v>4.4000000000000003E-3</v>
      </c>
      <c r="G456" s="101">
        <f t="shared" si="7"/>
        <v>4.4000000000000003E-3</v>
      </c>
      <c r="H456" s="81" t="s">
        <v>256</v>
      </c>
      <c r="I456" s="102" t="s">
        <v>283</v>
      </c>
      <c r="J456" s="100" t="s">
        <v>258</v>
      </c>
      <c r="K456" s="103">
        <f>$F456*'2. Emissions Units &amp; Activities'!I$31*(1-$E456)</f>
        <v>1.1336470588235295E-2</v>
      </c>
      <c r="L456" s="81">
        <f>$F456*'2. Emissions Units &amp; Activities'!J$31*(1-$E456)</f>
        <v>1.1336470588235295E-2</v>
      </c>
      <c r="M456" s="100" t="s">
        <v>258</v>
      </c>
      <c r="N456" s="103">
        <f>$G456*'2. Emissions Units &amp; Activities'!L$31*(1-$E456)</f>
        <v>3.1058823529411765E-5</v>
      </c>
      <c r="O456" s="81">
        <f>$G456*'2. Emissions Units &amp; Activities'!M$31*(1-$E456)</f>
        <v>3.1058823529411765E-5</v>
      </c>
    </row>
    <row r="457" spans="1:15">
      <c r="A457" s="77" t="s">
        <v>168</v>
      </c>
      <c r="B457" s="98" t="s">
        <v>262</v>
      </c>
      <c r="C457" s="79" t="str">
        <f>IFERROR(IF(B457="No CAS","",INDEX('DEQ Pollutant List'!$C$7:$C$611,MATCH('3. Pollutant Emissions - EF'!B457,'DEQ Pollutant List'!$B$7:$B$611,0))),"")</f>
        <v>Benzene</v>
      </c>
      <c r="D457" s="113"/>
      <c r="E457" s="99">
        <v>0</v>
      </c>
      <c r="F457" s="100">
        <v>8.0000000000000002E-3</v>
      </c>
      <c r="G457" s="101">
        <f t="shared" si="7"/>
        <v>8.0000000000000002E-3</v>
      </c>
      <c r="H457" s="81" t="s">
        <v>256</v>
      </c>
      <c r="I457" s="102" t="s">
        <v>283</v>
      </c>
      <c r="J457" s="100" t="s">
        <v>258</v>
      </c>
      <c r="K457" s="103">
        <f>$F457*'2. Emissions Units &amp; Activities'!I$31*(1-$E457)</f>
        <v>2.0611764705882354E-2</v>
      </c>
      <c r="L457" s="81">
        <f>$F457*'2. Emissions Units &amp; Activities'!J$31*(1-$E457)</f>
        <v>2.0611764705882354E-2</v>
      </c>
      <c r="M457" s="100" t="s">
        <v>258</v>
      </c>
      <c r="N457" s="103">
        <f>$G457*'2. Emissions Units &amp; Activities'!L$31*(1-$E457)</f>
        <v>5.6470588235294113E-5</v>
      </c>
      <c r="O457" s="81">
        <f>$G457*'2. Emissions Units &amp; Activities'!M$31*(1-$E457)</f>
        <v>5.6470588235294113E-5</v>
      </c>
    </row>
    <row r="458" spans="1:15">
      <c r="A458" s="77" t="s">
        <v>168</v>
      </c>
      <c r="B458" s="98" t="s">
        <v>264</v>
      </c>
      <c r="C458" s="79" t="str">
        <f>IFERROR(IF(B458="No CAS","",INDEX('DEQ Pollutant List'!$C$7:$C$611,MATCH('3. Pollutant Emissions - EF'!B458,'DEQ Pollutant List'!$B$7:$B$611,0))),"")</f>
        <v>Beryllium and compounds</v>
      </c>
      <c r="D458" s="113"/>
      <c r="E458" s="99">
        <v>0</v>
      </c>
      <c r="F458" s="100">
        <v>1.2E-5</v>
      </c>
      <c r="G458" s="101">
        <f t="shared" si="7"/>
        <v>1.2E-5</v>
      </c>
      <c r="H458" s="81" t="s">
        <v>256</v>
      </c>
      <c r="I458" s="102" t="s">
        <v>283</v>
      </c>
      <c r="J458" s="100" t="s">
        <v>258</v>
      </c>
      <c r="K458" s="103">
        <f>$F458*'2. Emissions Units &amp; Activities'!I$31*(1-$E458)</f>
        <v>3.091764705882353E-5</v>
      </c>
      <c r="L458" s="81">
        <f>$F458*'2. Emissions Units &amp; Activities'!J$31*(1-$E458)</f>
        <v>3.091764705882353E-5</v>
      </c>
      <c r="M458" s="100" t="s">
        <v>258</v>
      </c>
      <c r="N458" s="103">
        <f>$G458*'2. Emissions Units &amp; Activities'!L$31*(1-$E458)</f>
        <v>8.4705882352941172E-8</v>
      </c>
      <c r="O458" s="81">
        <f>$G458*'2. Emissions Units &amp; Activities'!M$31*(1-$E458)</f>
        <v>8.4705882352941172E-8</v>
      </c>
    </row>
    <row r="459" spans="1:15">
      <c r="A459" s="77" t="s">
        <v>168</v>
      </c>
      <c r="B459" s="98" t="s">
        <v>265</v>
      </c>
      <c r="C459" s="79" t="s">
        <v>284</v>
      </c>
      <c r="D459" s="113"/>
      <c r="E459" s="99">
        <v>0</v>
      </c>
      <c r="F459" s="100">
        <v>1.1000000000000001E-3</v>
      </c>
      <c r="G459" s="101">
        <f t="shared" si="7"/>
        <v>1.1000000000000001E-3</v>
      </c>
      <c r="H459" s="81" t="s">
        <v>256</v>
      </c>
      <c r="I459" s="102" t="s">
        <v>283</v>
      </c>
      <c r="J459" s="100" t="s">
        <v>258</v>
      </c>
      <c r="K459" s="103">
        <f>$F459*'2. Emissions Units &amp; Activities'!I$31*(1-$E459)</f>
        <v>2.8341176470588238E-3</v>
      </c>
      <c r="L459" s="81">
        <f>$F459*'2. Emissions Units &amp; Activities'!J$31*(1-$E459)</f>
        <v>2.8341176470588238E-3</v>
      </c>
      <c r="M459" s="100" t="s">
        <v>258</v>
      </c>
      <c r="N459" s="103">
        <f>$G459*'2. Emissions Units &amp; Activities'!L$31*(1-$E459)</f>
        <v>7.7647058823529412E-6</v>
      </c>
      <c r="O459" s="81">
        <f>$G459*'2. Emissions Units &amp; Activities'!M$31*(1-$E459)</f>
        <v>7.7647058823529412E-6</v>
      </c>
    </row>
    <row r="460" spans="1:15">
      <c r="A460" s="77" t="s">
        <v>168</v>
      </c>
      <c r="B460" s="98" t="s">
        <v>266</v>
      </c>
      <c r="C460" s="79" t="str">
        <f>IFERROR(IF(B460="No CAS","",INDEX('DEQ Pollutant List'!$C$7:$C$611,MATCH('3. Pollutant Emissions - EF'!B460,'DEQ Pollutant List'!$B$7:$B$611,0))),"")</f>
        <v>Chromium VI, chromate and dichromate particulate</v>
      </c>
      <c r="D460" s="113"/>
      <c r="E460" s="99">
        <v>0</v>
      </c>
      <c r="F460" s="100">
        <v>1.4E-3</v>
      </c>
      <c r="G460" s="101">
        <f t="shared" si="7"/>
        <v>1.4E-3</v>
      </c>
      <c r="H460" s="81" t="s">
        <v>256</v>
      </c>
      <c r="I460" s="102" t="s">
        <v>283</v>
      </c>
      <c r="J460" s="100" t="s">
        <v>258</v>
      </c>
      <c r="K460" s="103">
        <f>$F460*'2. Emissions Units &amp; Activities'!I$31*(1-$E460)</f>
        <v>3.607058823529412E-3</v>
      </c>
      <c r="L460" s="81">
        <f>$F460*'2. Emissions Units &amp; Activities'!J$31*(1-$E460)</f>
        <v>3.607058823529412E-3</v>
      </c>
      <c r="M460" s="100" t="s">
        <v>258</v>
      </c>
      <c r="N460" s="103">
        <f>$G460*'2. Emissions Units &amp; Activities'!L$31*(1-$E460)</f>
        <v>9.882352941176469E-6</v>
      </c>
      <c r="O460" s="81">
        <f>$G460*'2. Emissions Units &amp; Activities'!M$31*(1-$E460)</f>
        <v>9.882352941176469E-6</v>
      </c>
    </row>
    <row r="461" spans="1:15">
      <c r="A461" s="77" t="s">
        <v>168</v>
      </c>
      <c r="B461" s="98" t="s">
        <v>267</v>
      </c>
      <c r="C461" s="79" t="str">
        <f>IFERROR(IF(B461="No CAS","",INDEX('DEQ Pollutant List'!$C$7:$C$611,MATCH('3. Pollutant Emissions - EF'!B461,'DEQ Pollutant List'!$B$7:$B$611,0))),"")</f>
        <v>Cobalt and compounds</v>
      </c>
      <c r="D461" s="113"/>
      <c r="E461" s="99">
        <v>0</v>
      </c>
      <c r="F461" s="100">
        <v>8.3999999999999995E-5</v>
      </c>
      <c r="G461" s="101">
        <f t="shared" si="7"/>
        <v>8.3999999999999995E-5</v>
      </c>
      <c r="H461" s="81" t="s">
        <v>256</v>
      </c>
      <c r="I461" s="102" t="s">
        <v>283</v>
      </c>
      <c r="J461" s="100" t="s">
        <v>258</v>
      </c>
      <c r="K461" s="103">
        <f>$F461*'2. Emissions Units &amp; Activities'!I$31*(1-$E461)</f>
        <v>2.1642352941176471E-4</v>
      </c>
      <c r="L461" s="81">
        <f>$F461*'2. Emissions Units &amp; Activities'!J$31*(1-$E461)</f>
        <v>2.1642352941176471E-4</v>
      </c>
      <c r="M461" s="100" t="s">
        <v>258</v>
      </c>
      <c r="N461" s="103">
        <f>$G461*'2. Emissions Units &amp; Activities'!L$31*(1-$E461)</f>
        <v>5.9294117647058815E-7</v>
      </c>
      <c r="O461" s="81">
        <f>$G461*'2. Emissions Units &amp; Activities'!M$31*(1-$E461)</f>
        <v>5.9294117647058815E-7</v>
      </c>
    </row>
    <row r="462" spans="1:15">
      <c r="A462" s="77" t="s">
        <v>168</v>
      </c>
      <c r="B462" s="98" t="s">
        <v>268</v>
      </c>
      <c r="C462" s="79" t="str">
        <f>IFERROR(IF(B462="No CAS","",INDEX('DEQ Pollutant List'!$C$7:$C$611,MATCH('3. Pollutant Emissions - EF'!B462,'DEQ Pollutant List'!$B$7:$B$611,0))),"")</f>
        <v>Copper and compounds</v>
      </c>
      <c r="D462" s="113"/>
      <c r="E462" s="99">
        <v>0</v>
      </c>
      <c r="F462" s="100">
        <v>8.4999999999999995E-4</v>
      </c>
      <c r="G462" s="101">
        <f t="shared" si="7"/>
        <v>8.4999999999999995E-4</v>
      </c>
      <c r="H462" s="81" t="s">
        <v>256</v>
      </c>
      <c r="I462" s="102" t="s">
        <v>283</v>
      </c>
      <c r="J462" s="100" t="s">
        <v>258</v>
      </c>
      <c r="K462" s="103">
        <f>$F462*'2. Emissions Units &amp; Activities'!I$31*(1-$E462)</f>
        <v>2.1900000000000001E-3</v>
      </c>
      <c r="L462" s="81">
        <f>$F462*'2. Emissions Units &amp; Activities'!J$31*(1-$E462)</f>
        <v>2.1900000000000001E-3</v>
      </c>
      <c r="M462" s="100" t="s">
        <v>258</v>
      </c>
      <c r="N462" s="103">
        <f>$G462*'2. Emissions Units &amp; Activities'!L$31*(1-$E462)</f>
        <v>5.9999999999999993E-6</v>
      </c>
      <c r="O462" s="81">
        <f>$G462*'2. Emissions Units &amp; Activities'!M$31*(1-$E462)</f>
        <v>5.9999999999999993E-6</v>
      </c>
    </row>
    <row r="463" spans="1:15">
      <c r="A463" s="77" t="s">
        <v>168</v>
      </c>
      <c r="B463" s="98" t="s">
        <v>269</v>
      </c>
      <c r="C463" s="79" t="str">
        <f>IFERROR(IF(B463="No CAS","",INDEX('DEQ Pollutant List'!$C$7:$C$611,MATCH('3. Pollutant Emissions - EF'!B463,'DEQ Pollutant List'!$B$7:$B$611,0))),"")</f>
        <v>Ethyl benzene</v>
      </c>
      <c r="D463" s="113"/>
      <c r="E463" s="99">
        <v>0</v>
      </c>
      <c r="F463" s="100">
        <v>9.4999999999999998E-3</v>
      </c>
      <c r="G463" s="101">
        <f t="shared" si="7"/>
        <v>9.4999999999999998E-3</v>
      </c>
      <c r="H463" s="81" t="s">
        <v>256</v>
      </c>
      <c r="I463" s="102" t="s">
        <v>283</v>
      </c>
      <c r="J463" s="100" t="s">
        <v>258</v>
      </c>
      <c r="K463" s="103">
        <f>$F463*'2. Emissions Units &amp; Activities'!I$31*(1-$E463)</f>
        <v>2.4476470588235294E-2</v>
      </c>
      <c r="L463" s="81">
        <f>$F463*'2. Emissions Units &amp; Activities'!J$31*(1-$E463)</f>
        <v>2.4476470588235294E-2</v>
      </c>
      <c r="M463" s="100" t="s">
        <v>258</v>
      </c>
      <c r="N463" s="103">
        <f>$G463*'2. Emissions Units &amp; Activities'!L$31*(1-$E463)</f>
        <v>6.7058823529411759E-5</v>
      </c>
      <c r="O463" s="81">
        <f>$G463*'2. Emissions Units &amp; Activities'!M$31*(1-$E463)</f>
        <v>6.7058823529411759E-5</v>
      </c>
    </row>
    <row r="464" spans="1:15">
      <c r="A464" s="77" t="s">
        <v>168</v>
      </c>
      <c r="B464" s="98" t="s">
        <v>270</v>
      </c>
      <c r="C464" s="79" t="str">
        <f>IFERROR(IF(B464="No CAS","",INDEX('DEQ Pollutant List'!$C$7:$C$611,MATCH('3. Pollutant Emissions - EF'!B464,'DEQ Pollutant List'!$B$7:$B$611,0))),"")</f>
        <v>Formaldehyde</v>
      </c>
      <c r="D464" s="113"/>
      <c r="E464" s="99">
        <v>0</v>
      </c>
      <c r="F464" s="100">
        <v>1.7000000000000001E-2</v>
      </c>
      <c r="G464" s="101">
        <f t="shared" si="7"/>
        <v>1.7000000000000001E-2</v>
      </c>
      <c r="H464" s="81" t="s">
        <v>256</v>
      </c>
      <c r="I464" s="102" t="s">
        <v>283</v>
      </c>
      <c r="J464" s="100" t="s">
        <v>258</v>
      </c>
      <c r="K464" s="103">
        <f>$F464*'2. Emissions Units &amp; Activities'!I$31*(1-$E464)</f>
        <v>4.3800000000000006E-2</v>
      </c>
      <c r="L464" s="81">
        <f>$F464*'2. Emissions Units &amp; Activities'!J$31*(1-$E464)</f>
        <v>4.3800000000000006E-2</v>
      </c>
      <c r="M464" s="100" t="s">
        <v>258</v>
      </c>
      <c r="N464" s="103">
        <f>$G464*'2. Emissions Units &amp; Activities'!L$31*(1-$E464)</f>
        <v>1.2E-4</v>
      </c>
      <c r="O464" s="81">
        <f>$G464*'2. Emissions Units &amp; Activities'!M$31*(1-$E464)</f>
        <v>1.2E-4</v>
      </c>
    </row>
    <row r="465" spans="1:15">
      <c r="A465" s="77" t="s">
        <v>168</v>
      </c>
      <c r="B465" s="98" t="s">
        <v>271</v>
      </c>
      <c r="C465" s="79" t="str">
        <f>IFERROR(IF(B465="No CAS","",INDEX('DEQ Pollutant List'!$C$7:$C$611,MATCH('3. Pollutant Emissions - EF'!B465,'DEQ Pollutant List'!$B$7:$B$611,0))),"")</f>
        <v>Hexane</v>
      </c>
      <c r="D465" s="113"/>
      <c r="E465" s="99">
        <v>0</v>
      </c>
      <c r="F465" s="100">
        <v>6.3E-3</v>
      </c>
      <c r="G465" s="101">
        <f t="shared" ref="G465:G528" si="8">F465</f>
        <v>6.3E-3</v>
      </c>
      <c r="H465" s="81" t="s">
        <v>256</v>
      </c>
      <c r="I465" s="102" t="s">
        <v>283</v>
      </c>
      <c r="J465" s="100" t="s">
        <v>258</v>
      </c>
      <c r="K465" s="103">
        <f>$F465*'2. Emissions Units &amp; Activities'!I$31*(1-$E465)</f>
        <v>1.6231764705882355E-2</v>
      </c>
      <c r="L465" s="81">
        <f>$F465*'2. Emissions Units &amp; Activities'!J$31*(1-$E465)</f>
        <v>1.6231764705882355E-2</v>
      </c>
      <c r="M465" s="100" t="s">
        <v>258</v>
      </c>
      <c r="N465" s="103">
        <f>$G465*'2. Emissions Units &amp; Activities'!L$31*(1-$E465)</f>
        <v>4.4470588235294112E-5</v>
      </c>
      <c r="O465" s="81">
        <f>$G465*'2. Emissions Units &amp; Activities'!M$31*(1-$E465)</f>
        <v>4.4470588235294112E-5</v>
      </c>
    </row>
    <row r="466" spans="1:15">
      <c r="A466" s="77" t="s">
        <v>168</v>
      </c>
      <c r="B466" s="98" t="s">
        <v>272</v>
      </c>
      <c r="C466" s="79" t="str">
        <f>IFERROR(IF(B466="No CAS","",INDEX('DEQ Pollutant List'!$C$7:$C$611,MATCH('3. Pollutant Emissions - EF'!B466,'DEQ Pollutant List'!$B$7:$B$611,0))),"")</f>
        <v>Lead and compounds</v>
      </c>
      <c r="D466" s="113"/>
      <c r="E466" s="99">
        <v>0</v>
      </c>
      <c r="F466" s="100">
        <v>5.0000000000000001E-4</v>
      </c>
      <c r="G466" s="101">
        <f t="shared" si="8"/>
        <v>5.0000000000000001E-4</v>
      </c>
      <c r="H466" s="81" t="s">
        <v>256</v>
      </c>
      <c r="I466" s="102" t="s">
        <v>283</v>
      </c>
      <c r="J466" s="100" t="s">
        <v>258</v>
      </c>
      <c r="K466" s="103">
        <f>$F466*'2. Emissions Units &amp; Activities'!I$31*(1-$E466)</f>
        <v>1.2882352941176471E-3</v>
      </c>
      <c r="L466" s="81">
        <f>$F466*'2. Emissions Units &amp; Activities'!J$31*(1-$E466)</f>
        <v>1.2882352941176471E-3</v>
      </c>
      <c r="M466" s="100" t="s">
        <v>258</v>
      </c>
      <c r="N466" s="103">
        <f>$G466*'2. Emissions Units &amp; Activities'!L$31*(1-$E466)</f>
        <v>3.529411764705882E-6</v>
      </c>
      <c r="O466" s="81">
        <f>$G466*'2. Emissions Units &amp; Activities'!M$31*(1-$E466)</f>
        <v>3.529411764705882E-6</v>
      </c>
    </row>
    <row r="467" spans="1:15">
      <c r="A467" s="77" t="s">
        <v>168</v>
      </c>
      <c r="B467" s="98" t="s">
        <v>273</v>
      </c>
      <c r="C467" s="79" t="str">
        <f>IFERROR(IF(B467="No CAS","",INDEX('DEQ Pollutant List'!$C$7:$C$611,MATCH('3. Pollutant Emissions - EF'!B467,'DEQ Pollutant List'!$B$7:$B$611,0))),"")</f>
        <v>Manganese and compounds</v>
      </c>
      <c r="D467" s="113"/>
      <c r="E467" s="99">
        <v>0</v>
      </c>
      <c r="F467" s="100">
        <v>3.8000000000000002E-4</v>
      </c>
      <c r="G467" s="101">
        <f t="shared" si="8"/>
        <v>3.8000000000000002E-4</v>
      </c>
      <c r="H467" s="81" t="s">
        <v>256</v>
      </c>
      <c r="I467" s="102" t="s">
        <v>283</v>
      </c>
      <c r="J467" s="100" t="s">
        <v>258</v>
      </c>
      <c r="K467" s="103">
        <f>$F467*'2. Emissions Units &amp; Activities'!I$31*(1-$E467)</f>
        <v>9.7905882352941186E-4</v>
      </c>
      <c r="L467" s="81">
        <f>$F467*'2. Emissions Units &amp; Activities'!J$31*(1-$E467)</f>
        <v>9.7905882352941186E-4</v>
      </c>
      <c r="M467" s="100" t="s">
        <v>258</v>
      </c>
      <c r="N467" s="103">
        <f>$G467*'2. Emissions Units &amp; Activities'!L$31*(1-$E467)</f>
        <v>2.6823529411764706E-6</v>
      </c>
      <c r="O467" s="81">
        <f>$G467*'2. Emissions Units &amp; Activities'!M$31*(1-$E467)</f>
        <v>2.6823529411764706E-6</v>
      </c>
    </row>
    <row r="468" spans="1:15">
      <c r="A468" s="77" t="s">
        <v>168</v>
      </c>
      <c r="B468" s="98" t="s">
        <v>274</v>
      </c>
      <c r="C468" s="79" t="str">
        <f>IFERROR(IF(B468="No CAS","",INDEX('DEQ Pollutant List'!$C$7:$C$611,MATCH('3. Pollutant Emissions - EF'!B468,'DEQ Pollutant List'!$B$7:$B$611,0))),"")</f>
        <v>Mercury and compounds</v>
      </c>
      <c r="D468" s="113"/>
      <c r="E468" s="99">
        <v>0</v>
      </c>
      <c r="F468" s="100">
        <v>2.5999999999999998E-4</v>
      </c>
      <c r="G468" s="101">
        <f t="shared" si="8"/>
        <v>2.5999999999999998E-4</v>
      </c>
      <c r="H468" s="81" t="s">
        <v>256</v>
      </c>
      <c r="I468" s="102" t="s">
        <v>283</v>
      </c>
      <c r="J468" s="100" t="s">
        <v>258</v>
      </c>
      <c r="K468" s="103">
        <f>$F468*'2. Emissions Units &amp; Activities'!I$31*(1-$E468)</f>
        <v>6.6988235294117651E-4</v>
      </c>
      <c r="L468" s="81">
        <f>$F468*'2. Emissions Units &amp; Activities'!J$31*(1-$E468)</f>
        <v>6.6988235294117651E-4</v>
      </c>
      <c r="M468" s="100" t="s">
        <v>258</v>
      </c>
      <c r="N468" s="103">
        <f>$G468*'2. Emissions Units &amp; Activities'!L$31*(1-$E468)</f>
        <v>1.8352941176470586E-6</v>
      </c>
      <c r="O468" s="81">
        <f>$G468*'2. Emissions Units &amp; Activities'!M$31*(1-$E468)</f>
        <v>1.8352941176470586E-6</v>
      </c>
    </row>
    <row r="469" spans="1:15">
      <c r="A469" s="77" t="s">
        <v>168</v>
      </c>
      <c r="B469" s="98" t="s">
        <v>275</v>
      </c>
      <c r="C469" s="79" t="str">
        <f>IFERROR(IF(B469="No CAS","",INDEX('DEQ Pollutant List'!$C$7:$C$611,MATCH('3. Pollutant Emissions - EF'!B469,'DEQ Pollutant List'!$B$7:$B$611,0))),"")</f>
        <v>Molybdenum trioxide</v>
      </c>
      <c r="D469" s="113"/>
      <c r="E469" s="99">
        <v>0</v>
      </c>
      <c r="F469" s="100">
        <v>1.65E-3</v>
      </c>
      <c r="G469" s="101">
        <f t="shared" si="8"/>
        <v>1.65E-3</v>
      </c>
      <c r="H469" s="81" t="s">
        <v>256</v>
      </c>
      <c r="I469" s="102" t="s">
        <v>283</v>
      </c>
      <c r="J469" s="100" t="s">
        <v>258</v>
      </c>
      <c r="K469" s="103">
        <f>$F469*'2. Emissions Units &amp; Activities'!I$31*(1-$E469)</f>
        <v>4.2511764705882357E-3</v>
      </c>
      <c r="L469" s="81">
        <f>$F469*'2. Emissions Units &amp; Activities'!J$31*(1-$E469)</f>
        <v>4.2511764705882357E-3</v>
      </c>
      <c r="M469" s="100" t="s">
        <v>258</v>
      </c>
      <c r="N469" s="103">
        <f>$G469*'2. Emissions Units &amp; Activities'!L$31*(1-$E469)</f>
        <v>1.164705882352941E-5</v>
      </c>
      <c r="O469" s="81">
        <f>$G469*'2. Emissions Units &amp; Activities'!M$31*(1-$E469)</f>
        <v>1.164705882352941E-5</v>
      </c>
    </row>
    <row r="470" spans="1:15">
      <c r="A470" s="77" t="s">
        <v>168</v>
      </c>
      <c r="B470" s="98" t="s">
        <v>276</v>
      </c>
      <c r="C470" s="79" t="str">
        <f>IFERROR(IF(B470="No CAS","",INDEX('DEQ Pollutant List'!$C$7:$C$611,MATCH('3. Pollutant Emissions - EF'!B470,'DEQ Pollutant List'!$B$7:$B$611,0))),"")</f>
        <v>Naphthalene</v>
      </c>
      <c r="D470" s="113"/>
      <c r="E470" s="99">
        <v>0</v>
      </c>
      <c r="F470" s="100">
        <v>2.9999999999999997E-4</v>
      </c>
      <c r="G470" s="101">
        <f t="shared" si="8"/>
        <v>2.9999999999999997E-4</v>
      </c>
      <c r="H470" s="81" t="s">
        <v>256</v>
      </c>
      <c r="I470" s="102" t="s">
        <v>283</v>
      </c>
      <c r="J470" s="100" t="s">
        <v>258</v>
      </c>
      <c r="K470" s="103">
        <f>$F470*'2. Emissions Units &amp; Activities'!I$31*(1-$E470)</f>
        <v>7.7294117647058822E-4</v>
      </c>
      <c r="L470" s="81">
        <f>$F470*'2. Emissions Units &amp; Activities'!J$31*(1-$E470)</f>
        <v>7.7294117647058822E-4</v>
      </c>
      <c r="M470" s="100" t="s">
        <v>258</v>
      </c>
      <c r="N470" s="103">
        <f>$G470*'2. Emissions Units &amp; Activities'!L$31*(1-$E470)</f>
        <v>2.1176470588235291E-6</v>
      </c>
      <c r="O470" s="81">
        <f>$G470*'2. Emissions Units &amp; Activities'!M$31*(1-$E470)</f>
        <v>2.1176470588235291E-6</v>
      </c>
    </row>
    <row r="471" spans="1:15">
      <c r="A471" s="77" t="s">
        <v>168</v>
      </c>
      <c r="B471" s="98" t="s">
        <v>277</v>
      </c>
      <c r="C471" s="79" t="str">
        <f>IFERROR(IF(B471="No CAS","",INDEX('DEQ Pollutant List'!$C$7:$C$611,MATCH('3. Pollutant Emissions - EF'!B471,'DEQ Pollutant List'!$B$7:$B$611,0))),"")</f>
        <v>Nickel and compounds</v>
      </c>
      <c r="D471" s="113"/>
      <c r="E471" s="99">
        <v>0</v>
      </c>
      <c r="F471" s="100">
        <v>2.0999999999999999E-3</v>
      </c>
      <c r="G471" s="101">
        <f t="shared" si="8"/>
        <v>2.0999999999999999E-3</v>
      </c>
      <c r="H471" s="81" t="s">
        <v>256</v>
      </c>
      <c r="I471" s="102" t="s">
        <v>283</v>
      </c>
      <c r="J471" s="100" t="s">
        <v>258</v>
      </c>
      <c r="K471" s="103">
        <f>$F471*'2. Emissions Units &amp; Activities'!I$31*(1-$E471)</f>
        <v>5.4105882352941176E-3</v>
      </c>
      <c r="L471" s="81">
        <f>$F471*'2. Emissions Units &amp; Activities'!J$31*(1-$E471)</f>
        <v>5.4105882352941176E-3</v>
      </c>
      <c r="M471" s="100" t="s">
        <v>258</v>
      </c>
      <c r="N471" s="103">
        <f>$G471*'2. Emissions Units &amp; Activities'!L$31*(1-$E471)</f>
        <v>1.4823529411764704E-5</v>
      </c>
      <c r="O471" s="81">
        <f>$G471*'2. Emissions Units &amp; Activities'!M$31*(1-$E471)</f>
        <v>1.4823529411764704E-5</v>
      </c>
    </row>
    <row r="472" spans="1:15">
      <c r="A472" s="77" t="s">
        <v>168</v>
      </c>
      <c r="B472" s="98">
        <v>401</v>
      </c>
      <c r="C472" s="79" t="s">
        <v>285</v>
      </c>
      <c r="D472" s="113"/>
      <c r="E472" s="99">
        <v>0</v>
      </c>
      <c r="F472" s="100">
        <v>1E-4</v>
      </c>
      <c r="G472" s="101">
        <f t="shared" si="8"/>
        <v>1E-4</v>
      </c>
      <c r="H472" s="81" t="s">
        <v>256</v>
      </c>
      <c r="I472" s="102" t="s">
        <v>283</v>
      </c>
      <c r="J472" s="100" t="s">
        <v>258</v>
      </c>
      <c r="K472" s="103">
        <f>$F472*'2. Emissions Units &amp; Activities'!I$31*(1-$E472)</f>
        <v>2.5764705882352944E-4</v>
      </c>
      <c r="L472" s="81">
        <f>$F472*'2. Emissions Units &amp; Activities'!J$31*(1-$E472)</f>
        <v>2.5764705882352944E-4</v>
      </c>
      <c r="M472" s="100" t="s">
        <v>258</v>
      </c>
      <c r="N472" s="103">
        <f>$G472*'2. Emissions Units &amp; Activities'!L$31*(1-$E472)</f>
        <v>7.0588235294117645E-7</v>
      </c>
      <c r="O472" s="81">
        <f>$G472*'2. Emissions Units &amp; Activities'!M$31*(1-$E472)</f>
        <v>7.0588235294117645E-7</v>
      </c>
    </row>
    <row r="473" spans="1:15">
      <c r="A473" s="77" t="s">
        <v>168</v>
      </c>
      <c r="B473" s="98" t="s">
        <v>278</v>
      </c>
      <c r="C473" s="79" t="str">
        <f>IFERROR(IF(B473="No CAS","",INDEX('DEQ Pollutant List'!$C$7:$C$611,MATCH('3. Pollutant Emissions - EF'!B473,'DEQ Pollutant List'!$B$7:$B$611,0))),"")</f>
        <v>Selenium and compounds</v>
      </c>
      <c r="D473" s="113"/>
      <c r="E473" s="99">
        <v>0</v>
      </c>
      <c r="F473" s="100">
        <v>2.4000000000000001E-5</v>
      </c>
      <c r="G473" s="101">
        <f t="shared" si="8"/>
        <v>2.4000000000000001E-5</v>
      </c>
      <c r="H473" s="81" t="s">
        <v>256</v>
      </c>
      <c r="I473" s="102" t="s">
        <v>283</v>
      </c>
      <c r="J473" s="100" t="s">
        <v>258</v>
      </c>
      <c r="K473" s="103">
        <f>$F473*'2. Emissions Units &amp; Activities'!I$31*(1-$E473)</f>
        <v>6.183529411764706E-5</v>
      </c>
      <c r="L473" s="81">
        <f>$F473*'2. Emissions Units &amp; Activities'!J$31*(1-$E473)</f>
        <v>6.183529411764706E-5</v>
      </c>
      <c r="M473" s="100" t="s">
        <v>258</v>
      </c>
      <c r="N473" s="103">
        <f>$G473*'2. Emissions Units &amp; Activities'!L$31*(1-$E473)</f>
        <v>1.6941176470588234E-7</v>
      </c>
      <c r="O473" s="81">
        <f>$G473*'2. Emissions Units &amp; Activities'!M$31*(1-$E473)</f>
        <v>1.6941176470588234E-7</v>
      </c>
    </row>
    <row r="474" spans="1:15">
      <c r="A474" s="77" t="s">
        <v>168</v>
      </c>
      <c r="B474" s="98" t="s">
        <v>279</v>
      </c>
      <c r="C474" s="79" t="str">
        <f>IFERROR(IF(B474="No CAS","",INDEX('DEQ Pollutant List'!$C$7:$C$611,MATCH('3. Pollutant Emissions - EF'!B474,'DEQ Pollutant List'!$B$7:$B$611,0))),"")</f>
        <v>Toluene</v>
      </c>
      <c r="D474" s="113"/>
      <c r="E474" s="99">
        <v>0</v>
      </c>
      <c r="F474" s="100">
        <v>3.6600000000000001E-2</v>
      </c>
      <c r="G474" s="101">
        <f t="shared" si="8"/>
        <v>3.6600000000000001E-2</v>
      </c>
      <c r="H474" s="81" t="s">
        <v>256</v>
      </c>
      <c r="I474" s="102" t="s">
        <v>283</v>
      </c>
      <c r="J474" s="100" t="s">
        <v>258</v>
      </c>
      <c r="K474" s="103">
        <f>$F474*'2. Emissions Units &amp; Activities'!I$31*(1-$E474)</f>
        <v>9.4298823529411768E-2</v>
      </c>
      <c r="L474" s="81">
        <f>$F474*'2. Emissions Units &amp; Activities'!J$31*(1-$E474)</f>
        <v>9.4298823529411768E-2</v>
      </c>
      <c r="M474" s="100" t="s">
        <v>258</v>
      </c>
      <c r="N474" s="103">
        <f>$G474*'2. Emissions Units &amp; Activities'!L$31*(1-$E474)</f>
        <v>2.5835294117647058E-4</v>
      </c>
      <c r="O474" s="81">
        <f>$G474*'2. Emissions Units &amp; Activities'!M$31*(1-$E474)</f>
        <v>2.5835294117647058E-4</v>
      </c>
    </row>
    <row r="475" spans="1:15">
      <c r="A475" s="77" t="s">
        <v>168</v>
      </c>
      <c r="B475" s="98" t="s">
        <v>280</v>
      </c>
      <c r="C475" s="79" t="str">
        <f>IFERROR(IF(B475="No CAS","",INDEX('DEQ Pollutant List'!$C$7:$C$611,MATCH('3. Pollutant Emissions - EF'!B475,'DEQ Pollutant List'!$B$7:$B$611,0))),"")</f>
        <v>Vanadium (fume or dust)</v>
      </c>
      <c r="D475" s="113"/>
      <c r="E475" s="99">
        <v>0</v>
      </c>
      <c r="F475" s="100">
        <v>2.3E-3</v>
      </c>
      <c r="G475" s="101">
        <f t="shared" si="8"/>
        <v>2.3E-3</v>
      </c>
      <c r="H475" s="81" t="s">
        <v>256</v>
      </c>
      <c r="I475" s="102" t="s">
        <v>283</v>
      </c>
      <c r="J475" s="100" t="s">
        <v>258</v>
      </c>
      <c r="K475" s="103">
        <f>$F475*'2. Emissions Units &amp; Activities'!I$31*(1-$E475)</f>
        <v>5.9258823529411767E-3</v>
      </c>
      <c r="L475" s="81">
        <f>$F475*'2. Emissions Units &amp; Activities'!J$31*(1-$E475)</f>
        <v>5.9258823529411767E-3</v>
      </c>
      <c r="M475" s="100" t="s">
        <v>258</v>
      </c>
      <c r="N475" s="103">
        <f>$G475*'2. Emissions Units &amp; Activities'!L$31*(1-$E475)</f>
        <v>1.6235294117647056E-5</v>
      </c>
      <c r="O475" s="81">
        <f>$G475*'2. Emissions Units &amp; Activities'!M$31*(1-$E475)</f>
        <v>1.6235294117647056E-5</v>
      </c>
    </row>
    <row r="476" spans="1:15">
      <c r="A476" s="77" t="s">
        <v>168</v>
      </c>
      <c r="B476" s="98" t="s">
        <v>281</v>
      </c>
      <c r="C476" s="79" t="str">
        <f>IFERROR(IF(B476="No CAS","",INDEX('DEQ Pollutant List'!$C$7:$C$611,MATCH('3. Pollutant Emissions - EF'!B476,'DEQ Pollutant List'!$B$7:$B$611,0))),"")</f>
        <v>Xylene (mixture), including m-xylene, o-xylene, p-xylene</v>
      </c>
      <c r="D476" s="113"/>
      <c r="E476" s="99">
        <v>0</v>
      </c>
      <c r="F476" s="100">
        <v>2.7199999999999998E-2</v>
      </c>
      <c r="G476" s="101">
        <f t="shared" si="8"/>
        <v>2.7199999999999998E-2</v>
      </c>
      <c r="H476" s="81" t="s">
        <v>256</v>
      </c>
      <c r="I476" s="102" t="s">
        <v>283</v>
      </c>
      <c r="J476" s="100" t="s">
        <v>258</v>
      </c>
      <c r="K476" s="103">
        <f>$F476*'2. Emissions Units &amp; Activities'!I$31*(1-$E476)</f>
        <v>7.0080000000000003E-2</v>
      </c>
      <c r="L476" s="81">
        <f>$F476*'2. Emissions Units &amp; Activities'!J$31*(1-$E476)</f>
        <v>7.0080000000000003E-2</v>
      </c>
      <c r="M476" s="100" t="s">
        <v>258</v>
      </c>
      <c r="N476" s="103">
        <f>$G476*'2. Emissions Units &amp; Activities'!L$31*(1-$E476)</f>
        <v>1.9199999999999998E-4</v>
      </c>
      <c r="O476" s="81">
        <f>$G476*'2. Emissions Units &amp; Activities'!M$31*(1-$E476)</f>
        <v>1.9199999999999998E-4</v>
      </c>
    </row>
    <row r="477" spans="1:15">
      <c r="A477" s="77" t="s">
        <v>168</v>
      </c>
      <c r="B477" s="98" t="s">
        <v>282</v>
      </c>
      <c r="C477" s="79" t="str">
        <f>IFERROR(IF(B477="No CAS","",INDEX('DEQ Pollutant List'!$C$7:$C$611,MATCH('3. Pollutant Emissions - EF'!B477,'DEQ Pollutant List'!$B$7:$B$611,0))),"")</f>
        <v>Zinc and compounds</v>
      </c>
      <c r="D477" s="113"/>
      <c r="E477" s="99">
        <v>0</v>
      </c>
      <c r="F477" s="100">
        <v>2.9000000000000001E-2</v>
      </c>
      <c r="G477" s="101">
        <f t="shared" si="8"/>
        <v>2.9000000000000001E-2</v>
      </c>
      <c r="H477" s="81" t="s">
        <v>256</v>
      </c>
      <c r="I477" s="102" t="s">
        <v>283</v>
      </c>
      <c r="J477" s="100" t="s">
        <v>258</v>
      </c>
      <c r="K477" s="103">
        <f>$F477*'2. Emissions Units &amp; Activities'!I$31*(1-$E477)</f>
        <v>7.4717647058823541E-2</v>
      </c>
      <c r="L477" s="81">
        <f>$F477*'2. Emissions Units &amp; Activities'!J$31*(1-$E477)</f>
        <v>7.4717647058823541E-2</v>
      </c>
      <c r="M477" s="100" t="s">
        <v>258</v>
      </c>
      <c r="N477" s="103">
        <f>$G477*'2. Emissions Units &amp; Activities'!L$31*(1-$E477)</f>
        <v>2.0470588235294116E-4</v>
      </c>
      <c r="O477" s="81">
        <f>$G477*'2. Emissions Units &amp; Activities'!M$31*(1-$E477)</f>
        <v>2.0470588235294116E-4</v>
      </c>
    </row>
    <row r="478" spans="1:15">
      <c r="A478" s="77"/>
      <c r="B478" s="98"/>
      <c r="C478" s="79" t="str">
        <f>IFERROR(IF(B478="No CAS","",INDEX('DEQ Pollutant List'!$C$7:$C$611,MATCH('3. Pollutant Emissions - EF'!B478,'DEQ Pollutant List'!$B$7:$B$611,0))),"")</f>
        <v/>
      </c>
      <c r="D478" s="113"/>
      <c r="E478" s="99"/>
      <c r="F478" s="100"/>
      <c r="G478" s="101"/>
      <c r="H478" s="81"/>
      <c r="I478" s="102"/>
      <c r="J478" s="100"/>
      <c r="K478" s="103"/>
      <c r="L478" s="81"/>
      <c r="M478" s="100"/>
      <c r="N478" s="103"/>
      <c r="O478" s="81"/>
    </row>
    <row r="479" spans="1:15">
      <c r="A479" s="77" t="s">
        <v>171</v>
      </c>
      <c r="B479" s="98" t="s">
        <v>255</v>
      </c>
      <c r="C479" s="79" t="str">
        <f>IFERROR(IF(B479="No CAS","",INDEX('DEQ Pollutant List'!$C$7:$C$611,MATCH('3. Pollutant Emissions - EF'!B479,'DEQ Pollutant List'!$B$7:$B$611,0))),"")</f>
        <v>Acetaldehyde</v>
      </c>
      <c r="D479" s="113"/>
      <c r="E479" s="99">
        <v>0</v>
      </c>
      <c r="F479" s="100">
        <v>4.3E-3</v>
      </c>
      <c r="G479" s="101">
        <f t="shared" si="8"/>
        <v>4.3E-3</v>
      </c>
      <c r="H479" s="81" t="s">
        <v>256</v>
      </c>
      <c r="I479" s="102" t="s">
        <v>283</v>
      </c>
      <c r="J479" s="100" t="s">
        <v>258</v>
      </c>
      <c r="K479" s="103">
        <f>$F479*'2. Emissions Units &amp; Activities'!I$32*(1-$E479)</f>
        <v>3.6929411764705884E-2</v>
      </c>
      <c r="L479" s="81">
        <f>$F479*'2. Emissions Units &amp; Activities'!J$32*(1-$E479)</f>
        <v>3.6929411764705884E-2</v>
      </c>
      <c r="M479" s="100" t="s">
        <v>258</v>
      </c>
      <c r="N479" s="103">
        <f>$G479*'2. Emissions Units &amp; Activities'!L$32*(1-$E479)</f>
        <v>1.011764705882353E-4</v>
      </c>
      <c r="O479" s="81">
        <f>$G479*'2. Emissions Units &amp; Activities'!M$32*(1-$E479)</f>
        <v>1.011764705882353E-4</v>
      </c>
    </row>
    <row r="480" spans="1:15">
      <c r="A480" s="77" t="s">
        <v>171</v>
      </c>
      <c r="B480" s="98" t="s">
        <v>259</v>
      </c>
      <c r="C480" s="79" t="str">
        <f>IFERROR(IF(B480="No CAS","",INDEX('DEQ Pollutant List'!$C$7:$C$611,MATCH('3. Pollutant Emissions - EF'!B480,'DEQ Pollutant List'!$B$7:$B$611,0))),"")</f>
        <v>Acrolein</v>
      </c>
      <c r="D480" s="113"/>
      <c r="E480" s="99">
        <v>0</v>
      </c>
      <c r="F480" s="100">
        <v>2.7000000000000001E-3</v>
      </c>
      <c r="G480" s="101">
        <f t="shared" si="8"/>
        <v>2.7000000000000001E-3</v>
      </c>
      <c r="H480" s="81" t="s">
        <v>256</v>
      </c>
      <c r="I480" s="102" t="s">
        <v>283</v>
      </c>
      <c r="J480" s="100" t="s">
        <v>258</v>
      </c>
      <c r="K480" s="103">
        <f>$F480*'2. Emissions Units &amp; Activities'!I$32*(1-$E480)</f>
        <v>2.3188235294117648E-2</v>
      </c>
      <c r="L480" s="81">
        <f>$F480*'2. Emissions Units &amp; Activities'!J$32*(1-$E480)</f>
        <v>2.3188235294117648E-2</v>
      </c>
      <c r="M480" s="100" t="s">
        <v>258</v>
      </c>
      <c r="N480" s="103">
        <f>$G480*'2. Emissions Units &amp; Activities'!L$32*(1-$E480)</f>
        <v>6.352941176470589E-5</v>
      </c>
      <c r="O480" s="81">
        <f>$G480*'2. Emissions Units &amp; Activities'!M$32*(1-$E480)</f>
        <v>6.352941176470589E-5</v>
      </c>
    </row>
    <row r="481" spans="1:15">
      <c r="A481" s="77" t="s">
        <v>171</v>
      </c>
      <c r="B481" s="98" t="s">
        <v>260</v>
      </c>
      <c r="C481" s="79" t="str">
        <f>IFERROR(IF(B481="No CAS","",INDEX('DEQ Pollutant List'!$C$7:$C$611,MATCH('3. Pollutant Emissions - EF'!B481,'DEQ Pollutant List'!$B$7:$B$611,0))),"")</f>
        <v>Ammonia</v>
      </c>
      <c r="D481" s="113"/>
      <c r="E481" s="99">
        <v>0</v>
      </c>
      <c r="F481" s="100">
        <v>18</v>
      </c>
      <c r="G481" s="101">
        <f t="shared" si="8"/>
        <v>18</v>
      </c>
      <c r="H481" s="81" t="s">
        <v>256</v>
      </c>
      <c r="I481" s="102" t="s">
        <v>283</v>
      </c>
      <c r="J481" s="100" t="s">
        <v>258</v>
      </c>
      <c r="K481" s="103">
        <f>$F481*'2. Emissions Units &amp; Activities'!I$32*(1-$E481)</f>
        <v>154.58823529411765</v>
      </c>
      <c r="L481" s="81">
        <f>$F481*'2. Emissions Units &amp; Activities'!J$32*(1-$E481)</f>
        <v>154.58823529411765</v>
      </c>
      <c r="M481" s="100" t="s">
        <v>258</v>
      </c>
      <c r="N481" s="103">
        <f>$G481*'2. Emissions Units &amp; Activities'!L$32*(1-$E481)</f>
        <v>0.42352941176470588</v>
      </c>
      <c r="O481" s="81">
        <f>$G481*'2. Emissions Units &amp; Activities'!M$32*(1-$E481)</f>
        <v>0.42352941176470588</v>
      </c>
    </row>
    <row r="482" spans="1:15">
      <c r="A482" s="77" t="s">
        <v>171</v>
      </c>
      <c r="B482" s="98" t="s">
        <v>253</v>
      </c>
      <c r="C482" s="79" t="str">
        <f>IFERROR(IF(B482="No CAS","",INDEX('DEQ Pollutant List'!$C$7:$C$611,MATCH('3. Pollutant Emissions - EF'!B482,'DEQ Pollutant List'!$B$7:$B$611,0))),"")</f>
        <v>Arsenic and compounds</v>
      </c>
      <c r="D482" s="113"/>
      <c r="E482" s="99">
        <v>0</v>
      </c>
      <c r="F482" s="100">
        <v>2.0000000000000001E-4</v>
      </c>
      <c r="G482" s="101">
        <f t="shared" si="8"/>
        <v>2.0000000000000001E-4</v>
      </c>
      <c r="H482" s="81" t="s">
        <v>256</v>
      </c>
      <c r="I482" s="102" t="s">
        <v>283</v>
      </c>
      <c r="J482" s="100" t="s">
        <v>258</v>
      </c>
      <c r="K482" s="103">
        <f>$F482*'2. Emissions Units &amp; Activities'!I$32*(1-$E482)</f>
        <v>1.7176470588235295E-3</v>
      </c>
      <c r="L482" s="81">
        <f>$F482*'2. Emissions Units &amp; Activities'!J$32*(1-$E482)</f>
        <v>1.7176470588235295E-3</v>
      </c>
      <c r="M482" s="100" t="s">
        <v>258</v>
      </c>
      <c r="N482" s="103">
        <f>$G482*'2. Emissions Units &amp; Activities'!L$32*(1-$E482)</f>
        <v>4.7058823529411769E-6</v>
      </c>
      <c r="O482" s="81">
        <f>$G482*'2. Emissions Units &amp; Activities'!M$32*(1-$E482)</f>
        <v>4.7058823529411769E-6</v>
      </c>
    </row>
    <row r="483" spans="1:15">
      <c r="A483" s="77" t="s">
        <v>171</v>
      </c>
      <c r="B483" s="98" t="s">
        <v>261</v>
      </c>
      <c r="C483" s="79" t="str">
        <f>IFERROR(IF(B483="No CAS","",INDEX('DEQ Pollutant List'!$C$7:$C$611,MATCH('3. Pollutant Emissions - EF'!B483,'DEQ Pollutant List'!$B$7:$B$611,0))),"")</f>
        <v>Barium and compounds</v>
      </c>
      <c r="D483" s="113"/>
      <c r="E483" s="99">
        <v>0</v>
      </c>
      <c r="F483" s="100">
        <v>4.4000000000000003E-3</v>
      </c>
      <c r="G483" s="101">
        <f t="shared" si="8"/>
        <v>4.4000000000000003E-3</v>
      </c>
      <c r="H483" s="81" t="s">
        <v>256</v>
      </c>
      <c r="I483" s="102" t="s">
        <v>283</v>
      </c>
      <c r="J483" s="100" t="s">
        <v>258</v>
      </c>
      <c r="K483" s="103">
        <f>$F483*'2. Emissions Units &amp; Activities'!I$32*(1-$E483)</f>
        <v>3.778823529411765E-2</v>
      </c>
      <c r="L483" s="81">
        <f>$F483*'2. Emissions Units &amp; Activities'!J$32*(1-$E483)</f>
        <v>3.778823529411765E-2</v>
      </c>
      <c r="M483" s="100" t="s">
        <v>258</v>
      </c>
      <c r="N483" s="103">
        <f>$G483*'2. Emissions Units &amp; Activities'!L$32*(1-$E483)</f>
        <v>1.0352941176470589E-4</v>
      </c>
      <c r="O483" s="81">
        <f>$G483*'2. Emissions Units &amp; Activities'!M$32*(1-$E483)</f>
        <v>1.0352941176470589E-4</v>
      </c>
    </row>
    <row r="484" spans="1:15">
      <c r="A484" s="77" t="s">
        <v>171</v>
      </c>
      <c r="B484" s="98" t="s">
        <v>262</v>
      </c>
      <c r="C484" s="79" t="str">
        <f>IFERROR(IF(B484="No CAS","",INDEX('DEQ Pollutant List'!$C$7:$C$611,MATCH('3. Pollutant Emissions - EF'!B484,'DEQ Pollutant List'!$B$7:$B$611,0))),"")</f>
        <v>Benzene</v>
      </c>
      <c r="D484" s="113"/>
      <c r="E484" s="99">
        <v>0</v>
      </c>
      <c r="F484" s="100">
        <v>8.0000000000000002E-3</v>
      </c>
      <c r="G484" s="101">
        <f t="shared" si="8"/>
        <v>8.0000000000000002E-3</v>
      </c>
      <c r="H484" s="81" t="s">
        <v>256</v>
      </c>
      <c r="I484" s="102" t="s">
        <v>283</v>
      </c>
      <c r="J484" s="100" t="s">
        <v>258</v>
      </c>
      <c r="K484" s="103">
        <f>$F484*'2. Emissions Units &amp; Activities'!I$32*(1-$E484)</f>
        <v>6.8705882352941172E-2</v>
      </c>
      <c r="L484" s="81">
        <f>$F484*'2. Emissions Units &amp; Activities'!J$32*(1-$E484)</f>
        <v>6.8705882352941172E-2</v>
      </c>
      <c r="M484" s="100" t="s">
        <v>258</v>
      </c>
      <c r="N484" s="103">
        <f>$G484*'2. Emissions Units &amp; Activities'!L$32*(1-$E484)</f>
        <v>1.8823529411764707E-4</v>
      </c>
      <c r="O484" s="81">
        <f>$G484*'2. Emissions Units &amp; Activities'!M$32*(1-$E484)</f>
        <v>1.8823529411764707E-4</v>
      </c>
    </row>
    <row r="485" spans="1:15">
      <c r="A485" s="77" t="s">
        <v>171</v>
      </c>
      <c r="B485" s="98" t="s">
        <v>264</v>
      </c>
      <c r="C485" s="79" t="str">
        <f>IFERROR(IF(B485="No CAS","",INDEX('DEQ Pollutant List'!$C$7:$C$611,MATCH('3. Pollutant Emissions - EF'!B485,'DEQ Pollutant List'!$B$7:$B$611,0))),"")</f>
        <v>Beryllium and compounds</v>
      </c>
      <c r="D485" s="113"/>
      <c r="E485" s="99">
        <v>0</v>
      </c>
      <c r="F485" s="100">
        <v>1.2E-5</v>
      </c>
      <c r="G485" s="101">
        <f t="shared" si="8"/>
        <v>1.2E-5</v>
      </c>
      <c r="H485" s="81" t="s">
        <v>256</v>
      </c>
      <c r="I485" s="102" t="s">
        <v>283</v>
      </c>
      <c r="J485" s="100" t="s">
        <v>258</v>
      </c>
      <c r="K485" s="103">
        <f>$F485*'2. Emissions Units &amp; Activities'!I$32*(1-$E485)</f>
        <v>1.0305882352941177E-4</v>
      </c>
      <c r="L485" s="81">
        <f>$F485*'2. Emissions Units &amp; Activities'!J$32*(1-$E485)</f>
        <v>1.0305882352941177E-4</v>
      </c>
      <c r="M485" s="100" t="s">
        <v>258</v>
      </c>
      <c r="N485" s="103">
        <f>$G485*'2. Emissions Units &amp; Activities'!L$32*(1-$E485)</f>
        <v>2.8235294117647059E-7</v>
      </c>
      <c r="O485" s="81">
        <f>$G485*'2. Emissions Units &amp; Activities'!M$32*(1-$E485)</f>
        <v>2.8235294117647059E-7</v>
      </c>
    </row>
    <row r="486" spans="1:15">
      <c r="A486" s="77" t="s">
        <v>171</v>
      </c>
      <c r="B486" s="98" t="s">
        <v>265</v>
      </c>
      <c r="C486" s="79" t="str">
        <f>IFERROR(IF(B486="No CAS","",INDEX('DEQ Pollutant List'!$C$7:$C$611,MATCH('3. Pollutant Emissions - EF'!B486,'DEQ Pollutant List'!$B$7:$B$611,0))),"")</f>
        <v>Cadmium and compounds</v>
      </c>
      <c r="D486" s="113"/>
      <c r="E486" s="99">
        <v>0</v>
      </c>
      <c r="F486" s="100">
        <v>1.1000000000000001E-3</v>
      </c>
      <c r="G486" s="101">
        <f t="shared" si="8"/>
        <v>1.1000000000000001E-3</v>
      </c>
      <c r="H486" s="81" t="s">
        <v>256</v>
      </c>
      <c r="I486" s="102" t="s">
        <v>283</v>
      </c>
      <c r="J486" s="100" t="s">
        <v>258</v>
      </c>
      <c r="K486" s="103">
        <f>$F486*'2. Emissions Units &amp; Activities'!I$32*(1-$E486)</f>
        <v>9.4470588235294126E-3</v>
      </c>
      <c r="L486" s="81">
        <f>$F486*'2. Emissions Units &amp; Activities'!J$32*(1-$E486)</f>
        <v>9.4470588235294126E-3</v>
      </c>
      <c r="M486" s="100" t="s">
        <v>258</v>
      </c>
      <c r="N486" s="103">
        <f>$G486*'2. Emissions Units &amp; Activities'!L$32*(1-$E486)</f>
        <v>2.5882352941176472E-5</v>
      </c>
      <c r="O486" s="81">
        <f>$G486*'2. Emissions Units &amp; Activities'!M$32*(1-$E486)</f>
        <v>2.5882352941176472E-5</v>
      </c>
    </row>
    <row r="487" spans="1:15">
      <c r="A487" s="77" t="s">
        <v>171</v>
      </c>
      <c r="B487" s="98" t="s">
        <v>266</v>
      </c>
      <c r="C487" s="79" t="str">
        <f>IFERROR(IF(B487="No CAS","",INDEX('DEQ Pollutant List'!$C$7:$C$611,MATCH('3. Pollutant Emissions - EF'!B487,'DEQ Pollutant List'!$B$7:$B$611,0))),"")</f>
        <v>Chromium VI, chromate and dichromate particulate</v>
      </c>
      <c r="D487" s="113"/>
      <c r="E487" s="99">
        <v>0</v>
      </c>
      <c r="F487" s="100">
        <v>1.4E-3</v>
      </c>
      <c r="G487" s="101">
        <f t="shared" si="8"/>
        <v>1.4E-3</v>
      </c>
      <c r="H487" s="81" t="s">
        <v>256</v>
      </c>
      <c r="I487" s="102" t="s">
        <v>283</v>
      </c>
      <c r="J487" s="100" t="s">
        <v>258</v>
      </c>
      <c r="K487" s="103">
        <f>$F487*'2. Emissions Units &amp; Activities'!I$32*(1-$E487)</f>
        <v>1.2023529411764705E-2</v>
      </c>
      <c r="L487" s="81">
        <f>$F487*'2. Emissions Units &amp; Activities'!J$32*(1-$E487)</f>
        <v>1.2023529411764705E-2</v>
      </c>
      <c r="M487" s="100" t="s">
        <v>258</v>
      </c>
      <c r="N487" s="103">
        <f>$G487*'2. Emissions Units &amp; Activities'!L$32*(1-$E487)</f>
        <v>3.2941176470588232E-5</v>
      </c>
      <c r="O487" s="81">
        <f>$G487*'2. Emissions Units &amp; Activities'!M$32*(1-$E487)</f>
        <v>3.2941176470588232E-5</v>
      </c>
    </row>
    <row r="488" spans="1:15">
      <c r="A488" s="77" t="s">
        <v>171</v>
      </c>
      <c r="B488" s="98" t="s">
        <v>267</v>
      </c>
      <c r="C488" s="79" t="str">
        <f>IFERROR(IF(B488="No CAS","",INDEX('DEQ Pollutant List'!$C$7:$C$611,MATCH('3. Pollutant Emissions - EF'!B488,'DEQ Pollutant List'!$B$7:$B$611,0))),"")</f>
        <v>Cobalt and compounds</v>
      </c>
      <c r="D488" s="113"/>
      <c r="E488" s="99">
        <v>0</v>
      </c>
      <c r="F488" s="100">
        <v>8.3999999999999995E-5</v>
      </c>
      <c r="G488" s="101">
        <f t="shared" si="8"/>
        <v>8.3999999999999995E-5</v>
      </c>
      <c r="H488" s="81" t="s">
        <v>256</v>
      </c>
      <c r="I488" s="102" t="s">
        <v>283</v>
      </c>
      <c r="J488" s="100" t="s">
        <v>258</v>
      </c>
      <c r="K488" s="103">
        <f>$F488*'2. Emissions Units &amp; Activities'!I$32*(1-$E488)</f>
        <v>7.2141176470588231E-4</v>
      </c>
      <c r="L488" s="81">
        <f>$F488*'2. Emissions Units &amp; Activities'!J$32*(1-$E488)</f>
        <v>7.2141176470588231E-4</v>
      </c>
      <c r="M488" s="100" t="s">
        <v>258</v>
      </c>
      <c r="N488" s="103">
        <f>$G488*'2. Emissions Units &amp; Activities'!L$32*(1-$E488)</f>
        <v>1.976470588235294E-6</v>
      </c>
      <c r="O488" s="81">
        <f>$G488*'2. Emissions Units &amp; Activities'!M$32*(1-$E488)</f>
        <v>1.976470588235294E-6</v>
      </c>
    </row>
    <row r="489" spans="1:15">
      <c r="A489" s="77" t="s">
        <v>171</v>
      </c>
      <c r="B489" s="98" t="s">
        <v>268</v>
      </c>
      <c r="C489" s="79" t="str">
        <f>IFERROR(IF(B489="No CAS","",INDEX('DEQ Pollutant List'!$C$7:$C$611,MATCH('3. Pollutant Emissions - EF'!B489,'DEQ Pollutant List'!$B$7:$B$611,0))),"")</f>
        <v>Copper and compounds</v>
      </c>
      <c r="D489" s="113"/>
      <c r="E489" s="99">
        <v>0</v>
      </c>
      <c r="F489" s="100">
        <v>8.4999999999999995E-4</v>
      </c>
      <c r="G489" s="101">
        <f t="shared" si="8"/>
        <v>8.4999999999999995E-4</v>
      </c>
      <c r="H489" s="81" t="s">
        <v>256</v>
      </c>
      <c r="I489" s="102" t="s">
        <v>283</v>
      </c>
      <c r="J489" s="100" t="s">
        <v>258</v>
      </c>
      <c r="K489" s="103">
        <f>$F489*'2. Emissions Units &amp; Activities'!I$32*(1-$E489)</f>
        <v>7.2999999999999992E-3</v>
      </c>
      <c r="L489" s="81">
        <f>$F489*'2. Emissions Units &amp; Activities'!J$32*(1-$E489)</f>
        <v>7.2999999999999992E-3</v>
      </c>
      <c r="M489" s="100" t="s">
        <v>258</v>
      </c>
      <c r="N489" s="103">
        <f>$G489*'2. Emissions Units &amp; Activities'!L$32*(1-$E489)</f>
        <v>1.9999999999999998E-5</v>
      </c>
      <c r="O489" s="81">
        <f>$G489*'2. Emissions Units &amp; Activities'!M$32*(1-$E489)</f>
        <v>1.9999999999999998E-5</v>
      </c>
    </row>
    <row r="490" spans="1:15">
      <c r="A490" s="77" t="s">
        <v>171</v>
      </c>
      <c r="B490" s="98" t="s">
        <v>269</v>
      </c>
      <c r="C490" s="79" t="str">
        <f>IFERROR(IF(B490="No CAS","",INDEX('DEQ Pollutant List'!$C$7:$C$611,MATCH('3. Pollutant Emissions - EF'!B490,'DEQ Pollutant List'!$B$7:$B$611,0))),"")</f>
        <v>Ethyl benzene</v>
      </c>
      <c r="D490" s="113"/>
      <c r="E490" s="99">
        <v>0</v>
      </c>
      <c r="F490" s="100">
        <v>9.4999999999999998E-3</v>
      </c>
      <c r="G490" s="101">
        <f t="shared" si="8"/>
        <v>9.4999999999999998E-3</v>
      </c>
      <c r="H490" s="81" t="s">
        <v>256</v>
      </c>
      <c r="I490" s="102" t="s">
        <v>283</v>
      </c>
      <c r="J490" s="100" t="s">
        <v>258</v>
      </c>
      <c r="K490" s="103">
        <f>$F490*'2. Emissions Units &amp; Activities'!I$32*(1-$E490)</f>
        <v>8.1588235294117642E-2</v>
      </c>
      <c r="L490" s="81">
        <f>$F490*'2. Emissions Units &amp; Activities'!J$32*(1-$E490)</f>
        <v>8.1588235294117642E-2</v>
      </c>
      <c r="M490" s="100" t="s">
        <v>258</v>
      </c>
      <c r="N490" s="103">
        <f>$G490*'2. Emissions Units &amp; Activities'!L$32*(1-$E490)</f>
        <v>2.2352941176470586E-4</v>
      </c>
      <c r="O490" s="81">
        <f>$G490*'2. Emissions Units &amp; Activities'!M$32*(1-$E490)</f>
        <v>2.2352941176470586E-4</v>
      </c>
    </row>
    <row r="491" spans="1:15">
      <c r="A491" s="77" t="s">
        <v>171</v>
      </c>
      <c r="B491" s="98" t="s">
        <v>270</v>
      </c>
      <c r="C491" s="79" t="str">
        <f>IFERROR(IF(B491="No CAS","",INDEX('DEQ Pollutant List'!$C$7:$C$611,MATCH('3. Pollutant Emissions - EF'!B491,'DEQ Pollutant List'!$B$7:$B$611,0))),"")</f>
        <v>Formaldehyde</v>
      </c>
      <c r="D491" s="113"/>
      <c r="E491" s="99">
        <v>0</v>
      </c>
      <c r="F491" s="100">
        <v>1.7000000000000001E-2</v>
      </c>
      <c r="G491" s="101">
        <f t="shared" si="8"/>
        <v>1.7000000000000001E-2</v>
      </c>
      <c r="H491" s="81" t="s">
        <v>256</v>
      </c>
      <c r="I491" s="102" t="s">
        <v>283</v>
      </c>
      <c r="J491" s="100" t="s">
        <v>258</v>
      </c>
      <c r="K491" s="103">
        <f>$F491*'2. Emissions Units &amp; Activities'!I$32*(1-$E491)</f>
        <v>0.14600000000000002</v>
      </c>
      <c r="L491" s="81">
        <f>$F491*'2. Emissions Units &amp; Activities'!J$32*(1-$E491)</f>
        <v>0.14600000000000002</v>
      </c>
      <c r="M491" s="100" t="s">
        <v>258</v>
      </c>
      <c r="N491" s="103">
        <f>$G491*'2. Emissions Units &amp; Activities'!L$32*(1-$E491)</f>
        <v>4.0000000000000002E-4</v>
      </c>
      <c r="O491" s="81">
        <f>$G491*'2. Emissions Units &amp; Activities'!M$32*(1-$E491)</f>
        <v>4.0000000000000002E-4</v>
      </c>
    </row>
    <row r="492" spans="1:15">
      <c r="A492" s="77" t="s">
        <v>171</v>
      </c>
      <c r="B492" s="98" t="s">
        <v>271</v>
      </c>
      <c r="C492" s="79" t="s">
        <v>284</v>
      </c>
      <c r="D492" s="113"/>
      <c r="E492" s="99">
        <v>0</v>
      </c>
      <c r="F492" s="100">
        <v>6.3E-3</v>
      </c>
      <c r="G492" s="101">
        <f t="shared" si="8"/>
        <v>6.3E-3</v>
      </c>
      <c r="H492" s="81" t="s">
        <v>256</v>
      </c>
      <c r="I492" s="102" t="s">
        <v>283</v>
      </c>
      <c r="J492" s="100" t="s">
        <v>258</v>
      </c>
      <c r="K492" s="103">
        <f>$F492*'2. Emissions Units &amp; Activities'!I$32*(1-$E492)</f>
        <v>5.4105882352941177E-2</v>
      </c>
      <c r="L492" s="81">
        <f>$F492*'2. Emissions Units &amp; Activities'!J$32*(1-$E492)</f>
        <v>5.4105882352941177E-2</v>
      </c>
      <c r="M492" s="100" t="s">
        <v>258</v>
      </c>
      <c r="N492" s="103">
        <f>$G492*'2. Emissions Units &amp; Activities'!L$32*(1-$E492)</f>
        <v>1.4823529411764705E-4</v>
      </c>
      <c r="O492" s="81">
        <f>$G492*'2. Emissions Units &amp; Activities'!M$32*(1-$E492)</f>
        <v>1.4823529411764705E-4</v>
      </c>
    </row>
    <row r="493" spans="1:15">
      <c r="A493" s="77" t="s">
        <v>171</v>
      </c>
      <c r="B493" s="98" t="s">
        <v>272</v>
      </c>
      <c r="C493" s="79" t="str">
        <f>IFERROR(IF(B493="No CAS","",INDEX('DEQ Pollutant List'!$C$7:$C$611,MATCH('3. Pollutant Emissions - EF'!B493,'DEQ Pollutant List'!$B$7:$B$611,0))),"")</f>
        <v>Lead and compounds</v>
      </c>
      <c r="D493" s="113"/>
      <c r="E493" s="99">
        <v>0</v>
      </c>
      <c r="F493" s="100">
        <v>5.0000000000000001E-4</v>
      </c>
      <c r="G493" s="101">
        <f t="shared" si="8"/>
        <v>5.0000000000000001E-4</v>
      </c>
      <c r="H493" s="81" t="s">
        <v>256</v>
      </c>
      <c r="I493" s="102" t="s">
        <v>283</v>
      </c>
      <c r="J493" s="100" t="s">
        <v>258</v>
      </c>
      <c r="K493" s="103">
        <f>$F493*'2. Emissions Units &amp; Activities'!I$32*(1-$E493)</f>
        <v>4.2941176470588233E-3</v>
      </c>
      <c r="L493" s="81">
        <f>$F493*'2. Emissions Units &amp; Activities'!J$32*(1-$E493)</f>
        <v>4.2941176470588233E-3</v>
      </c>
      <c r="M493" s="100" t="s">
        <v>258</v>
      </c>
      <c r="N493" s="103">
        <f>$G493*'2. Emissions Units &amp; Activities'!L$32*(1-$E493)</f>
        <v>1.1764705882352942E-5</v>
      </c>
      <c r="O493" s="81">
        <f>$G493*'2. Emissions Units &amp; Activities'!M$32*(1-$E493)</f>
        <v>1.1764705882352942E-5</v>
      </c>
    </row>
    <row r="494" spans="1:15">
      <c r="A494" s="77" t="s">
        <v>171</v>
      </c>
      <c r="B494" s="98" t="s">
        <v>273</v>
      </c>
      <c r="C494" s="79" t="str">
        <f>IFERROR(IF(B494="No CAS","",INDEX('DEQ Pollutant List'!$C$7:$C$611,MATCH('3. Pollutant Emissions - EF'!B494,'DEQ Pollutant List'!$B$7:$B$611,0))),"")</f>
        <v>Manganese and compounds</v>
      </c>
      <c r="D494" s="113"/>
      <c r="E494" s="99">
        <v>0</v>
      </c>
      <c r="F494" s="100">
        <v>3.8000000000000002E-4</v>
      </c>
      <c r="G494" s="101">
        <f t="shared" si="8"/>
        <v>3.8000000000000002E-4</v>
      </c>
      <c r="H494" s="81" t="s">
        <v>256</v>
      </c>
      <c r="I494" s="102" t="s">
        <v>283</v>
      </c>
      <c r="J494" s="100" t="s">
        <v>258</v>
      </c>
      <c r="K494" s="103">
        <f>$F494*'2. Emissions Units &amp; Activities'!I$32*(1-$E494)</f>
        <v>3.2635294117647059E-3</v>
      </c>
      <c r="L494" s="81">
        <f>$F494*'2. Emissions Units &amp; Activities'!J$32*(1-$E494)</f>
        <v>3.2635294117647059E-3</v>
      </c>
      <c r="M494" s="100" t="s">
        <v>258</v>
      </c>
      <c r="N494" s="103">
        <f>$G494*'2. Emissions Units &amp; Activities'!L$32*(1-$E494)</f>
        <v>8.9411764705882352E-6</v>
      </c>
      <c r="O494" s="81">
        <f>$G494*'2. Emissions Units &amp; Activities'!M$32*(1-$E494)</f>
        <v>8.9411764705882352E-6</v>
      </c>
    </row>
    <row r="495" spans="1:15">
      <c r="A495" s="77" t="s">
        <v>171</v>
      </c>
      <c r="B495" s="98" t="s">
        <v>274</v>
      </c>
      <c r="C495" s="79" t="str">
        <f>IFERROR(IF(B495="No CAS","",INDEX('DEQ Pollutant List'!$C$7:$C$611,MATCH('3. Pollutant Emissions - EF'!B495,'DEQ Pollutant List'!$B$7:$B$611,0))),"")</f>
        <v>Mercury and compounds</v>
      </c>
      <c r="D495" s="113"/>
      <c r="E495" s="99">
        <v>0</v>
      </c>
      <c r="F495" s="100">
        <v>2.5999999999999998E-4</v>
      </c>
      <c r="G495" s="101">
        <f t="shared" si="8"/>
        <v>2.5999999999999998E-4</v>
      </c>
      <c r="H495" s="81" t="s">
        <v>256</v>
      </c>
      <c r="I495" s="102" t="s">
        <v>283</v>
      </c>
      <c r="J495" s="100" t="s">
        <v>258</v>
      </c>
      <c r="K495" s="103">
        <f>$F495*'2. Emissions Units &amp; Activities'!I$32*(1-$E495)</f>
        <v>2.2329411764705881E-3</v>
      </c>
      <c r="L495" s="81">
        <f>$F495*'2. Emissions Units &amp; Activities'!J$32*(1-$E495)</f>
        <v>2.2329411764705881E-3</v>
      </c>
      <c r="M495" s="100" t="s">
        <v>258</v>
      </c>
      <c r="N495" s="103">
        <f>$G495*'2. Emissions Units &amp; Activities'!L$32*(1-$E495)</f>
        <v>6.1176470588235285E-6</v>
      </c>
      <c r="O495" s="81">
        <f>$G495*'2. Emissions Units &amp; Activities'!M$32*(1-$E495)</f>
        <v>6.1176470588235285E-6</v>
      </c>
    </row>
    <row r="496" spans="1:15">
      <c r="A496" s="77" t="s">
        <v>171</v>
      </c>
      <c r="B496" s="98" t="s">
        <v>275</v>
      </c>
      <c r="C496" s="79" t="str">
        <f>IFERROR(IF(B496="No CAS","",INDEX('DEQ Pollutant List'!$C$7:$C$611,MATCH('3. Pollutant Emissions - EF'!B496,'DEQ Pollutant List'!$B$7:$B$611,0))),"")</f>
        <v>Molybdenum trioxide</v>
      </c>
      <c r="D496" s="113"/>
      <c r="E496" s="99">
        <v>0</v>
      </c>
      <c r="F496" s="100">
        <v>1.65E-3</v>
      </c>
      <c r="G496" s="101">
        <f t="shared" si="8"/>
        <v>1.65E-3</v>
      </c>
      <c r="H496" s="81" t="s">
        <v>256</v>
      </c>
      <c r="I496" s="102" t="s">
        <v>283</v>
      </c>
      <c r="J496" s="100" t="s">
        <v>258</v>
      </c>
      <c r="K496" s="103">
        <f>$F496*'2. Emissions Units &amp; Activities'!I$32*(1-$E496)</f>
        <v>1.4170588235294117E-2</v>
      </c>
      <c r="L496" s="81">
        <f>$F496*'2. Emissions Units &amp; Activities'!J$32*(1-$E496)</f>
        <v>1.4170588235294117E-2</v>
      </c>
      <c r="M496" s="100" t="s">
        <v>258</v>
      </c>
      <c r="N496" s="103">
        <f>$G496*'2. Emissions Units &amp; Activities'!L$32*(1-$E496)</f>
        <v>3.8823529411764702E-5</v>
      </c>
      <c r="O496" s="81">
        <f>$G496*'2. Emissions Units &amp; Activities'!M$32*(1-$E496)</f>
        <v>3.8823529411764702E-5</v>
      </c>
    </row>
    <row r="497" spans="1:15">
      <c r="A497" s="77" t="s">
        <v>171</v>
      </c>
      <c r="B497" s="98" t="s">
        <v>276</v>
      </c>
      <c r="C497" s="79" t="str">
        <f>IFERROR(IF(B497="No CAS","",INDEX('DEQ Pollutant List'!$C$7:$C$611,MATCH('3. Pollutant Emissions - EF'!B497,'DEQ Pollutant List'!$B$7:$B$611,0))),"")</f>
        <v>Naphthalene</v>
      </c>
      <c r="D497" s="113"/>
      <c r="E497" s="99">
        <v>0</v>
      </c>
      <c r="F497" s="100">
        <v>2.9999999999999997E-4</v>
      </c>
      <c r="G497" s="101">
        <f t="shared" si="8"/>
        <v>2.9999999999999997E-4</v>
      </c>
      <c r="H497" s="81" t="s">
        <v>256</v>
      </c>
      <c r="I497" s="102" t="s">
        <v>283</v>
      </c>
      <c r="J497" s="100" t="s">
        <v>258</v>
      </c>
      <c r="K497" s="103">
        <f>$F497*'2. Emissions Units &amp; Activities'!I$32*(1-$E497)</f>
        <v>2.5764705882352938E-3</v>
      </c>
      <c r="L497" s="81">
        <f>$F497*'2. Emissions Units &amp; Activities'!J$32*(1-$E497)</f>
        <v>2.5764705882352938E-3</v>
      </c>
      <c r="M497" s="100" t="s">
        <v>258</v>
      </c>
      <c r="N497" s="103">
        <f>$G497*'2. Emissions Units &amp; Activities'!L$32*(1-$E497)</f>
        <v>7.0588235294117641E-6</v>
      </c>
      <c r="O497" s="81">
        <f>$G497*'2. Emissions Units &amp; Activities'!M$32*(1-$E497)</f>
        <v>7.0588235294117641E-6</v>
      </c>
    </row>
    <row r="498" spans="1:15">
      <c r="A498" s="77" t="s">
        <v>171</v>
      </c>
      <c r="B498" s="98" t="s">
        <v>277</v>
      </c>
      <c r="C498" s="79" t="str">
        <f>IFERROR(IF(B498="No CAS","",INDEX('DEQ Pollutant List'!$C$7:$C$611,MATCH('3. Pollutant Emissions - EF'!B498,'DEQ Pollutant List'!$B$7:$B$611,0))),"")</f>
        <v>Nickel and compounds</v>
      </c>
      <c r="D498" s="113"/>
      <c r="E498" s="99">
        <v>0</v>
      </c>
      <c r="F498" s="100">
        <v>2.0999999999999999E-3</v>
      </c>
      <c r="G498" s="101">
        <f t="shared" si="8"/>
        <v>2.0999999999999999E-3</v>
      </c>
      <c r="H498" s="81" t="s">
        <v>256</v>
      </c>
      <c r="I498" s="102" t="s">
        <v>283</v>
      </c>
      <c r="J498" s="100" t="s">
        <v>258</v>
      </c>
      <c r="K498" s="103">
        <f>$F498*'2. Emissions Units &amp; Activities'!I$32*(1-$E498)</f>
        <v>1.8035294117647056E-2</v>
      </c>
      <c r="L498" s="81">
        <f>$F498*'2. Emissions Units &amp; Activities'!J$32*(1-$E498)</f>
        <v>1.8035294117647056E-2</v>
      </c>
      <c r="M498" s="100" t="s">
        <v>258</v>
      </c>
      <c r="N498" s="103">
        <f>$G498*'2. Emissions Units &amp; Activities'!L$32*(1-$E498)</f>
        <v>4.9411764705882349E-5</v>
      </c>
      <c r="O498" s="81">
        <f>$G498*'2. Emissions Units &amp; Activities'!M$32*(1-$E498)</f>
        <v>4.9411764705882349E-5</v>
      </c>
    </row>
    <row r="499" spans="1:15">
      <c r="A499" s="77" t="s">
        <v>171</v>
      </c>
      <c r="B499" s="98">
        <v>401</v>
      </c>
      <c r="C499" s="79" t="str">
        <f>IFERROR(IF(B499="No CAS","",INDEX('DEQ Pollutant List'!$C$7:$C$611,MATCH('3. Pollutant Emissions - EF'!B499,'DEQ Pollutant List'!$B$7:$B$611,0))),"")</f>
        <v>Polycyclic aromatic hydrocarbons (PAHs)</v>
      </c>
      <c r="D499" s="113"/>
      <c r="E499" s="99">
        <v>0</v>
      </c>
      <c r="F499" s="100">
        <v>1E-4</v>
      </c>
      <c r="G499" s="101">
        <f t="shared" si="8"/>
        <v>1E-4</v>
      </c>
      <c r="H499" s="81" t="s">
        <v>256</v>
      </c>
      <c r="I499" s="102" t="s">
        <v>283</v>
      </c>
      <c r="J499" s="100" t="s">
        <v>258</v>
      </c>
      <c r="K499" s="103">
        <f>$F499*'2. Emissions Units &amp; Activities'!I$32*(1-$E499)</f>
        <v>8.5882352941176474E-4</v>
      </c>
      <c r="L499" s="81">
        <f>$F499*'2. Emissions Units &amp; Activities'!J$32*(1-$E499)</f>
        <v>8.5882352941176474E-4</v>
      </c>
      <c r="M499" s="100" t="s">
        <v>258</v>
      </c>
      <c r="N499" s="103">
        <f>$G499*'2. Emissions Units &amp; Activities'!L$32*(1-$E499)</f>
        <v>2.3529411764705885E-6</v>
      </c>
      <c r="O499" s="81">
        <f>$G499*'2. Emissions Units &amp; Activities'!M$32*(1-$E499)</f>
        <v>2.3529411764705885E-6</v>
      </c>
    </row>
    <row r="500" spans="1:15">
      <c r="A500" s="77" t="s">
        <v>171</v>
      </c>
      <c r="B500" s="98" t="s">
        <v>278</v>
      </c>
      <c r="C500" s="79" t="str">
        <f>IFERROR(IF(B500="No CAS","",INDEX('DEQ Pollutant List'!$C$7:$C$611,MATCH('3. Pollutant Emissions - EF'!B500,'DEQ Pollutant List'!$B$7:$B$611,0))),"")</f>
        <v>Selenium and compounds</v>
      </c>
      <c r="D500" s="113"/>
      <c r="E500" s="99">
        <v>0</v>
      </c>
      <c r="F500" s="100">
        <v>2.4000000000000001E-5</v>
      </c>
      <c r="G500" s="101">
        <f t="shared" si="8"/>
        <v>2.4000000000000001E-5</v>
      </c>
      <c r="H500" s="81" t="s">
        <v>256</v>
      </c>
      <c r="I500" s="102" t="s">
        <v>283</v>
      </c>
      <c r="J500" s="100" t="s">
        <v>258</v>
      </c>
      <c r="K500" s="103">
        <f>$F500*'2. Emissions Units &amp; Activities'!I$32*(1-$E500)</f>
        <v>2.0611764705882353E-4</v>
      </c>
      <c r="L500" s="81">
        <f>$F500*'2. Emissions Units &amp; Activities'!J$32*(1-$E500)</f>
        <v>2.0611764705882353E-4</v>
      </c>
      <c r="M500" s="100" t="s">
        <v>258</v>
      </c>
      <c r="N500" s="103">
        <f>$G500*'2. Emissions Units &amp; Activities'!L$32*(1-$E500)</f>
        <v>5.6470588235294118E-7</v>
      </c>
      <c r="O500" s="81">
        <f>$G500*'2. Emissions Units &amp; Activities'!M$32*(1-$E500)</f>
        <v>5.6470588235294118E-7</v>
      </c>
    </row>
    <row r="501" spans="1:15">
      <c r="A501" s="77" t="s">
        <v>171</v>
      </c>
      <c r="B501" s="98" t="s">
        <v>279</v>
      </c>
      <c r="C501" s="79" t="str">
        <f>IFERROR(IF(B501="No CAS","",INDEX('DEQ Pollutant List'!$C$7:$C$611,MATCH('3. Pollutant Emissions - EF'!B501,'DEQ Pollutant List'!$B$7:$B$611,0))),"")</f>
        <v>Toluene</v>
      </c>
      <c r="D501" s="113"/>
      <c r="E501" s="99">
        <v>0</v>
      </c>
      <c r="F501" s="100">
        <v>3.6600000000000001E-2</v>
      </c>
      <c r="G501" s="101">
        <f t="shared" si="8"/>
        <v>3.6600000000000001E-2</v>
      </c>
      <c r="H501" s="81" t="s">
        <v>256</v>
      </c>
      <c r="I501" s="102" t="s">
        <v>283</v>
      </c>
      <c r="J501" s="100" t="s">
        <v>258</v>
      </c>
      <c r="K501" s="103">
        <f>$F501*'2. Emissions Units &amp; Activities'!I$32*(1-$E501)</f>
        <v>0.31432941176470586</v>
      </c>
      <c r="L501" s="81">
        <f>$F501*'2. Emissions Units &amp; Activities'!J$32*(1-$E501)</f>
        <v>0.31432941176470586</v>
      </c>
      <c r="M501" s="100" t="s">
        <v>258</v>
      </c>
      <c r="N501" s="103">
        <f>$G501*'2. Emissions Units &amp; Activities'!L$32*(1-$E501)</f>
        <v>8.6117647058823533E-4</v>
      </c>
      <c r="O501" s="81">
        <f>$G501*'2. Emissions Units &amp; Activities'!M$32*(1-$E501)</f>
        <v>8.6117647058823533E-4</v>
      </c>
    </row>
    <row r="502" spans="1:15">
      <c r="A502" s="77" t="s">
        <v>171</v>
      </c>
      <c r="B502" s="98" t="s">
        <v>280</v>
      </c>
      <c r="C502" s="79" t="str">
        <f>IFERROR(IF(B502="No CAS","",INDEX('DEQ Pollutant List'!$C$7:$C$611,MATCH('3. Pollutant Emissions - EF'!B502,'DEQ Pollutant List'!$B$7:$B$611,0))),"")</f>
        <v>Vanadium (fume or dust)</v>
      </c>
      <c r="D502" s="113"/>
      <c r="E502" s="99">
        <v>0</v>
      </c>
      <c r="F502" s="100">
        <v>2.3E-3</v>
      </c>
      <c r="G502" s="101">
        <f t="shared" si="8"/>
        <v>2.3E-3</v>
      </c>
      <c r="H502" s="81" t="s">
        <v>256</v>
      </c>
      <c r="I502" s="102" t="s">
        <v>283</v>
      </c>
      <c r="J502" s="100" t="s">
        <v>258</v>
      </c>
      <c r="K502" s="103">
        <f>$F502*'2. Emissions Units &amp; Activities'!I$32*(1-$E502)</f>
        <v>1.9752941176470588E-2</v>
      </c>
      <c r="L502" s="81">
        <f>$F502*'2. Emissions Units &amp; Activities'!J$32*(1-$E502)</f>
        <v>1.9752941176470588E-2</v>
      </c>
      <c r="M502" s="100" t="s">
        <v>258</v>
      </c>
      <c r="N502" s="103">
        <f>$G502*'2. Emissions Units &amp; Activities'!L$32*(1-$E502)</f>
        <v>5.4117647058823525E-5</v>
      </c>
      <c r="O502" s="81">
        <f>$G502*'2. Emissions Units &amp; Activities'!M$32*(1-$E502)</f>
        <v>5.4117647058823525E-5</v>
      </c>
    </row>
    <row r="503" spans="1:15">
      <c r="A503" s="77" t="s">
        <v>171</v>
      </c>
      <c r="B503" s="98" t="s">
        <v>281</v>
      </c>
      <c r="C503" s="79" t="str">
        <f>IFERROR(IF(B503="No CAS","",INDEX('DEQ Pollutant List'!$C$7:$C$611,MATCH('3. Pollutant Emissions - EF'!B503,'DEQ Pollutant List'!$B$7:$B$611,0))),"")</f>
        <v>Xylene (mixture), including m-xylene, o-xylene, p-xylene</v>
      </c>
      <c r="D503" s="113"/>
      <c r="E503" s="99">
        <v>0</v>
      </c>
      <c r="F503" s="100">
        <v>2.7199999999999998E-2</v>
      </c>
      <c r="G503" s="101">
        <f t="shared" si="8"/>
        <v>2.7199999999999998E-2</v>
      </c>
      <c r="H503" s="81" t="s">
        <v>256</v>
      </c>
      <c r="I503" s="102" t="s">
        <v>283</v>
      </c>
      <c r="J503" s="100" t="s">
        <v>258</v>
      </c>
      <c r="K503" s="103">
        <f>$F503*'2. Emissions Units &amp; Activities'!I$32*(1-$E503)</f>
        <v>0.23359999999999997</v>
      </c>
      <c r="L503" s="81">
        <f>$F503*'2. Emissions Units &amp; Activities'!J$32*(1-$E503)</f>
        <v>0.23359999999999997</v>
      </c>
      <c r="M503" s="100" t="s">
        <v>258</v>
      </c>
      <c r="N503" s="103">
        <f>$G503*'2. Emissions Units &amp; Activities'!L$32*(1-$E503)</f>
        <v>6.3999999999999994E-4</v>
      </c>
      <c r="O503" s="81">
        <f>$G503*'2. Emissions Units &amp; Activities'!M$32*(1-$E503)</f>
        <v>6.3999999999999994E-4</v>
      </c>
    </row>
    <row r="504" spans="1:15">
      <c r="A504" s="77" t="s">
        <v>171</v>
      </c>
      <c r="B504" s="98" t="s">
        <v>282</v>
      </c>
      <c r="C504" s="79" t="str">
        <f>IFERROR(IF(B504="No CAS","",INDEX('DEQ Pollutant List'!$C$7:$C$611,MATCH('3. Pollutant Emissions - EF'!B504,'DEQ Pollutant List'!$B$7:$B$611,0))),"")</f>
        <v>Zinc and compounds</v>
      </c>
      <c r="D504" s="113"/>
      <c r="E504" s="99">
        <v>0</v>
      </c>
      <c r="F504" s="100">
        <v>2.9000000000000001E-2</v>
      </c>
      <c r="G504" s="101">
        <f t="shared" si="8"/>
        <v>2.9000000000000001E-2</v>
      </c>
      <c r="H504" s="81" t="s">
        <v>256</v>
      </c>
      <c r="I504" s="102" t="s">
        <v>283</v>
      </c>
      <c r="J504" s="100" t="s">
        <v>258</v>
      </c>
      <c r="K504" s="103">
        <f>$F504*'2. Emissions Units &amp; Activities'!I$32*(1-$E504)</f>
        <v>0.24905882352941178</v>
      </c>
      <c r="L504" s="81">
        <f>$F504*'2. Emissions Units &amp; Activities'!J$32*(1-$E504)</f>
        <v>0.24905882352941178</v>
      </c>
      <c r="M504" s="100" t="s">
        <v>258</v>
      </c>
      <c r="N504" s="103">
        <f>$G504*'2. Emissions Units &amp; Activities'!L$32*(1-$E504)</f>
        <v>6.8235294117647064E-4</v>
      </c>
      <c r="O504" s="81">
        <f>$G504*'2. Emissions Units &amp; Activities'!M$32*(1-$E504)</f>
        <v>6.8235294117647064E-4</v>
      </c>
    </row>
    <row r="505" spans="1:15">
      <c r="A505" s="77"/>
      <c r="B505" s="98"/>
      <c r="C505" s="79"/>
      <c r="D505" s="113"/>
      <c r="E505" s="99"/>
      <c r="F505" s="100"/>
      <c r="G505" s="101"/>
      <c r="H505" s="81"/>
      <c r="I505" s="102"/>
      <c r="J505" s="100"/>
      <c r="K505" s="103"/>
      <c r="L505" s="81"/>
      <c r="M505" s="100"/>
      <c r="N505" s="103"/>
      <c r="O505" s="81"/>
    </row>
    <row r="506" spans="1:15">
      <c r="A506" s="77" t="s">
        <v>232</v>
      </c>
      <c r="B506" s="98" t="s">
        <v>255</v>
      </c>
      <c r="C506" s="79" t="str">
        <f>IFERROR(IF(B506="No CAS","",INDEX('DEQ Pollutant List'!$C$7:$C$611,MATCH('3. Pollutant Emissions - EF'!B506,'DEQ Pollutant List'!$B$7:$B$611,0))),"")</f>
        <v>Acetaldehyde</v>
      </c>
      <c r="D506" s="113"/>
      <c r="E506" s="99">
        <v>0</v>
      </c>
      <c r="F506" s="100">
        <v>4.3E-3</v>
      </c>
      <c r="G506" s="101">
        <f t="shared" si="8"/>
        <v>4.3E-3</v>
      </c>
      <c r="H506" s="81" t="s">
        <v>256</v>
      </c>
      <c r="I506" s="102" t="s">
        <v>283</v>
      </c>
      <c r="J506" s="100">
        <f>$F506*'2. Emissions Units &amp; Activities'!H$48*(1-$E506)</f>
        <v>0.70941399999999999</v>
      </c>
      <c r="K506" s="103" t="s">
        <v>286</v>
      </c>
      <c r="L506" s="81" t="s">
        <v>286</v>
      </c>
      <c r="M506" s="100" t="s">
        <v>121</v>
      </c>
      <c r="N506" s="103" t="s">
        <v>286</v>
      </c>
      <c r="O506" s="81" t="s">
        <v>286</v>
      </c>
    </row>
    <row r="507" spans="1:15">
      <c r="A507" s="77" t="s">
        <v>232</v>
      </c>
      <c r="B507" s="98" t="s">
        <v>259</v>
      </c>
      <c r="C507" s="79" t="str">
        <f>IFERROR(IF(B507="No CAS","",INDEX('DEQ Pollutant List'!$C$7:$C$611,MATCH('3. Pollutant Emissions - EF'!B507,'DEQ Pollutant List'!$B$7:$B$611,0))),"")</f>
        <v>Acrolein</v>
      </c>
      <c r="D507" s="113"/>
      <c r="E507" s="99">
        <v>0</v>
      </c>
      <c r="F507" s="100">
        <v>2.7000000000000001E-3</v>
      </c>
      <c r="G507" s="101">
        <f t="shared" si="8"/>
        <v>2.7000000000000001E-3</v>
      </c>
      <c r="H507" s="81" t="s">
        <v>256</v>
      </c>
      <c r="I507" s="102" t="s">
        <v>283</v>
      </c>
      <c r="J507" s="100">
        <f>$F507*'2. Emissions Units &amp; Activities'!H$48*(1-$E507)</f>
        <v>0.44544600000000001</v>
      </c>
      <c r="K507" s="103" t="s">
        <v>286</v>
      </c>
      <c r="L507" s="81" t="s">
        <v>286</v>
      </c>
      <c r="M507" s="100" t="s">
        <v>121</v>
      </c>
      <c r="N507" s="103" t="s">
        <v>286</v>
      </c>
      <c r="O507" s="81" t="s">
        <v>286</v>
      </c>
    </row>
    <row r="508" spans="1:15">
      <c r="A508" s="77" t="s">
        <v>232</v>
      </c>
      <c r="B508" s="98" t="s">
        <v>260</v>
      </c>
      <c r="C508" s="79" t="str">
        <f>IFERROR(IF(B508="No CAS","",INDEX('DEQ Pollutant List'!$C$7:$C$611,MATCH('3. Pollutant Emissions - EF'!B508,'DEQ Pollutant List'!$B$7:$B$611,0))),"")</f>
        <v>Ammonia</v>
      </c>
      <c r="D508" s="113"/>
      <c r="E508" s="99">
        <v>0</v>
      </c>
      <c r="F508" s="100">
        <v>18</v>
      </c>
      <c r="G508" s="101">
        <f t="shared" si="8"/>
        <v>18</v>
      </c>
      <c r="H508" s="81" t="s">
        <v>256</v>
      </c>
      <c r="I508" s="102" t="s">
        <v>283</v>
      </c>
      <c r="J508" s="100">
        <f>$F508*'2. Emissions Units &amp; Activities'!H$48*(1-$E508)</f>
        <v>2969.64</v>
      </c>
      <c r="K508" s="103" t="s">
        <v>286</v>
      </c>
      <c r="L508" s="81" t="s">
        <v>286</v>
      </c>
      <c r="M508" s="100" t="s">
        <v>121</v>
      </c>
      <c r="N508" s="103" t="s">
        <v>286</v>
      </c>
      <c r="O508" s="81" t="s">
        <v>286</v>
      </c>
    </row>
    <row r="509" spans="1:15">
      <c r="A509" s="77" t="s">
        <v>232</v>
      </c>
      <c r="B509" s="98" t="s">
        <v>253</v>
      </c>
      <c r="C509" s="79" t="str">
        <f>IFERROR(IF(B509="No CAS","",INDEX('DEQ Pollutant List'!$C$7:$C$611,MATCH('3. Pollutant Emissions - EF'!B509,'DEQ Pollutant List'!$B$7:$B$611,0))),"")</f>
        <v>Arsenic and compounds</v>
      </c>
      <c r="D509" s="113"/>
      <c r="E509" s="99">
        <v>0</v>
      </c>
      <c r="F509" s="100">
        <v>2.0000000000000001E-4</v>
      </c>
      <c r="G509" s="101">
        <f t="shared" si="8"/>
        <v>2.0000000000000001E-4</v>
      </c>
      <c r="H509" s="81" t="s">
        <v>256</v>
      </c>
      <c r="I509" s="102" t="s">
        <v>283</v>
      </c>
      <c r="J509" s="100">
        <f>$F509*'2. Emissions Units &amp; Activities'!H$48*(1-$E509)</f>
        <v>3.2995999999999998E-2</v>
      </c>
      <c r="K509" s="103" t="s">
        <v>286</v>
      </c>
      <c r="L509" s="81" t="s">
        <v>286</v>
      </c>
      <c r="M509" s="100" t="s">
        <v>121</v>
      </c>
      <c r="N509" s="103" t="s">
        <v>286</v>
      </c>
      <c r="O509" s="81" t="s">
        <v>286</v>
      </c>
    </row>
    <row r="510" spans="1:15">
      <c r="A510" s="77" t="s">
        <v>232</v>
      </c>
      <c r="B510" s="98" t="s">
        <v>261</v>
      </c>
      <c r="C510" s="79" t="str">
        <f>IFERROR(IF(B510="No CAS","",INDEX('DEQ Pollutant List'!$C$7:$C$611,MATCH('3. Pollutant Emissions - EF'!B510,'DEQ Pollutant List'!$B$7:$B$611,0))),"")</f>
        <v>Barium and compounds</v>
      </c>
      <c r="D510" s="113"/>
      <c r="E510" s="99">
        <v>0</v>
      </c>
      <c r="F510" s="100">
        <v>4.4000000000000003E-3</v>
      </c>
      <c r="G510" s="101">
        <f t="shared" si="8"/>
        <v>4.4000000000000003E-3</v>
      </c>
      <c r="H510" s="81" t="s">
        <v>256</v>
      </c>
      <c r="I510" s="102" t="s">
        <v>283</v>
      </c>
      <c r="J510" s="100">
        <f>$F510*'2. Emissions Units &amp; Activities'!H$48*(1-$E510)</f>
        <v>0.725912</v>
      </c>
      <c r="K510" s="103" t="s">
        <v>286</v>
      </c>
      <c r="L510" s="81" t="s">
        <v>286</v>
      </c>
      <c r="M510" s="100" t="s">
        <v>121</v>
      </c>
      <c r="N510" s="103" t="s">
        <v>286</v>
      </c>
      <c r="O510" s="81" t="s">
        <v>286</v>
      </c>
    </row>
    <row r="511" spans="1:15">
      <c r="A511" s="77" t="s">
        <v>232</v>
      </c>
      <c r="B511" s="98" t="s">
        <v>262</v>
      </c>
      <c r="C511" s="79" t="str">
        <f>IFERROR(IF(B511="No CAS","",INDEX('DEQ Pollutant List'!$C$7:$C$611,MATCH('3. Pollutant Emissions - EF'!B511,'DEQ Pollutant List'!$B$7:$B$611,0))),"")</f>
        <v>Benzene</v>
      </c>
      <c r="D511" s="113"/>
      <c r="E511" s="99">
        <v>0</v>
      </c>
      <c r="F511" s="100">
        <v>8.0000000000000002E-3</v>
      </c>
      <c r="G511" s="101">
        <f t="shared" si="8"/>
        <v>8.0000000000000002E-3</v>
      </c>
      <c r="H511" s="81" t="s">
        <v>256</v>
      </c>
      <c r="I511" s="102" t="s">
        <v>283</v>
      </c>
      <c r="J511" s="100">
        <f>$F511*'2. Emissions Units &amp; Activities'!H$48*(1-$E511)</f>
        <v>1.3198399999999999</v>
      </c>
      <c r="K511" s="103" t="s">
        <v>286</v>
      </c>
      <c r="L511" s="81" t="s">
        <v>286</v>
      </c>
      <c r="M511" s="100" t="s">
        <v>121</v>
      </c>
      <c r="N511" s="103" t="s">
        <v>286</v>
      </c>
      <c r="O511" s="81" t="s">
        <v>286</v>
      </c>
    </row>
    <row r="512" spans="1:15">
      <c r="A512" s="77" t="s">
        <v>232</v>
      </c>
      <c r="B512" s="98" t="s">
        <v>264</v>
      </c>
      <c r="C512" s="79" t="str">
        <f>IFERROR(IF(B512="No CAS","",INDEX('DEQ Pollutant List'!$C$7:$C$611,MATCH('3. Pollutant Emissions - EF'!B512,'DEQ Pollutant List'!$B$7:$B$611,0))),"")</f>
        <v>Beryllium and compounds</v>
      </c>
      <c r="D512" s="113"/>
      <c r="E512" s="99">
        <v>0</v>
      </c>
      <c r="F512" s="100">
        <v>1.2E-5</v>
      </c>
      <c r="G512" s="101">
        <f t="shared" si="8"/>
        <v>1.2E-5</v>
      </c>
      <c r="H512" s="81" t="s">
        <v>256</v>
      </c>
      <c r="I512" s="102" t="s">
        <v>283</v>
      </c>
      <c r="J512" s="100">
        <f>$F512*'2. Emissions Units &amp; Activities'!H$48*(1-$E512)</f>
        <v>1.9797600000000001E-3</v>
      </c>
      <c r="K512" s="103" t="s">
        <v>286</v>
      </c>
      <c r="L512" s="81" t="s">
        <v>286</v>
      </c>
      <c r="M512" s="100" t="s">
        <v>121</v>
      </c>
      <c r="N512" s="103" t="s">
        <v>286</v>
      </c>
      <c r="O512" s="81" t="s">
        <v>286</v>
      </c>
    </row>
    <row r="513" spans="1:15">
      <c r="A513" s="77" t="s">
        <v>232</v>
      </c>
      <c r="B513" s="98" t="s">
        <v>265</v>
      </c>
      <c r="C513" s="79" t="str">
        <f>IFERROR(IF(B513="No CAS","",INDEX('DEQ Pollutant List'!$C$7:$C$611,MATCH('3. Pollutant Emissions - EF'!B513,'DEQ Pollutant List'!$B$7:$B$611,0))),"")</f>
        <v>Cadmium and compounds</v>
      </c>
      <c r="D513" s="113"/>
      <c r="E513" s="99">
        <v>0</v>
      </c>
      <c r="F513" s="100">
        <v>1.1000000000000001E-3</v>
      </c>
      <c r="G513" s="101">
        <f t="shared" si="8"/>
        <v>1.1000000000000001E-3</v>
      </c>
      <c r="H513" s="81" t="s">
        <v>256</v>
      </c>
      <c r="I513" s="102" t="s">
        <v>283</v>
      </c>
      <c r="J513" s="100">
        <f>$F513*'2. Emissions Units &amp; Activities'!H$48*(1-$E513)</f>
        <v>0.181478</v>
      </c>
      <c r="K513" s="103" t="s">
        <v>286</v>
      </c>
      <c r="L513" s="81" t="s">
        <v>286</v>
      </c>
      <c r="M513" s="100" t="s">
        <v>121</v>
      </c>
      <c r="N513" s="103" t="s">
        <v>286</v>
      </c>
      <c r="O513" s="81" t="s">
        <v>286</v>
      </c>
    </row>
    <row r="514" spans="1:15">
      <c r="A514" s="77" t="s">
        <v>232</v>
      </c>
      <c r="B514" s="98" t="s">
        <v>266</v>
      </c>
      <c r="C514" s="79" t="str">
        <f>IFERROR(IF(B514="No CAS","",INDEX('DEQ Pollutant List'!$C$7:$C$611,MATCH('3. Pollutant Emissions - EF'!B514,'DEQ Pollutant List'!$B$7:$B$611,0))),"")</f>
        <v>Chromium VI, chromate and dichromate particulate</v>
      </c>
      <c r="D514" s="113"/>
      <c r="E514" s="99">
        <v>0</v>
      </c>
      <c r="F514" s="100">
        <v>1.4E-3</v>
      </c>
      <c r="G514" s="101">
        <f t="shared" si="8"/>
        <v>1.4E-3</v>
      </c>
      <c r="H514" s="81" t="s">
        <v>256</v>
      </c>
      <c r="I514" s="102" t="s">
        <v>283</v>
      </c>
      <c r="J514" s="100">
        <f>$F514*'2. Emissions Units &amp; Activities'!H$48*(1-$E514)</f>
        <v>0.23097199999999998</v>
      </c>
      <c r="K514" s="103" t="s">
        <v>286</v>
      </c>
      <c r="L514" s="81" t="s">
        <v>286</v>
      </c>
      <c r="M514" s="100" t="s">
        <v>121</v>
      </c>
      <c r="N514" s="103" t="s">
        <v>286</v>
      </c>
      <c r="O514" s="81" t="s">
        <v>286</v>
      </c>
    </row>
    <row r="515" spans="1:15">
      <c r="A515" s="77" t="s">
        <v>232</v>
      </c>
      <c r="B515" s="98" t="s">
        <v>267</v>
      </c>
      <c r="C515" s="79" t="str">
        <f>IFERROR(IF(B515="No CAS","",INDEX('DEQ Pollutant List'!$C$7:$C$611,MATCH('3. Pollutant Emissions - EF'!B515,'DEQ Pollutant List'!$B$7:$B$611,0))),"")</f>
        <v>Cobalt and compounds</v>
      </c>
      <c r="D515" s="113"/>
      <c r="E515" s="99">
        <v>0</v>
      </c>
      <c r="F515" s="100">
        <v>8.3999999999999995E-5</v>
      </c>
      <c r="G515" s="101">
        <f t="shared" si="8"/>
        <v>8.3999999999999995E-5</v>
      </c>
      <c r="H515" s="81" t="s">
        <v>256</v>
      </c>
      <c r="I515" s="102" t="s">
        <v>283</v>
      </c>
      <c r="J515" s="100">
        <f>$F515*'2. Emissions Units &amp; Activities'!H$48*(1-$E515)</f>
        <v>1.3858319999999999E-2</v>
      </c>
      <c r="K515" s="103" t="s">
        <v>286</v>
      </c>
      <c r="L515" s="81" t="s">
        <v>286</v>
      </c>
      <c r="M515" s="100" t="s">
        <v>121</v>
      </c>
      <c r="N515" s="103" t="s">
        <v>286</v>
      </c>
      <c r="O515" s="81" t="s">
        <v>286</v>
      </c>
    </row>
    <row r="516" spans="1:15">
      <c r="A516" s="77" t="s">
        <v>232</v>
      </c>
      <c r="B516" s="98" t="s">
        <v>268</v>
      </c>
      <c r="C516" s="79" t="str">
        <f>IFERROR(IF(B516="No CAS","",INDEX('DEQ Pollutant List'!$C$7:$C$611,MATCH('3. Pollutant Emissions - EF'!B516,'DEQ Pollutant List'!$B$7:$B$611,0))),"")</f>
        <v>Copper and compounds</v>
      </c>
      <c r="D516" s="113"/>
      <c r="E516" s="99">
        <v>0</v>
      </c>
      <c r="F516" s="100">
        <v>8.4999999999999995E-4</v>
      </c>
      <c r="G516" s="101">
        <f t="shared" si="8"/>
        <v>8.4999999999999995E-4</v>
      </c>
      <c r="H516" s="81" t="s">
        <v>256</v>
      </c>
      <c r="I516" s="102" t="s">
        <v>283</v>
      </c>
      <c r="J516" s="100">
        <f>$F516*'2. Emissions Units &amp; Activities'!H$48*(1-$E516)</f>
        <v>0.140233</v>
      </c>
      <c r="K516" s="103" t="s">
        <v>286</v>
      </c>
      <c r="L516" s="81" t="s">
        <v>286</v>
      </c>
      <c r="M516" s="100" t="s">
        <v>121</v>
      </c>
      <c r="N516" s="103" t="s">
        <v>286</v>
      </c>
      <c r="O516" s="81" t="s">
        <v>286</v>
      </c>
    </row>
    <row r="517" spans="1:15">
      <c r="A517" s="77" t="s">
        <v>232</v>
      </c>
      <c r="B517" s="98" t="s">
        <v>269</v>
      </c>
      <c r="C517" s="79" t="str">
        <f>IFERROR(IF(B517="No CAS","",INDEX('DEQ Pollutant List'!$C$7:$C$611,MATCH('3. Pollutant Emissions - EF'!B517,'DEQ Pollutant List'!$B$7:$B$611,0))),"")</f>
        <v>Ethyl benzene</v>
      </c>
      <c r="D517" s="113"/>
      <c r="E517" s="99">
        <v>0</v>
      </c>
      <c r="F517" s="100">
        <v>9.4999999999999998E-3</v>
      </c>
      <c r="G517" s="101">
        <f t="shared" si="8"/>
        <v>9.4999999999999998E-3</v>
      </c>
      <c r="H517" s="81" t="s">
        <v>256</v>
      </c>
      <c r="I517" s="102" t="s">
        <v>283</v>
      </c>
      <c r="J517" s="100">
        <f>$F517*'2. Emissions Units &amp; Activities'!H$48*(1-$E517)</f>
        <v>1.5673099999999998</v>
      </c>
      <c r="K517" s="103" t="s">
        <v>286</v>
      </c>
      <c r="L517" s="81" t="s">
        <v>286</v>
      </c>
      <c r="M517" s="100" t="s">
        <v>121</v>
      </c>
      <c r="N517" s="103" t="s">
        <v>286</v>
      </c>
      <c r="O517" s="81" t="s">
        <v>286</v>
      </c>
    </row>
    <row r="518" spans="1:15">
      <c r="A518" s="77" t="s">
        <v>232</v>
      </c>
      <c r="B518" s="98" t="s">
        <v>270</v>
      </c>
      <c r="C518" s="79" t="str">
        <f>IFERROR(IF(B518="No CAS","",INDEX('DEQ Pollutant List'!$C$7:$C$611,MATCH('3. Pollutant Emissions - EF'!B518,'DEQ Pollutant List'!$B$7:$B$611,0))),"")</f>
        <v>Formaldehyde</v>
      </c>
      <c r="D518" s="113"/>
      <c r="E518" s="99">
        <v>0</v>
      </c>
      <c r="F518" s="100">
        <v>1.7000000000000001E-2</v>
      </c>
      <c r="G518" s="101">
        <f t="shared" si="8"/>
        <v>1.7000000000000001E-2</v>
      </c>
      <c r="H518" s="81" t="s">
        <v>256</v>
      </c>
      <c r="I518" s="102" t="s">
        <v>283</v>
      </c>
      <c r="J518" s="100">
        <f>$F518*'2. Emissions Units &amp; Activities'!H$48*(1-$E518)</f>
        <v>2.8046600000000002</v>
      </c>
      <c r="K518" s="103" t="s">
        <v>286</v>
      </c>
      <c r="L518" s="81" t="s">
        <v>286</v>
      </c>
      <c r="M518" s="100" t="s">
        <v>121</v>
      </c>
      <c r="N518" s="103" t="s">
        <v>286</v>
      </c>
      <c r="O518" s="81" t="s">
        <v>286</v>
      </c>
    </row>
    <row r="519" spans="1:15">
      <c r="A519" s="77" t="s">
        <v>232</v>
      </c>
      <c r="B519" s="98" t="s">
        <v>271</v>
      </c>
      <c r="C519" s="79" t="str">
        <f>IFERROR(IF(B519="No CAS","",INDEX('DEQ Pollutant List'!$C$7:$C$611,MATCH('3. Pollutant Emissions - EF'!B519,'DEQ Pollutant List'!$B$7:$B$611,0))),"")</f>
        <v>Hexane</v>
      </c>
      <c r="D519" s="113"/>
      <c r="E519" s="99">
        <v>0</v>
      </c>
      <c r="F519" s="100">
        <v>6.3E-3</v>
      </c>
      <c r="G519" s="101">
        <f t="shared" si="8"/>
        <v>6.3E-3</v>
      </c>
      <c r="H519" s="81" t="s">
        <v>256</v>
      </c>
      <c r="I519" s="102" t="s">
        <v>283</v>
      </c>
      <c r="J519" s="100">
        <f>$F519*'2. Emissions Units &amp; Activities'!H$48*(1-$E519)</f>
        <v>1.039374</v>
      </c>
      <c r="K519" s="103" t="s">
        <v>286</v>
      </c>
      <c r="L519" s="81" t="s">
        <v>286</v>
      </c>
      <c r="M519" s="100" t="s">
        <v>121</v>
      </c>
      <c r="N519" s="103" t="s">
        <v>286</v>
      </c>
      <c r="O519" s="81" t="s">
        <v>286</v>
      </c>
    </row>
    <row r="520" spans="1:15">
      <c r="A520" s="77" t="s">
        <v>232</v>
      </c>
      <c r="B520" s="98" t="s">
        <v>272</v>
      </c>
      <c r="C520" s="79" t="str">
        <f>IFERROR(IF(B520="No CAS","",INDEX('DEQ Pollutant List'!$C$7:$C$611,MATCH('3. Pollutant Emissions - EF'!B520,'DEQ Pollutant List'!$B$7:$B$611,0))),"")</f>
        <v>Lead and compounds</v>
      </c>
      <c r="D520" s="113"/>
      <c r="E520" s="99">
        <v>0</v>
      </c>
      <c r="F520" s="100">
        <v>5.0000000000000001E-4</v>
      </c>
      <c r="G520" s="101">
        <f t="shared" si="8"/>
        <v>5.0000000000000001E-4</v>
      </c>
      <c r="H520" s="81" t="s">
        <v>256</v>
      </c>
      <c r="I520" s="102" t="s">
        <v>283</v>
      </c>
      <c r="J520" s="100">
        <f>$F520*'2. Emissions Units &amp; Activities'!H$48*(1-$E520)</f>
        <v>8.2489999999999994E-2</v>
      </c>
      <c r="K520" s="103" t="s">
        <v>286</v>
      </c>
      <c r="L520" s="81" t="s">
        <v>286</v>
      </c>
      <c r="M520" s="100" t="s">
        <v>121</v>
      </c>
      <c r="N520" s="103" t="s">
        <v>286</v>
      </c>
      <c r="O520" s="81" t="s">
        <v>286</v>
      </c>
    </row>
    <row r="521" spans="1:15">
      <c r="A521" s="77" t="s">
        <v>232</v>
      </c>
      <c r="B521" s="98" t="s">
        <v>273</v>
      </c>
      <c r="C521" s="79" t="str">
        <f>IFERROR(IF(B521="No CAS","",INDEX('DEQ Pollutant List'!$C$7:$C$611,MATCH('3. Pollutant Emissions - EF'!B521,'DEQ Pollutant List'!$B$7:$B$611,0))),"")</f>
        <v>Manganese and compounds</v>
      </c>
      <c r="D521" s="113"/>
      <c r="E521" s="99">
        <v>0</v>
      </c>
      <c r="F521" s="100">
        <v>3.8000000000000002E-4</v>
      </c>
      <c r="G521" s="101">
        <f t="shared" si="8"/>
        <v>3.8000000000000002E-4</v>
      </c>
      <c r="H521" s="81" t="s">
        <v>256</v>
      </c>
      <c r="I521" s="102" t="s">
        <v>283</v>
      </c>
      <c r="J521" s="100">
        <f>$F521*'2. Emissions Units &amp; Activities'!H$48*(1-$E521)</f>
        <v>6.2692399999999995E-2</v>
      </c>
      <c r="K521" s="103" t="s">
        <v>286</v>
      </c>
      <c r="L521" s="81" t="s">
        <v>286</v>
      </c>
      <c r="M521" s="100" t="s">
        <v>121</v>
      </c>
      <c r="N521" s="103" t="s">
        <v>286</v>
      </c>
      <c r="O521" s="81" t="s">
        <v>286</v>
      </c>
    </row>
    <row r="522" spans="1:15">
      <c r="A522" s="77" t="s">
        <v>232</v>
      </c>
      <c r="B522" s="98" t="s">
        <v>274</v>
      </c>
      <c r="C522" s="79" t="str">
        <f>IFERROR(IF(B522="No CAS","",INDEX('DEQ Pollutant List'!$C$7:$C$611,MATCH('3. Pollutant Emissions - EF'!B522,'DEQ Pollutant List'!$B$7:$B$611,0))),"")</f>
        <v>Mercury and compounds</v>
      </c>
      <c r="D522" s="113"/>
      <c r="E522" s="99">
        <v>0</v>
      </c>
      <c r="F522" s="100">
        <v>2.5999999999999998E-4</v>
      </c>
      <c r="G522" s="101">
        <f t="shared" si="8"/>
        <v>2.5999999999999998E-4</v>
      </c>
      <c r="H522" s="81" t="s">
        <v>256</v>
      </c>
      <c r="I522" s="102" t="s">
        <v>283</v>
      </c>
      <c r="J522" s="100">
        <f>$F522*'2. Emissions Units &amp; Activities'!H$48*(1-$E522)</f>
        <v>4.2894799999999997E-2</v>
      </c>
      <c r="K522" s="103" t="s">
        <v>286</v>
      </c>
      <c r="L522" s="81" t="s">
        <v>286</v>
      </c>
      <c r="M522" s="100" t="s">
        <v>121</v>
      </c>
      <c r="N522" s="103" t="s">
        <v>286</v>
      </c>
      <c r="O522" s="81" t="s">
        <v>286</v>
      </c>
    </row>
    <row r="523" spans="1:15">
      <c r="A523" s="77" t="s">
        <v>232</v>
      </c>
      <c r="B523" s="98" t="s">
        <v>275</v>
      </c>
      <c r="C523" s="79" t="str">
        <f>IFERROR(IF(B523="No CAS","",INDEX('DEQ Pollutant List'!$C$7:$C$611,MATCH('3. Pollutant Emissions - EF'!B523,'DEQ Pollutant List'!$B$7:$B$611,0))),"")</f>
        <v>Molybdenum trioxide</v>
      </c>
      <c r="D523" s="113"/>
      <c r="E523" s="99">
        <v>0</v>
      </c>
      <c r="F523" s="100">
        <v>1.65E-3</v>
      </c>
      <c r="G523" s="101">
        <f t="shared" si="8"/>
        <v>1.65E-3</v>
      </c>
      <c r="H523" s="81" t="s">
        <v>256</v>
      </c>
      <c r="I523" s="102" t="s">
        <v>283</v>
      </c>
      <c r="J523" s="100">
        <f>$F523*'2. Emissions Units &amp; Activities'!H$48*(1-$E523)</f>
        <v>0.27221699999999999</v>
      </c>
      <c r="K523" s="103" t="s">
        <v>286</v>
      </c>
      <c r="L523" s="81" t="s">
        <v>286</v>
      </c>
      <c r="M523" s="100" t="s">
        <v>121</v>
      </c>
      <c r="N523" s="103" t="s">
        <v>286</v>
      </c>
      <c r="O523" s="81" t="s">
        <v>286</v>
      </c>
    </row>
    <row r="524" spans="1:15">
      <c r="A524" s="77" t="s">
        <v>232</v>
      </c>
      <c r="B524" s="98" t="s">
        <v>276</v>
      </c>
      <c r="C524" s="79" t="str">
        <f>IFERROR(IF(B524="No CAS","",INDEX('DEQ Pollutant List'!$C$7:$C$611,MATCH('3. Pollutant Emissions - EF'!B524,'DEQ Pollutant List'!$B$7:$B$611,0))),"")</f>
        <v>Naphthalene</v>
      </c>
      <c r="D524" s="113"/>
      <c r="E524" s="99">
        <v>0</v>
      </c>
      <c r="F524" s="100">
        <v>2.9999999999999997E-4</v>
      </c>
      <c r="G524" s="101">
        <f t="shared" si="8"/>
        <v>2.9999999999999997E-4</v>
      </c>
      <c r="H524" s="81" t="s">
        <v>256</v>
      </c>
      <c r="I524" s="102" t="s">
        <v>283</v>
      </c>
      <c r="J524" s="100">
        <f>$F524*'2. Emissions Units &amp; Activities'!H$48*(1-$E524)</f>
        <v>4.9493999999999989E-2</v>
      </c>
      <c r="K524" s="103" t="s">
        <v>286</v>
      </c>
      <c r="L524" s="81" t="s">
        <v>286</v>
      </c>
      <c r="M524" s="100" t="s">
        <v>121</v>
      </c>
      <c r="N524" s="103" t="s">
        <v>286</v>
      </c>
      <c r="O524" s="81" t="s">
        <v>286</v>
      </c>
    </row>
    <row r="525" spans="1:15">
      <c r="A525" s="77" t="s">
        <v>232</v>
      </c>
      <c r="B525" s="98" t="s">
        <v>277</v>
      </c>
      <c r="C525" s="79" t="s">
        <v>284</v>
      </c>
      <c r="D525" s="113"/>
      <c r="E525" s="99">
        <v>0</v>
      </c>
      <c r="F525" s="100">
        <v>2.0999999999999999E-3</v>
      </c>
      <c r="G525" s="101">
        <f t="shared" si="8"/>
        <v>2.0999999999999999E-3</v>
      </c>
      <c r="H525" s="81" t="s">
        <v>256</v>
      </c>
      <c r="I525" s="102" t="s">
        <v>283</v>
      </c>
      <c r="J525" s="100">
        <f>$F525*'2. Emissions Units &amp; Activities'!H$48*(1-$E525)</f>
        <v>0.34645799999999993</v>
      </c>
      <c r="K525" s="103" t="s">
        <v>286</v>
      </c>
      <c r="L525" s="81" t="s">
        <v>286</v>
      </c>
      <c r="M525" s="100" t="s">
        <v>121</v>
      </c>
      <c r="N525" s="103" t="s">
        <v>286</v>
      </c>
      <c r="O525" s="81" t="s">
        <v>286</v>
      </c>
    </row>
    <row r="526" spans="1:15">
      <c r="A526" s="77" t="s">
        <v>232</v>
      </c>
      <c r="B526" s="98">
        <v>401</v>
      </c>
      <c r="C526" s="79" t="str">
        <f>IFERROR(IF(B526="No CAS","",INDEX('DEQ Pollutant List'!$C$7:$C$611,MATCH('3. Pollutant Emissions - EF'!B526,'DEQ Pollutant List'!$B$7:$B$611,0))),"")</f>
        <v>Polycyclic aromatic hydrocarbons (PAHs)</v>
      </c>
      <c r="D526" s="113"/>
      <c r="E526" s="99">
        <v>0</v>
      </c>
      <c r="F526" s="100">
        <v>1E-4</v>
      </c>
      <c r="G526" s="101">
        <f t="shared" si="8"/>
        <v>1E-4</v>
      </c>
      <c r="H526" s="81" t="s">
        <v>256</v>
      </c>
      <c r="I526" s="102" t="s">
        <v>283</v>
      </c>
      <c r="J526" s="100">
        <f>$F526*'2. Emissions Units &amp; Activities'!H$48*(1-$E526)</f>
        <v>1.6497999999999999E-2</v>
      </c>
      <c r="K526" s="103" t="s">
        <v>286</v>
      </c>
      <c r="L526" s="81" t="s">
        <v>286</v>
      </c>
      <c r="M526" s="100" t="s">
        <v>121</v>
      </c>
      <c r="N526" s="103" t="s">
        <v>286</v>
      </c>
      <c r="O526" s="81" t="s">
        <v>286</v>
      </c>
    </row>
    <row r="527" spans="1:15">
      <c r="A527" s="77" t="s">
        <v>232</v>
      </c>
      <c r="B527" s="98" t="s">
        <v>278</v>
      </c>
      <c r="C527" s="79" t="str">
        <f>IFERROR(IF(B527="No CAS","",INDEX('DEQ Pollutant List'!$C$7:$C$611,MATCH('3. Pollutant Emissions - EF'!B527,'DEQ Pollutant List'!$B$7:$B$611,0))),"")</f>
        <v>Selenium and compounds</v>
      </c>
      <c r="D527" s="113"/>
      <c r="E527" s="99">
        <v>0</v>
      </c>
      <c r="F527" s="100">
        <v>2.4000000000000001E-5</v>
      </c>
      <c r="G527" s="101">
        <f t="shared" si="8"/>
        <v>2.4000000000000001E-5</v>
      </c>
      <c r="H527" s="81" t="s">
        <v>256</v>
      </c>
      <c r="I527" s="102" t="s">
        <v>283</v>
      </c>
      <c r="J527" s="100">
        <f>$F527*'2. Emissions Units &amp; Activities'!H$48*(1-$E527)</f>
        <v>3.9595200000000002E-3</v>
      </c>
      <c r="K527" s="103" t="s">
        <v>286</v>
      </c>
      <c r="L527" s="81" t="s">
        <v>286</v>
      </c>
      <c r="M527" s="100" t="s">
        <v>121</v>
      </c>
      <c r="N527" s="103" t="s">
        <v>286</v>
      </c>
      <c r="O527" s="81" t="s">
        <v>286</v>
      </c>
    </row>
    <row r="528" spans="1:15">
      <c r="A528" s="77" t="s">
        <v>232</v>
      </c>
      <c r="B528" s="98" t="s">
        <v>279</v>
      </c>
      <c r="C528" s="79" t="str">
        <f>IFERROR(IF(B528="No CAS","",INDEX('DEQ Pollutant List'!$C$7:$C$611,MATCH('3. Pollutant Emissions - EF'!B528,'DEQ Pollutant List'!$B$7:$B$611,0))),"")</f>
        <v>Toluene</v>
      </c>
      <c r="D528" s="113"/>
      <c r="E528" s="99">
        <v>0</v>
      </c>
      <c r="F528" s="100">
        <v>3.6600000000000001E-2</v>
      </c>
      <c r="G528" s="101">
        <f t="shared" si="8"/>
        <v>3.6600000000000001E-2</v>
      </c>
      <c r="H528" s="81" t="s">
        <v>256</v>
      </c>
      <c r="I528" s="102" t="s">
        <v>283</v>
      </c>
      <c r="J528" s="100">
        <f>$F528*'2. Emissions Units &amp; Activities'!H$48*(1-$E528)</f>
        <v>6.0382679999999995</v>
      </c>
      <c r="K528" s="103" t="s">
        <v>286</v>
      </c>
      <c r="L528" s="81" t="s">
        <v>286</v>
      </c>
      <c r="M528" s="100" t="s">
        <v>121</v>
      </c>
      <c r="N528" s="103" t="s">
        <v>286</v>
      </c>
      <c r="O528" s="81" t="s">
        <v>286</v>
      </c>
    </row>
    <row r="529" spans="1:15">
      <c r="A529" s="77" t="s">
        <v>232</v>
      </c>
      <c r="B529" s="98" t="s">
        <v>280</v>
      </c>
      <c r="C529" s="79" t="str">
        <f>IFERROR(IF(B529="No CAS","",INDEX('DEQ Pollutant List'!$C$7:$C$611,MATCH('3. Pollutant Emissions - EF'!B529,'DEQ Pollutant List'!$B$7:$B$611,0))),"")</f>
        <v>Vanadium (fume or dust)</v>
      </c>
      <c r="D529" s="113"/>
      <c r="E529" s="99">
        <v>0</v>
      </c>
      <c r="F529" s="100">
        <v>2.3E-3</v>
      </c>
      <c r="G529" s="101">
        <f t="shared" ref="G529:G531" si="9">F529</f>
        <v>2.3E-3</v>
      </c>
      <c r="H529" s="81" t="s">
        <v>256</v>
      </c>
      <c r="I529" s="102" t="s">
        <v>283</v>
      </c>
      <c r="J529" s="100">
        <f>$F529*'2. Emissions Units &amp; Activities'!H$48*(1-$E529)</f>
        <v>0.37945399999999996</v>
      </c>
      <c r="K529" s="103" t="s">
        <v>286</v>
      </c>
      <c r="L529" s="81" t="s">
        <v>286</v>
      </c>
      <c r="M529" s="100" t="s">
        <v>121</v>
      </c>
      <c r="N529" s="103" t="s">
        <v>286</v>
      </c>
      <c r="O529" s="81" t="s">
        <v>286</v>
      </c>
    </row>
    <row r="530" spans="1:15">
      <c r="A530" s="77" t="s">
        <v>232</v>
      </c>
      <c r="B530" s="98" t="s">
        <v>281</v>
      </c>
      <c r="C530" s="79" t="str">
        <f>IFERROR(IF(B530="No CAS","",INDEX('DEQ Pollutant List'!$C$7:$C$611,MATCH('3. Pollutant Emissions - EF'!B530,'DEQ Pollutant List'!$B$7:$B$611,0))),"")</f>
        <v>Xylene (mixture), including m-xylene, o-xylene, p-xylene</v>
      </c>
      <c r="D530" s="113"/>
      <c r="E530" s="99">
        <v>0</v>
      </c>
      <c r="F530" s="100">
        <v>2.7199999999999998E-2</v>
      </c>
      <c r="G530" s="101">
        <f t="shared" si="9"/>
        <v>2.7199999999999998E-2</v>
      </c>
      <c r="H530" s="81" t="s">
        <v>256</v>
      </c>
      <c r="I530" s="102" t="s">
        <v>283</v>
      </c>
      <c r="J530" s="100">
        <f>$F530*'2. Emissions Units &amp; Activities'!H$48*(1-$E530)</f>
        <v>4.4874559999999999</v>
      </c>
      <c r="K530" s="103" t="s">
        <v>286</v>
      </c>
      <c r="L530" s="81" t="s">
        <v>286</v>
      </c>
      <c r="M530" s="100" t="s">
        <v>121</v>
      </c>
      <c r="N530" s="103" t="s">
        <v>286</v>
      </c>
      <c r="O530" s="81" t="s">
        <v>286</v>
      </c>
    </row>
    <row r="531" spans="1:15">
      <c r="A531" s="77" t="s">
        <v>232</v>
      </c>
      <c r="B531" s="98" t="s">
        <v>282</v>
      </c>
      <c r="C531" s="79" t="str">
        <f>IFERROR(IF(B531="No CAS","",INDEX('DEQ Pollutant List'!$C$7:$C$611,MATCH('3. Pollutant Emissions - EF'!B531,'DEQ Pollutant List'!$B$7:$B$611,0))),"")</f>
        <v>Zinc and compounds</v>
      </c>
      <c r="D531" s="113"/>
      <c r="E531" s="99">
        <v>0</v>
      </c>
      <c r="F531" s="100">
        <v>2.9000000000000001E-2</v>
      </c>
      <c r="G531" s="101">
        <f t="shared" si="9"/>
        <v>2.9000000000000001E-2</v>
      </c>
      <c r="H531" s="81" t="s">
        <v>256</v>
      </c>
      <c r="I531" s="102" t="s">
        <v>283</v>
      </c>
      <c r="J531" s="100">
        <f>$F531*'2. Emissions Units &amp; Activities'!H$48*(1-$E531)</f>
        <v>4.7844199999999999</v>
      </c>
      <c r="K531" s="103" t="s">
        <v>286</v>
      </c>
      <c r="L531" s="81" t="s">
        <v>286</v>
      </c>
      <c r="M531" s="100" t="s">
        <v>121</v>
      </c>
      <c r="N531" s="103" t="s">
        <v>286</v>
      </c>
      <c r="O531" s="81" t="s">
        <v>286</v>
      </c>
    </row>
    <row r="532" spans="1:15">
      <c r="A532" s="77"/>
      <c r="B532" s="98"/>
      <c r="C532" s="79" t="str">
        <f>IFERROR(IF(B532="No CAS","",INDEX('DEQ Pollutant List'!$C$7:$C$611,MATCH('3. Pollutant Emissions - EF'!B532,'DEQ Pollutant List'!$B$7:$B$611,0))),"")</f>
        <v/>
      </c>
      <c r="D532" s="113"/>
      <c r="E532" s="99"/>
      <c r="F532" s="100"/>
      <c r="G532" s="101"/>
      <c r="H532" s="81"/>
      <c r="I532" s="102"/>
      <c r="J532" s="100"/>
      <c r="K532" s="103"/>
      <c r="L532" s="81"/>
      <c r="M532" s="100"/>
      <c r="N532" s="103"/>
      <c r="O532" s="81"/>
    </row>
    <row r="533" spans="1:15">
      <c r="A533" s="77" t="s">
        <v>287</v>
      </c>
      <c r="B533" s="98" t="s">
        <v>288</v>
      </c>
      <c r="C533" s="79" t="str">
        <f>IFERROR(IF(B533="No CAS","",INDEX('DEQ Pollutant List'!$C$7:$C$611,MATCH('3. Pollutant Emissions - EF'!B533,'DEQ Pollutant List'!$B$7:$B$611,0))),"")</f>
        <v>1,3-Butadiene</v>
      </c>
      <c r="D533" s="113"/>
      <c r="E533" s="99">
        <v>0</v>
      </c>
      <c r="F533" s="100">
        <v>0.21740000000000001</v>
      </c>
      <c r="G533" s="101">
        <v>0.21740000000000001</v>
      </c>
      <c r="H533" s="81" t="s">
        <v>289</v>
      </c>
      <c r="I533" s="102" t="s">
        <v>290</v>
      </c>
      <c r="J533" s="100">
        <f>$F533*'2. Emissions Units &amp; Activities'!H$33*(1-$E533)</f>
        <v>4.6254024000000012E-2</v>
      </c>
      <c r="K533" s="103">
        <f>$F533*'2. Emissions Units &amp; Activities'!I$33*(1-$E533)</f>
        <v>7.8264E-2</v>
      </c>
      <c r="L533" s="81">
        <f>$F533*'2. Emissions Units &amp; Activities'!J$33*(1-$E533)</f>
        <v>7.8264E-2</v>
      </c>
      <c r="M533" s="100" t="s">
        <v>121</v>
      </c>
      <c r="N533" s="103">
        <f>$G533*'2. Emissions Units &amp; Activities'!L$33*(1-$E533)</f>
        <v>1.8783360000000002E-2</v>
      </c>
      <c r="O533" s="81">
        <f>$G533*'2. Emissions Units &amp; Activities'!M$33*(1-$E533)</f>
        <v>1.8783360000000002E-2</v>
      </c>
    </row>
    <row r="534" spans="1:15">
      <c r="A534" s="77" t="s">
        <v>287</v>
      </c>
      <c r="B534" s="98" t="s">
        <v>291</v>
      </c>
      <c r="C534" s="79" t="str">
        <f>IFERROR(IF(B534="No CAS","",INDEX('DEQ Pollutant List'!$C$7:$C$611,MATCH('3. Pollutant Emissions - EF'!B534,'DEQ Pollutant List'!$B$7:$B$611,0))),"")</f>
        <v>2-Methyl naphthalene</v>
      </c>
      <c r="D534" s="113"/>
      <c r="E534" s="99">
        <v>0</v>
      </c>
      <c r="F534" s="100">
        <v>1.2297907414592798E-2</v>
      </c>
      <c r="G534" s="101">
        <v>1.2297907414592798E-2</v>
      </c>
      <c r="H534" s="81" t="s">
        <v>289</v>
      </c>
      <c r="I534" s="102" t="s">
        <v>290</v>
      </c>
      <c r="J534" s="100">
        <f>$F534*'2. Emissions Units &amp; Activities'!H$33*(1-$E534)</f>
        <v>2.6165027815287642E-3</v>
      </c>
      <c r="K534" s="103">
        <f>$F534*'2. Emissions Units &amp; Activities'!I$33*(1-$E534)</f>
        <v>4.4272466692534072E-3</v>
      </c>
      <c r="L534" s="81">
        <f>$F534*'2. Emissions Units &amp; Activities'!J$33*(1-$E534)</f>
        <v>4.4272466692534072E-3</v>
      </c>
      <c r="M534" s="100" t="s">
        <v>121</v>
      </c>
      <c r="N534" s="103">
        <f>$G534*'2. Emissions Units &amp; Activities'!L$33*(1-$E534)</f>
        <v>1.0625392006208178E-3</v>
      </c>
      <c r="O534" s="81">
        <f>$G534*'2. Emissions Units &amp; Activities'!M$33*(1-$E534)</f>
        <v>1.0625392006208178E-3</v>
      </c>
    </row>
    <row r="535" spans="1:15">
      <c r="A535" s="77" t="s">
        <v>287</v>
      </c>
      <c r="B535" s="98" t="s">
        <v>292</v>
      </c>
      <c r="C535" s="79" t="str">
        <f>IFERROR(IF(B535="No CAS","",INDEX('DEQ Pollutant List'!$C$7:$C$611,MATCH('3. Pollutant Emissions - EF'!B535,'DEQ Pollutant List'!$B$7:$B$611,0))),"")</f>
        <v>Acenaphthene</v>
      </c>
      <c r="D535" s="113"/>
      <c r="E535" s="99">
        <v>0</v>
      </c>
      <c r="F535" s="100">
        <v>7.3461430796324472E-4</v>
      </c>
      <c r="G535" s="101">
        <v>7.3461430796324472E-4</v>
      </c>
      <c r="H535" s="81" t="s">
        <v>289</v>
      </c>
      <c r="I535" s="102" t="s">
        <v>290</v>
      </c>
      <c r="J535" s="100">
        <f>$F535*'2. Emissions Units &amp; Activities'!H$33*(1-$E535)</f>
        <v>1.5629654016225997E-4</v>
      </c>
      <c r="K535" s="103">
        <f>$F535*'2. Emissions Units &amp; Activities'!I$33*(1-$E535)</f>
        <v>2.6446115086676809E-4</v>
      </c>
      <c r="L535" s="81">
        <f>$F535*'2. Emissions Units &amp; Activities'!J$33*(1-$E535)</f>
        <v>2.6446115086676809E-4</v>
      </c>
      <c r="M535" s="100" t="s">
        <v>121</v>
      </c>
      <c r="N535" s="103">
        <f>$G535*'2. Emissions Units &amp; Activities'!L$33*(1-$E535)</f>
        <v>6.3470676208024349E-5</v>
      </c>
      <c r="O535" s="81">
        <f>$G535*'2. Emissions Units &amp; Activities'!M$33*(1-$E535)</f>
        <v>6.3470676208024349E-5</v>
      </c>
    </row>
    <row r="536" spans="1:15">
      <c r="A536" s="77" t="s">
        <v>287</v>
      </c>
      <c r="B536" s="98" t="s">
        <v>293</v>
      </c>
      <c r="C536" s="79" t="str">
        <f>IFERROR(IF(B536="No CAS","",INDEX('DEQ Pollutant List'!$C$7:$C$611,MATCH('3. Pollutant Emissions - EF'!B536,'DEQ Pollutant List'!$B$7:$B$611,0))),"")</f>
        <v>Acenaphthylene</v>
      </c>
      <c r="D536" s="113"/>
      <c r="E536" s="99">
        <v>0</v>
      </c>
      <c r="F536" s="100">
        <v>8.0981637303101373E-4</v>
      </c>
      <c r="G536" s="101">
        <v>8.0981637303101373E-4</v>
      </c>
      <c r="H536" s="81" t="s">
        <v>289</v>
      </c>
      <c r="I536" s="102" t="s">
        <v>290</v>
      </c>
      <c r="J536" s="100">
        <f>$F536*'2. Emissions Units &amp; Activities'!H$33*(1-$E536)</f>
        <v>1.722965315260785E-4</v>
      </c>
      <c r="K536" s="103">
        <f>$F536*'2. Emissions Units &amp; Activities'!I$33*(1-$E536)</f>
        <v>2.9153389429116495E-4</v>
      </c>
      <c r="L536" s="81">
        <f>$F536*'2. Emissions Units &amp; Activities'!J$33*(1-$E536)</f>
        <v>2.9153389429116495E-4</v>
      </c>
      <c r="M536" s="100" t="s">
        <v>121</v>
      </c>
      <c r="N536" s="103">
        <f>$G536*'2. Emissions Units &amp; Activities'!L$33*(1-$E536)</f>
        <v>6.9968134629879583E-5</v>
      </c>
      <c r="O536" s="81">
        <f>$G536*'2. Emissions Units &amp; Activities'!M$33*(1-$E536)</f>
        <v>6.9968134629879583E-5</v>
      </c>
    </row>
    <row r="537" spans="1:15">
      <c r="A537" s="77" t="s">
        <v>287</v>
      </c>
      <c r="B537" s="98" t="s">
        <v>255</v>
      </c>
      <c r="C537" s="79" t="str">
        <f>IFERROR(IF(B537="No CAS","",INDEX('DEQ Pollutant List'!$C$7:$C$611,MATCH('3. Pollutant Emissions - EF'!B537,'DEQ Pollutant List'!$B$7:$B$611,0))),"")</f>
        <v>Acetaldehyde</v>
      </c>
      <c r="D537" s="113"/>
      <c r="E537" s="99">
        <v>0</v>
      </c>
      <c r="F537" s="100">
        <v>0.7833</v>
      </c>
      <c r="G537" s="101">
        <v>0.7833</v>
      </c>
      <c r="H537" s="81" t="s">
        <v>289</v>
      </c>
      <c r="I537" s="102" t="s">
        <v>290</v>
      </c>
      <c r="J537" s="100">
        <f>$F537*'2. Emissions Units &amp; Activities'!H$33*(1-$E537)</f>
        <v>0.16665490800000002</v>
      </c>
      <c r="K537" s="103">
        <f>$F537*'2. Emissions Units &amp; Activities'!I$33*(1-$E537)</f>
        <v>0.28198799999999996</v>
      </c>
      <c r="L537" s="81">
        <f>$F537*'2. Emissions Units &amp; Activities'!J$33*(1-$E537)</f>
        <v>0.28198799999999996</v>
      </c>
      <c r="M537" s="100" t="s">
        <v>121</v>
      </c>
      <c r="N537" s="103">
        <f>$G537*'2. Emissions Units &amp; Activities'!L$33*(1-$E537)</f>
        <v>6.7677120000000007E-2</v>
      </c>
      <c r="O537" s="81">
        <f>$G537*'2. Emissions Units &amp; Activities'!M$33*(1-$E537)</f>
        <v>6.7677120000000007E-2</v>
      </c>
    </row>
    <row r="538" spans="1:15">
      <c r="A538" s="77" t="s">
        <v>287</v>
      </c>
      <c r="B538" s="98" t="s">
        <v>259</v>
      </c>
      <c r="C538" s="79" t="str">
        <f>IFERROR(IF(B538="No CAS","",INDEX('DEQ Pollutant List'!$C$7:$C$611,MATCH('3. Pollutant Emissions - EF'!B538,'DEQ Pollutant List'!$B$7:$B$611,0))),"")</f>
        <v>Acrolein</v>
      </c>
      <c r="D538" s="113"/>
      <c r="E538" s="99">
        <v>0</v>
      </c>
      <c r="F538" s="100">
        <v>3.39E-2</v>
      </c>
      <c r="G538" s="101">
        <v>3.39E-2</v>
      </c>
      <c r="H538" s="81" t="s">
        <v>289</v>
      </c>
      <c r="I538" s="102" t="s">
        <v>290</v>
      </c>
      <c r="J538" s="100">
        <f>$F538*'2. Emissions Units &amp; Activities'!H$33*(1-$E538)</f>
        <v>7.2125640000000012E-3</v>
      </c>
      <c r="K538" s="103">
        <f>$F538*'2. Emissions Units &amp; Activities'!I$33*(1-$E538)</f>
        <v>1.2204E-2</v>
      </c>
      <c r="L538" s="81">
        <f>$F538*'2. Emissions Units &amp; Activities'!J$33*(1-$E538)</f>
        <v>1.2204E-2</v>
      </c>
      <c r="M538" s="100" t="s">
        <v>121</v>
      </c>
      <c r="N538" s="103">
        <f>$G538*'2. Emissions Units &amp; Activities'!L$33*(1-$E538)</f>
        <v>2.92896E-3</v>
      </c>
      <c r="O538" s="81">
        <f>$G538*'2. Emissions Units &amp; Activities'!M$33*(1-$E538)</f>
        <v>2.92896E-3</v>
      </c>
    </row>
    <row r="539" spans="1:15">
      <c r="A539" s="77" t="s">
        <v>287</v>
      </c>
      <c r="B539" s="98" t="s">
        <v>260</v>
      </c>
      <c r="C539" s="79" t="str">
        <f>IFERROR(IF(B539="No CAS","",INDEX('DEQ Pollutant List'!$C$7:$C$611,MATCH('3. Pollutant Emissions - EF'!B539,'DEQ Pollutant List'!$B$7:$B$611,0))),"")</f>
        <v>Ammonia</v>
      </c>
      <c r="D539" s="113"/>
      <c r="E539" s="99">
        <v>0</v>
      </c>
      <c r="F539" s="100">
        <v>2.9</v>
      </c>
      <c r="G539" s="101">
        <v>2.9</v>
      </c>
      <c r="H539" s="81" t="s">
        <v>289</v>
      </c>
      <c r="I539" s="102" t="s">
        <v>290</v>
      </c>
      <c r="J539" s="100">
        <f>$F539*'2. Emissions Units &amp; Activities'!H$33*(1-$E539)</f>
        <v>0.61700400000000011</v>
      </c>
      <c r="K539" s="103">
        <f>$F539*'2. Emissions Units &amp; Activities'!I$33*(1-$E539)</f>
        <v>1.044</v>
      </c>
      <c r="L539" s="81">
        <f>$F539*'2. Emissions Units &amp; Activities'!J$33*(1-$E539)</f>
        <v>1.044</v>
      </c>
      <c r="M539" s="100" t="s">
        <v>121</v>
      </c>
      <c r="N539" s="103">
        <f>$G539*'2. Emissions Units &amp; Activities'!L$33*(1-$E539)</f>
        <v>0.25056</v>
      </c>
      <c r="O539" s="81">
        <f>$G539*'2. Emissions Units &amp; Activities'!M$33*(1-$E539)</f>
        <v>0.25056</v>
      </c>
    </row>
    <row r="540" spans="1:15">
      <c r="A540" s="77" t="s">
        <v>287</v>
      </c>
      <c r="B540" s="98" t="s">
        <v>294</v>
      </c>
      <c r="C540" s="79" t="str">
        <f>IFERROR(IF(B540="No CAS","",INDEX('DEQ Pollutant List'!$C$7:$C$611,MATCH('3. Pollutant Emissions - EF'!B540,'DEQ Pollutant List'!$B$7:$B$611,0))),"")</f>
        <v>Anthracene</v>
      </c>
      <c r="D540" s="113"/>
      <c r="E540" s="99">
        <v>0</v>
      </c>
      <c r="F540" s="100">
        <v>4.5209000937094504E-4</v>
      </c>
      <c r="G540" s="101">
        <v>4.5209000937094504E-4</v>
      </c>
      <c r="H540" s="81" t="s">
        <v>289</v>
      </c>
      <c r="I540" s="102" t="s">
        <v>290</v>
      </c>
      <c r="J540" s="100">
        <f>$F540*'2. Emissions Units &amp; Activities'!H$33*(1-$E540)</f>
        <v>9.6186670393762276E-5</v>
      </c>
      <c r="K540" s="103">
        <f>$F540*'2. Emissions Units &amp; Activities'!I$33*(1-$E540)</f>
        <v>1.6275240337354019E-4</v>
      </c>
      <c r="L540" s="81">
        <f>$F540*'2. Emissions Units &amp; Activities'!J$33*(1-$E540)</f>
        <v>1.6275240337354019E-4</v>
      </c>
      <c r="M540" s="100" t="s">
        <v>121</v>
      </c>
      <c r="N540" s="103">
        <f>$G540*'2. Emissions Units &amp; Activities'!L$33*(1-$E540)</f>
        <v>3.9060576809649654E-5</v>
      </c>
      <c r="O540" s="81">
        <f>$G540*'2. Emissions Units &amp; Activities'!M$33*(1-$E540)</f>
        <v>3.9060576809649654E-5</v>
      </c>
    </row>
    <row r="541" spans="1:15">
      <c r="A541" s="77" t="s">
        <v>287</v>
      </c>
      <c r="B541" s="98" t="s">
        <v>295</v>
      </c>
      <c r="C541" s="79" t="str">
        <f>IFERROR(IF(B541="No CAS","",INDEX('DEQ Pollutant List'!$C$7:$C$611,MATCH('3. Pollutant Emissions - EF'!B541,'DEQ Pollutant List'!$B$7:$B$611,0))),"")</f>
        <v>Antimony and compounds</v>
      </c>
      <c r="D541" s="113"/>
      <c r="E541" s="99">
        <v>0</v>
      </c>
      <c r="F541" s="100">
        <v>3.1818727304855452E-4</v>
      </c>
      <c r="G541" s="101">
        <v>3.1818727304855452E-4</v>
      </c>
      <c r="H541" s="81" t="s">
        <v>289</v>
      </c>
      <c r="I541" s="102" t="s">
        <v>290</v>
      </c>
      <c r="J541" s="100">
        <f>$F541*'2. Emissions Units &amp; Activities'!H$33*(1-$E541)</f>
        <v>6.7697524213810475E-5</v>
      </c>
      <c r="K541" s="103">
        <f>$F541*'2. Emissions Units &amp; Activities'!I$33*(1-$E541)</f>
        <v>1.1454741829747962E-4</v>
      </c>
      <c r="L541" s="81">
        <f>$F541*'2. Emissions Units &amp; Activities'!J$33*(1-$E541)</f>
        <v>1.1454741829747962E-4</v>
      </c>
      <c r="M541" s="100" t="s">
        <v>121</v>
      </c>
      <c r="N541" s="103">
        <f>$G541*'2. Emissions Units &amp; Activities'!L$33*(1-$E541)</f>
        <v>2.7491380391395112E-5</v>
      </c>
      <c r="O541" s="81">
        <f>$G541*'2. Emissions Units &amp; Activities'!M$33*(1-$E541)</f>
        <v>2.7491380391395112E-5</v>
      </c>
    </row>
    <row r="542" spans="1:15">
      <c r="A542" s="77" t="s">
        <v>287</v>
      </c>
      <c r="B542" s="98" t="s">
        <v>253</v>
      </c>
      <c r="C542" s="79" t="str">
        <f>IFERROR(IF(B542="No CAS","",INDEX('DEQ Pollutant List'!$C$7:$C$611,MATCH('3. Pollutant Emissions - EF'!B542,'DEQ Pollutant List'!$B$7:$B$611,0))),"")</f>
        <v>Arsenic and compounds</v>
      </c>
      <c r="D542" s="113"/>
      <c r="E542" s="99">
        <v>0</v>
      </c>
      <c r="F542" s="100">
        <v>2.7685267838269253E-4</v>
      </c>
      <c r="G542" s="101">
        <v>2.7685267838269253E-4</v>
      </c>
      <c r="H542" s="81" t="s">
        <v>289</v>
      </c>
      <c r="I542" s="102" t="s">
        <v>290</v>
      </c>
      <c r="J542" s="100">
        <f>$F542*'2. Emissions Units &amp; Activities'!H$33*(1-$E542)</f>
        <v>5.8903175852701672E-5</v>
      </c>
      <c r="K542" s="103">
        <f>$F542*'2. Emissions Units &amp; Activities'!I$33*(1-$E542)</f>
        <v>9.9666964217769312E-5</v>
      </c>
      <c r="L542" s="81">
        <f>$F542*'2. Emissions Units &amp; Activities'!J$33*(1-$E542)</f>
        <v>9.9666964217769312E-5</v>
      </c>
      <c r="M542" s="100" t="s">
        <v>121</v>
      </c>
      <c r="N542" s="103">
        <f>$G542*'2. Emissions Units &amp; Activities'!L$33*(1-$E542)</f>
        <v>2.3920071412264636E-5</v>
      </c>
      <c r="O542" s="81">
        <f>$G542*'2. Emissions Units &amp; Activities'!M$33*(1-$E542)</f>
        <v>2.3920071412264636E-5</v>
      </c>
    </row>
    <row r="543" spans="1:15">
      <c r="A543" s="77" t="s">
        <v>287</v>
      </c>
      <c r="B543" s="98" t="s">
        <v>261</v>
      </c>
      <c r="C543" s="79" t="str">
        <f>IFERROR(IF(B543="No CAS","",INDEX('DEQ Pollutant List'!$C$7:$C$611,MATCH('3. Pollutant Emissions - EF'!B543,'DEQ Pollutant List'!$B$7:$B$611,0))),"")</f>
        <v>Barium and compounds</v>
      </c>
      <c r="D543" s="113"/>
      <c r="E543" s="99">
        <v>0</v>
      </c>
      <c r="F543" s="100">
        <v>3.7389334939055331E-4</v>
      </c>
      <c r="G543" s="101">
        <v>3.7389334939055331E-4</v>
      </c>
      <c r="H543" s="81" t="s">
        <v>289</v>
      </c>
      <c r="I543" s="102" t="s">
        <v>290</v>
      </c>
      <c r="J543" s="100">
        <f>$F543*'2. Emissions Units &amp; Activities'!H$33*(1-$E543)</f>
        <v>7.9549549016334138E-5</v>
      </c>
      <c r="K543" s="103">
        <f>$F543*'2. Emissions Units &amp; Activities'!I$33*(1-$E543)</f>
        <v>1.3460160578059919E-4</v>
      </c>
      <c r="L543" s="81">
        <f>$F543*'2. Emissions Units &amp; Activities'!J$33*(1-$E543)</f>
        <v>1.3460160578059919E-4</v>
      </c>
      <c r="M543" s="100" t="s">
        <v>121</v>
      </c>
      <c r="N543" s="103">
        <f>$G543*'2. Emissions Units &amp; Activities'!L$33*(1-$E543)</f>
        <v>3.2304385387343811E-5</v>
      </c>
      <c r="O543" s="81">
        <f>$G543*'2. Emissions Units &amp; Activities'!M$33*(1-$E543)</f>
        <v>3.2304385387343811E-5</v>
      </c>
    </row>
    <row r="544" spans="1:15">
      <c r="A544" s="77" t="s">
        <v>287</v>
      </c>
      <c r="B544" s="98" t="s">
        <v>296</v>
      </c>
      <c r="C544" s="79" t="str">
        <f>IFERROR(IF(B544="No CAS","",INDEX('DEQ Pollutant List'!$C$7:$C$611,MATCH('3. Pollutant Emissions - EF'!B544,'DEQ Pollutant List'!$B$7:$B$611,0))),"")</f>
        <v>Benz[a]anthracene</v>
      </c>
      <c r="D544" s="113"/>
      <c r="E544" s="99">
        <v>0</v>
      </c>
      <c r="F544" s="100">
        <v>4.8541323701614526E-5</v>
      </c>
      <c r="G544" s="101">
        <v>4.8541323701614526E-5</v>
      </c>
      <c r="H544" s="81" t="s">
        <v>289</v>
      </c>
      <c r="I544" s="102" t="s">
        <v>290</v>
      </c>
      <c r="J544" s="100">
        <f>$F544*'2. Emissions Units &amp; Activities'!H$33*(1-$E544)</f>
        <v>1.0327652030755509E-5</v>
      </c>
      <c r="K544" s="103">
        <f>$F544*'2. Emissions Units &amp; Activities'!I$33*(1-$E544)</f>
        <v>1.7474876532581227E-5</v>
      </c>
      <c r="L544" s="81">
        <f>$F544*'2. Emissions Units &amp; Activities'!J$33*(1-$E544)</f>
        <v>1.7474876532581227E-5</v>
      </c>
      <c r="M544" s="100" t="s">
        <v>121</v>
      </c>
      <c r="N544" s="103">
        <f>$G544*'2. Emissions Units &amp; Activities'!L$33*(1-$E544)</f>
        <v>4.1939703678194957E-6</v>
      </c>
      <c r="O544" s="81">
        <f>$G544*'2. Emissions Units &amp; Activities'!M$33*(1-$E544)</f>
        <v>4.1939703678194957E-6</v>
      </c>
    </row>
    <row r="545" spans="1:15">
      <c r="A545" s="77" t="s">
        <v>287</v>
      </c>
      <c r="B545" s="98" t="s">
        <v>262</v>
      </c>
      <c r="C545" s="79" t="str">
        <f>IFERROR(IF(B545="No CAS","",INDEX('DEQ Pollutant List'!$C$7:$C$611,MATCH('3. Pollutant Emissions - EF'!B545,'DEQ Pollutant List'!$B$7:$B$611,0))),"")</f>
        <v>Benzene</v>
      </c>
      <c r="D545" s="113"/>
      <c r="E545" s="99">
        <v>0</v>
      </c>
      <c r="F545" s="100">
        <v>0.18629999999999999</v>
      </c>
      <c r="G545" s="101">
        <v>0.18629999999999999</v>
      </c>
      <c r="H545" s="81" t="s">
        <v>289</v>
      </c>
      <c r="I545" s="102" t="s">
        <v>290</v>
      </c>
      <c r="J545" s="100">
        <f>$F545*'2. Emissions Units &amp; Activities'!H$33*(1-$E545)</f>
        <v>3.9637188000000004E-2</v>
      </c>
      <c r="K545" s="103">
        <f>$F545*'2. Emissions Units &amp; Activities'!I$33*(1-$E545)</f>
        <v>6.7067999999999989E-2</v>
      </c>
      <c r="L545" s="81">
        <f>$F545*'2. Emissions Units &amp; Activities'!J$33*(1-$E545)</f>
        <v>6.7067999999999989E-2</v>
      </c>
      <c r="M545" s="100" t="s">
        <v>121</v>
      </c>
      <c r="N545" s="103">
        <f>$G545*'2. Emissions Units &amp; Activities'!L$33*(1-$E545)</f>
        <v>1.6096320000000001E-2</v>
      </c>
      <c r="O545" s="81">
        <f>$G545*'2. Emissions Units &amp; Activities'!M$33*(1-$E545)</f>
        <v>1.6096320000000001E-2</v>
      </c>
    </row>
    <row r="546" spans="1:15">
      <c r="A546" s="77" t="s">
        <v>287</v>
      </c>
      <c r="B546" s="98" t="s">
        <v>263</v>
      </c>
      <c r="C546" s="79" t="str">
        <f>IFERROR(IF(B546="No CAS","",INDEX('DEQ Pollutant List'!$C$7:$C$611,MATCH('3. Pollutant Emissions - EF'!B546,'DEQ Pollutant List'!$B$7:$B$611,0))),"")</f>
        <v>Benzo[a]pyrene</v>
      </c>
      <c r="D546" s="113"/>
      <c r="E546" s="99">
        <v>0</v>
      </c>
      <c r="F546" s="100">
        <v>1.4385237354722992E-5</v>
      </c>
      <c r="G546" s="101">
        <v>1.4385237354722992E-5</v>
      </c>
      <c r="H546" s="81" t="s">
        <v>289</v>
      </c>
      <c r="I546" s="102" t="s">
        <v>290</v>
      </c>
      <c r="J546" s="100">
        <f>$F546*'2. Emissions Units &amp; Activities'!H$33*(1-$E546)</f>
        <v>3.0606030995908642E-6</v>
      </c>
      <c r="K546" s="103">
        <f>$F546*'2. Emissions Units &amp; Activities'!I$33*(1-$E546)</f>
        <v>5.1786854477002772E-6</v>
      </c>
      <c r="L546" s="81">
        <f>$F546*'2. Emissions Units &amp; Activities'!J$33*(1-$E546)</f>
        <v>5.1786854477002772E-6</v>
      </c>
      <c r="M546" s="100" t="s">
        <v>121</v>
      </c>
      <c r="N546" s="103">
        <f>$G546*'2. Emissions Units &amp; Activities'!L$33*(1-$E546)</f>
        <v>1.2428845074480667E-6</v>
      </c>
      <c r="O546" s="81">
        <f>$G546*'2. Emissions Units &amp; Activities'!M$33*(1-$E546)</f>
        <v>1.2428845074480667E-6</v>
      </c>
    </row>
    <row r="547" spans="1:15">
      <c r="A547" s="77" t="s">
        <v>287</v>
      </c>
      <c r="B547" s="98" t="s">
        <v>297</v>
      </c>
      <c r="C547" s="79" t="str">
        <f>IFERROR(IF(B547="No CAS","",INDEX('DEQ Pollutant List'!$C$7:$C$611,MATCH('3. Pollutant Emissions - EF'!B547,'DEQ Pollutant List'!$B$7:$B$611,0))),"")</f>
        <v>Benzo[b]fluoranthene</v>
      </c>
      <c r="D547" s="113"/>
      <c r="E547" s="99">
        <v>0</v>
      </c>
      <c r="F547" s="100">
        <v>4.4353578135943152E-5</v>
      </c>
      <c r="G547" s="101">
        <v>4.4353578135943152E-5</v>
      </c>
      <c r="H547" s="81" t="s">
        <v>289</v>
      </c>
      <c r="I547" s="102" t="s">
        <v>290</v>
      </c>
      <c r="J547" s="100">
        <f>$F547*'2. Emissions Units &amp; Activities'!H$33*(1-$E547)</f>
        <v>9.436667284203266E-6</v>
      </c>
      <c r="K547" s="103">
        <f>$F547*'2. Emissions Units &amp; Activities'!I$33*(1-$E547)</f>
        <v>1.5967288128939535E-5</v>
      </c>
      <c r="L547" s="81">
        <f>$F547*'2. Emissions Units &amp; Activities'!J$33*(1-$E547)</f>
        <v>1.5967288128939535E-5</v>
      </c>
      <c r="M547" s="100" t="s">
        <v>121</v>
      </c>
      <c r="N547" s="103">
        <f>$G547*'2. Emissions Units &amp; Activities'!L$33*(1-$E547)</f>
        <v>3.8321491509454886E-6</v>
      </c>
      <c r="O547" s="81">
        <f>$G547*'2. Emissions Units &amp; Activities'!M$33*(1-$E547)</f>
        <v>3.8321491509454886E-6</v>
      </c>
    </row>
    <row r="548" spans="1:15">
      <c r="A548" s="77" t="s">
        <v>287</v>
      </c>
      <c r="B548" s="98" t="s">
        <v>298</v>
      </c>
      <c r="C548" s="79" t="str">
        <f>IFERROR(IF(B548="No CAS","",INDEX('DEQ Pollutant List'!$C$7:$C$611,MATCH('3. Pollutant Emissions - EF'!B548,'DEQ Pollutant List'!$B$7:$B$611,0))),"")</f>
        <v>Benzo[e]pyrene</v>
      </c>
      <c r="D548" s="113"/>
      <c r="E548" s="99">
        <v>0</v>
      </c>
      <c r="F548" s="100">
        <v>3.2868294417433586E-5</v>
      </c>
      <c r="G548" s="101">
        <v>3.2868294417433586E-5</v>
      </c>
      <c r="H548" s="81" t="s">
        <v>289</v>
      </c>
      <c r="I548" s="102" t="s">
        <v>290</v>
      </c>
      <c r="J548" s="100">
        <f>$F548*'2. Emissions Units &amp; Activities'!H$33*(1-$E548)</f>
        <v>6.993058320253171E-6</v>
      </c>
      <c r="K548" s="103">
        <f>$F548*'2. Emissions Units &amp; Activities'!I$33*(1-$E548)</f>
        <v>1.1832585990276091E-5</v>
      </c>
      <c r="L548" s="81">
        <f>$F548*'2. Emissions Units &amp; Activities'!J$33*(1-$E548)</f>
        <v>1.1832585990276091E-5</v>
      </c>
      <c r="M548" s="100" t="s">
        <v>121</v>
      </c>
      <c r="N548" s="103">
        <f>$G548*'2. Emissions Units &amp; Activities'!L$33*(1-$E548)</f>
        <v>2.8398206376662618E-6</v>
      </c>
      <c r="O548" s="81">
        <f>$G548*'2. Emissions Units &amp; Activities'!M$33*(1-$E548)</f>
        <v>2.8398206376662618E-6</v>
      </c>
    </row>
    <row r="549" spans="1:15">
      <c r="A549" s="77" t="s">
        <v>287</v>
      </c>
      <c r="B549" s="98" t="s">
        <v>299</v>
      </c>
      <c r="C549" s="79" t="str">
        <f>IFERROR(IF(B549="No CAS","",INDEX('DEQ Pollutant List'!$C$7:$C$611,MATCH('3. Pollutant Emissions - EF'!B549,'DEQ Pollutant List'!$B$7:$B$611,0))),"")</f>
        <v>Benzo[g,h,i]perylene</v>
      </c>
      <c r="D549" s="113"/>
      <c r="E549" s="99">
        <v>0</v>
      </c>
      <c r="F549" s="100">
        <v>2.187429870630113E-5</v>
      </c>
      <c r="G549" s="101">
        <v>2.187429870630113E-5</v>
      </c>
      <c r="H549" s="81" t="s">
        <v>289</v>
      </c>
      <c r="I549" s="102" t="s">
        <v>290</v>
      </c>
      <c r="J549" s="100">
        <f>$F549*'2. Emissions Units &amp; Activities'!H$33*(1-$E549)</f>
        <v>4.6539757927526287E-6</v>
      </c>
      <c r="K549" s="103">
        <f>$F549*'2. Emissions Units &amp; Activities'!I$33*(1-$E549)</f>
        <v>7.8747475342684061E-6</v>
      </c>
      <c r="L549" s="81">
        <f>$F549*'2. Emissions Units &amp; Activities'!J$33*(1-$E549)</f>
        <v>7.8747475342684061E-6</v>
      </c>
      <c r="M549" s="100" t="s">
        <v>121</v>
      </c>
      <c r="N549" s="103">
        <f>$G549*'2. Emissions Units &amp; Activities'!L$33*(1-$E549)</f>
        <v>1.8899394082244177E-6</v>
      </c>
      <c r="O549" s="81">
        <f>$G549*'2. Emissions Units &amp; Activities'!M$33*(1-$E549)</f>
        <v>1.8899394082244177E-6</v>
      </c>
    </row>
    <row r="550" spans="1:15">
      <c r="A550" s="77" t="s">
        <v>287</v>
      </c>
      <c r="B550" s="98" t="s">
        <v>300</v>
      </c>
      <c r="C550" s="79" t="str">
        <f>IFERROR(IF(B550="No CAS","",INDEX('DEQ Pollutant List'!$C$7:$C$611,MATCH('3. Pollutant Emissions - EF'!B550,'DEQ Pollutant List'!$B$7:$B$611,0))),"")</f>
        <v>Benzo[k]fluoranthene</v>
      </c>
      <c r="D550" s="113"/>
      <c r="E550" s="99">
        <v>0</v>
      </c>
      <c r="F550" s="100">
        <v>1.3054358967800315E-5</v>
      </c>
      <c r="G550" s="101">
        <v>1.3054358967800315E-5</v>
      </c>
      <c r="H550" s="81" t="s">
        <v>289</v>
      </c>
      <c r="I550" s="102" t="s">
        <v>290</v>
      </c>
      <c r="J550" s="100">
        <f>$F550*'2. Emissions Units &amp; Activities'!H$33*(1-$E550)</f>
        <v>2.7774454139891953E-6</v>
      </c>
      <c r="K550" s="103">
        <f>$F550*'2. Emissions Units &amp; Activities'!I$33*(1-$E550)</f>
        <v>4.6995692284081128E-6</v>
      </c>
      <c r="L550" s="81">
        <f>$F550*'2. Emissions Units &amp; Activities'!J$33*(1-$E550)</f>
        <v>4.6995692284081128E-6</v>
      </c>
      <c r="M550" s="100" t="s">
        <v>121</v>
      </c>
      <c r="N550" s="103">
        <f>$G550*'2. Emissions Units &amp; Activities'!L$33*(1-$E550)</f>
        <v>1.1278966148179471E-6</v>
      </c>
      <c r="O550" s="81">
        <f>$G550*'2. Emissions Units &amp; Activities'!M$33*(1-$E550)</f>
        <v>1.1278966148179471E-6</v>
      </c>
    </row>
    <row r="551" spans="1:15">
      <c r="A551" s="77" t="s">
        <v>287</v>
      </c>
      <c r="B551" s="98" t="s">
        <v>264</v>
      </c>
      <c r="C551" s="79" t="str">
        <f>IFERROR(IF(B551="No CAS","",INDEX('DEQ Pollutant List'!$C$7:$C$611,MATCH('3. Pollutant Emissions - EF'!B551,'DEQ Pollutant List'!$B$7:$B$611,0))),"")</f>
        <v>Beryllium and compounds</v>
      </c>
      <c r="D551" s="113"/>
      <c r="E551" s="99">
        <v>0</v>
      </c>
      <c r="F551" s="100">
        <v>4.7708462766464961E-6</v>
      </c>
      <c r="G551" s="101">
        <v>4.7708462766464961E-6</v>
      </c>
      <c r="H551" s="81" t="s">
        <v>289</v>
      </c>
      <c r="I551" s="102" t="s">
        <v>290</v>
      </c>
      <c r="J551" s="100">
        <f>$F551*'2. Emissions Units &amp; Activities'!H$33*(1-$E551)</f>
        <v>1.0150452538193087E-6</v>
      </c>
      <c r="K551" s="103">
        <f>$F551*'2. Emissions Units &amp; Activities'!I$33*(1-$E551)</f>
        <v>1.7175046595927385E-6</v>
      </c>
      <c r="L551" s="81">
        <f>$F551*'2. Emissions Units &amp; Activities'!J$33*(1-$E551)</f>
        <v>1.7175046595927385E-6</v>
      </c>
      <c r="M551" s="100" t="s">
        <v>121</v>
      </c>
      <c r="N551" s="103">
        <f>$G551*'2. Emissions Units &amp; Activities'!L$33*(1-$E551)</f>
        <v>4.1220111830225728E-7</v>
      </c>
      <c r="O551" s="81">
        <f>$G551*'2. Emissions Units &amp; Activities'!M$33*(1-$E551)</f>
        <v>4.1220111830225728E-7</v>
      </c>
    </row>
    <row r="552" spans="1:15">
      <c r="A552" s="77" t="s">
        <v>287</v>
      </c>
      <c r="B552" s="98" t="s">
        <v>265</v>
      </c>
      <c r="C552" s="79" t="str">
        <f>IFERROR(IF(B552="No CAS","",INDEX('DEQ Pollutant List'!$C$7:$C$611,MATCH('3. Pollutant Emissions - EF'!B552,'DEQ Pollutant List'!$B$7:$B$611,0))),"")</f>
        <v>Cadmium and compounds</v>
      </c>
      <c r="D552" s="113"/>
      <c r="E552" s="99">
        <v>0</v>
      </c>
      <c r="F552" s="100">
        <v>8.0778295781549296E-5</v>
      </c>
      <c r="G552" s="101">
        <v>8.0778295781549296E-5</v>
      </c>
      <c r="H552" s="81" t="s">
        <v>289</v>
      </c>
      <c r="I552" s="102" t="s">
        <v>290</v>
      </c>
      <c r="J552" s="100">
        <f>$F552*'2. Emissions Units &amp; Activities'!H$33*(1-$E552)</f>
        <v>1.718639021048243E-5</v>
      </c>
      <c r="K552" s="103">
        <f>$F552*'2. Emissions Units &amp; Activities'!I$33*(1-$E552)</f>
        <v>2.9080186481357746E-5</v>
      </c>
      <c r="L552" s="81">
        <f>$F552*'2. Emissions Units &amp; Activities'!J$33*(1-$E552)</f>
        <v>2.9080186481357746E-5</v>
      </c>
      <c r="M552" s="100" t="s">
        <v>121</v>
      </c>
      <c r="N552" s="103">
        <f>$G552*'2. Emissions Units &amp; Activities'!L$33*(1-$E552)</f>
        <v>6.9792447555258599E-6</v>
      </c>
      <c r="O552" s="81">
        <f>$G552*'2. Emissions Units &amp; Activities'!M$33*(1-$E552)</f>
        <v>6.9792447555258599E-6</v>
      </c>
    </row>
    <row r="553" spans="1:15">
      <c r="A553" s="77" t="s">
        <v>287</v>
      </c>
      <c r="B553" s="98" t="s">
        <v>301</v>
      </c>
      <c r="C553" s="79" t="str">
        <f>IFERROR(IF(B553="No CAS","",INDEX('DEQ Pollutant List'!$C$7:$C$611,MATCH('3. Pollutant Emissions - EF'!B553,'DEQ Pollutant List'!$B$7:$B$611,0))),"")</f>
        <v>Chlorobenzene</v>
      </c>
      <c r="D553" s="113"/>
      <c r="E553" s="99">
        <v>0</v>
      </c>
      <c r="F553" s="100">
        <v>2.0000000000000001E-4</v>
      </c>
      <c r="G553" s="101">
        <v>2.0000000000000001E-4</v>
      </c>
      <c r="H553" s="81" t="s">
        <v>289</v>
      </c>
      <c r="I553" s="102" t="s">
        <v>290</v>
      </c>
      <c r="J553" s="100">
        <f>$F553*'2. Emissions Units &amp; Activities'!H$33*(1-$E553)</f>
        <v>4.2552000000000009E-5</v>
      </c>
      <c r="K553" s="103">
        <f>$F553*'2. Emissions Units &amp; Activities'!I$33*(1-$E553)</f>
        <v>7.2000000000000002E-5</v>
      </c>
      <c r="L553" s="81">
        <f>$F553*'2. Emissions Units &amp; Activities'!J$33*(1-$E553)</f>
        <v>7.2000000000000002E-5</v>
      </c>
      <c r="M553" s="100" t="s">
        <v>121</v>
      </c>
      <c r="N553" s="103">
        <f>$G553*'2. Emissions Units &amp; Activities'!L$33*(1-$E553)</f>
        <v>1.7280000000000001E-5</v>
      </c>
      <c r="O553" s="81">
        <f>$G553*'2. Emissions Units &amp; Activities'!M$33*(1-$E553)</f>
        <v>1.7280000000000001E-5</v>
      </c>
    </row>
    <row r="554" spans="1:15">
      <c r="A554" s="77" t="s">
        <v>287</v>
      </c>
      <c r="B554" s="98" t="s">
        <v>266</v>
      </c>
      <c r="C554" s="79" t="str">
        <f>IFERROR(IF(B554="No CAS","",INDEX('DEQ Pollutant List'!$C$7:$C$611,MATCH('3. Pollutant Emissions - EF'!B554,'DEQ Pollutant List'!$B$7:$B$611,0))),"")</f>
        <v>Chromium VI, chromate and dichromate particulate</v>
      </c>
      <c r="D554" s="113"/>
      <c r="E554" s="99">
        <v>0</v>
      </c>
      <c r="F554" s="100">
        <v>6.3144459628541096E-5</v>
      </c>
      <c r="G554" s="101">
        <v>6.3144459628541096E-5</v>
      </c>
      <c r="H554" s="81" t="s">
        <v>289</v>
      </c>
      <c r="I554" s="102" t="s">
        <v>290</v>
      </c>
      <c r="J554" s="100">
        <f>$F554*'2. Emissions Units &amp; Activities'!H$33*(1-$E554)</f>
        <v>1.3434615230568405E-5</v>
      </c>
      <c r="K554" s="103">
        <f>$F554*'2. Emissions Units &amp; Activities'!I$33*(1-$E554)</f>
        <v>2.2732005466274794E-5</v>
      </c>
      <c r="L554" s="81">
        <f>$F554*'2. Emissions Units &amp; Activities'!J$33*(1-$E554)</f>
        <v>2.2732005466274794E-5</v>
      </c>
      <c r="M554" s="100" t="s">
        <v>121</v>
      </c>
      <c r="N554" s="103">
        <f>$G554*'2. Emissions Units &amp; Activities'!L$33*(1-$E554)</f>
        <v>5.4556813119059506E-6</v>
      </c>
      <c r="O554" s="81">
        <f>$G554*'2. Emissions Units &amp; Activities'!M$33*(1-$E554)</f>
        <v>5.4556813119059506E-6</v>
      </c>
    </row>
    <row r="555" spans="1:15">
      <c r="A555" s="77" t="s">
        <v>287</v>
      </c>
      <c r="B555" s="98" t="s">
        <v>302</v>
      </c>
      <c r="C555" s="79" t="str">
        <f>IFERROR(IF(B555="No CAS","",INDEX('DEQ Pollutant List'!$C$7:$C$611,MATCH('3. Pollutant Emissions - EF'!B555,'DEQ Pollutant List'!$B$7:$B$611,0))),"")</f>
        <v>Chrysene</v>
      </c>
      <c r="D555" s="113"/>
      <c r="E555" s="99">
        <v>0</v>
      </c>
      <c r="F555" s="100">
        <v>6.6999913157770699E-5</v>
      </c>
      <c r="G555" s="101">
        <v>6.6999913157770699E-5</v>
      </c>
      <c r="H555" s="81" t="s">
        <v>289</v>
      </c>
      <c r="I555" s="102" t="s">
        <v>290</v>
      </c>
      <c r="J555" s="100">
        <f>$F555*'2. Emissions Units &amp; Activities'!H$33*(1-$E555)</f>
        <v>1.4254901523447295E-5</v>
      </c>
      <c r="K555" s="103">
        <f>$F555*'2. Emissions Units &amp; Activities'!I$33*(1-$E555)</f>
        <v>2.4119968736797452E-5</v>
      </c>
      <c r="L555" s="81">
        <f>$F555*'2. Emissions Units &amp; Activities'!J$33*(1-$E555)</f>
        <v>2.4119968736797452E-5</v>
      </c>
      <c r="M555" s="100" t="s">
        <v>121</v>
      </c>
      <c r="N555" s="103">
        <f>$G555*'2. Emissions Units &amp; Activities'!L$33*(1-$E555)</f>
        <v>5.7887924968313885E-6</v>
      </c>
      <c r="O555" s="81">
        <f>$G555*'2. Emissions Units &amp; Activities'!M$33*(1-$E555)</f>
        <v>5.7887924968313885E-6</v>
      </c>
    </row>
    <row r="556" spans="1:15">
      <c r="A556" s="77" t="s">
        <v>287</v>
      </c>
      <c r="B556" s="98" t="s">
        <v>267</v>
      </c>
      <c r="C556" s="79" t="str">
        <f>IFERROR(IF(B556="No CAS","",INDEX('DEQ Pollutant List'!$C$7:$C$611,MATCH('3. Pollutant Emissions - EF'!B556,'DEQ Pollutant List'!$B$7:$B$611,0))),"")</f>
        <v>Cobalt and compounds</v>
      </c>
      <c r="D556" s="113"/>
      <c r="E556" s="99">
        <v>0</v>
      </c>
      <c r="F556" s="100">
        <v>1.5751137782235815E-5</v>
      </c>
      <c r="G556" s="101">
        <v>1.5751137782235815E-5</v>
      </c>
      <c r="H556" s="81" t="s">
        <v>289</v>
      </c>
      <c r="I556" s="102" t="s">
        <v>290</v>
      </c>
      <c r="J556" s="100">
        <f>$F556*'2. Emissions Units &amp; Activities'!H$33*(1-$E556)</f>
        <v>3.3512120745484925E-6</v>
      </c>
      <c r="K556" s="103">
        <f>$F556*'2. Emissions Units &amp; Activities'!I$33*(1-$E556)</f>
        <v>5.6704096016048929E-6</v>
      </c>
      <c r="L556" s="81">
        <f>$F556*'2. Emissions Units &amp; Activities'!J$33*(1-$E556)</f>
        <v>5.6704096016048929E-6</v>
      </c>
      <c r="M556" s="100" t="s">
        <v>121</v>
      </c>
      <c r="N556" s="103">
        <f>$G556*'2. Emissions Units &amp; Activities'!L$33*(1-$E556)</f>
        <v>1.3608983043851744E-6</v>
      </c>
      <c r="O556" s="81">
        <f>$G556*'2. Emissions Units &amp; Activities'!M$33*(1-$E556)</f>
        <v>1.3608983043851744E-6</v>
      </c>
    </row>
    <row r="557" spans="1:15">
      <c r="A557" s="77" t="s">
        <v>287</v>
      </c>
      <c r="B557" s="98" t="s">
        <v>268</v>
      </c>
      <c r="C557" s="79" t="str">
        <f>IFERROR(IF(B557="No CAS","",INDEX('DEQ Pollutant List'!$C$7:$C$611,MATCH('3. Pollutant Emissions - EF'!B557,'DEQ Pollutant List'!$B$7:$B$611,0))),"")</f>
        <v>Copper and compounds</v>
      </c>
      <c r="D557" s="113"/>
      <c r="E557" s="99">
        <v>0</v>
      </c>
      <c r="F557" s="100">
        <v>5.0213520825554141E-4</v>
      </c>
      <c r="G557" s="101">
        <v>5.0213520825554141E-4</v>
      </c>
      <c r="H557" s="81" t="s">
        <v>289</v>
      </c>
      <c r="I557" s="102" t="s">
        <v>290</v>
      </c>
      <c r="J557" s="100">
        <f>$F557*'2. Emissions Units &amp; Activities'!H$33*(1-$E557)</f>
        <v>1.0683428690844901E-4</v>
      </c>
      <c r="K557" s="103">
        <f>$F557*'2. Emissions Units &amp; Activities'!I$33*(1-$E557)</f>
        <v>1.807686749719949E-4</v>
      </c>
      <c r="L557" s="81">
        <f>$F557*'2. Emissions Units &amp; Activities'!J$33*(1-$E557)</f>
        <v>1.807686749719949E-4</v>
      </c>
      <c r="M557" s="100" t="s">
        <v>121</v>
      </c>
      <c r="N557" s="103">
        <f>$G557*'2. Emissions Units &amp; Activities'!L$33*(1-$E557)</f>
        <v>4.3384481993278782E-5</v>
      </c>
      <c r="O557" s="81">
        <f>$G557*'2. Emissions Units &amp; Activities'!M$33*(1-$E557)</f>
        <v>4.3384481993278782E-5</v>
      </c>
    </row>
    <row r="558" spans="1:15">
      <c r="A558" s="77" t="s">
        <v>287</v>
      </c>
      <c r="B558" s="98" t="s">
        <v>303</v>
      </c>
      <c r="C558" s="79" t="str">
        <f>IFERROR(IF(B558="No CAS","",INDEX('DEQ Pollutant List'!$C$7:$C$611,MATCH('3. Pollutant Emissions - EF'!B558,'DEQ Pollutant List'!$B$7:$B$611,0))),"")</f>
        <v>Dibenz[a,h]anthracene</v>
      </c>
      <c r="D558" s="113"/>
      <c r="E558" s="99">
        <v>0</v>
      </c>
      <c r="F558" s="100">
        <v>1.0369866679621714E-6</v>
      </c>
      <c r="G558" s="101">
        <v>1.0369866679621714E-6</v>
      </c>
      <c r="H558" s="81" t="s">
        <v>289</v>
      </c>
      <c r="I558" s="102" t="s">
        <v>290</v>
      </c>
      <c r="J558" s="100">
        <f>$F558*'2. Emissions Units &amp; Activities'!H$33*(1-$E558)</f>
        <v>2.2062928347563164E-7</v>
      </c>
      <c r="K558" s="103">
        <f>$F558*'2. Emissions Units &amp; Activities'!I$33*(1-$E558)</f>
        <v>3.733152004663817E-7</v>
      </c>
      <c r="L558" s="81">
        <f>$F558*'2. Emissions Units &amp; Activities'!J$33*(1-$E558)</f>
        <v>3.733152004663817E-7</v>
      </c>
      <c r="M558" s="100" t="s">
        <v>121</v>
      </c>
      <c r="N558" s="103">
        <f>$G558*'2. Emissions Units &amp; Activities'!L$33*(1-$E558)</f>
        <v>8.9595648111931616E-8</v>
      </c>
      <c r="O558" s="81">
        <f>$G558*'2. Emissions Units &amp; Activities'!M$33*(1-$E558)</f>
        <v>8.9595648111931616E-8</v>
      </c>
    </row>
    <row r="559" spans="1:15">
      <c r="A559" s="77" t="s">
        <v>287</v>
      </c>
      <c r="B559" s="98">
        <v>200</v>
      </c>
      <c r="C559" s="79" t="str">
        <f>IFERROR(IF(B559="No CAS","",INDEX('DEQ Pollutant List'!$C$7:$C$611,MATCH('3. Pollutant Emissions - EF'!B559,'DEQ Pollutant List'!$B$7:$B$611,0))),"")</f>
        <v>Diesel particulate matter</v>
      </c>
      <c r="D559" s="113"/>
      <c r="E559" s="99">
        <v>0</v>
      </c>
      <c r="F559" s="100">
        <v>16.9752457004105</v>
      </c>
      <c r="G559" s="101">
        <v>16.9752457004105</v>
      </c>
      <c r="H559" s="81" t="s">
        <v>289</v>
      </c>
      <c r="I559" s="102" t="s">
        <v>290</v>
      </c>
      <c r="J559" s="100">
        <f>$F559*'2. Emissions Units &amp; Activities'!H$33*(1-$E559)</f>
        <v>3.6116532752193384</v>
      </c>
      <c r="K559" s="103">
        <f>$F559*'2. Emissions Units &amp; Activities'!I$33*(1-$E559)</f>
        <v>6.1110884521477802</v>
      </c>
      <c r="L559" s="81">
        <f>$F559*'2. Emissions Units &amp; Activities'!J$33*(1-$E559)</f>
        <v>6.1110884521477802</v>
      </c>
      <c r="M559" s="100" t="s">
        <v>121</v>
      </c>
      <c r="N559" s="103">
        <f>$G559*'2. Emissions Units &amp; Activities'!L$33*(1-$E559)</f>
        <v>1.4666612285154672</v>
      </c>
      <c r="O559" s="81">
        <f>$G559*'2. Emissions Units &amp; Activities'!M$33*(1-$E559)</f>
        <v>1.4666612285154672</v>
      </c>
    </row>
    <row r="560" spans="1:15">
      <c r="A560" s="77" t="s">
        <v>287</v>
      </c>
      <c r="B560" s="98" t="s">
        <v>269</v>
      </c>
      <c r="C560" s="79" t="str">
        <f>IFERROR(IF(B560="No CAS","",INDEX('DEQ Pollutant List'!$C$7:$C$611,MATCH('3. Pollutant Emissions - EF'!B560,'DEQ Pollutant List'!$B$7:$B$611,0))),"")</f>
        <v>Ethyl benzene</v>
      </c>
      <c r="D560" s="113"/>
      <c r="E560" s="99">
        <v>0</v>
      </c>
      <c r="F560" s="100">
        <v>1.09E-2</v>
      </c>
      <c r="G560" s="101">
        <v>1.09E-2</v>
      </c>
      <c r="H560" s="81" t="s">
        <v>289</v>
      </c>
      <c r="I560" s="102" t="s">
        <v>290</v>
      </c>
      <c r="J560" s="100">
        <f>$F560*'2. Emissions Units &amp; Activities'!H$33*(1-$E560)</f>
        <v>2.3190840000000003E-3</v>
      </c>
      <c r="K560" s="103">
        <f>$F560*'2. Emissions Units &amp; Activities'!I$33*(1-$E560)</f>
        <v>3.9239999999999995E-3</v>
      </c>
      <c r="L560" s="81">
        <f>$F560*'2. Emissions Units &amp; Activities'!J$33*(1-$E560)</f>
        <v>3.9239999999999995E-3</v>
      </c>
      <c r="M560" s="100" t="s">
        <v>121</v>
      </c>
      <c r="N560" s="103">
        <f>$G560*'2. Emissions Units &amp; Activities'!L$33*(1-$E560)</f>
        <v>9.4176000000000004E-4</v>
      </c>
      <c r="O560" s="81">
        <f>$G560*'2. Emissions Units &amp; Activities'!M$33*(1-$E560)</f>
        <v>9.4176000000000004E-4</v>
      </c>
    </row>
    <row r="561" spans="1:15">
      <c r="A561" s="77" t="s">
        <v>287</v>
      </c>
      <c r="B561" s="98" t="s">
        <v>304</v>
      </c>
      <c r="C561" s="79" t="str">
        <f>IFERROR(IF(B561="No CAS","",INDEX('DEQ Pollutant List'!$C$7:$C$611,MATCH('3. Pollutant Emissions - EF'!B561,'DEQ Pollutant List'!$B$7:$B$611,0))),"")</f>
        <v>Fluoranthene</v>
      </c>
      <c r="D561" s="113"/>
      <c r="E561" s="99">
        <v>0</v>
      </c>
      <c r="F561" s="100">
        <v>3.6995325890908364E-4</v>
      </c>
      <c r="G561" s="101">
        <v>3.6995325890908364E-4</v>
      </c>
      <c r="H561" s="81" t="s">
        <v>289</v>
      </c>
      <c r="I561" s="102" t="s">
        <v>290</v>
      </c>
      <c r="J561" s="100">
        <f>$F561*'2. Emissions Units &amp; Activities'!H$33*(1-$E561)</f>
        <v>7.8711255365496651E-5</v>
      </c>
      <c r="K561" s="103">
        <f>$F561*'2. Emissions Units &amp; Activities'!I$33*(1-$E561)</f>
        <v>1.331831732072701E-4</v>
      </c>
      <c r="L561" s="81">
        <f>$F561*'2. Emissions Units &amp; Activities'!J$33*(1-$E561)</f>
        <v>1.331831732072701E-4</v>
      </c>
      <c r="M561" s="100" t="s">
        <v>121</v>
      </c>
      <c r="N561" s="103">
        <f>$G561*'2. Emissions Units &amp; Activities'!L$33*(1-$E561)</f>
        <v>3.1963961569744827E-5</v>
      </c>
      <c r="O561" s="81">
        <f>$G561*'2. Emissions Units &amp; Activities'!M$33*(1-$E561)</f>
        <v>3.1963961569744827E-5</v>
      </c>
    </row>
    <row r="562" spans="1:15">
      <c r="A562" s="77" t="s">
        <v>287</v>
      </c>
      <c r="B562" s="98" t="s">
        <v>305</v>
      </c>
      <c r="C562" s="79" t="str">
        <f>IFERROR(IF(B562="No CAS","",INDEX('DEQ Pollutant List'!$C$7:$C$611,MATCH('3. Pollutant Emissions - EF'!B562,'DEQ Pollutant List'!$B$7:$B$611,0))),"")</f>
        <v>Fluorene</v>
      </c>
      <c r="D562" s="113"/>
      <c r="E562" s="99">
        <v>0</v>
      </c>
      <c r="F562" s="100">
        <v>2.1843972782305239E-3</v>
      </c>
      <c r="G562" s="101">
        <v>2.1843972782305239E-3</v>
      </c>
      <c r="H562" s="81" t="s">
        <v>289</v>
      </c>
      <c r="I562" s="102" t="s">
        <v>290</v>
      </c>
      <c r="J562" s="100">
        <f>$F562*'2. Emissions Units &amp; Activities'!H$33*(1-$E562)</f>
        <v>4.6475236491632635E-4</v>
      </c>
      <c r="K562" s="103">
        <f>$F562*'2. Emissions Units &amp; Activities'!I$33*(1-$E562)</f>
        <v>7.8638302016298856E-4</v>
      </c>
      <c r="L562" s="81">
        <f>$F562*'2. Emissions Units &amp; Activities'!J$33*(1-$E562)</f>
        <v>7.8638302016298856E-4</v>
      </c>
      <c r="M562" s="100" t="s">
        <v>121</v>
      </c>
      <c r="N562" s="103">
        <f>$G562*'2. Emissions Units &amp; Activities'!L$33*(1-$E562)</f>
        <v>1.8873192483911727E-4</v>
      </c>
      <c r="O562" s="81">
        <f>$G562*'2. Emissions Units &amp; Activities'!M$33*(1-$E562)</f>
        <v>1.8873192483911727E-4</v>
      </c>
    </row>
    <row r="563" spans="1:15">
      <c r="A563" s="77" t="s">
        <v>287</v>
      </c>
      <c r="B563" s="98" t="s">
        <v>270</v>
      </c>
      <c r="C563" s="79" t="str">
        <f>IFERROR(IF(B563="No CAS","",INDEX('DEQ Pollutant List'!$C$7:$C$611,MATCH('3. Pollutant Emissions - EF'!B563,'DEQ Pollutant List'!$B$7:$B$611,0))),"")</f>
        <v>Formaldehyde</v>
      </c>
      <c r="D563" s="113"/>
      <c r="E563" s="99">
        <v>0</v>
      </c>
      <c r="F563" s="100">
        <v>2.7130627655139485</v>
      </c>
      <c r="G563" s="101">
        <v>2.7130627655139485</v>
      </c>
      <c r="H563" s="81" t="s">
        <v>289</v>
      </c>
      <c r="I563" s="102" t="s">
        <v>290</v>
      </c>
      <c r="J563" s="100">
        <f>$F563*'2. Emissions Units &amp; Activities'!H$33*(1-$E563)</f>
        <v>0.57723123399074783</v>
      </c>
      <c r="K563" s="103">
        <f>$F563*'2. Emissions Units &amp; Activities'!I$33*(1-$E563)</f>
        <v>0.97670259558502148</v>
      </c>
      <c r="L563" s="81">
        <f>$F563*'2. Emissions Units &amp; Activities'!J$33*(1-$E563)</f>
        <v>0.97670259558502148</v>
      </c>
      <c r="M563" s="100" t="s">
        <v>121</v>
      </c>
      <c r="N563" s="103">
        <f>$G563*'2. Emissions Units &amp; Activities'!L$33*(1-$E563)</f>
        <v>0.23440862294040515</v>
      </c>
      <c r="O563" s="81">
        <f>$G563*'2. Emissions Units &amp; Activities'!M$33*(1-$E563)</f>
        <v>0.23440862294040515</v>
      </c>
    </row>
    <row r="564" spans="1:15">
      <c r="A564" s="77" t="s">
        <v>287</v>
      </c>
      <c r="B564" s="98" t="s">
        <v>271</v>
      </c>
      <c r="C564" s="79" t="str">
        <f>IFERROR(IF(B564="No CAS","",INDEX('DEQ Pollutant List'!$C$7:$C$611,MATCH('3. Pollutant Emissions - EF'!B564,'DEQ Pollutant List'!$B$7:$B$611,0))),"")</f>
        <v>Hexane</v>
      </c>
      <c r="D564" s="113"/>
      <c r="E564" s="99">
        <v>0</v>
      </c>
      <c r="F564" s="100">
        <v>2.69E-2</v>
      </c>
      <c r="G564" s="101">
        <v>2.69E-2</v>
      </c>
      <c r="H564" s="81" t="s">
        <v>289</v>
      </c>
      <c r="I564" s="102" t="s">
        <v>290</v>
      </c>
      <c r="J564" s="100">
        <f>$F564*'2. Emissions Units &amp; Activities'!H$33*(1-$E564)</f>
        <v>5.7232440000000006E-3</v>
      </c>
      <c r="K564" s="103">
        <f>$F564*'2. Emissions Units &amp; Activities'!I$33*(1-$E564)</f>
        <v>9.6839999999999999E-3</v>
      </c>
      <c r="L564" s="81">
        <f>$F564*'2. Emissions Units &amp; Activities'!J$33*(1-$E564)</f>
        <v>9.6839999999999999E-3</v>
      </c>
      <c r="M564" s="100" t="s">
        <v>121</v>
      </c>
      <c r="N564" s="103">
        <f>$G564*'2. Emissions Units &amp; Activities'!L$33*(1-$E564)</f>
        <v>2.32416E-3</v>
      </c>
      <c r="O564" s="81">
        <f>$G564*'2. Emissions Units &amp; Activities'!M$33*(1-$E564)</f>
        <v>2.32416E-3</v>
      </c>
    </row>
    <row r="565" spans="1:15">
      <c r="A565" s="77" t="s">
        <v>287</v>
      </c>
      <c r="B565" s="98" t="s">
        <v>306</v>
      </c>
      <c r="C565" s="79" t="str">
        <f>IFERROR(IF(B565="No CAS","",INDEX('DEQ Pollutant List'!$C$7:$C$611,MATCH('3. Pollutant Emissions - EF'!B565,'DEQ Pollutant List'!$B$7:$B$611,0))),"")</f>
        <v>Hydrochloric acid</v>
      </c>
      <c r="D565" s="113"/>
      <c r="E565" s="99">
        <v>0</v>
      </c>
      <c r="F565" s="100">
        <v>0.18629999999999999</v>
      </c>
      <c r="G565" s="101">
        <v>0.18629999999999999</v>
      </c>
      <c r="H565" s="81" t="s">
        <v>289</v>
      </c>
      <c r="I565" s="102" t="s">
        <v>290</v>
      </c>
      <c r="J565" s="100">
        <f>$F565*'2. Emissions Units &amp; Activities'!H$33*(1-$E565)</f>
        <v>3.9637188000000004E-2</v>
      </c>
      <c r="K565" s="103">
        <f>$F565*'2. Emissions Units &amp; Activities'!I$33*(1-$E565)</f>
        <v>6.7067999999999989E-2</v>
      </c>
      <c r="L565" s="81">
        <f>$F565*'2. Emissions Units &amp; Activities'!J$33*(1-$E565)</f>
        <v>6.7067999999999989E-2</v>
      </c>
      <c r="M565" s="100" t="s">
        <v>121</v>
      </c>
      <c r="N565" s="103">
        <f>$G565*'2. Emissions Units &amp; Activities'!L$33*(1-$E565)</f>
        <v>1.6096320000000001E-2</v>
      </c>
      <c r="O565" s="81">
        <f>$G565*'2. Emissions Units &amp; Activities'!M$33*(1-$E565)</f>
        <v>1.6096320000000001E-2</v>
      </c>
    </row>
    <row r="566" spans="1:15">
      <c r="A566" s="77" t="s">
        <v>287</v>
      </c>
      <c r="B566" s="98" t="s">
        <v>307</v>
      </c>
      <c r="C566" s="79" t="str">
        <f>IFERROR(IF(B566="No CAS","",INDEX('DEQ Pollutant List'!$C$7:$C$611,MATCH('3. Pollutant Emissions - EF'!B566,'DEQ Pollutant List'!$B$7:$B$611,0))),"")</f>
        <v>Indeno[1,2,3-cd]pyrene</v>
      </c>
      <c r="D566" s="113"/>
      <c r="E566" s="99">
        <v>0</v>
      </c>
      <c r="F566" s="100">
        <v>1.0710973550430282E-5</v>
      </c>
      <c r="G566" s="101">
        <v>1.0710973550430282E-5</v>
      </c>
      <c r="H566" s="81" t="s">
        <v>289</v>
      </c>
      <c r="I566" s="102" t="s">
        <v>290</v>
      </c>
      <c r="J566" s="100">
        <f>$F566*'2. Emissions Units &amp; Activities'!H$33*(1-$E566)</f>
        <v>2.2788667325895471E-6</v>
      </c>
      <c r="K566" s="103">
        <f>$F566*'2. Emissions Units &amp; Activities'!I$33*(1-$E566)</f>
        <v>3.8559504781549013E-6</v>
      </c>
      <c r="L566" s="81">
        <f>$F566*'2. Emissions Units &amp; Activities'!J$33*(1-$E566)</f>
        <v>3.8559504781549013E-6</v>
      </c>
      <c r="M566" s="100" t="s">
        <v>121</v>
      </c>
      <c r="N566" s="103">
        <f>$G566*'2. Emissions Units &amp; Activities'!L$33*(1-$E566)</f>
        <v>9.2542811475717639E-7</v>
      </c>
      <c r="O566" s="81">
        <f>$G566*'2. Emissions Units &amp; Activities'!M$33*(1-$E566)</f>
        <v>9.2542811475717639E-7</v>
      </c>
    </row>
    <row r="567" spans="1:15">
      <c r="A567" s="77" t="s">
        <v>287</v>
      </c>
      <c r="B567" s="98" t="s">
        <v>272</v>
      </c>
      <c r="C567" s="79" t="str">
        <f>IFERROR(IF(B567="No CAS","",INDEX('DEQ Pollutant List'!$C$7:$C$611,MATCH('3. Pollutant Emissions - EF'!B567,'DEQ Pollutant List'!$B$7:$B$611,0))),"")</f>
        <v>Lead and compounds</v>
      </c>
      <c r="D567" s="113"/>
      <c r="E567" s="99">
        <v>0</v>
      </c>
      <c r="F567" s="100">
        <v>3.636715317945822E-4</v>
      </c>
      <c r="G567" s="101">
        <v>3.636715317945822E-4</v>
      </c>
      <c r="H567" s="81" t="s">
        <v>289</v>
      </c>
      <c r="I567" s="102" t="s">
        <v>290</v>
      </c>
      <c r="J567" s="100">
        <f>$F567*'2. Emissions Units &amp; Activities'!H$33*(1-$E567)</f>
        <v>7.7374755104615318E-5</v>
      </c>
      <c r="K567" s="103">
        <f>$F567*'2. Emissions Units &amp; Activities'!I$33*(1-$E567)</f>
        <v>1.3092175144604958E-4</v>
      </c>
      <c r="L567" s="81">
        <f>$F567*'2. Emissions Units &amp; Activities'!J$33*(1-$E567)</f>
        <v>1.3092175144604958E-4</v>
      </c>
      <c r="M567" s="100" t="s">
        <v>121</v>
      </c>
      <c r="N567" s="103">
        <f>$G567*'2. Emissions Units &amp; Activities'!L$33*(1-$E567)</f>
        <v>3.1421220347051907E-5</v>
      </c>
      <c r="O567" s="81">
        <f>$G567*'2. Emissions Units &amp; Activities'!M$33*(1-$E567)</f>
        <v>3.1421220347051907E-5</v>
      </c>
    </row>
    <row r="568" spans="1:15">
      <c r="A568" s="77" t="s">
        <v>287</v>
      </c>
      <c r="B568" s="98" t="s">
        <v>273</v>
      </c>
      <c r="C568" s="79" t="str">
        <f>IFERROR(IF(B568="No CAS","",INDEX('DEQ Pollutant List'!$C$7:$C$611,MATCH('3. Pollutant Emissions - EF'!B568,'DEQ Pollutant List'!$B$7:$B$611,0))),"")</f>
        <v>Manganese and compounds</v>
      </c>
      <c r="D568" s="113"/>
      <c r="E568" s="99">
        <v>0</v>
      </c>
      <c r="F568" s="100">
        <v>4.1991264918956304E-4</v>
      </c>
      <c r="G568" s="101">
        <v>4.1991264918956304E-4</v>
      </c>
      <c r="H568" s="81" t="s">
        <v>289</v>
      </c>
      <c r="I568" s="102" t="s">
        <v>290</v>
      </c>
      <c r="J568" s="100">
        <f>$F568*'2. Emissions Units &amp; Activities'!H$33*(1-$E568)</f>
        <v>8.9340615241571443E-5</v>
      </c>
      <c r="K568" s="103">
        <f>$F568*'2. Emissions Units &amp; Activities'!I$33*(1-$E568)</f>
        <v>1.511685537082427E-4</v>
      </c>
      <c r="L568" s="81">
        <f>$F568*'2. Emissions Units &amp; Activities'!J$33*(1-$E568)</f>
        <v>1.511685537082427E-4</v>
      </c>
      <c r="M568" s="100" t="s">
        <v>121</v>
      </c>
      <c r="N568" s="103">
        <f>$G568*'2. Emissions Units &amp; Activities'!L$33*(1-$E568)</f>
        <v>3.6280452889978251E-5</v>
      </c>
      <c r="O568" s="81">
        <f>$G568*'2. Emissions Units &amp; Activities'!M$33*(1-$E568)</f>
        <v>3.6280452889978251E-5</v>
      </c>
    </row>
    <row r="569" spans="1:15">
      <c r="A569" s="77" t="s">
        <v>287</v>
      </c>
      <c r="B569" s="98" t="s">
        <v>274</v>
      </c>
      <c r="C569" s="79" t="str">
        <f>IFERROR(IF(B569="No CAS","",INDEX('DEQ Pollutant List'!$C$7:$C$611,MATCH('3. Pollutant Emissions - EF'!B569,'DEQ Pollutant List'!$B$7:$B$611,0))),"")</f>
        <v>Mercury and compounds</v>
      </c>
      <c r="D569" s="113"/>
      <c r="E569" s="99">
        <v>0</v>
      </c>
      <c r="F569" s="100">
        <v>1.5107336534301277E-5</v>
      </c>
      <c r="G569" s="101">
        <v>1.5107336534301277E-5</v>
      </c>
      <c r="H569" s="81" t="s">
        <v>289</v>
      </c>
      <c r="I569" s="102" t="s">
        <v>290</v>
      </c>
      <c r="J569" s="100">
        <f>$F569*'2. Emissions Units &amp; Activities'!H$33*(1-$E569)</f>
        <v>3.2142369210379399E-6</v>
      </c>
      <c r="K569" s="103">
        <f>$F569*'2. Emissions Units &amp; Activities'!I$33*(1-$E569)</f>
        <v>5.4386411523484593E-6</v>
      </c>
      <c r="L569" s="81">
        <f>$F569*'2. Emissions Units &amp; Activities'!J$33*(1-$E569)</f>
        <v>5.4386411523484593E-6</v>
      </c>
      <c r="M569" s="100" t="s">
        <v>121</v>
      </c>
      <c r="N569" s="103">
        <f>$G569*'2. Emissions Units &amp; Activities'!L$33*(1-$E569)</f>
        <v>1.3052738765636305E-6</v>
      </c>
      <c r="O569" s="81">
        <f>$G569*'2. Emissions Units &amp; Activities'!M$33*(1-$E569)</f>
        <v>1.3052738765636305E-6</v>
      </c>
    </row>
    <row r="570" spans="1:15">
      <c r="A570" s="77" t="s">
        <v>287</v>
      </c>
      <c r="B570" s="98" t="s">
        <v>276</v>
      </c>
      <c r="C570" s="79" t="str">
        <f>IFERROR(IF(B570="No CAS","",INDEX('DEQ Pollutant List'!$C$7:$C$611,MATCH('3. Pollutant Emissions - EF'!B570,'DEQ Pollutant List'!$B$7:$B$611,0))),"")</f>
        <v>Naphthalene</v>
      </c>
      <c r="D570" s="113"/>
      <c r="E570" s="99">
        <v>0</v>
      </c>
      <c r="F570" s="100">
        <v>2.6352391113998751E-2</v>
      </c>
      <c r="G570" s="101">
        <v>2.6352391113998751E-2</v>
      </c>
      <c r="H570" s="81" t="s">
        <v>289</v>
      </c>
      <c r="I570" s="102" t="s">
        <v>290</v>
      </c>
      <c r="J570" s="100">
        <f>$F570*'2. Emissions Units &amp; Activities'!H$33*(1-$E570)</f>
        <v>5.6067347334143747E-3</v>
      </c>
      <c r="K570" s="103">
        <f>$F570*'2. Emissions Units &amp; Activities'!I$33*(1-$E570)</f>
        <v>9.4868608010395504E-3</v>
      </c>
      <c r="L570" s="81">
        <f>$F570*'2. Emissions Units &amp; Activities'!J$33*(1-$E570)</f>
        <v>9.4868608010395504E-3</v>
      </c>
      <c r="M570" s="100" t="s">
        <v>121</v>
      </c>
      <c r="N570" s="103">
        <f>$G570*'2. Emissions Units &amp; Activities'!L$33*(1-$E570)</f>
        <v>2.276846592249492E-3</v>
      </c>
      <c r="O570" s="81">
        <f>$G570*'2. Emissions Units &amp; Activities'!M$33*(1-$E570)</f>
        <v>2.276846592249492E-3</v>
      </c>
    </row>
    <row r="571" spans="1:15">
      <c r="A571" s="77" t="s">
        <v>287</v>
      </c>
      <c r="B571" s="98" t="s">
        <v>277</v>
      </c>
      <c r="C571" s="79" t="str">
        <f>IFERROR(IF(B571="No CAS","",INDEX('DEQ Pollutant List'!$C$7:$C$611,MATCH('3. Pollutant Emissions - EF'!B571,'DEQ Pollutant List'!$B$7:$B$611,0))),"")</f>
        <v>Nickel and compounds</v>
      </c>
      <c r="D571" s="113"/>
      <c r="E571" s="99">
        <v>0</v>
      </c>
      <c r="F571" s="100">
        <v>1.8222934133210207E-4</v>
      </c>
      <c r="G571" s="101">
        <v>1.8222934133210207E-4</v>
      </c>
      <c r="H571" s="81" t="s">
        <v>289</v>
      </c>
      <c r="I571" s="102" t="s">
        <v>290</v>
      </c>
      <c r="J571" s="100">
        <f>$F571*'2. Emissions Units &amp; Activities'!H$33*(1-$E571)</f>
        <v>3.8771114661818043E-5</v>
      </c>
      <c r="K571" s="103">
        <f>$F571*'2. Emissions Units &amp; Activities'!I$33*(1-$E571)</f>
        <v>6.5602562879556739E-5</v>
      </c>
      <c r="L571" s="81">
        <f>$F571*'2. Emissions Units &amp; Activities'!J$33*(1-$E571)</f>
        <v>6.5602562879556739E-5</v>
      </c>
      <c r="M571" s="100" t="s">
        <v>121</v>
      </c>
      <c r="N571" s="103">
        <f>$G571*'2. Emissions Units &amp; Activities'!L$33*(1-$E571)</f>
        <v>1.5744615091093619E-5</v>
      </c>
      <c r="O571" s="81">
        <f>$G571*'2. Emissions Units &amp; Activities'!M$33*(1-$E571)</f>
        <v>1.5744615091093619E-5</v>
      </c>
    </row>
    <row r="572" spans="1:15">
      <c r="A572" s="77" t="s">
        <v>287</v>
      </c>
      <c r="B572" s="98" t="s">
        <v>308</v>
      </c>
      <c r="C572" s="79" t="str">
        <f>IFERROR(IF(B572="No CAS","",INDEX('DEQ Pollutant List'!$C$7:$C$611,MATCH('3. Pollutant Emissions - EF'!B572,'DEQ Pollutant List'!$B$7:$B$611,0))),"")</f>
        <v>Perylene</v>
      </c>
      <c r="D572" s="113"/>
      <c r="E572" s="99">
        <v>0</v>
      </c>
      <c r="F572" s="100">
        <v>1.1782465534251089E-6</v>
      </c>
      <c r="G572" s="101">
        <v>1.1782465534251089E-6</v>
      </c>
      <c r="H572" s="81" t="s">
        <v>289</v>
      </c>
      <c r="I572" s="102" t="s">
        <v>290</v>
      </c>
      <c r="J572" s="100">
        <f>$F572*'2. Emissions Units &amp; Activities'!H$33*(1-$E572)</f>
        <v>2.5068373670672619E-7</v>
      </c>
      <c r="K572" s="103">
        <f>$F572*'2. Emissions Units &amp; Activities'!I$33*(1-$E572)</f>
        <v>4.2416875923303916E-7</v>
      </c>
      <c r="L572" s="81">
        <f>$F572*'2. Emissions Units &amp; Activities'!J$33*(1-$E572)</f>
        <v>4.2416875923303916E-7</v>
      </c>
      <c r="M572" s="100" t="s">
        <v>121</v>
      </c>
      <c r="N572" s="103">
        <f>$G572*'2. Emissions Units &amp; Activities'!L$33*(1-$E572)</f>
        <v>1.0180050221592942E-7</v>
      </c>
      <c r="O572" s="81">
        <f>$G572*'2. Emissions Units &amp; Activities'!M$33*(1-$E572)</f>
        <v>1.0180050221592942E-7</v>
      </c>
    </row>
    <row r="573" spans="1:15">
      <c r="A573" s="77" t="s">
        <v>287</v>
      </c>
      <c r="B573" s="98" t="s">
        <v>309</v>
      </c>
      <c r="C573" s="79" t="str">
        <f>IFERROR(IF(B573="No CAS","",INDEX('DEQ Pollutant List'!$C$7:$C$611,MATCH('3. Pollutant Emissions - EF'!B573,'DEQ Pollutant List'!$B$7:$B$611,0))),"")</f>
        <v>Phenanthrene</v>
      </c>
      <c r="D573" s="113"/>
      <c r="E573" s="99">
        <v>0</v>
      </c>
      <c r="F573" s="100">
        <v>4.5419465326501894E-3</v>
      </c>
      <c r="G573" s="101">
        <v>4.5419465326501894E-3</v>
      </c>
      <c r="H573" s="81" t="s">
        <v>289</v>
      </c>
      <c r="I573" s="102" t="s">
        <v>290</v>
      </c>
      <c r="J573" s="100">
        <f>$F573*'2. Emissions Units &amp; Activities'!H$33*(1-$E573)</f>
        <v>9.6634454428665443E-4</v>
      </c>
      <c r="K573" s="103">
        <f>$F573*'2. Emissions Units &amp; Activities'!I$33*(1-$E573)</f>
        <v>1.6351007517540681E-3</v>
      </c>
      <c r="L573" s="81">
        <f>$F573*'2. Emissions Units &amp; Activities'!J$33*(1-$E573)</f>
        <v>1.6351007517540681E-3</v>
      </c>
      <c r="M573" s="100" t="s">
        <v>121</v>
      </c>
      <c r="N573" s="103">
        <f>$G573*'2. Emissions Units &amp; Activities'!L$33*(1-$E573)</f>
        <v>3.9242418042097639E-4</v>
      </c>
      <c r="O573" s="81">
        <f>$G573*'2. Emissions Units &amp; Activities'!M$33*(1-$E573)</f>
        <v>3.9242418042097639E-4</v>
      </c>
    </row>
    <row r="574" spans="1:15">
      <c r="A574" s="77" t="s">
        <v>287</v>
      </c>
      <c r="B574" s="98">
        <v>504</v>
      </c>
      <c r="C574" s="79" t="str">
        <f>IFERROR(IF(B574="No CAS","",INDEX('DEQ Pollutant List'!$C$7:$C$611,MATCH('3. Pollutant Emissions - EF'!B574,'DEQ Pollutant List'!$B$7:$B$611,0))),"")</f>
        <v>Phosphorus and compounds</v>
      </c>
      <c r="D574" s="113"/>
      <c r="E574" s="99">
        <v>0</v>
      </c>
      <c r="F574" s="100">
        <v>8.4039857312420349E-3</v>
      </c>
      <c r="G574" s="101">
        <v>8.4039857312420349E-3</v>
      </c>
      <c r="H574" s="81" t="s">
        <v>289</v>
      </c>
      <c r="I574" s="102" t="s">
        <v>290</v>
      </c>
      <c r="J574" s="100">
        <f>$F574*'2. Emissions Units &amp; Activities'!H$33*(1-$E574)</f>
        <v>1.7880320041790557E-3</v>
      </c>
      <c r="K574" s="103">
        <f>$F574*'2. Emissions Units &amp; Activities'!I$33*(1-$E574)</f>
        <v>3.0254348632471327E-3</v>
      </c>
      <c r="L574" s="81">
        <f>$F574*'2. Emissions Units &amp; Activities'!J$33*(1-$E574)</f>
        <v>3.0254348632471327E-3</v>
      </c>
      <c r="M574" s="100" t="s">
        <v>121</v>
      </c>
      <c r="N574" s="103">
        <f>$G574*'2. Emissions Units &amp; Activities'!L$33*(1-$E574)</f>
        <v>7.261043671793119E-4</v>
      </c>
      <c r="O574" s="81">
        <f>$G574*'2. Emissions Units &amp; Activities'!M$33*(1-$E574)</f>
        <v>7.261043671793119E-4</v>
      </c>
    </row>
    <row r="575" spans="1:15">
      <c r="A575" s="77" t="s">
        <v>287</v>
      </c>
      <c r="B575" s="98" t="s">
        <v>310</v>
      </c>
      <c r="C575" s="79" t="str">
        <f>IFERROR(IF(B575="No CAS","",INDEX('DEQ Pollutant List'!$C$7:$C$611,MATCH('3. Pollutant Emissions - EF'!B575,'DEQ Pollutant List'!$B$7:$B$611,0))),"")</f>
        <v>Propylene</v>
      </c>
      <c r="D575" s="113"/>
      <c r="E575" s="99">
        <v>0</v>
      </c>
      <c r="F575" s="100">
        <v>0.47</v>
      </c>
      <c r="G575" s="101">
        <v>0.47</v>
      </c>
      <c r="H575" s="81" t="s">
        <v>289</v>
      </c>
      <c r="I575" s="102" t="s">
        <v>290</v>
      </c>
      <c r="J575" s="100">
        <f>$F575*'2. Emissions Units &amp; Activities'!H$33*(1-$E575)</f>
        <v>9.9997200000000008E-2</v>
      </c>
      <c r="K575" s="103">
        <f>$F575*'2. Emissions Units &amp; Activities'!I$33*(1-$E575)</f>
        <v>0.16919999999999999</v>
      </c>
      <c r="L575" s="81">
        <f>$F575*'2. Emissions Units &amp; Activities'!J$33*(1-$E575)</f>
        <v>0.16919999999999999</v>
      </c>
      <c r="M575" s="100" t="s">
        <v>121</v>
      </c>
      <c r="N575" s="103">
        <f>$G575*'2. Emissions Units &amp; Activities'!L$33*(1-$E575)</f>
        <v>4.0607999999999998E-2</v>
      </c>
      <c r="O575" s="81">
        <f>$G575*'2. Emissions Units &amp; Activities'!M$33*(1-$E575)</f>
        <v>4.0607999999999998E-2</v>
      </c>
    </row>
    <row r="576" spans="1:15">
      <c r="A576" s="77" t="s">
        <v>287</v>
      </c>
      <c r="B576" s="98" t="s">
        <v>311</v>
      </c>
      <c r="C576" s="79" t="str">
        <f>IFERROR(IF(B576="No CAS","",INDEX('DEQ Pollutant List'!$C$7:$C$611,MATCH('3. Pollutant Emissions - EF'!B576,'DEQ Pollutant List'!$B$7:$B$611,0))),"")</f>
        <v>Pyrene</v>
      </c>
      <c r="D576" s="113"/>
      <c r="E576" s="99">
        <v>0</v>
      </c>
      <c r="F576" s="100">
        <v>1.25E-3</v>
      </c>
      <c r="G576" s="101">
        <v>1.25E-3</v>
      </c>
      <c r="H576" s="81" t="s">
        <v>289</v>
      </c>
      <c r="I576" s="102" t="s">
        <v>290</v>
      </c>
      <c r="J576" s="100">
        <f>$F576*'2. Emissions Units &amp; Activities'!H$33*(1-$E576)</f>
        <v>2.6595000000000004E-4</v>
      </c>
      <c r="K576" s="103">
        <f>$F576*'2. Emissions Units &amp; Activities'!I$33*(1-$E576)</f>
        <v>4.4999999999999999E-4</v>
      </c>
      <c r="L576" s="81">
        <f>$F576*'2. Emissions Units &amp; Activities'!J$33*(1-$E576)</f>
        <v>4.4999999999999999E-4</v>
      </c>
      <c r="M576" s="100" t="s">
        <v>121</v>
      </c>
      <c r="N576" s="103">
        <f>$G576*'2. Emissions Units &amp; Activities'!L$33*(1-$E576)</f>
        <v>1.0800000000000001E-4</v>
      </c>
      <c r="O576" s="81">
        <f>$G576*'2. Emissions Units &amp; Activities'!M$33*(1-$E576)</f>
        <v>1.0800000000000001E-4</v>
      </c>
    </row>
    <row r="577" spans="1:15">
      <c r="A577" s="77" t="s">
        <v>287</v>
      </c>
      <c r="B577" s="98" t="s">
        <v>278</v>
      </c>
      <c r="C577" s="79" t="str">
        <f>IFERROR(IF(B577="No CAS","",INDEX('DEQ Pollutant List'!$C$7:$C$611,MATCH('3. Pollutant Emissions - EF'!B577,'DEQ Pollutant List'!$B$7:$B$611,0))),"")</f>
        <v>Selenium and compounds</v>
      </c>
      <c r="D577" s="113"/>
      <c r="E577" s="99">
        <v>0</v>
      </c>
      <c r="F577" s="100">
        <v>3.7638267956703413E-4</v>
      </c>
      <c r="G577" s="101">
        <v>3.7638267956703413E-4</v>
      </c>
      <c r="H577" s="81" t="s">
        <v>289</v>
      </c>
      <c r="I577" s="102" t="s">
        <v>290</v>
      </c>
      <c r="J577" s="100">
        <f>$F577*'2. Emissions Units &amp; Activities'!H$33*(1-$E577)</f>
        <v>8.0079178904682196E-5</v>
      </c>
      <c r="K577" s="103">
        <f>$F577*'2. Emissions Units &amp; Activities'!I$33*(1-$E577)</f>
        <v>1.3549776464413229E-4</v>
      </c>
      <c r="L577" s="81">
        <f>$F577*'2. Emissions Units &amp; Activities'!J$33*(1-$E577)</f>
        <v>1.3549776464413229E-4</v>
      </c>
      <c r="M577" s="100" t="s">
        <v>121</v>
      </c>
      <c r="N577" s="103">
        <f>$G577*'2. Emissions Units &amp; Activities'!L$33*(1-$E577)</f>
        <v>3.2519463514591751E-5</v>
      </c>
      <c r="O577" s="81">
        <f>$G577*'2. Emissions Units &amp; Activities'!M$33*(1-$E577)</f>
        <v>3.2519463514591751E-5</v>
      </c>
    </row>
    <row r="578" spans="1:15">
      <c r="A578" s="77" t="s">
        <v>287</v>
      </c>
      <c r="B578" s="98" t="s">
        <v>312</v>
      </c>
      <c r="C578" s="79" t="str">
        <f>IFERROR(IF(B578="No CAS","",INDEX('DEQ Pollutant List'!$C$7:$C$611,MATCH('3. Pollutant Emissions - EF'!B578,'DEQ Pollutant List'!$B$7:$B$611,0))),"")</f>
        <v>Silver and compounds</v>
      </c>
      <c r="D578" s="113"/>
      <c r="E578" s="99">
        <v>0</v>
      </c>
      <c r="F578" s="100">
        <v>4.8013014217323475E-5</v>
      </c>
      <c r="G578" s="101">
        <v>4.8013014217323475E-5</v>
      </c>
      <c r="H578" s="81" t="s">
        <v>289</v>
      </c>
      <c r="I578" s="102" t="s">
        <v>290</v>
      </c>
      <c r="J578" s="100">
        <f>$F578*'2. Emissions Units &amp; Activities'!H$33*(1-$E578)</f>
        <v>1.0215248904877743E-5</v>
      </c>
      <c r="K578" s="103">
        <f>$F578*'2. Emissions Units &amp; Activities'!I$33*(1-$E578)</f>
        <v>1.7284685118236451E-5</v>
      </c>
      <c r="L578" s="81">
        <f>$F578*'2. Emissions Units &amp; Activities'!J$33*(1-$E578)</f>
        <v>1.7284685118236451E-5</v>
      </c>
      <c r="M578" s="100" t="s">
        <v>121</v>
      </c>
      <c r="N578" s="103">
        <f>$G578*'2. Emissions Units &amp; Activities'!L$33*(1-$E578)</f>
        <v>4.1483244283767482E-6</v>
      </c>
      <c r="O578" s="81">
        <f>$G578*'2. Emissions Units &amp; Activities'!M$33*(1-$E578)</f>
        <v>4.1483244283767482E-6</v>
      </c>
    </row>
    <row r="579" spans="1:15">
      <c r="A579" s="77" t="s">
        <v>287</v>
      </c>
      <c r="B579" s="98" t="s">
        <v>313</v>
      </c>
      <c r="C579" s="79" t="str">
        <f>IFERROR(IF(B579="No CAS","",INDEX('DEQ Pollutant List'!$C$7:$C$611,MATCH('3. Pollutant Emissions - EF'!B579,'DEQ Pollutant List'!$B$7:$B$611,0))),"")</f>
        <v>Thallium and compounds</v>
      </c>
      <c r="D579" s="113"/>
      <c r="E579" s="99">
        <v>0</v>
      </c>
      <c r="F579" s="100">
        <v>2.4009368143584827E-4</v>
      </c>
      <c r="G579" s="101">
        <v>2.4009368143584827E-4</v>
      </c>
      <c r="H579" s="81" t="s">
        <v>289</v>
      </c>
      <c r="I579" s="102" t="s">
        <v>290</v>
      </c>
      <c r="J579" s="100">
        <f>$F579*'2. Emissions Units &amp; Activities'!H$33*(1-$E579)</f>
        <v>5.1082331662291086E-5</v>
      </c>
      <c r="K579" s="103">
        <f>$F579*'2. Emissions Units &amp; Activities'!I$33*(1-$E579)</f>
        <v>8.6433725316905377E-5</v>
      </c>
      <c r="L579" s="81">
        <f>$F579*'2. Emissions Units &amp; Activities'!J$33*(1-$E579)</f>
        <v>8.6433725316905377E-5</v>
      </c>
      <c r="M579" s="100" t="s">
        <v>121</v>
      </c>
      <c r="N579" s="103">
        <f>$G579*'2. Emissions Units &amp; Activities'!L$33*(1-$E579)</f>
        <v>2.0744094076057291E-5</v>
      </c>
      <c r="O579" s="81">
        <f>$G579*'2. Emissions Units &amp; Activities'!M$33*(1-$E579)</f>
        <v>2.0744094076057291E-5</v>
      </c>
    </row>
    <row r="580" spans="1:15">
      <c r="A580" s="77" t="s">
        <v>287</v>
      </c>
      <c r="B580" s="98" t="s">
        <v>279</v>
      </c>
      <c r="C580" s="79" t="str">
        <f>IFERROR(IF(B580="No CAS","",INDEX('DEQ Pollutant List'!$C$7:$C$611,MATCH('3. Pollutant Emissions - EF'!B580,'DEQ Pollutant List'!$B$7:$B$611,0))),"")</f>
        <v>Toluene</v>
      </c>
      <c r="D580" s="113"/>
      <c r="E580" s="99">
        <v>0</v>
      </c>
      <c r="F580" s="100">
        <v>0.10539999999999999</v>
      </c>
      <c r="G580" s="101">
        <v>0.10539999999999999</v>
      </c>
      <c r="H580" s="81" t="s">
        <v>289</v>
      </c>
      <c r="I580" s="102" t="s">
        <v>290</v>
      </c>
      <c r="J580" s="100">
        <f>$F580*'2. Emissions Units &amp; Activities'!H$33*(1-$E580)</f>
        <v>2.2424904000000002E-2</v>
      </c>
      <c r="K580" s="103">
        <f>$F580*'2. Emissions Units &amp; Activities'!I$33*(1-$E580)</f>
        <v>3.7943999999999999E-2</v>
      </c>
      <c r="L580" s="81">
        <f>$F580*'2. Emissions Units &amp; Activities'!J$33*(1-$E580)</f>
        <v>3.7943999999999999E-2</v>
      </c>
      <c r="M580" s="100" t="s">
        <v>121</v>
      </c>
      <c r="N580" s="103">
        <f>$G580*'2. Emissions Units &amp; Activities'!L$33*(1-$E580)</f>
        <v>9.1065599999999997E-3</v>
      </c>
      <c r="O580" s="81">
        <f>$G580*'2. Emissions Units &amp; Activities'!M$33*(1-$E580)</f>
        <v>9.1065599999999997E-3</v>
      </c>
    </row>
    <row r="581" spans="1:15">
      <c r="A581" s="77" t="s">
        <v>287</v>
      </c>
      <c r="B581" s="98" t="s">
        <v>281</v>
      </c>
      <c r="C581" s="79" t="str">
        <f>IFERROR(IF(B581="No CAS","",INDEX('DEQ Pollutant List'!$C$7:$C$611,MATCH('3. Pollutant Emissions - EF'!B581,'DEQ Pollutant List'!$B$7:$B$611,0))),"")</f>
        <v>Xylene (mixture), including m-xylene, o-xylene, p-xylene</v>
      </c>
      <c r="D581" s="113"/>
      <c r="E581" s="99">
        <v>0</v>
      </c>
      <c r="F581" s="100">
        <v>4.24E-2</v>
      </c>
      <c r="G581" s="101">
        <v>4.24E-2</v>
      </c>
      <c r="H581" s="81" t="s">
        <v>289</v>
      </c>
      <c r="I581" s="102" t="s">
        <v>290</v>
      </c>
      <c r="J581" s="100">
        <f>$F581*'2. Emissions Units &amp; Activities'!H$33*(1-$E581)</f>
        <v>9.0210240000000008E-3</v>
      </c>
      <c r="K581" s="103">
        <f>$F581*'2. Emissions Units &amp; Activities'!I$33*(1-$E581)</f>
        <v>1.5264E-2</v>
      </c>
      <c r="L581" s="81">
        <f>$F581*'2. Emissions Units &amp; Activities'!J$33*(1-$E581)</f>
        <v>1.5264E-2</v>
      </c>
      <c r="M581" s="100" t="s">
        <v>121</v>
      </c>
      <c r="N581" s="103">
        <f>$G581*'2. Emissions Units &amp; Activities'!L$33*(1-$E581)</f>
        <v>3.6633600000000001E-3</v>
      </c>
      <c r="O581" s="81">
        <f>$G581*'2. Emissions Units &amp; Activities'!M$33*(1-$E581)</f>
        <v>3.6633600000000001E-3</v>
      </c>
    </row>
    <row r="582" spans="1:15">
      <c r="A582" s="77" t="s">
        <v>287</v>
      </c>
      <c r="B582" s="98" t="s">
        <v>282</v>
      </c>
      <c r="C582" s="79" t="str">
        <f>IFERROR(IF(B582="No CAS","",INDEX('DEQ Pollutant List'!$C$7:$C$611,MATCH('3. Pollutant Emissions - EF'!B582,'DEQ Pollutant List'!$B$7:$B$611,0))),"")</f>
        <v>Zinc and compounds</v>
      </c>
      <c r="D582" s="113"/>
      <c r="E582" s="99">
        <v>0</v>
      </c>
      <c r="F582" s="100">
        <v>5.2261769021193245E-3</v>
      </c>
      <c r="G582" s="101">
        <v>5.2261769021193245E-3</v>
      </c>
      <c r="H582" s="81" t="s">
        <v>289</v>
      </c>
      <c r="I582" s="102" t="s">
        <v>290</v>
      </c>
      <c r="J582" s="100">
        <f>$F582*'2. Emissions Units &amp; Activities'!H$33*(1-$E582)</f>
        <v>1.1119213976949077E-3</v>
      </c>
      <c r="K582" s="103">
        <f>$F582*'2. Emissions Units &amp; Activities'!I$33*(1-$E582)</f>
        <v>1.8814236847629567E-3</v>
      </c>
      <c r="L582" s="81">
        <f>$F582*'2. Emissions Units &amp; Activities'!J$33*(1-$E582)</f>
        <v>1.8814236847629567E-3</v>
      </c>
      <c r="M582" s="100" t="s">
        <v>121</v>
      </c>
      <c r="N582" s="103">
        <f>$G582*'2. Emissions Units &amp; Activities'!L$33*(1-$E582)</f>
        <v>4.5154168434310965E-4</v>
      </c>
      <c r="O582" s="81">
        <f>$G582*'2. Emissions Units &amp; Activities'!M$33*(1-$E582)</f>
        <v>4.5154168434310965E-4</v>
      </c>
    </row>
    <row r="583" spans="1:15">
      <c r="A583" s="77"/>
      <c r="B583" s="98"/>
      <c r="C583" s="79"/>
      <c r="D583" s="113"/>
      <c r="E583" s="99"/>
      <c r="F583" s="100"/>
      <c r="G583" s="101"/>
      <c r="H583" s="81"/>
      <c r="I583" s="102"/>
      <c r="J583" s="100"/>
      <c r="K583" s="103"/>
      <c r="L583" s="81"/>
      <c r="M583" s="100"/>
      <c r="N583" s="103"/>
      <c r="O583" s="81"/>
    </row>
    <row r="584" spans="1:15">
      <c r="A584" s="77" t="s">
        <v>179</v>
      </c>
      <c r="B584" s="98" t="s">
        <v>314</v>
      </c>
      <c r="C584" s="79" t="str">
        <f>IFERROR(IF(B584="No CAS","",INDEX('DEQ Pollutant List'!$C$7:$C$611,MATCH('3. Pollutant Emissions - EF'!B584,'DEQ Pollutant List'!$B$7:$B$611,0))),"")</f>
        <v>1,1,2,2-Tetrachloroethane</v>
      </c>
      <c r="D584" s="113"/>
      <c r="E584" s="99">
        <v>0</v>
      </c>
      <c r="F584" s="100">
        <v>4.0800000000000003E-2</v>
      </c>
      <c r="G584" s="101">
        <v>4.0800000000000003E-2</v>
      </c>
      <c r="H584" s="81" t="s">
        <v>315</v>
      </c>
      <c r="I584" s="102" t="s">
        <v>316</v>
      </c>
      <c r="J584" s="100">
        <f>$F584*'2. Emissions Units &amp; Activities'!H$34*(1-$E584)</f>
        <v>7.0255029600000008E-3</v>
      </c>
      <c r="K584" s="103">
        <f>$F584*'2. Emissions Units &amp; Activities'!I$34*(1-$E584)</f>
        <v>6.0098399999999998E-3</v>
      </c>
      <c r="L584" s="81">
        <f>$F584*'2. Emissions Units &amp; Activities'!J$34*(1-$E584)</f>
        <v>6.0098399999999998E-3</v>
      </c>
      <c r="M584" s="100" t="s">
        <v>121</v>
      </c>
      <c r="N584" s="103">
        <f>$G584*'2. Emissions Units &amp; Activities'!L$34*(1-$E584)</f>
        <v>1.4423615999999998E-3</v>
      </c>
      <c r="O584" s="81">
        <f>$G584*'2. Emissions Units &amp; Activities'!M$34*(1-$E584)</f>
        <v>1.4423615999999998E-3</v>
      </c>
    </row>
    <row r="585" spans="1:15">
      <c r="A585" s="77" t="s">
        <v>179</v>
      </c>
      <c r="B585" s="98" t="s">
        <v>317</v>
      </c>
      <c r="C585" s="79" t="str">
        <f>IFERROR(IF(B585="No CAS","",INDEX('DEQ Pollutant List'!$C$7:$C$611,MATCH('3. Pollutant Emissions - EF'!B585,'DEQ Pollutant List'!$B$7:$B$611,0))),"")</f>
        <v>1,1,2-Trichloroethane (vinyl trichloride)</v>
      </c>
      <c r="D585" s="113"/>
      <c r="E585" s="99">
        <v>0</v>
      </c>
      <c r="F585" s="100">
        <v>3.2399999999999998E-2</v>
      </c>
      <c r="G585" s="101">
        <v>3.2399999999999998E-2</v>
      </c>
      <c r="H585" s="81" t="s">
        <v>315</v>
      </c>
      <c r="I585" s="102" t="s">
        <v>316</v>
      </c>
      <c r="J585" s="100">
        <f>$F585*'2. Emissions Units &amp; Activities'!H$34*(1-$E585)</f>
        <v>5.5790758800000001E-3</v>
      </c>
      <c r="K585" s="103">
        <f>$F585*'2. Emissions Units &amp; Activities'!I$34*(1-$E585)</f>
        <v>4.7725199999999997E-3</v>
      </c>
      <c r="L585" s="81">
        <f>$F585*'2. Emissions Units &amp; Activities'!J$34*(1-$E585)</f>
        <v>4.7725199999999997E-3</v>
      </c>
      <c r="M585" s="100" t="s">
        <v>121</v>
      </c>
      <c r="N585" s="103">
        <f>$G585*'2. Emissions Units &amp; Activities'!L$34*(1-$E585)</f>
        <v>1.1454047999999997E-3</v>
      </c>
      <c r="O585" s="81">
        <f>$G585*'2. Emissions Units &amp; Activities'!M$34*(1-$E585)</f>
        <v>1.1454047999999997E-3</v>
      </c>
    </row>
    <row r="586" spans="1:15">
      <c r="A586" s="77" t="s">
        <v>179</v>
      </c>
      <c r="B586" s="98" t="s">
        <v>318</v>
      </c>
      <c r="C586" s="79" t="str">
        <f>IFERROR(IF(B586="No CAS","",INDEX('DEQ Pollutant List'!$C$7:$C$611,MATCH('3. Pollutant Emissions - EF'!B586,'DEQ Pollutant List'!$B$7:$B$611,0))),"")</f>
        <v>1,2,4-Trimethylbenzene</v>
      </c>
      <c r="D586" s="113"/>
      <c r="E586" s="99">
        <v>0</v>
      </c>
      <c r="F586" s="100">
        <v>1.46E-2</v>
      </c>
      <c r="G586" s="101">
        <v>1.46E-2</v>
      </c>
      <c r="H586" s="81" t="s">
        <v>315</v>
      </c>
      <c r="I586" s="102" t="s">
        <v>316</v>
      </c>
      <c r="J586" s="100">
        <f>$F586*'2. Emissions Units &amp; Activities'!H$34*(1-$E586)</f>
        <v>2.5140280200000001E-3</v>
      </c>
      <c r="K586" s="103">
        <f>$F586*'2. Emissions Units &amp; Activities'!I$34*(1-$E586)</f>
        <v>2.15058E-3</v>
      </c>
      <c r="L586" s="81">
        <f>$F586*'2. Emissions Units &amp; Activities'!J$34*(1-$E586)</f>
        <v>2.15058E-3</v>
      </c>
      <c r="M586" s="100" t="s">
        <v>121</v>
      </c>
      <c r="N586" s="103">
        <f>$G586*'2. Emissions Units &amp; Activities'!L$34*(1-$E586)</f>
        <v>5.1613919999999995E-4</v>
      </c>
      <c r="O586" s="81">
        <f>$G586*'2. Emissions Units &amp; Activities'!M$34*(1-$E586)</f>
        <v>5.1613919999999995E-4</v>
      </c>
    </row>
    <row r="587" spans="1:15">
      <c r="A587" s="77" t="s">
        <v>179</v>
      </c>
      <c r="B587" s="98" t="s">
        <v>319</v>
      </c>
      <c r="C587" s="79" t="str">
        <f>IFERROR(IF(B587="No CAS","",INDEX('DEQ Pollutant List'!$C$7:$C$611,MATCH('3. Pollutant Emissions - EF'!B587,'DEQ Pollutant List'!$B$7:$B$611,0))),"")</f>
        <v>1,2-Dichloropropane (propylene dichloride)</v>
      </c>
      <c r="D587" s="113"/>
      <c r="E587" s="99">
        <v>0</v>
      </c>
      <c r="F587" s="100">
        <v>2.7400000000000001E-2</v>
      </c>
      <c r="G587" s="101">
        <v>2.7400000000000001E-2</v>
      </c>
      <c r="H587" s="81" t="s">
        <v>315</v>
      </c>
      <c r="I587" s="102" t="s">
        <v>316</v>
      </c>
      <c r="J587" s="100">
        <f>$F587*'2. Emissions Units &amp; Activities'!H$34*(1-$E587)</f>
        <v>4.7181073800000002E-3</v>
      </c>
      <c r="K587" s="103">
        <f>$F587*'2. Emissions Units &amp; Activities'!I$34*(1-$E587)</f>
        <v>4.0360199999999995E-3</v>
      </c>
      <c r="L587" s="81">
        <f>$F587*'2. Emissions Units &amp; Activities'!J$34*(1-$E587)</f>
        <v>4.0360199999999995E-3</v>
      </c>
      <c r="M587" s="100" t="s">
        <v>121</v>
      </c>
      <c r="N587" s="103">
        <f>$G587*'2. Emissions Units &amp; Activities'!L$34*(1-$E587)</f>
        <v>9.686447999999999E-4</v>
      </c>
      <c r="O587" s="81">
        <f>$G587*'2. Emissions Units &amp; Activities'!M$34*(1-$E587)</f>
        <v>9.686447999999999E-4</v>
      </c>
    </row>
    <row r="588" spans="1:15">
      <c r="A588" s="77" t="s">
        <v>179</v>
      </c>
      <c r="B588" s="98" t="s">
        <v>288</v>
      </c>
      <c r="C588" s="79" t="str">
        <f>IFERROR(IF(B588="No CAS","",INDEX('DEQ Pollutant List'!$C$7:$C$611,MATCH('3. Pollutant Emissions - EF'!B588,'DEQ Pollutant List'!$B$7:$B$611,0))),"")</f>
        <v>1,3-Butadiene</v>
      </c>
      <c r="D588" s="113"/>
      <c r="E588" s="99">
        <v>0</v>
      </c>
      <c r="F588" s="100">
        <v>0.27200000000000002</v>
      </c>
      <c r="G588" s="101">
        <v>0.27200000000000002</v>
      </c>
      <c r="H588" s="81" t="s">
        <v>315</v>
      </c>
      <c r="I588" s="102" t="s">
        <v>316</v>
      </c>
      <c r="J588" s="100">
        <f>$F588*'2. Emissions Units &amp; Activities'!H$34*(1-$E588)</f>
        <v>4.6836686400000008E-2</v>
      </c>
      <c r="K588" s="103">
        <f>$F588*'2. Emissions Units &amp; Activities'!I$34*(1-$E588)</f>
        <v>4.00656E-2</v>
      </c>
      <c r="L588" s="81">
        <f>$F588*'2. Emissions Units &amp; Activities'!J$34*(1-$E588)</f>
        <v>4.00656E-2</v>
      </c>
      <c r="M588" s="100" t="s">
        <v>121</v>
      </c>
      <c r="N588" s="103">
        <f>$G588*'2. Emissions Units &amp; Activities'!L$34*(1-$E588)</f>
        <v>9.615743999999999E-3</v>
      </c>
      <c r="O588" s="81">
        <f>$G588*'2. Emissions Units &amp; Activities'!M$34*(1-$E588)</f>
        <v>9.615743999999999E-3</v>
      </c>
    </row>
    <row r="589" spans="1:15">
      <c r="A589" s="77" t="s">
        <v>179</v>
      </c>
      <c r="B589" s="98" t="s">
        <v>320</v>
      </c>
      <c r="C589" s="79" t="str">
        <f>IFERROR(IF(B589="No CAS","",INDEX('DEQ Pollutant List'!$C$7:$C$611,MATCH('3. Pollutant Emissions - EF'!B589,'DEQ Pollutant List'!$B$7:$B$611,0))),"")</f>
        <v>1,3-Dichloropropene</v>
      </c>
      <c r="D589" s="113"/>
      <c r="E589" s="99">
        <v>0</v>
      </c>
      <c r="F589" s="100">
        <v>2.69E-2</v>
      </c>
      <c r="G589" s="101">
        <v>2.69E-2</v>
      </c>
      <c r="H589" s="81" t="s">
        <v>315</v>
      </c>
      <c r="I589" s="102" t="s">
        <v>316</v>
      </c>
      <c r="J589" s="100">
        <f>$F589*'2. Emissions Units &amp; Activities'!H$34*(1-$E589)</f>
        <v>4.6320105300000003E-3</v>
      </c>
      <c r="K589" s="103">
        <f>$F589*'2. Emissions Units &amp; Activities'!I$34*(1-$E589)</f>
        <v>3.9623699999999998E-3</v>
      </c>
      <c r="L589" s="81">
        <f>$F589*'2. Emissions Units &amp; Activities'!J$34*(1-$E589)</f>
        <v>3.9623699999999998E-3</v>
      </c>
      <c r="M589" s="100" t="s">
        <v>121</v>
      </c>
      <c r="N589" s="103">
        <f>$G589*'2. Emissions Units &amp; Activities'!L$34*(1-$E589)</f>
        <v>9.509687999999999E-4</v>
      </c>
      <c r="O589" s="81">
        <f>$G589*'2. Emissions Units &amp; Activities'!M$34*(1-$E589)</f>
        <v>9.509687999999999E-4</v>
      </c>
    </row>
    <row r="590" spans="1:15">
      <c r="A590" s="77" t="s">
        <v>179</v>
      </c>
      <c r="B590" s="98" t="s">
        <v>291</v>
      </c>
      <c r="C590" s="79" t="str">
        <f>IFERROR(IF(B590="No CAS","",INDEX('DEQ Pollutant List'!$C$7:$C$611,MATCH('3. Pollutant Emissions - EF'!B590,'DEQ Pollutant List'!$B$7:$B$611,0))),"")</f>
        <v>2-Methyl naphthalene</v>
      </c>
      <c r="D590" s="113"/>
      <c r="E590" s="99">
        <v>0</v>
      </c>
      <c r="F590" s="100">
        <v>3.39E-2</v>
      </c>
      <c r="G590" s="101">
        <v>3.39E-2</v>
      </c>
      <c r="H590" s="81" t="s">
        <v>315</v>
      </c>
      <c r="I590" s="102" t="s">
        <v>316</v>
      </c>
      <c r="J590" s="100">
        <f>$F590*'2. Emissions Units &amp; Activities'!H$34*(1-$E590)</f>
        <v>5.8373664300000001E-3</v>
      </c>
      <c r="K590" s="103">
        <f>$F590*'2. Emissions Units &amp; Activities'!I$34*(1-$E590)</f>
        <v>4.9934699999999999E-3</v>
      </c>
      <c r="L590" s="81">
        <f>$F590*'2. Emissions Units &amp; Activities'!J$34*(1-$E590)</f>
        <v>4.9934699999999999E-3</v>
      </c>
      <c r="M590" s="100" t="s">
        <v>121</v>
      </c>
      <c r="N590" s="103">
        <f>$G590*'2. Emissions Units &amp; Activities'!L$34*(1-$E590)</f>
        <v>1.1984327999999998E-3</v>
      </c>
      <c r="O590" s="81">
        <f>$G590*'2. Emissions Units &amp; Activities'!M$34*(1-$E590)</f>
        <v>1.1984327999999998E-3</v>
      </c>
    </row>
    <row r="591" spans="1:15">
      <c r="A591" s="77" t="s">
        <v>179</v>
      </c>
      <c r="B591" s="98" t="s">
        <v>292</v>
      </c>
      <c r="C591" s="79" t="str">
        <f>IFERROR(IF(B591="No CAS","",INDEX('DEQ Pollutant List'!$C$7:$C$611,MATCH('3. Pollutant Emissions - EF'!B591,'DEQ Pollutant List'!$B$7:$B$611,0))),"")</f>
        <v>Acenaphthene</v>
      </c>
      <c r="D591" s="113"/>
      <c r="E591" s="99">
        <v>0</v>
      </c>
      <c r="F591" s="100">
        <v>1.2800000000000001E-3</v>
      </c>
      <c r="G591" s="101">
        <v>1.2800000000000001E-3</v>
      </c>
      <c r="H591" s="81" t="s">
        <v>315</v>
      </c>
      <c r="I591" s="102" t="s">
        <v>316</v>
      </c>
      <c r="J591" s="100">
        <f>$F591*'2. Emissions Units &amp; Activities'!H$34*(1-$E591)</f>
        <v>2.2040793600000002E-4</v>
      </c>
      <c r="K591" s="103">
        <f>$F591*'2. Emissions Units &amp; Activities'!I$34*(1-$E591)</f>
        <v>1.8854399999999999E-4</v>
      </c>
      <c r="L591" s="81">
        <f>$F591*'2. Emissions Units &amp; Activities'!J$34*(1-$E591)</f>
        <v>1.8854399999999999E-4</v>
      </c>
      <c r="M591" s="100" t="s">
        <v>121</v>
      </c>
      <c r="N591" s="103">
        <f>$G591*'2. Emissions Units &amp; Activities'!L$34*(1-$E591)</f>
        <v>4.5250559999999994E-5</v>
      </c>
      <c r="O591" s="81">
        <f>$G591*'2. Emissions Units &amp; Activities'!M$34*(1-$E591)</f>
        <v>4.5250559999999994E-5</v>
      </c>
    </row>
    <row r="592" spans="1:15">
      <c r="A592" s="77" t="s">
        <v>179</v>
      </c>
      <c r="B592" s="98" t="s">
        <v>293</v>
      </c>
      <c r="C592" s="79" t="str">
        <f>IFERROR(IF(B592="No CAS","",INDEX('DEQ Pollutant List'!$C$7:$C$611,MATCH('3. Pollutant Emissions - EF'!B592,'DEQ Pollutant List'!$B$7:$B$611,0))),"")</f>
        <v>Acenaphthylene</v>
      </c>
      <c r="D592" s="113"/>
      <c r="E592" s="99">
        <v>0</v>
      </c>
      <c r="F592" s="100">
        <v>5.64E-3</v>
      </c>
      <c r="G592" s="101">
        <v>5.64E-3</v>
      </c>
      <c r="H592" s="81" t="s">
        <v>315</v>
      </c>
      <c r="I592" s="102" t="s">
        <v>316</v>
      </c>
      <c r="J592" s="100">
        <f>$F592*'2. Emissions Units &amp; Activities'!H$34*(1-$E592)</f>
        <v>9.7117246800000005E-4</v>
      </c>
      <c r="K592" s="103">
        <f>$F592*'2. Emissions Units &amp; Activities'!I$34*(1-$E592)</f>
        <v>8.3077199999999991E-4</v>
      </c>
      <c r="L592" s="81">
        <f>$F592*'2. Emissions Units &amp; Activities'!J$34*(1-$E592)</f>
        <v>8.3077199999999991E-4</v>
      </c>
      <c r="M592" s="100" t="s">
        <v>121</v>
      </c>
      <c r="N592" s="103">
        <f>$G592*'2. Emissions Units &amp; Activities'!L$34*(1-$E592)</f>
        <v>1.9938527999999997E-4</v>
      </c>
      <c r="O592" s="81">
        <f>$G592*'2. Emissions Units &amp; Activities'!M$34*(1-$E592)</f>
        <v>1.9938527999999997E-4</v>
      </c>
    </row>
    <row r="593" spans="1:15">
      <c r="A593" s="77" t="s">
        <v>179</v>
      </c>
      <c r="B593" s="98" t="s">
        <v>255</v>
      </c>
      <c r="C593" s="79" t="str">
        <f>IFERROR(IF(B593="No CAS","",INDEX('DEQ Pollutant List'!$C$7:$C$611,MATCH('3. Pollutant Emissions - EF'!B593,'DEQ Pollutant List'!$B$7:$B$611,0))),"")</f>
        <v>Acetaldehyde</v>
      </c>
      <c r="D593" s="113"/>
      <c r="E593" s="99">
        <v>0</v>
      </c>
      <c r="F593" s="100">
        <v>8.5299999999999994</v>
      </c>
      <c r="G593" s="101">
        <v>8.5299999999999994</v>
      </c>
      <c r="H593" s="81" t="s">
        <v>315</v>
      </c>
      <c r="I593" s="102" t="s">
        <v>316</v>
      </c>
      <c r="J593" s="100">
        <f>$F593*'2. Emissions Units &amp; Activities'!H$34*(1-$E593)</f>
        <v>1.4688122609999998</v>
      </c>
      <c r="K593" s="103">
        <f>$F593*'2. Emissions Units &amp; Activities'!I$34*(1-$E593)</f>
        <v>1.2564689999999998</v>
      </c>
      <c r="L593" s="81">
        <f>$F593*'2. Emissions Units &amp; Activities'!J$34*(1-$E593)</f>
        <v>1.2564689999999998</v>
      </c>
      <c r="M593" s="100" t="s">
        <v>121</v>
      </c>
      <c r="N593" s="103">
        <f>$G593*'2. Emissions Units &amp; Activities'!L$34*(1-$E593)</f>
        <v>0.30155255999999991</v>
      </c>
      <c r="O593" s="81">
        <f>$G593*'2. Emissions Units &amp; Activities'!M$34*(1-$E593)</f>
        <v>0.30155255999999991</v>
      </c>
    </row>
    <row r="594" spans="1:15">
      <c r="A594" s="77" t="s">
        <v>179</v>
      </c>
      <c r="B594" s="98" t="s">
        <v>259</v>
      </c>
      <c r="C594" s="79" t="str">
        <f>IFERROR(IF(B594="No CAS","",INDEX('DEQ Pollutant List'!$C$7:$C$611,MATCH('3. Pollutant Emissions - EF'!B594,'DEQ Pollutant List'!$B$7:$B$611,0))),"")</f>
        <v>Acrolein</v>
      </c>
      <c r="D594" s="113"/>
      <c r="E594" s="99">
        <v>0</v>
      </c>
      <c r="F594" s="100">
        <v>5.24</v>
      </c>
      <c r="G594" s="101">
        <v>5.24</v>
      </c>
      <c r="H594" s="81" t="s">
        <v>315</v>
      </c>
      <c r="I594" s="102" t="s">
        <v>316</v>
      </c>
      <c r="J594" s="100">
        <f>$F594*'2. Emissions Units &amp; Activities'!H$34*(1-$E594)</f>
        <v>0.90229498800000008</v>
      </c>
      <c r="K594" s="103">
        <f>$F594*'2. Emissions Units &amp; Activities'!I$34*(1-$E594)</f>
        <v>0.77185199999999998</v>
      </c>
      <c r="L594" s="81">
        <f>$F594*'2. Emissions Units &amp; Activities'!J$34*(1-$E594)</f>
        <v>0.77185199999999998</v>
      </c>
      <c r="M594" s="100" t="s">
        <v>121</v>
      </c>
      <c r="N594" s="103">
        <f>$G594*'2. Emissions Units &amp; Activities'!L$34*(1-$E594)</f>
        <v>0.18524447999999999</v>
      </c>
      <c r="O594" s="81">
        <f>$G594*'2. Emissions Units &amp; Activities'!M$34*(1-$E594)</f>
        <v>0.18524447999999999</v>
      </c>
    </row>
    <row r="595" spans="1:15">
      <c r="A595" s="77" t="s">
        <v>179</v>
      </c>
      <c r="B595" s="98" t="s">
        <v>260</v>
      </c>
      <c r="C595" s="79" t="str">
        <f>IFERROR(IF(B595="No CAS","",INDEX('DEQ Pollutant List'!$C$7:$C$611,MATCH('3. Pollutant Emissions - EF'!B595,'DEQ Pollutant List'!$B$7:$B$611,0))),"")</f>
        <v>Ammonia</v>
      </c>
      <c r="D595" s="113"/>
      <c r="E595" s="99">
        <v>0</v>
      </c>
      <c r="F595" s="100">
        <v>18</v>
      </c>
      <c r="G595" s="101">
        <v>18</v>
      </c>
      <c r="H595" s="81" t="s">
        <v>315</v>
      </c>
      <c r="I595" s="102" t="s">
        <v>316</v>
      </c>
      <c r="J595" s="100">
        <f>$F595*'2. Emissions Units &amp; Activities'!H$34*(1-$E595)</f>
        <v>3.0994866000000001</v>
      </c>
      <c r="K595" s="103">
        <f>$F595*'2. Emissions Units &amp; Activities'!I$34*(1-$E595)</f>
        <v>2.6513999999999998</v>
      </c>
      <c r="L595" s="81">
        <f>$F595*'2. Emissions Units &amp; Activities'!J$34*(1-$E595)</f>
        <v>2.6513999999999998</v>
      </c>
      <c r="M595" s="100" t="s">
        <v>121</v>
      </c>
      <c r="N595" s="103">
        <f>$G595*'2. Emissions Units &amp; Activities'!L$34*(1-$E595)</f>
        <v>0.6363359999999999</v>
      </c>
      <c r="O595" s="81">
        <f>$G595*'2. Emissions Units &amp; Activities'!M$34*(1-$E595)</f>
        <v>0.6363359999999999</v>
      </c>
    </row>
    <row r="596" spans="1:15">
      <c r="A596" s="77" t="s">
        <v>179</v>
      </c>
      <c r="B596" s="98" t="s">
        <v>262</v>
      </c>
      <c r="C596" s="79" t="str">
        <f>IFERROR(IF(B596="No CAS","",INDEX('DEQ Pollutant List'!$C$7:$C$611,MATCH('3. Pollutant Emissions - EF'!B596,'DEQ Pollutant List'!$B$7:$B$611,0))),"")</f>
        <v>Benzene</v>
      </c>
      <c r="D596" s="113"/>
      <c r="E596" s="99">
        <v>0</v>
      </c>
      <c r="F596" s="100">
        <v>0.44900000000000001</v>
      </c>
      <c r="G596" s="101">
        <v>0.44900000000000001</v>
      </c>
      <c r="H596" s="81" t="s">
        <v>315</v>
      </c>
      <c r="I596" s="102" t="s">
        <v>316</v>
      </c>
      <c r="J596" s="100">
        <f>$F596*'2. Emissions Units &amp; Activities'!H$34*(1-$E596)</f>
        <v>7.7314971300000007E-2</v>
      </c>
      <c r="K596" s="103">
        <f>$F596*'2. Emissions Units &amp; Activities'!I$34*(1-$E596)</f>
        <v>6.6137699999999994E-2</v>
      </c>
      <c r="L596" s="81">
        <f>$F596*'2. Emissions Units &amp; Activities'!J$34*(1-$E596)</f>
        <v>6.6137699999999994E-2</v>
      </c>
      <c r="M596" s="100" t="s">
        <v>121</v>
      </c>
      <c r="N596" s="103">
        <f>$G596*'2. Emissions Units &amp; Activities'!L$34*(1-$E596)</f>
        <v>1.5873047999999997E-2</v>
      </c>
      <c r="O596" s="81">
        <f>$G596*'2. Emissions Units &amp; Activities'!M$34*(1-$E596)</f>
        <v>1.5873047999999997E-2</v>
      </c>
    </row>
    <row r="597" spans="1:15">
      <c r="A597" s="77" t="s">
        <v>179</v>
      </c>
      <c r="B597" s="98" t="s">
        <v>297</v>
      </c>
      <c r="C597" s="79" t="str">
        <f>IFERROR(IF(B597="No CAS","",INDEX('DEQ Pollutant List'!$C$7:$C$611,MATCH('3. Pollutant Emissions - EF'!B597,'DEQ Pollutant List'!$B$7:$B$611,0))),"")</f>
        <v>Benzo[b]fluoranthene</v>
      </c>
      <c r="D597" s="113"/>
      <c r="E597" s="99">
        <v>0</v>
      </c>
      <c r="F597" s="100">
        <v>1.6899999999999999E-4</v>
      </c>
      <c r="G597" s="101">
        <v>1.6899999999999999E-4</v>
      </c>
      <c r="H597" s="81" t="s">
        <v>315</v>
      </c>
      <c r="I597" s="102" t="s">
        <v>316</v>
      </c>
      <c r="J597" s="100">
        <f>$F597*'2. Emissions Units &amp; Activities'!H$34*(1-$E597)</f>
        <v>2.9100735299999998E-5</v>
      </c>
      <c r="K597" s="103">
        <f>$F597*'2. Emissions Units &amp; Activities'!I$34*(1-$E597)</f>
        <v>2.4893699999999995E-5</v>
      </c>
      <c r="L597" s="81">
        <f>$F597*'2. Emissions Units &amp; Activities'!J$34*(1-$E597)</f>
        <v>2.4893699999999995E-5</v>
      </c>
      <c r="M597" s="100" t="s">
        <v>121</v>
      </c>
      <c r="N597" s="103">
        <f>$G597*'2. Emissions Units &amp; Activities'!L$34*(1-$E597)</f>
        <v>5.974487999999999E-6</v>
      </c>
      <c r="O597" s="81">
        <f>$G597*'2. Emissions Units &amp; Activities'!M$34*(1-$E597)</f>
        <v>5.974487999999999E-6</v>
      </c>
    </row>
    <row r="598" spans="1:15">
      <c r="A598" s="77" t="s">
        <v>179</v>
      </c>
      <c r="B598" s="98" t="s">
        <v>298</v>
      </c>
      <c r="C598" s="79" t="str">
        <f>IFERROR(IF(B598="No CAS","",INDEX('DEQ Pollutant List'!$C$7:$C$611,MATCH('3. Pollutant Emissions - EF'!B598,'DEQ Pollutant List'!$B$7:$B$611,0))),"")</f>
        <v>Benzo[e]pyrene</v>
      </c>
      <c r="D598" s="113"/>
      <c r="E598" s="99">
        <v>0</v>
      </c>
      <c r="F598" s="100">
        <v>4.2299999999999998E-4</v>
      </c>
      <c r="G598" s="101">
        <v>4.2299999999999998E-4</v>
      </c>
      <c r="H598" s="81" t="s">
        <v>315</v>
      </c>
      <c r="I598" s="102" t="s">
        <v>316</v>
      </c>
      <c r="J598" s="100">
        <f>$F598*'2. Emissions Units &amp; Activities'!H$34*(1-$E598)</f>
        <v>7.2837935100000003E-5</v>
      </c>
      <c r="K598" s="103">
        <f>$F598*'2. Emissions Units &amp; Activities'!I$34*(1-$E598)</f>
        <v>6.2307899999999993E-5</v>
      </c>
      <c r="L598" s="81">
        <f>$F598*'2. Emissions Units &amp; Activities'!J$34*(1-$E598)</f>
        <v>6.2307899999999993E-5</v>
      </c>
      <c r="M598" s="100" t="s">
        <v>121</v>
      </c>
      <c r="N598" s="103">
        <f>$G598*'2. Emissions Units &amp; Activities'!L$34*(1-$E598)</f>
        <v>1.4953895999999997E-5</v>
      </c>
      <c r="O598" s="81">
        <f>$G598*'2. Emissions Units &amp; Activities'!M$34*(1-$E598)</f>
        <v>1.4953895999999997E-5</v>
      </c>
    </row>
    <row r="599" spans="1:15">
      <c r="A599" s="77" t="s">
        <v>179</v>
      </c>
      <c r="B599" s="98" t="s">
        <v>299</v>
      </c>
      <c r="C599" s="79" t="str">
        <f>IFERROR(IF(B599="No CAS","",INDEX('DEQ Pollutant List'!$C$7:$C$611,MATCH('3. Pollutant Emissions - EF'!B599,'DEQ Pollutant List'!$B$7:$B$611,0))),"")</f>
        <v>Benzo[g,h,i]perylene</v>
      </c>
      <c r="D599" s="113"/>
      <c r="E599" s="99">
        <v>0</v>
      </c>
      <c r="F599" s="100">
        <v>4.2200000000000001E-4</v>
      </c>
      <c r="G599" s="101">
        <v>4.2200000000000001E-4</v>
      </c>
      <c r="H599" s="81" t="s">
        <v>315</v>
      </c>
      <c r="I599" s="102" t="s">
        <v>316</v>
      </c>
      <c r="J599" s="100">
        <f>$F599*'2. Emissions Units &amp; Activities'!H$34*(1-$E599)</f>
        <v>7.266574140000001E-5</v>
      </c>
      <c r="K599" s="103">
        <f>$F599*'2. Emissions Units &amp; Activities'!I$34*(1-$E599)</f>
        <v>6.2160600000000002E-5</v>
      </c>
      <c r="L599" s="81">
        <f>$F599*'2. Emissions Units &amp; Activities'!J$34*(1-$E599)</f>
        <v>6.2160600000000002E-5</v>
      </c>
      <c r="M599" s="100" t="s">
        <v>121</v>
      </c>
      <c r="N599" s="103">
        <f>$G599*'2. Emissions Units &amp; Activities'!L$34*(1-$E599)</f>
        <v>1.4918543999999998E-5</v>
      </c>
      <c r="O599" s="81">
        <f>$G599*'2. Emissions Units &amp; Activities'!M$34*(1-$E599)</f>
        <v>1.4918543999999998E-5</v>
      </c>
    </row>
    <row r="600" spans="1:15">
      <c r="A600" s="77" t="s">
        <v>179</v>
      </c>
      <c r="B600" s="98" t="s">
        <v>321</v>
      </c>
      <c r="C600" s="79" t="str">
        <f>IFERROR(IF(B600="No CAS","",INDEX('DEQ Pollutant List'!$C$7:$C$611,MATCH('3. Pollutant Emissions - EF'!B600,'DEQ Pollutant List'!$B$7:$B$611,0))),"")</f>
        <v>Carbon tetrachloride</v>
      </c>
      <c r="D600" s="113"/>
      <c r="E600" s="99">
        <v>0</v>
      </c>
      <c r="F600" s="100">
        <v>3.7400000000000003E-2</v>
      </c>
      <c r="G600" s="101">
        <v>3.7400000000000003E-2</v>
      </c>
      <c r="H600" s="81" t="s">
        <v>315</v>
      </c>
      <c r="I600" s="102" t="s">
        <v>316</v>
      </c>
      <c r="J600" s="100">
        <f>$F600*'2. Emissions Units &amp; Activities'!H$34*(1-$E600)</f>
        <v>6.4400443800000009E-3</v>
      </c>
      <c r="K600" s="103">
        <f>$F600*'2. Emissions Units &amp; Activities'!I$34*(1-$E600)</f>
        <v>5.5090199999999999E-3</v>
      </c>
      <c r="L600" s="81">
        <f>$F600*'2. Emissions Units &amp; Activities'!J$34*(1-$E600)</f>
        <v>5.5090199999999999E-3</v>
      </c>
      <c r="M600" s="100" t="s">
        <v>121</v>
      </c>
      <c r="N600" s="103">
        <f>$G600*'2. Emissions Units &amp; Activities'!L$34*(1-$E600)</f>
        <v>1.3221647999999999E-3</v>
      </c>
      <c r="O600" s="81">
        <f>$G600*'2. Emissions Units &amp; Activities'!M$34*(1-$E600)</f>
        <v>1.3221647999999999E-3</v>
      </c>
    </row>
    <row r="601" spans="1:15">
      <c r="A601" s="77" t="s">
        <v>179</v>
      </c>
      <c r="B601" s="98" t="s">
        <v>322</v>
      </c>
      <c r="C601" s="79" t="str">
        <f>IFERROR(IF(B601="No CAS","",INDEX('DEQ Pollutant List'!$C$7:$C$611,MATCH('3. Pollutant Emissions - EF'!B601,'DEQ Pollutant List'!$B$7:$B$611,0))),"")</f>
        <v>Chloroform</v>
      </c>
      <c r="D601" s="113"/>
      <c r="E601" s="99">
        <v>0</v>
      </c>
      <c r="F601" s="100">
        <v>2.9100000000000001E-2</v>
      </c>
      <c r="G601" s="101">
        <v>2.9100000000000001E-2</v>
      </c>
      <c r="H601" s="81" t="s">
        <v>315</v>
      </c>
      <c r="I601" s="102" t="s">
        <v>316</v>
      </c>
      <c r="J601" s="100">
        <f>$F601*'2. Emissions Units &amp; Activities'!H$34*(1-$E601)</f>
        <v>5.0108366700000002E-3</v>
      </c>
      <c r="K601" s="103">
        <f>$F601*'2. Emissions Units &amp; Activities'!I$34*(1-$E601)</f>
        <v>4.2864299999999999E-3</v>
      </c>
      <c r="L601" s="81">
        <f>$F601*'2. Emissions Units &amp; Activities'!J$34*(1-$E601)</f>
        <v>4.2864299999999999E-3</v>
      </c>
      <c r="M601" s="100" t="s">
        <v>121</v>
      </c>
      <c r="N601" s="103">
        <f>$G601*'2. Emissions Units &amp; Activities'!L$34*(1-$E601)</f>
        <v>1.0287431999999998E-3</v>
      </c>
      <c r="O601" s="81">
        <f>$G601*'2. Emissions Units &amp; Activities'!M$34*(1-$E601)</f>
        <v>1.0287431999999998E-3</v>
      </c>
    </row>
    <row r="602" spans="1:15">
      <c r="A602" s="77" t="s">
        <v>179</v>
      </c>
      <c r="B602" s="98" t="s">
        <v>302</v>
      </c>
      <c r="C602" s="79" t="str">
        <f>IFERROR(IF(B602="No CAS","",INDEX('DEQ Pollutant List'!$C$7:$C$611,MATCH('3. Pollutant Emissions - EF'!B602,'DEQ Pollutant List'!$B$7:$B$611,0))),"")</f>
        <v>Chrysene</v>
      </c>
      <c r="D602" s="113"/>
      <c r="E602" s="99">
        <v>0</v>
      </c>
      <c r="F602" s="100">
        <v>7.0699999999999995E-4</v>
      </c>
      <c r="G602" s="101">
        <v>7.0699999999999995E-4</v>
      </c>
      <c r="H602" s="81" t="s">
        <v>315</v>
      </c>
      <c r="I602" s="102" t="s">
        <v>316</v>
      </c>
      <c r="J602" s="100">
        <f>$F602*'2. Emissions Units &amp; Activities'!H$34*(1-$E602)</f>
        <v>1.2174094589999999E-4</v>
      </c>
      <c r="K602" s="103">
        <f>$F602*'2. Emissions Units &amp; Activities'!I$34*(1-$E602)</f>
        <v>1.0414109999999998E-4</v>
      </c>
      <c r="L602" s="81">
        <f>$F602*'2. Emissions Units &amp; Activities'!J$34*(1-$E602)</f>
        <v>1.0414109999999998E-4</v>
      </c>
      <c r="M602" s="100" t="s">
        <v>121</v>
      </c>
      <c r="N602" s="103">
        <f>$G602*'2. Emissions Units &amp; Activities'!L$34*(1-$E602)</f>
        <v>2.4993863999999993E-5</v>
      </c>
      <c r="O602" s="81">
        <f>$G602*'2. Emissions Units &amp; Activities'!M$34*(1-$E602)</f>
        <v>2.4993863999999993E-5</v>
      </c>
    </row>
    <row r="603" spans="1:15">
      <c r="A603" s="77" t="s">
        <v>179</v>
      </c>
      <c r="B603" s="98" t="s">
        <v>323</v>
      </c>
      <c r="C603" s="79" t="str">
        <f>IFERROR(IF(B603="No CAS","",INDEX('DEQ Pollutant List'!$C$7:$C$611,MATCH('3. Pollutant Emissions - EF'!B603,'DEQ Pollutant List'!$B$7:$B$611,0))),"")</f>
        <v>Dichloromethane (methylene chloride)</v>
      </c>
      <c r="D603" s="113"/>
      <c r="E603" s="99">
        <v>0</v>
      </c>
      <c r="F603" s="100">
        <v>2.0400000000000001E-2</v>
      </c>
      <c r="G603" s="101">
        <v>2.0400000000000001E-2</v>
      </c>
      <c r="H603" s="81" t="s">
        <v>315</v>
      </c>
      <c r="I603" s="102" t="s">
        <v>316</v>
      </c>
      <c r="J603" s="100">
        <f>$F603*'2. Emissions Units &amp; Activities'!H$34*(1-$E603)</f>
        <v>3.5127514800000004E-3</v>
      </c>
      <c r="K603" s="103">
        <f>$F603*'2. Emissions Units &amp; Activities'!I$34*(1-$E603)</f>
        <v>3.0049199999999999E-3</v>
      </c>
      <c r="L603" s="81">
        <f>$F603*'2. Emissions Units &amp; Activities'!J$34*(1-$E603)</f>
        <v>3.0049199999999999E-3</v>
      </c>
      <c r="M603" s="100" t="s">
        <v>121</v>
      </c>
      <c r="N603" s="103">
        <f>$G603*'2. Emissions Units &amp; Activities'!L$34*(1-$E603)</f>
        <v>7.2118079999999992E-4</v>
      </c>
      <c r="O603" s="81">
        <f>$G603*'2. Emissions Units &amp; Activities'!M$34*(1-$E603)</f>
        <v>7.2118079999999992E-4</v>
      </c>
    </row>
    <row r="604" spans="1:15">
      <c r="A604" s="77" t="s">
        <v>179</v>
      </c>
      <c r="B604" s="98" t="s">
        <v>269</v>
      </c>
      <c r="C604" s="79" t="str">
        <f>IFERROR(IF(B604="No CAS","",INDEX('DEQ Pollutant List'!$C$7:$C$611,MATCH('3. Pollutant Emissions - EF'!B604,'DEQ Pollutant List'!$B$7:$B$611,0))),"")</f>
        <v>Ethyl benzene</v>
      </c>
      <c r="D604" s="113"/>
      <c r="E604" s="99">
        <v>0</v>
      </c>
      <c r="F604" s="100">
        <v>4.0500000000000001E-2</v>
      </c>
      <c r="G604" s="101">
        <v>4.0500000000000001E-2</v>
      </c>
      <c r="H604" s="81" t="s">
        <v>315</v>
      </c>
      <c r="I604" s="102" t="s">
        <v>316</v>
      </c>
      <c r="J604" s="100">
        <f>$F604*'2. Emissions Units &amp; Activities'!H$34*(1-$E604)</f>
        <v>6.9738448500000008E-3</v>
      </c>
      <c r="K604" s="103">
        <f>$F604*'2. Emissions Units &amp; Activities'!I$34*(1-$E604)</f>
        <v>5.9656499999999994E-3</v>
      </c>
      <c r="L604" s="81">
        <f>$F604*'2. Emissions Units &amp; Activities'!J$34*(1-$E604)</f>
        <v>5.9656499999999994E-3</v>
      </c>
      <c r="M604" s="100" t="s">
        <v>121</v>
      </c>
      <c r="N604" s="103">
        <f>$G604*'2. Emissions Units &amp; Activities'!L$34*(1-$E604)</f>
        <v>1.4317559999999997E-3</v>
      </c>
      <c r="O604" s="81">
        <f>$G604*'2. Emissions Units &amp; Activities'!M$34*(1-$E604)</f>
        <v>1.4317559999999997E-3</v>
      </c>
    </row>
    <row r="605" spans="1:15">
      <c r="A605" s="77" t="s">
        <v>179</v>
      </c>
      <c r="B605" s="98" t="s">
        <v>324</v>
      </c>
      <c r="C605" s="79" t="str">
        <f>IFERROR(IF(B605="No CAS","",INDEX('DEQ Pollutant List'!$C$7:$C$611,MATCH('3. Pollutant Emissions - EF'!B605,'DEQ Pollutant List'!$B$7:$B$611,0))),"")</f>
        <v>Ethylene dibromide (EDB, 1,2-dibromoethane)</v>
      </c>
      <c r="D605" s="113"/>
      <c r="E605" s="99">
        <v>0</v>
      </c>
      <c r="F605" s="100">
        <v>4.5199999999999997E-2</v>
      </c>
      <c r="G605" s="101">
        <v>4.5199999999999997E-2</v>
      </c>
      <c r="H605" s="81" t="s">
        <v>315</v>
      </c>
      <c r="I605" s="102" t="s">
        <v>316</v>
      </c>
      <c r="J605" s="100">
        <f>$F605*'2. Emissions Units &amp; Activities'!H$34*(1-$E605)</f>
        <v>7.7831552399999998E-3</v>
      </c>
      <c r="K605" s="103">
        <f>$F605*'2. Emissions Units &amp; Activities'!I$34*(1-$E605)</f>
        <v>6.6579599999999992E-3</v>
      </c>
      <c r="L605" s="81">
        <f>$F605*'2. Emissions Units &amp; Activities'!J$34*(1-$E605)</f>
        <v>6.6579599999999992E-3</v>
      </c>
      <c r="M605" s="100" t="s">
        <v>121</v>
      </c>
      <c r="N605" s="103">
        <f>$G605*'2. Emissions Units &amp; Activities'!L$34*(1-$E605)</f>
        <v>1.5979103999999996E-3</v>
      </c>
      <c r="O605" s="81">
        <f>$G605*'2. Emissions Units &amp; Activities'!M$34*(1-$E605)</f>
        <v>1.5979103999999996E-3</v>
      </c>
    </row>
    <row r="606" spans="1:15">
      <c r="A606" s="77" t="s">
        <v>179</v>
      </c>
      <c r="B606" s="98" t="s">
        <v>325</v>
      </c>
      <c r="C606" s="79" t="str">
        <f>IFERROR(IF(B606="No CAS","",INDEX('DEQ Pollutant List'!$C$7:$C$611,MATCH('3. Pollutant Emissions - EF'!B606,'DEQ Pollutant List'!$B$7:$B$611,0))),"")</f>
        <v>Ethylene dichloride (EDC, 1,2-dichloroethane)</v>
      </c>
      <c r="D606" s="113"/>
      <c r="E606" s="99">
        <v>0</v>
      </c>
      <c r="F606" s="100">
        <v>2.41E-2</v>
      </c>
      <c r="G606" s="101">
        <v>2.41E-2</v>
      </c>
      <c r="H606" s="81" t="s">
        <v>315</v>
      </c>
      <c r="I606" s="102" t="s">
        <v>316</v>
      </c>
      <c r="J606" s="100">
        <f>$F606*'2. Emissions Units &amp; Activities'!H$34*(1-$E606)</f>
        <v>4.1498681700000003E-3</v>
      </c>
      <c r="K606" s="103">
        <f>$F606*'2. Emissions Units &amp; Activities'!I$34*(1-$E606)</f>
        <v>3.5499299999999998E-3</v>
      </c>
      <c r="L606" s="81">
        <f>$F606*'2. Emissions Units &amp; Activities'!J$34*(1-$E606)</f>
        <v>3.5499299999999998E-3</v>
      </c>
      <c r="M606" s="100" t="s">
        <v>121</v>
      </c>
      <c r="N606" s="103">
        <f>$G606*'2. Emissions Units &amp; Activities'!L$34*(1-$E606)</f>
        <v>8.5198319999999991E-4</v>
      </c>
      <c r="O606" s="81">
        <f>$G606*'2. Emissions Units &amp; Activities'!M$34*(1-$E606)</f>
        <v>8.5198319999999991E-4</v>
      </c>
    </row>
    <row r="607" spans="1:15">
      <c r="A607" s="77" t="s">
        <v>179</v>
      </c>
      <c r="B607" s="98" t="s">
        <v>304</v>
      </c>
      <c r="C607" s="79" t="str">
        <f>IFERROR(IF(B607="No CAS","",INDEX('DEQ Pollutant List'!$C$7:$C$611,MATCH('3. Pollutant Emissions - EF'!B607,'DEQ Pollutant List'!$B$7:$B$611,0))),"")</f>
        <v>Fluoranthene</v>
      </c>
      <c r="D607" s="113"/>
      <c r="E607" s="99">
        <v>0</v>
      </c>
      <c r="F607" s="100">
        <v>1.1299999999999999E-3</v>
      </c>
      <c r="G607" s="101">
        <v>1.1299999999999999E-3</v>
      </c>
      <c r="H607" s="81" t="s">
        <v>315</v>
      </c>
      <c r="I607" s="102" t="s">
        <v>316</v>
      </c>
      <c r="J607" s="100">
        <f>$F607*'2. Emissions Units &amp; Activities'!H$34*(1-$E607)</f>
        <v>1.94578881E-4</v>
      </c>
      <c r="K607" s="103">
        <f>$F607*'2. Emissions Units &amp; Activities'!I$34*(1-$E607)</f>
        <v>1.6644899999999996E-4</v>
      </c>
      <c r="L607" s="81">
        <f>$F607*'2. Emissions Units &amp; Activities'!J$34*(1-$E607)</f>
        <v>1.6644899999999996E-4</v>
      </c>
      <c r="M607" s="100" t="s">
        <v>121</v>
      </c>
      <c r="N607" s="103">
        <f>$G607*'2. Emissions Units &amp; Activities'!L$34*(1-$E607)</f>
        <v>3.9947759999999994E-5</v>
      </c>
      <c r="O607" s="81">
        <f>$G607*'2. Emissions Units &amp; Activities'!M$34*(1-$E607)</f>
        <v>3.9947759999999994E-5</v>
      </c>
    </row>
    <row r="608" spans="1:15">
      <c r="A608" s="77" t="s">
        <v>179</v>
      </c>
      <c r="B608" s="98" t="s">
        <v>305</v>
      </c>
      <c r="C608" s="79" t="str">
        <f>IFERROR(IF(B608="No CAS","",INDEX('DEQ Pollutant List'!$C$7:$C$611,MATCH('3. Pollutant Emissions - EF'!B608,'DEQ Pollutant List'!$B$7:$B$611,0))),"")</f>
        <v>Fluorene</v>
      </c>
      <c r="D608" s="113"/>
      <c r="E608" s="99">
        <v>0</v>
      </c>
      <c r="F608" s="100">
        <v>5.7800000000000004E-3</v>
      </c>
      <c r="G608" s="101">
        <v>5.7800000000000004E-3</v>
      </c>
      <c r="H608" s="81" t="s">
        <v>315</v>
      </c>
      <c r="I608" s="102" t="s">
        <v>316</v>
      </c>
      <c r="J608" s="100">
        <f>$F608*'2. Emissions Units &amp; Activities'!H$34*(1-$E608)</f>
        <v>9.95279586E-4</v>
      </c>
      <c r="K608" s="103">
        <f>$F608*'2. Emissions Units &amp; Activities'!I$34*(1-$E608)</f>
        <v>8.51394E-4</v>
      </c>
      <c r="L608" s="81">
        <f>$F608*'2. Emissions Units &amp; Activities'!J$34*(1-$E608)</f>
        <v>8.51394E-4</v>
      </c>
      <c r="M608" s="100" t="s">
        <v>121</v>
      </c>
      <c r="N608" s="103">
        <f>$G608*'2. Emissions Units &amp; Activities'!L$34*(1-$E608)</f>
        <v>2.0433455999999998E-4</v>
      </c>
      <c r="O608" s="81">
        <f>$G608*'2. Emissions Units &amp; Activities'!M$34*(1-$E608)</f>
        <v>2.0433455999999998E-4</v>
      </c>
    </row>
    <row r="609" spans="1:15">
      <c r="A609" s="77" t="s">
        <v>179</v>
      </c>
      <c r="B609" s="98" t="s">
        <v>270</v>
      </c>
      <c r="C609" s="79" t="str">
        <f>IFERROR(IF(B609="No CAS","",INDEX('DEQ Pollutant List'!$C$7:$C$611,MATCH('3. Pollutant Emissions - EF'!B609,'DEQ Pollutant List'!$B$7:$B$611,0))),"")</f>
        <v>Formaldehyde</v>
      </c>
      <c r="D609" s="113"/>
      <c r="E609" s="99">
        <v>0</v>
      </c>
      <c r="F609" s="100">
        <v>53.9</v>
      </c>
      <c r="G609" s="101">
        <v>53.9</v>
      </c>
      <c r="H609" s="81" t="s">
        <v>315</v>
      </c>
      <c r="I609" s="102" t="s">
        <v>316</v>
      </c>
      <c r="J609" s="100">
        <f>$F609*'2. Emissions Units &amp; Activities'!H$34*(1-$E609)</f>
        <v>9.2812404300000004</v>
      </c>
      <c r="K609" s="103">
        <f>$F609*'2. Emissions Units &amp; Activities'!I$34*(1-$E609)</f>
        <v>7.9394699999999991</v>
      </c>
      <c r="L609" s="81">
        <f>$F609*'2. Emissions Units &amp; Activities'!J$34*(1-$E609)</f>
        <v>7.9394699999999991</v>
      </c>
      <c r="M609" s="100" t="s">
        <v>121</v>
      </c>
      <c r="N609" s="103">
        <f>$G609*'2. Emissions Units &amp; Activities'!L$34*(1-$E609)</f>
        <v>1.9054727999999996</v>
      </c>
      <c r="O609" s="81">
        <f>$G609*'2. Emissions Units &amp; Activities'!M$34*(1-$E609)</f>
        <v>1.9054727999999996</v>
      </c>
    </row>
    <row r="610" spans="1:15">
      <c r="A610" s="77" t="s">
        <v>179</v>
      </c>
      <c r="B610" s="98" t="s">
        <v>271</v>
      </c>
      <c r="C610" s="79" t="str">
        <f>IFERROR(IF(B610="No CAS","",INDEX('DEQ Pollutant List'!$C$7:$C$611,MATCH('3. Pollutant Emissions - EF'!B610,'DEQ Pollutant List'!$B$7:$B$611,0))),"")</f>
        <v>Hexane</v>
      </c>
      <c r="D610" s="113"/>
      <c r="E610" s="99">
        <v>0</v>
      </c>
      <c r="F610" s="100">
        <v>1.1299999999999999</v>
      </c>
      <c r="G610" s="101">
        <v>1.1299999999999999</v>
      </c>
      <c r="H610" s="81" t="s">
        <v>315</v>
      </c>
      <c r="I610" s="102" t="s">
        <v>316</v>
      </c>
      <c r="J610" s="100">
        <f>$F610*'2. Emissions Units &amp; Activities'!H$34*(1-$E610)</f>
        <v>0.19457888099999998</v>
      </c>
      <c r="K610" s="103">
        <f>$F610*'2. Emissions Units &amp; Activities'!I$34*(1-$E610)</f>
        <v>0.16644899999999996</v>
      </c>
      <c r="L610" s="81">
        <f>$F610*'2. Emissions Units &amp; Activities'!J$34*(1-$E610)</f>
        <v>0.16644899999999996</v>
      </c>
      <c r="M610" s="100" t="s">
        <v>121</v>
      </c>
      <c r="N610" s="103">
        <f>$G610*'2. Emissions Units &amp; Activities'!L$34*(1-$E610)</f>
        <v>3.9947759999999992E-2</v>
      </c>
      <c r="O610" s="81">
        <f>$G610*'2. Emissions Units &amp; Activities'!M$34*(1-$E610)</f>
        <v>3.9947759999999992E-2</v>
      </c>
    </row>
    <row r="611" spans="1:15">
      <c r="A611" s="77" t="s">
        <v>179</v>
      </c>
      <c r="B611" s="98" t="s">
        <v>326</v>
      </c>
      <c r="C611" s="79" t="str">
        <f>IFERROR(IF(B611="No CAS","",INDEX('DEQ Pollutant List'!$C$7:$C$611,MATCH('3. Pollutant Emissions - EF'!B611,'DEQ Pollutant List'!$B$7:$B$611,0))),"")</f>
        <v>Methanol</v>
      </c>
      <c r="D611" s="113"/>
      <c r="E611" s="99">
        <v>0</v>
      </c>
      <c r="F611" s="100">
        <v>2.5499999999999998</v>
      </c>
      <c r="G611" s="101">
        <v>2.5499999999999998</v>
      </c>
      <c r="H611" s="81" t="s">
        <v>315</v>
      </c>
      <c r="I611" s="102" t="s">
        <v>316</v>
      </c>
      <c r="J611" s="100">
        <f>$F611*'2. Emissions Units &amp; Activities'!H$34*(1-$E611)</f>
        <v>0.43909393499999999</v>
      </c>
      <c r="K611" s="103">
        <f>$F611*'2. Emissions Units &amp; Activities'!I$34*(1-$E611)</f>
        <v>0.37561499999999992</v>
      </c>
      <c r="L611" s="81">
        <f>$F611*'2. Emissions Units &amp; Activities'!J$34*(1-$E611)</f>
        <v>0.37561499999999992</v>
      </c>
      <c r="M611" s="100" t="s">
        <v>121</v>
      </c>
      <c r="N611" s="103">
        <f>$G611*'2. Emissions Units &amp; Activities'!L$34*(1-$E611)</f>
        <v>9.0147599999999981E-2</v>
      </c>
      <c r="O611" s="81">
        <f>$G611*'2. Emissions Units &amp; Activities'!M$34*(1-$E611)</f>
        <v>9.0147599999999981E-2</v>
      </c>
    </row>
    <row r="612" spans="1:15">
      <c r="A612" s="77" t="s">
        <v>179</v>
      </c>
      <c r="B612" s="98" t="s">
        <v>276</v>
      </c>
      <c r="C612" s="79" t="str">
        <f>IFERROR(IF(B612="No CAS","",INDEX('DEQ Pollutant List'!$C$7:$C$611,MATCH('3. Pollutant Emissions - EF'!B612,'DEQ Pollutant List'!$B$7:$B$611,0))),"")</f>
        <v>Naphthalene</v>
      </c>
      <c r="D612" s="113"/>
      <c r="E612" s="99">
        <v>0</v>
      </c>
      <c r="F612" s="100">
        <v>7.5899999999999995E-2</v>
      </c>
      <c r="G612" s="101">
        <v>7.5899999999999995E-2</v>
      </c>
      <c r="H612" s="81" t="s">
        <v>315</v>
      </c>
      <c r="I612" s="102" t="s">
        <v>316</v>
      </c>
      <c r="J612" s="100">
        <f>$F612*'2. Emissions Units &amp; Activities'!H$34*(1-$E612)</f>
        <v>1.306950183E-2</v>
      </c>
      <c r="K612" s="103">
        <f>$F612*'2. Emissions Units &amp; Activities'!I$34*(1-$E612)</f>
        <v>1.1180069999999999E-2</v>
      </c>
      <c r="L612" s="81">
        <f>$F612*'2. Emissions Units &amp; Activities'!J$34*(1-$E612)</f>
        <v>1.1180069999999999E-2</v>
      </c>
      <c r="M612" s="100" t="s">
        <v>121</v>
      </c>
      <c r="N612" s="103">
        <f>$G612*'2. Emissions Units &amp; Activities'!L$34*(1-$E612)</f>
        <v>2.6832167999999994E-3</v>
      </c>
      <c r="O612" s="81">
        <f>$G612*'2. Emissions Units &amp; Activities'!M$34*(1-$E612)</f>
        <v>2.6832167999999994E-3</v>
      </c>
    </row>
    <row r="613" spans="1:15">
      <c r="A613" s="77" t="s">
        <v>179</v>
      </c>
      <c r="B613" s="98" t="s">
        <v>309</v>
      </c>
      <c r="C613" s="79" t="str">
        <f>IFERROR(IF(B613="No CAS","",INDEX('DEQ Pollutant List'!$C$7:$C$611,MATCH('3. Pollutant Emissions - EF'!B613,'DEQ Pollutant List'!$B$7:$B$611,0))),"")</f>
        <v>Phenanthrene</v>
      </c>
      <c r="D613" s="113"/>
      <c r="E613" s="99">
        <v>0</v>
      </c>
      <c r="F613" s="100">
        <v>1.06E-2</v>
      </c>
      <c r="G613" s="101">
        <v>1.06E-2</v>
      </c>
      <c r="H613" s="81" t="s">
        <v>315</v>
      </c>
      <c r="I613" s="102" t="s">
        <v>316</v>
      </c>
      <c r="J613" s="100">
        <f>$F613*'2. Emissions Units &amp; Activities'!H$34*(1-$E613)</f>
        <v>1.82525322E-3</v>
      </c>
      <c r="K613" s="103">
        <f>$F613*'2. Emissions Units &amp; Activities'!I$34*(1-$E613)</f>
        <v>1.5613799999999998E-3</v>
      </c>
      <c r="L613" s="81">
        <f>$F613*'2. Emissions Units &amp; Activities'!J$34*(1-$E613)</f>
        <v>1.5613799999999998E-3</v>
      </c>
      <c r="M613" s="100" t="s">
        <v>121</v>
      </c>
      <c r="N613" s="103">
        <f>$G613*'2. Emissions Units &amp; Activities'!L$34*(1-$E613)</f>
        <v>3.7473119999999996E-4</v>
      </c>
      <c r="O613" s="81">
        <f>$G613*'2. Emissions Units &amp; Activities'!M$34*(1-$E613)</f>
        <v>3.7473119999999996E-4</v>
      </c>
    </row>
    <row r="614" spans="1:15">
      <c r="A614" s="77" t="s">
        <v>179</v>
      </c>
      <c r="B614" s="98" t="s">
        <v>311</v>
      </c>
      <c r="C614" s="79" t="str">
        <f>IFERROR(IF(B614="No CAS","",INDEX('DEQ Pollutant List'!$C$7:$C$611,MATCH('3. Pollutant Emissions - EF'!B614,'DEQ Pollutant List'!$B$7:$B$611,0))),"")</f>
        <v>Pyrene</v>
      </c>
      <c r="D614" s="113"/>
      <c r="E614" s="99">
        <v>0</v>
      </c>
      <c r="F614" s="100">
        <v>1.39E-3</v>
      </c>
      <c r="G614" s="101">
        <v>1.39E-3</v>
      </c>
      <c r="H614" s="81" t="s">
        <v>315</v>
      </c>
      <c r="I614" s="102" t="s">
        <v>316</v>
      </c>
      <c r="J614" s="100">
        <f>$F614*'2. Emissions Units &amp; Activities'!H$34*(1-$E614)</f>
        <v>2.3934924300000001E-4</v>
      </c>
      <c r="K614" s="103">
        <f>$F614*'2. Emissions Units &amp; Activities'!I$34*(1-$E614)</f>
        <v>2.0474699999999997E-4</v>
      </c>
      <c r="L614" s="81">
        <f>$F614*'2. Emissions Units &amp; Activities'!J$34*(1-$E614)</f>
        <v>2.0474699999999997E-4</v>
      </c>
      <c r="M614" s="100" t="s">
        <v>121</v>
      </c>
      <c r="N614" s="103">
        <f>$G614*'2. Emissions Units &amp; Activities'!L$34*(1-$E614)</f>
        <v>4.9139279999999991E-5</v>
      </c>
      <c r="O614" s="81">
        <f>$G614*'2. Emissions Units &amp; Activities'!M$34*(1-$E614)</f>
        <v>4.9139279999999991E-5</v>
      </c>
    </row>
    <row r="615" spans="1:15">
      <c r="A615" s="77" t="s">
        <v>179</v>
      </c>
      <c r="B615" s="98" t="s">
        <v>327</v>
      </c>
      <c r="C615" s="79" t="str">
        <f>IFERROR(IF(B615="No CAS","",INDEX('DEQ Pollutant List'!$C$7:$C$611,MATCH('3. Pollutant Emissions - EF'!B615,'DEQ Pollutant List'!$B$7:$B$611,0))),"")</f>
        <v>Styrene</v>
      </c>
      <c r="D615" s="113"/>
      <c r="E615" s="99">
        <v>0</v>
      </c>
      <c r="F615" s="100">
        <v>2.41E-2</v>
      </c>
      <c r="G615" s="101">
        <v>2.41E-2</v>
      </c>
      <c r="H615" s="81" t="s">
        <v>315</v>
      </c>
      <c r="I615" s="102" t="s">
        <v>316</v>
      </c>
      <c r="J615" s="100">
        <f>$F615*'2. Emissions Units &amp; Activities'!H$34*(1-$E615)</f>
        <v>4.1498681700000003E-3</v>
      </c>
      <c r="K615" s="103">
        <f>$F615*'2. Emissions Units &amp; Activities'!I$34*(1-$E615)</f>
        <v>3.5499299999999998E-3</v>
      </c>
      <c r="L615" s="81">
        <f>$F615*'2. Emissions Units &amp; Activities'!J$34*(1-$E615)</f>
        <v>3.5499299999999998E-3</v>
      </c>
      <c r="M615" s="100" t="s">
        <v>121</v>
      </c>
      <c r="N615" s="103">
        <f>$G615*'2. Emissions Units &amp; Activities'!L$34*(1-$E615)</f>
        <v>8.5198319999999991E-4</v>
      </c>
      <c r="O615" s="81">
        <f>$G615*'2. Emissions Units &amp; Activities'!M$34*(1-$E615)</f>
        <v>8.5198319999999991E-4</v>
      </c>
    </row>
    <row r="616" spans="1:15">
      <c r="A616" s="77" t="s">
        <v>179</v>
      </c>
      <c r="B616" s="98" t="s">
        <v>279</v>
      </c>
      <c r="C616" s="79" t="str">
        <f>IFERROR(IF(B616="No CAS","",INDEX('DEQ Pollutant List'!$C$7:$C$611,MATCH('3. Pollutant Emissions - EF'!B616,'DEQ Pollutant List'!$B$7:$B$611,0))),"")</f>
        <v>Toluene</v>
      </c>
      <c r="D616" s="113"/>
      <c r="E616" s="99">
        <v>0</v>
      </c>
      <c r="F616" s="100">
        <v>0.41599999999999998</v>
      </c>
      <c r="G616" s="101">
        <v>0.41599999999999998</v>
      </c>
      <c r="H616" s="81" t="s">
        <v>315</v>
      </c>
      <c r="I616" s="102" t="s">
        <v>316</v>
      </c>
      <c r="J616" s="100">
        <f>$F616*'2. Emissions Units &amp; Activities'!H$34*(1-$E616)</f>
        <v>7.1632579200000004E-2</v>
      </c>
      <c r="K616" s="103">
        <f>$F616*'2. Emissions Units &amp; Activities'!I$34*(1-$E616)</f>
        <v>6.1276799999999992E-2</v>
      </c>
      <c r="L616" s="81">
        <f>$F616*'2. Emissions Units &amp; Activities'!J$34*(1-$E616)</f>
        <v>6.1276799999999992E-2</v>
      </c>
      <c r="M616" s="100" t="s">
        <v>121</v>
      </c>
      <c r="N616" s="103">
        <f>$G616*'2. Emissions Units &amp; Activities'!L$34*(1-$E616)</f>
        <v>1.4706431999999997E-2</v>
      </c>
      <c r="O616" s="81">
        <f>$G616*'2. Emissions Units &amp; Activities'!M$34*(1-$E616)</f>
        <v>1.4706431999999997E-2</v>
      </c>
    </row>
    <row r="617" spans="1:15">
      <c r="A617" s="77" t="s">
        <v>179</v>
      </c>
      <c r="B617" s="98" t="s">
        <v>328</v>
      </c>
      <c r="C617" s="79" t="str">
        <f>IFERROR(IF(B617="No CAS","",INDEX('DEQ Pollutant List'!$C$7:$C$611,MATCH('3. Pollutant Emissions - EF'!B617,'DEQ Pollutant List'!$B$7:$B$611,0))),"")</f>
        <v>Vinyl chloride</v>
      </c>
      <c r="D617" s="113"/>
      <c r="E617" s="99">
        <v>0</v>
      </c>
      <c r="F617" s="100">
        <v>1.52E-2</v>
      </c>
      <c r="G617" s="101">
        <v>1.52E-2</v>
      </c>
      <c r="H617" s="81" t="s">
        <v>315</v>
      </c>
      <c r="I617" s="102" t="s">
        <v>316</v>
      </c>
      <c r="J617" s="100">
        <f>$F617*'2. Emissions Units &amp; Activities'!H$34*(1-$E617)</f>
        <v>2.6173442400000001E-3</v>
      </c>
      <c r="K617" s="103">
        <f>$F617*'2. Emissions Units &amp; Activities'!I$34*(1-$E617)</f>
        <v>2.2389599999999999E-3</v>
      </c>
      <c r="L617" s="81">
        <f>$F617*'2. Emissions Units &amp; Activities'!J$34*(1-$E617)</f>
        <v>2.2389599999999999E-3</v>
      </c>
      <c r="M617" s="100" t="s">
        <v>121</v>
      </c>
      <c r="N617" s="103">
        <f>$G617*'2. Emissions Units &amp; Activities'!L$34*(1-$E617)</f>
        <v>5.3735039999999994E-4</v>
      </c>
      <c r="O617" s="81">
        <f>$G617*'2. Emissions Units &amp; Activities'!M$34*(1-$E617)</f>
        <v>5.3735039999999994E-4</v>
      </c>
    </row>
    <row r="618" spans="1:15">
      <c r="A618" s="77" t="s">
        <v>179</v>
      </c>
      <c r="B618" s="98" t="s">
        <v>281</v>
      </c>
      <c r="C618" s="79" t="str">
        <f>IFERROR(IF(B618="No CAS","",INDEX('DEQ Pollutant List'!$C$7:$C$611,MATCH('3. Pollutant Emissions - EF'!B618,'DEQ Pollutant List'!$B$7:$B$611,0))),"")</f>
        <v>Xylene (mixture), including m-xylene, o-xylene, p-xylene</v>
      </c>
      <c r="D618" s="113"/>
      <c r="E618" s="99">
        <v>0</v>
      </c>
      <c r="F618" s="100">
        <v>0.188</v>
      </c>
      <c r="G618" s="101">
        <v>0.188</v>
      </c>
      <c r="H618" s="81" t="s">
        <v>315</v>
      </c>
      <c r="I618" s="102" t="s">
        <v>316</v>
      </c>
      <c r="J618" s="100">
        <f>$F618*'2. Emissions Units &amp; Activities'!H$34*(1-$E618)</f>
        <v>3.2372415600000003E-2</v>
      </c>
      <c r="K618" s="103">
        <f>$F618*'2. Emissions Units &amp; Activities'!I$34*(1-$E618)</f>
        <v>2.7692399999999999E-2</v>
      </c>
      <c r="L618" s="81">
        <f>$F618*'2. Emissions Units &amp; Activities'!J$34*(1-$E618)</f>
        <v>2.7692399999999999E-2</v>
      </c>
      <c r="M618" s="100" t="s">
        <v>121</v>
      </c>
      <c r="N618" s="103">
        <f>$G618*'2. Emissions Units &amp; Activities'!L$34*(1-$E618)</f>
        <v>6.6461759999999993E-3</v>
      </c>
      <c r="O618" s="81">
        <f>$G618*'2. Emissions Units &amp; Activities'!M$34*(1-$E618)</f>
        <v>6.6461759999999993E-3</v>
      </c>
    </row>
    <row r="619" spans="1:15">
      <c r="A619" s="77"/>
      <c r="B619" s="98"/>
      <c r="C619" s="79"/>
      <c r="D619" s="113"/>
      <c r="E619" s="99"/>
      <c r="F619" s="100"/>
      <c r="G619" s="101"/>
      <c r="H619" s="81"/>
      <c r="I619" s="102"/>
      <c r="J619" s="100"/>
      <c r="K619" s="103"/>
      <c r="L619" s="81"/>
      <c r="M619" s="100"/>
      <c r="N619" s="103"/>
      <c r="O619" s="81"/>
    </row>
    <row r="620" spans="1:15">
      <c r="A620" s="77" t="s">
        <v>183</v>
      </c>
      <c r="B620" s="98" t="s">
        <v>314</v>
      </c>
      <c r="C620" s="79" t="str">
        <f>IFERROR(IF(B620="No CAS","",INDEX('DEQ Pollutant List'!$C$7:$C$611,MATCH('3. Pollutant Emissions - EF'!B620,'DEQ Pollutant List'!$B$7:$B$611,0))),"")</f>
        <v>1,1,2,2-Tetrachloroethane</v>
      </c>
      <c r="D620" s="113"/>
      <c r="E620" s="99">
        <v>0</v>
      </c>
      <c r="F620" s="100">
        <v>4.0800000000000003E-2</v>
      </c>
      <c r="G620" s="101">
        <v>4.0800000000000003E-2</v>
      </c>
      <c r="H620" s="81" t="s">
        <v>315</v>
      </c>
      <c r="I620" s="102" t="s">
        <v>316</v>
      </c>
      <c r="J620" s="100">
        <f>$F620*'2. Emissions Units &amp; Activities'!H$35*(1-$E620)</f>
        <v>9.3079692000000002E-3</v>
      </c>
      <c r="K620" s="103">
        <f>$F620*'2. Emissions Units &amp; Activities'!I$35*(1-$E620)</f>
        <v>8.0172000000000004E-3</v>
      </c>
      <c r="L620" s="81">
        <f>$F620*'2. Emissions Units &amp; Activities'!J$35*(1-$E620)</f>
        <v>8.0172000000000004E-3</v>
      </c>
      <c r="M620" s="100" t="s">
        <v>121</v>
      </c>
      <c r="N620" s="103">
        <f>$G620*'2. Emissions Units &amp; Activities'!L$35*(1-$E620)</f>
        <v>1.9241280000000002E-3</v>
      </c>
      <c r="O620" s="81">
        <f>$G620*'2. Emissions Units &amp; Activities'!M$35*(1-$E620)</f>
        <v>1.9241280000000002E-3</v>
      </c>
    </row>
    <row r="621" spans="1:15">
      <c r="A621" s="77" t="s">
        <v>183</v>
      </c>
      <c r="B621" s="98" t="s">
        <v>317</v>
      </c>
      <c r="C621" s="79" t="str">
        <f>IFERROR(IF(B621="No CAS","",INDEX('DEQ Pollutant List'!$C$7:$C$611,MATCH('3. Pollutant Emissions - EF'!B621,'DEQ Pollutant List'!$B$7:$B$611,0))),"")</f>
        <v>1,1,2-Trichloroethane (vinyl trichloride)</v>
      </c>
      <c r="D621" s="113"/>
      <c r="E621" s="99">
        <v>0</v>
      </c>
      <c r="F621" s="100">
        <v>3.2399999999999998E-2</v>
      </c>
      <c r="G621" s="101">
        <v>3.2399999999999998E-2</v>
      </c>
      <c r="H621" s="81" t="s">
        <v>315</v>
      </c>
      <c r="I621" s="102" t="s">
        <v>316</v>
      </c>
      <c r="J621" s="100">
        <f>$F621*'2. Emissions Units &amp; Activities'!H$35*(1-$E621)</f>
        <v>7.3916225999999989E-3</v>
      </c>
      <c r="K621" s="103">
        <f>$F621*'2. Emissions Units &amp; Activities'!I$35*(1-$E621)</f>
        <v>6.3666E-3</v>
      </c>
      <c r="L621" s="81">
        <f>$F621*'2. Emissions Units &amp; Activities'!J$35*(1-$E621)</f>
        <v>6.3666E-3</v>
      </c>
      <c r="M621" s="100" t="s">
        <v>121</v>
      </c>
      <c r="N621" s="103">
        <f>$G621*'2. Emissions Units &amp; Activities'!L$35*(1-$E621)</f>
        <v>1.527984E-3</v>
      </c>
      <c r="O621" s="81">
        <f>$G621*'2. Emissions Units &amp; Activities'!M$35*(1-$E621)</f>
        <v>1.527984E-3</v>
      </c>
    </row>
    <row r="622" spans="1:15">
      <c r="A622" s="77" t="s">
        <v>183</v>
      </c>
      <c r="B622" s="98" t="s">
        <v>318</v>
      </c>
      <c r="C622" s="79" t="str">
        <f>IFERROR(IF(B622="No CAS","",INDEX('DEQ Pollutant List'!$C$7:$C$611,MATCH('3. Pollutant Emissions - EF'!B622,'DEQ Pollutant List'!$B$7:$B$611,0))),"")</f>
        <v>1,2,4-Trimethylbenzene</v>
      </c>
      <c r="D622" s="113"/>
      <c r="E622" s="99">
        <v>0</v>
      </c>
      <c r="F622" s="100">
        <v>1.46E-2</v>
      </c>
      <c r="G622" s="101">
        <v>1.46E-2</v>
      </c>
      <c r="H622" s="81" t="s">
        <v>315</v>
      </c>
      <c r="I622" s="102" t="s">
        <v>316</v>
      </c>
      <c r="J622" s="100">
        <f>$F622*'2. Emissions Units &amp; Activities'!H$35*(1-$E622)</f>
        <v>3.3307928999999998E-3</v>
      </c>
      <c r="K622" s="103">
        <f>$F622*'2. Emissions Units &amp; Activities'!I$35*(1-$E622)</f>
        <v>2.8689000000000002E-3</v>
      </c>
      <c r="L622" s="81">
        <f>$F622*'2. Emissions Units &amp; Activities'!J$35*(1-$E622)</f>
        <v>2.8689000000000002E-3</v>
      </c>
      <c r="M622" s="100" t="s">
        <v>121</v>
      </c>
      <c r="N622" s="103">
        <f>$G622*'2. Emissions Units &amp; Activities'!L$35*(1-$E622)</f>
        <v>6.8853600000000001E-4</v>
      </c>
      <c r="O622" s="81">
        <f>$G622*'2. Emissions Units &amp; Activities'!M$35*(1-$E622)</f>
        <v>6.8853600000000001E-4</v>
      </c>
    </row>
    <row r="623" spans="1:15">
      <c r="A623" s="77" t="s">
        <v>183</v>
      </c>
      <c r="B623" s="98" t="s">
        <v>319</v>
      </c>
      <c r="C623" s="79" t="str">
        <f>IFERROR(IF(B623="No CAS","",INDEX('DEQ Pollutant List'!$C$7:$C$611,MATCH('3. Pollutant Emissions - EF'!B623,'DEQ Pollutant List'!$B$7:$B$611,0))),"")</f>
        <v>1,2-Dichloropropane (propylene dichloride)</v>
      </c>
      <c r="D623" s="113"/>
      <c r="E623" s="99">
        <v>0</v>
      </c>
      <c r="F623" s="100">
        <v>2.7400000000000001E-2</v>
      </c>
      <c r="G623" s="101">
        <v>2.7400000000000001E-2</v>
      </c>
      <c r="H623" s="81" t="s">
        <v>315</v>
      </c>
      <c r="I623" s="102" t="s">
        <v>316</v>
      </c>
      <c r="J623" s="100">
        <f>$F623*'2. Emissions Units &amp; Activities'!H$35*(1-$E623)</f>
        <v>6.2509400999999996E-3</v>
      </c>
      <c r="K623" s="103">
        <f>$F623*'2. Emissions Units &amp; Activities'!I$35*(1-$E623)</f>
        <v>5.3841000000000002E-3</v>
      </c>
      <c r="L623" s="81">
        <f>$F623*'2. Emissions Units &amp; Activities'!J$35*(1-$E623)</f>
        <v>5.3841000000000002E-3</v>
      </c>
      <c r="M623" s="100" t="s">
        <v>121</v>
      </c>
      <c r="N623" s="103">
        <f>$G623*'2. Emissions Units &amp; Activities'!L$35*(1-$E623)</f>
        <v>1.292184E-3</v>
      </c>
      <c r="O623" s="81">
        <f>$G623*'2. Emissions Units &amp; Activities'!M$35*(1-$E623)</f>
        <v>1.292184E-3</v>
      </c>
    </row>
    <row r="624" spans="1:15">
      <c r="A624" s="77" t="s">
        <v>183</v>
      </c>
      <c r="B624" s="98" t="s">
        <v>288</v>
      </c>
      <c r="C624" s="79" t="str">
        <f>IFERROR(IF(B624="No CAS","",INDEX('DEQ Pollutant List'!$C$7:$C$611,MATCH('3. Pollutant Emissions - EF'!B624,'DEQ Pollutant List'!$B$7:$B$611,0))),"")</f>
        <v>1,3-Butadiene</v>
      </c>
      <c r="D624" s="113"/>
      <c r="E624" s="99">
        <v>0</v>
      </c>
      <c r="F624" s="100">
        <v>0.27200000000000002</v>
      </c>
      <c r="G624" s="101">
        <v>0.27200000000000002</v>
      </c>
      <c r="H624" s="81" t="s">
        <v>315</v>
      </c>
      <c r="I624" s="102" t="s">
        <v>316</v>
      </c>
      <c r="J624" s="100">
        <f>$F624*'2. Emissions Units &amp; Activities'!H$35*(1-$E624)</f>
        <v>6.2053127999999999E-2</v>
      </c>
      <c r="K624" s="103">
        <f>$F624*'2. Emissions Units &amp; Activities'!I$35*(1-$E624)</f>
        <v>5.3448000000000009E-2</v>
      </c>
      <c r="L624" s="81">
        <f>$F624*'2. Emissions Units &amp; Activities'!J$35*(1-$E624)</f>
        <v>5.3448000000000009E-2</v>
      </c>
      <c r="M624" s="100" t="s">
        <v>121</v>
      </c>
      <c r="N624" s="103">
        <f>$G624*'2. Emissions Units &amp; Activities'!L$35*(1-$E624)</f>
        <v>1.282752E-2</v>
      </c>
      <c r="O624" s="81">
        <f>$G624*'2. Emissions Units &amp; Activities'!M$35*(1-$E624)</f>
        <v>1.282752E-2</v>
      </c>
    </row>
    <row r="625" spans="1:15">
      <c r="A625" s="77" t="s">
        <v>183</v>
      </c>
      <c r="B625" s="98" t="s">
        <v>320</v>
      </c>
      <c r="C625" s="79" t="str">
        <f>IFERROR(IF(B625="No CAS","",INDEX('DEQ Pollutant List'!$C$7:$C$611,MATCH('3. Pollutant Emissions - EF'!B625,'DEQ Pollutant List'!$B$7:$B$611,0))),"")</f>
        <v>1,3-Dichloropropene</v>
      </c>
      <c r="D625" s="113"/>
      <c r="E625" s="99">
        <v>0</v>
      </c>
      <c r="F625" s="100">
        <v>2.69E-2</v>
      </c>
      <c r="G625" s="101">
        <v>2.69E-2</v>
      </c>
      <c r="H625" s="81" t="s">
        <v>315</v>
      </c>
      <c r="I625" s="102" t="s">
        <v>316</v>
      </c>
      <c r="J625" s="100">
        <f>$F625*'2. Emissions Units &amp; Activities'!H$35*(1-$E625)</f>
        <v>6.1368718499999995E-3</v>
      </c>
      <c r="K625" s="103">
        <f>$F625*'2. Emissions Units &amp; Activities'!I$35*(1-$E625)</f>
        <v>5.2858499999999999E-3</v>
      </c>
      <c r="L625" s="81">
        <f>$F625*'2. Emissions Units &amp; Activities'!J$35*(1-$E625)</f>
        <v>5.2858499999999999E-3</v>
      </c>
      <c r="M625" s="100" t="s">
        <v>121</v>
      </c>
      <c r="N625" s="103">
        <f>$G625*'2. Emissions Units &amp; Activities'!L$35*(1-$E625)</f>
        <v>1.268604E-3</v>
      </c>
      <c r="O625" s="81">
        <f>$G625*'2. Emissions Units &amp; Activities'!M$35*(1-$E625)</f>
        <v>1.268604E-3</v>
      </c>
    </row>
    <row r="626" spans="1:15">
      <c r="A626" s="77" t="s">
        <v>183</v>
      </c>
      <c r="B626" s="98" t="s">
        <v>291</v>
      </c>
      <c r="C626" s="79" t="str">
        <f>IFERROR(IF(B626="No CAS","",INDEX('DEQ Pollutant List'!$C$7:$C$611,MATCH('3. Pollutant Emissions - EF'!B626,'DEQ Pollutant List'!$B$7:$B$611,0))),"")</f>
        <v>2-Methyl naphthalene</v>
      </c>
      <c r="D626" s="113"/>
      <c r="E626" s="99">
        <v>0</v>
      </c>
      <c r="F626" s="100">
        <v>3.39E-2</v>
      </c>
      <c r="G626" s="101">
        <v>3.39E-2</v>
      </c>
      <c r="H626" s="81" t="s">
        <v>315</v>
      </c>
      <c r="I626" s="102" t="s">
        <v>316</v>
      </c>
      <c r="J626" s="100">
        <f>$F626*'2. Emissions Units &amp; Activities'!H$35*(1-$E626)</f>
        <v>7.7338273499999999E-3</v>
      </c>
      <c r="K626" s="103">
        <f>$F626*'2. Emissions Units &amp; Activities'!I$35*(1-$E626)</f>
        <v>6.6613499999999999E-3</v>
      </c>
      <c r="L626" s="81">
        <f>$F626*'2. Emissions Units &amp; Activities'!J$35*(1-$E626)</f>
        <v>6.6613499999999999E-3</v>
      </c>
      <c r="M626" s="100" t="s">
        <v>121</v>
      </c>
      <c r="N626" s="103">
        <f>$G626*'2. Emissions Units &amp; Activities'!L$35*(1-$E626)</f>
        <v>1.5987239999999999E-3</v>
      </c>
      <c r="O626" s="81">
        <f>$G626*'2. Emissions Units &amp; Activities'!M$35*(1-$E626)</f>
        <v>1.5987239999999999E-3</v>
      </c>
    </row>
    <row r="627" spans="1:15">
      <c r="A627" s="77" t="s">
        <v>183</v>
      </c>
      <c r="B627" s="98" t="s">
        <v>292</v>
      </c>
      <c r="C627" s="79" t="str">
        <f>IFERROR(IF(B627="No CAS","",INDEX('DEQ Pollutant List'!$C$7:$C$611,MATCH('3. Pollutant Emissions - EF'!B627,'DEQ Pollutant List'!$B$7:$B$611,0))),"")</f>
        <v>Acenaphthene</v>
      </c>
      <c r="D627" s="113"/>
      <c r="E627" s="99">
        <v>0</v>
      </c>
      <c r="F627" s="100">
        <v>1.2800000000000001E-3</v>
      </c>
      <c r="G627" s="101">
        <v>1.2800000000000001E-3</v>
      </c>
      <c r="H627" s="81" t="s">
        <v>315</v>
      </c>
      <c r="I627" s="102" t="s">
        <v>316</v>
      </c>
      <c r="J627" s="100">
        <f>$F627*'2. Emissions Units &amp; Activities'!H$35*(1-$E627)</f>
        <v>2.9201472E-4</v>
      </c>
      <c r="K627" s="103">
        <f>$F627*'2. Emissions Units &amp; Activities'!I$35*(1-$E627)</f>
        <v>2.5152000000000003E-4</v>
      </c>
      <c r="L627" s="81">
        <f>$F627*'2. Emissions Units &amp; Activities'!J$35*(1-$E627)</f>
        <v>2.5152000000000003E-4</v>
      </c>
      <c r="M627" s="100" t="s">
        <v>121</v>
      </c>
      <c r="N627" s="103">
        <f>$G627*'2. Emissions Units &amp; Activities'!L$35*(1-$E627)</f>
        <v>6.0364800000000009E-5</v>
      </c>
      <c r="O627" s="81">
        <f>$G627*'2. Emissions Units &amp; Activities'!M$35*(1-$E627)</f>
        <v>6.0364800000000009E-5</v>
      </c>
    </row>
    <row r="628" spans="1:15">
      <c r="A628" s="77" t="s">
        <v>183</v>
      </c>
      <c r="B628" s="98" t="s">
        <v>293</v>
      </c>
      <c r="C628" s="79" t="str">
        <f>IFERROR(IF(B628="No CAS","",INDEX('DEQ Pollutant List'!$C$7:$C$611,MATCH('3. Pollutant Emissions - EF'!B628,'DEQ Pollutant List'!$B$7:$B$611,0))),"")</f>
        <v>Acenaphthylene</v>
      </c>
      <c r="D628" s="113"/>
      <c r="E628" s="99">
        <v>0</v>
      </c>
      <c r="F628" s="100">
        <v>5.64E-3</v>
      </c>
      <c r="G628" s="101">
        <v>5.64E-3</v>
      </c>
      <c r="H628" s="81" t="s">
        <v>315</v>
      </c>
      <c r="I628" s="102" t="s">
        <v>316</v>
      </c>
      <c r="J628" s="100">
        <f>$F628*'2. Emissions Units &amp; Activities'!H$35*(1-$E628)</f>
        <v>1.28668986E-3</v>
      </c>
      <c r="K628" s="103">
        <f>$F628*'2. Emissions Units &amp; Activities'!I$35*(1-$E628)</f>
        <v>1.10826E-3</v>
      </c>
      <c r="L628" s="81">
        <f>$F628*'2. Emissions Units &amp; Activities'!J$35*(1-$E628)</f>
        <v>1.10826E-3</v>
      </c>
      <c r="M628" s="100" t="s">
        <v>121</v>
      </c>
      <c r="N628" s="103">
        <f>$G628*'2. Emissions Units &amp; Activities'!L$35*(1-$E628)</f>
        <v>2.6598240000000003E-4</v>
      </c>
      <c r="O628" s="81">
        <f>$G628*'2. Emissions Units &amp; Activities'!M$35*(1-$E628)</f>
        <v>2.6598240000000003E-4</v>
      </c>
    </row>
    <row r="629" spans="1:15">
      <c r="A629" s="77" t="s">
        <v>183</v>
      </c>
      <c r="B629" s="98" t="s">
        <v>255</v>
      </c>
      <c r="C629" s="79" t="str">
        <f>IFERROR(IF(B629="No CAS","",INDEX('DEQ Pollutant List'!$C$7:$C$611,MATCH('3. Pollutant Emissions - EF'!B629,'DEQ Pollutant List'!$B$7:$B$611,0))),"")</f>
        <v>Acetaldehyde</v>
      </c>
      <c r="D629" s="113"/>
      <c r="E629" s="99">
        <v>0</v>
      </c>
      <c r="F629" s="100">
        <v>8.5299999999999994</v>
      </c>
      <c r="G629" s="101">
        <v>8.5299999999999994</v>
      </c>
      <c r="H629" s="81" t="s">
        <v>315</v>
      </c>
      <c r="I629" s="102" t="s">
        <v>316</v>
      </c>
      <c r="J629" s="100">
        <f>$F629*'2. Emissions Units &amp; Activities'!H$35*(1-$E629)</f>
        <v>1.9460043449999997</v>
      </c>
      <c r="K629" s="103">
        <f>$F629*'2. Emissions Units &amp; Activities'!I$35*(1-$E629)</f>
        <v>1.676145</v>
      </c>
      <c r="L629" s="81">
        <f>$F629*'2. Emissions Units &amp; Activities'!J$35*(1-$E629)</f>
        <v>1.676145</v>
      </c>
      <c r="M629" s="100" t="s">
        <v>121</v>
      </c>
      <c r="N629" s="103">
        <f>$G629*'2. Emissions Units &amp; Activities'!L$35*(1-$E629)</f>
        <v>0.40227479999999999</v>
      </c>
      <c r="O629" s="81">
        <f>$G629*'2. Emissions Units &amp; Activities'!M$35*(1-$E629)</f>
        <v>0.40227479999999999</v>
      </c>
    </row>
    <row r="630" spans="1:15">
      <c r="A630" s="77" t="s">
        <v>183</v>
      </c>
      <c r="B630" s="98" t="s">
        <v>259</v>
      </c>
      <c r="C630" s="79" t="str">
        <f>IFERROR(IF(B630="No CAS","",INDEX('DEQ Pollutant List'!$C$7:$C$611,MATCH('3. Pollutant Emissions - EF'!B630,'DEQ Pollutant List'!$B$7:$B$611,0))),"")</f>
        <v>Acrolein</v>
      </c>
      <c r="D630" s="113"/>
      <c r="E630" s="99">
        <v>0</v>
      </c>
      <c r="F630" s="100">
        <v>5.24</v>
      </c>
      <c r="G630" s="101">
        <v>5.24</v>
      </c>
      <c r="H630" s="81" t="s">
        <v>315</v>
      </c>
      <c r="I630" s="102" t="s">
        <v>316</v>
      </c>
      <c r="J630" s="100">
        <f>$F630*'2. Emissions Units &amp; Activities'!H$35*(1-$E630)</f>
        <v>1.19543526</v>
      </c>
      <c r="K630" s="103">
        <f>$F630*'2. Emissions Units &amp; Activities'!I$35*(1-$E630)</f>
        <v>1.02966</v>
      </c>
      <c r="L630" s="81">
        <f>$F630*'2. Emissions Units &amp; Activities'!J$35*(1-$E630)</f>
        <v>1.02966</v>
      </c>
      <c r="M630" s="100" t="s">
        <v>121</v>
      </c>
      <c r="N630" s="103">
        <f>$G630*'2. Emissions Units &amp; Activities'!L$35*(1-$E630)</f>
        <v>0.24711840000000002</v>
      </c>
      <c r="O630" s="81">
        <f>$G630*'2. Emissions Units &amp; Activities'!M$35*(1-$E630)</f>
        <v>0.24711840000000002</v>
      </c>
    </row>
    <row r="631" spans="1:15">
      <c r="A631" s="77" t="s">
        <v>183</v>
      </c>
      <c r="B631" s="98" t="s">
        <v>260</v>
      </c>
      <c r="C631" s="79" t="str">
        <f>IFERROR(IF(B631="No CAS","",INDEX('DEQ Pollutant List'!$C$7:$C$611,MATCH('3. Pollutant Emissions - EF'!B631,'DEQ Pollutant List'!$B$7:$B$611,0))),"")</f>
        <v>Ammonia</v>
      </c>
      <c r="D631" s="113"/>
      <c r="E631" s="99">
        <v>0</v>
      </c>
      <c r="F631" s="100">
        <v>18</v>
      </c>
      <c r="G631" s="101">
        <v>18</v>
      </c>
      <c r="H631" s="81" t="s">
        <v>315</v>
      </c>
      <c r="I631" s="102" t="s">
        <v>316</v>
      </c>
      <c r="J631" s="100">
        <f>$F631*'2. Emissions Units &amp; Activities'!H$35*(1-$E631)</f>
        <v>4.1064569999999998</v>
      </c>
      <c r="K631" s="103">
        <f>$F631*'2. Emissions Units &amp; Activities'!I$35*(1-$E631)</f>
        <v>3.5369999999999999</v>
      </c>
      <c r="L631" s="81">
        <f>$F631*'2. Emissions Units &amp; Activities'!J$35*(1-$E631)</f>
        <v>3.5369999999999999</v>
      </c>
      <c r="M631" s="100" t="s">
        <v>121</v>
      </c>
      <c r="N631" s="103">
        <f>$G631*'2. Emissions Units &amp; Activities'!L$35*(1-$E631)</f>
        <v>0.84887999999999997</v>
      </c>
      <c r="O631" s="81">
        <f>$G631*'2. Emissions Units &amp; Activities'!M$35*(1-$E631)</f>
        <v>0.84887999999999997</v>
      </c>
    </row>
    <row r="632" spans="1:15">
      <c r="A632" s="77" t="s">
        <v>183</v>
      </c>
      <c r="B632" s="98" t="s">
        <v>262</v>
      </c>
      <c r="C632" s="79" t="str">
        <f>IFERROR(IF(B632="No CAS","",INDEX('DEQ Pollutant List'!$C$7:$C$611,MATCH('3. Pollutant Emissions - EF'!B632,'DEQ Pollutant List'!$B$7:$B$611,0))),"")</f>
        <v>Benzene</v>
      </c>
      <c r="D632" s="113"/>
      <c r="E632" s="99">
        <v>0</v>
      </c>
      <c r="F632" s="100">
        <v>0.44900000000000001</v>
      </c>
      <c r="G632" s="101">
        <v>0.44900000000000001</v>
      </c>
      <c r="H632" s="81" t="s">
        <v>315</v>
      </c>
      <c r="I632" s="102" t="s">
        <v>316</v>
      </c>
      <c r="J632" s="100">
        <f>$F632*'2. Emissions Units &amp; Activities'!H$35*(1-$E632)</f>
        <v>0.1024332885</v>
      </c>
      <c r="K632" s="103">
        <f>$F632*'2. Emissions Units &amp; Activities'!I$35*(1-$E632)</f>
        <v>8.8228500000000001E-2</v>
      </c>
      <c r="L632" s="81">
        <f>$F632*'2. Emissions Units &amp; Activities'!J$35*(1-$E632)</f>
        <v>8.8228500000000001E-2</v>
      </c>
      <c r="M632" s="100" t="s">
        <v>121</v>
      </c>
      <c r="N632" s="103">
        <f>$G632*'2. Emissions Units &amp; Activities'!L$35*(1-$E632)</f>
        <v>2.117484E-2</v>
      </c>
      <c r="O632" s="81">
        <f>$G632*'2. Emissions Units &amp; Activities'!M$35*(1-$E632)</f>
        <v>2.117484E-2</v>
      </c>
    </row>
    <row r="633" spans="1:15">
      <c r="A633" s="77" t="s">
        <v>183</v>
      </c>
      <c r="B633" s="98" t="s">
        <v>297</v>
      </c>
      <c r="C633" s="79" t="str">
        <f>IFERROR(IF(B633="No CAS","",INDEX('DEQ Pollutant List'!$C$7:$C$611,MATCH('3. Pollutant Emissions - EF'!B633,'DEQ Pollutant List'!$B$7:$B$611,0))),"")</f>
        <v>Benzo[b]fluoranthene</v>
      </c>
      <c r="D633" s="113"/>
      <c r="E633" s="99">
        <v>0</v>
      </c>
      <c r="F633" s="100">
        <v>1.6899999999999999E-4</v>
      </c>
      <c r="G633" s="101">
        <v>1.6899999999999999E-4</v>
      </c>
      <c r="H633" s="81" t="s">
        <v>315</v>
      </c>
      <c r="I633" s="102" t="s">
        <v>316</v>
      </c>
      <c r="J633" s="100">
        <f>$F633*'2. Emissions Units &amp; Activities'!H$35*(1-$E633)</f>
        <v>3.8555068499999997E-5</v>
      </c>
      <c r="K633" s="103">
        <f>$F633*'2. Emissions Units &amp; Activities'!I$35*(1-$E633)</f>
        <v>3.3208499999999999E-5</v>
      </c>
      <c r="L633" s="81">
        <f>$F633*'2. Emissions Units &amp; Activities'!J$35*(1-$E633)</f>
        <v>3.3208499999999999E-5</v>
      </c>
      <c r="M633" s="100" t="s">
        <v>121</v>
      </c>
      <c r="N633" s="103">
        <f>$G633*'2. Emissions Units &amp; Activities'!L$35*(1-$E633)</f>
        <v>7.9700399999999993E-6</v>
      </c>
      <c r="O633" s="81">
        <f>$G633*'2. Emissions Units &amp; Activities'!M$35*(1-$E633)</f>
        <v>7.9700399999999993E-6</v>
      </c>
    </row>
    <row r="634" spans="1:15">
      <c r="A634" s="77" t="s">
        <v>183</v>
      </c>
      <c r="B634" s="98" t="s">
        <v>298</v>
      </c>
      <c r="C634" s="79" t="str">
        <f>IFERROR(IF(B634="No CAS","",INDEX('DEQ Pollutant List'!$C$7:$C$611,MATCH('3. Pollutant Emissions - EF'!B634,'DEQ Pollutant List'!$B$7:$B$611,0))),"")</f>
        <v>Benzo[e]pyrene</v>
      </c>
      <c r="D634" s="113"/>
      <c r="E634" s="99">
        <v>0</v>
      </c>
      <c r="F634" s="100">
        <v>4.2299999999999998E-4</v>
      </c>
      <c r="G634" s="101">
        <v>4.2299999999999998E-4</v>
      </c>
      <c r="H634" s="81" t="s">
        <v>315</v>
      </c>
      <c r="I634" s="102" t="s">
        <v>316</v>
      </c>
      <c r="J634" s="100">
        <f>$F634*'2. Emissions Units &amp; Activities'!H$35*(1-$E634)</f>
        <v>9.6501739499999989E-5</v>
      </c>
      <c r="K634" s="103">
        <f>$F634*'2. Emissions Units &amp; Activities'!I$35*(1-$E634)</f>
        <v>8.3119499999999996E-5</v>
      </c>
      <c r="L634" s="81">
        <f>$F634*'2. Emissions Units &amp; Activities'!J$35*(1-$E634)</f>
        <v>8.3119499999999996E-5</v>
      </c>
      <c r="M634" s="100" t="s">
        <v>121</v>
      </c>
      <c r="N634" s="103">
        <f>$G634*'2. Emissions Units &amp; Activities'!L$35*(1-$E634)</f>
        <v>1.994868E-5</v>
      </c>
      <c r="O634" s="81">
        <f>$G634*'2. Emissions Units &amp; Activities'!M$35*(1-$E634)</f>
        <v>1.994868E-5</v>
      </c>
    </row>
    <row r="635" spans="1:15">
      <c r="A635" s="77" t="s">
        <v>183</v>
      </c>
      <c r="B635" s="98" t="s">
        <v>299</v>
      </c>
      <c r="C635" s="79" t="str">
        <f>IFERROR(IF(B635="No CAS","",INDEX('DEQ Pollutant List'!$C$7:$C$611,MATCH('3. Pollutant Emissions - EF'!B635,'DEQ Pollutant List'!$B$7:$B$611,0))),"")</f>
        <v>Benzo[g,h,i]perylene</v>
      </c>
      <c r="D635" s="113"/>
      <c r="E635" s="99">
        <v>0</v>
      </c>
      <c r="F635" s="100">
        <v>4.2200000000000001E-4</v>
      </c>
      <c r="G635" s="101">
        <v>4.2200000000000001E-4</v>
      </c>
      <c r="H635" s="81" t="s">
        <v>315</v>
      </c>
      <c r="I635" s="102" t="s">
        <v>316</v>
      </c>
      <c r="J635" s="100">
        <f>$F635*'2. Emissions Units &amp; Activities'!H$35*(1-$E635)</f>
        <v>9.6273602999999994E-5</v>
      </c>
      <c r="K635" s="103">
        <f>$F635*'2. Emissions Units &amp; Activities'!I$35*(1-$E635)</f>
        <v>8.2923000000000005E-5</v>
      </c>
      <c r="L635" s="81">
        <f>$F635*'2. Emissions Units &amp; Activities'!J$35*(1-$E635)</f>
        <v>8.2923000000000005E-5</v>
      </c>
      <c r="M635" s="100" t="s">
        <v>121</v>
      </c>
      <c r="N635" s="103">
        <f>$G635*'2. Emissions Units &amp; Activities'!L$35*(1-$E635)</f>
        <v>1.9901520000000001E-5</v>
      </c>
      <c r="O635" s="81">
        <f>$G635*'2. Emissions Units &amp; Activities'!M$35*(1-$E635)</f>
        <v>1.9901520000000001E-5</v>
      </c>
    </row>
    <row r="636" spans="1:15">
      <c r="A636" s="77" t="s">
        <v>183</v>
      </c>
      <c r="B636" s="98" t="s">
        <v>321</v>
      </c>
      <c r="C636" s="79" t="str">
        <f>IFERROR(IF(B636="No CAS","",INDEX('DEQ Pollutant List'!$C$7:$C$611,MATCH('3. Pollutant Emissions - EF'!B636,'DEQ Pollutant List'!$B$7:$B$611,0))),"")</f>
        <v>Carbon tetrachloride</v>
      </c>
      <c r="D636" s="113"/>
      <c r="E636" s="99">
        <v>0</v>
      </c>
      <c r="F636" s="100">
        <v>3.7400000000000003E-2</v>
      </c>
      <c r="G636" s="101">
        <v>3.7400000000000003E-2</v>
      </c>
      <c r="H636" s="81" t="s">
        <v>315</v>
      </c>
      <c r="I636" s="102" t="s">
        <v>316</v>
      </c>
      <c r="J636" s="100">
        <f>$F636*'2. Emissions Units &amp; Activities'!H$35*(1-$E636)</f>
        <v>8.5323051E-3</v>
      </c>
      <c r="K636" s="103">
        <f>$F636*'2. Emissions Units &amp; Activities'!I$35*(1-$E636)</f>
        <v>7.3491000000000008E-3</v>
      </c>
      <c r="L636" s="81">
        <f>$F636*'2. Emissions Units &amp; Activities'!J$35*(1-$E636)</f>
        <v>7.3491000000000008E-3</v>
      </c>
      <c r="M636" s="100" t="s">
        <v>121</v>
      </c>
      <c r="N636" s="103">
        <f>$G636*'2. Emissions Units &amp; Activities'!L$35*(1-$E636)</f>
        <v>1.7637840000000002E-3</v>
      </c>
      <c r="O636" s="81">
        <f>$G636*'2. Emissions Units &amp; Activities'!M$35*(1-$E636)</f>
        <v>1.7637840000000002E-3</v>
      </c>
    </row>
    <row r="637" spans="1:15">
      <c r="A637" s="77" t="s">
        <v>183</v>
      </c>
      <c r="B637" s="98" t="s">
        <v>322</v>
      </c>
      <c r="C637" s="79" t="str">
        <f>IFERROR(IF(B637="No CAS","",INDEX('DEQ Pollutant List'!$C$7:$C$611,MATCH('3. Pollutant Emissions - EF'!B637,'DEQ Pollutant List'!$B$7:$B$611,0))),"")</f>
        <v>Chloroform</v>
      </c>
      <c r="D637" s="113"/>
      <c r="E637" s="99">
        <v>0</v>
      </c>
      <c r="F637" s="100">
        <v>2.9100000000000001E-2</v>
      </c>
      <c r="G637" s="101">
        <v>2.9100000000000001E-2</v>
      </c>
      <c r="H637" s="81" t="s">
        <v>315</v>
      </c>
      <c r="I637" s="102" t="s">
        <v>316</v>
      </c>
      <c r="J637" s="100">
        <f>$F637*'2. Emissions Units &amp; Activities'!H$35*(1-$E637)</f>
        <v>6.6387721499999996E-3</v>
      </c>
      <c r="K637" s="103">
        <f>$F637*'2. Emissions Units &amp; Activities'!I$35*(1-$E637)</f>
        <v>5.71815E-3</v>
      </c>
      <c r="L637" s="81">
        <f>$F637*'2. Emissions Units &amp; Activities'!J$35*(1-$E637)</f>
        <v>5.71815E-3</v>
      </c>
      <c r="M637" s="100" t="s">
        <v>121</v>
      </c>
      <c r="N637" s="103">
        <f>$G637*'2. Emissions Units &amp; Activities'!L$35*(1-$E637)</f>
        <v>1.3723560000000001E-3</v>
      </c>
      <c r="O637" s="81">
        <f>$G637*'2. Emissions Units &amp; Activities'!M$35*(1-$E637)</f>
        <v>1.3723560000000001E-3</v>
      </c>
    </row>
    <row r="638" spans="1:15">
      <c r="A638" s="77" t="s">
        <v>183</v>
      </c>
      <c r="B638" s="98" t="s">
        <v>302</v>
      </c>
      <c r="C638" s="79" t="str">
        <f>IFERROR(IF(B638="No CAS","",INDEX('DEQ Pollutant List'!$C$7:$C$611,MATCH('3. Pollutant Emissions - EF'!B638,'DEQ Pollutant List'!$B$7:$B$611,0))),"")</f>
        <v>Chrysene</v>
      </c>
      <c r="D638" s="113"/>
      <c r="E638" s="99">
        <v>0</v>
      </c>
      <c r="F638" s="100">
        <v>7.0699999999999995E-4</v>
      </c>
      <c r="G638" s="101">
        <v>7.0699999999999995E-4</v>
      </c>
      <c r="H638" s="81" t="s">
        <v>315</v>
      </c>
      <c r="I638" s="102" t="s">
        <v>316</v>
      </c>
      <c r="J638" s="100">
        <f>$F638*'2. Emissions Units &amp; Activities'!H$35*(1-$E638)</f>
        <v>1.6129250549999999E-4</v>
      </c>
      <c r="K638" s="103">
        <f>$F638*'2. Emissions Units &amp; Activities'!I$35*(1-$E638)</f>
        <v>1.3892549999999998E-4</v>
      </c>
      <c r="L638" s="81">
        <f>$F638*'2. Emissions Units &amp; Activities'!J$35*(1-$E638)</f>
        <v>1.3892549999999998E-4</v>
      </c>
      <c r="M638" s="100" t="s">
        <v>121</v>
      </c>
      <c r="N638" s="103">
        <f>$G638*'2. Emissions Units &amp; Activities'!L$35*(1-$E638)</f>
        <v>3.3342119999999995E-5</v>
      </c>
      <c r="O638" s="81">
        <f>$G638*'2. Emissions Units &amp; Activities'!M$35*(1-$E638)</f>
        <v>3.3342119999999995E-5</v>
      </c>
    </row>
    <row r="639" spans="1:15">
      <c r="A639" s="77" t="s">
        <v>183</v>
      </c>
      <c r="B639" s="98" t="s">
        <v>323</v>
      </c>
      <c r="C639" s="79" t="str">
        <f>IFERROR(IF(B639="No CAS","",INDEX('DEQ Pollutant List'!$C$7:$C$611,MATCH('3. Pollutant Emissions - EF'!B639,'DEQ Pollutant List'!$B$7:$B$611,0))),"")</f>
        <v>Dichloromethane (methylene chloride)</v>
      </c>
      <c r="D639" s="113"/>
      <c r="E639" s="99">
        <v>0</v>
      </c>
      <c r="F639" s="100">
        <v>2.0400000000000001E-2</v>
      </c>
      <c r="G639" s="101">
        <v>2.0400000000000001E-2</v>
      </c>
      <c r="H639" s="81" t="s">
        <v>315</v>
      </c>
      <c r="I639" s="102" t="s">
        <v>316</v>
      </c>
      <c r="J639" s="100">
        <f>$F639*'2. Emissions Units &amp; Activities'!H$35*(1-$E639)</f>
        <v>4.6539846000000001E-3</v>
      </c>
      <c r="K639" s="103">
        <f>$F639*'2. Emissions Units &amp; Activities'!I$35*(1-$E639)</f>
        <v>4.0086000000000002E-3</v>
      </c>
      <c r="L639" s="81">
        <f>$F639*'2. Emissions Units &amp; Activities'!J$35*(1-$E639)</f>
        <v>4.0086000000000002E-3</v>
      </c>
      <c r="M639" s="100" t="s">
        <v>121</v>
      </c>
      <c r="N639" s="103">
        <f>$G639*'2. Emissions Units &amp; Activities'!L$35*(1-$E639)</f>
        <v>9.620640000000001E-4</v>
      </c>
      <c r="O639" s="81">
        <f>$G639*'2. Emissions Units &amp; Activities'!M$35*(1-$E639)</f>
        <v>9.620640000000001E-4</v>
      </c>
    </row>
    <row r="640" spans="1:15">
      <c r="A640" s="77" t="s">
        <v>183</v>
      </c>
      <c r="B640" s="98" t="s">
        <v>269</v>
      </c>
      <c r="C640" s="79" t="str">
        <f>IFERROR(IF(B640="No CAS","",INDEX('DEQ Pollutant List'!$C$7:$C$611,MATCH('3. Pollutant Emissions - EF'!B640,'DEQ Pollutant List'!$B$7:$B$611,0))),"")</f>
        <v>Ethyl benzene</v>
      </c>
      <c r="D640" s="113"/>
      <c r="E640" s="99">
        <v>0</v>
      </c>
      <c r="F640" s="100">
        <v>4.0500000000000001E-2</v>
      </c>
      <c r="G640" s="101">
        <v>4.0500000000000001E-2</v>
      </c>
      <c r="H640" s="81" t="s">
        <v>315</v>
      </c>
      <c r="I640" s="102" t="s">
        <v>316</v>
      </c>
      <c r="J640" s="100">
        <f>$F640*'2. Emissions Units &amp; Activities'!H$35*(1-$E640)</f>
        <v>9.2395282500000002E-3</v>
      </c>
      <c r="K640" s="103">
        <f>$F640*'2. Emissions Units &amp; Activities'!I$35*(1-$E640)</f>
        <v>7.95825E-3</v>
      </c>
      <c r="L640" s="81">
        <f>$F640*'2. Emissions Units &amp; Activities'!J$35*(1-$E640)</f>
        <v>7.95825E-3</v>
      </c>
      <c r="M640" s="100" t="s">
        <v>121</v>
      </c>
      <c r="N640" s="103">
        <f>$G640*'2. Emissions Units &amp; Activities'!L$35*(1-$E640)</f>
        <v>1.9099800000000001E-3</v>
      </c>
      <c r="O640" s="81">
        <f>$G640*'2. Emissions Units &amp; Activities'!M$35*(1-$E640)</f>
        <v>1.9099800000000001E-3</v>
      </c>
    </row>
    <row r="641" spans="1:15">
      <c r="A641" s="77" t="s">
        <v>183</v>
      </c>
      <c r="B641" s="98" t="s">
        <v>324</v>
      </c>
      <c r="C641" s="79" t="str">
        <f>IFERROR(IF(B641="No CAS","",INDEX('DEQ Pollutant List'!$C$7:$C$611,MATCH('3. Pollutant Emissions - EF'!B641,'DEQ Pollutant List'!$B$7:$B$611,0))),"")</f>
        <v>Ethylene dibromide (EDB, 1,2-dibromoethane)</v>
      </c>
      <c r="D641" s="113"/>
      <c r="E641" s="99">
        <v>0</v>
      </c>
      <c r="F641" s="100">
        <v>4.5199999999999997E-2</v>
      </c>
      <c r="G641" s="101">
        <v>4.5199999999999997E-2</v>
      </c>
      <c r="H641" s="81" t="s">
        <v>315</v>
      </c>
      <c r="I641" s="102" t="s">
        <v>316</v>
      </c>
      <c r="J641" s="100">
        <f>$F641*'2. Emissions Units &amp; Activities'!H$35*(1-$E641)</f>
        <v>1.0311769799999999E-2</v>
      </c>
      <c r="K641" s="103">
        <f>$F641*'2. Emissions Units &amp; Activities'!I$35*(1-$E641)</f>
        <v>8.8818000000000005E-3</v>
      </c>
      <c r="L641" s="81">
        <f>$F641*'2. Emissions Units &amp; Activities'!J$35*(1-$E641)</f>
        <v>8.8818000000000005E-3</v>
      </c>
      <c r="M641" s="100" t="s">
        <v>121</v>
      </c>
      <c r="N641" s="103">
        <f>$G641*'2. Emissions Units &amp; Activities'!L$35*(1-$E641)</f>
        <v>2.1316320000000001E-3</v>
      </c>
      <c r="O641" s="81">
        <f>$G641*'2. Emissions Units &amp; Activities'!M$35*(1-$E641)</f>
        <v>2.1316320000000001E-3</v>
      </c>
    </row>
    <row r="642" spans="1:15">
      <c r="A642" s="77" t="s">
        <v>183</v>
      </c>
      <c r="B642" s="98" t="s">
        <v>325</v>
      </c>
      <c r="C642" s="79" t="str">
        <f>IFERROR(IF(B642="No CAS","",INDEX('DEQ Pollutant List'!$C$7:$C$611,MATCH('3. Pollutant Emissions - EF'!B642,'DEQ Pollutant List'!$B$7:$B$611,0))),"")</f>
        <v>Ethylene dichloride (EDC, 1,2-dichloroethane)</v>
      </c>
      <c r="D642" s="113"/>
      <c r="E642" s="99">
        <v>0</v>
      </c>
      <c r="F642" s="100">
        <v>2.41E-2</v>
      </c>
      <c r="G642" s="101">
        <v>2.41E-2</v>
      </c>
      <c r="H642" s="81" t="s">
        <v>315</v>
      </c>
      <c r="I642" s="102" t="s">
        <v>316</v>
      </c>
      <c r="J642" s="100">
        <f>$F642*'2. Emissions Units &amp; Activities'!H$35*(1-$E642)</f>
        <v>5.4980896499999994E-3</v>
      </c>
      <c r="K642" s="103">
        <f>$F642*'2. Emissions Units &amp; Activities'!I$35*(1-$E642)</f>
        <v>4.7356500000000001E-3</v>
      </c>
      <c r="L642" s="81">
        <f>$F642*'2. Emissions Units &amp; Activities'!J$35*(1-$E642)</f>
        <v>4.7356500000000001E-3</v>
      </c>
      <c r="M642" s="100" t="s">
        <v>121</v>
      </c>
      <c r="N642" s="103">
        <f>$G642*'2. Emissions Units &amp; Activities'!L$35*(1-$E642)</f>
        <v>1.1365559999999999E-3</v>
      </c>
      <c r="O642" s="81">
        <f>$G642*'2. Emissions Units &amp; Activities'!M$35*(1-$E642)</f>
        <v>1.1365559999999999E-3</v>
      </c>
    </row>
    <row r="643" spans="1:15">
      <c r="A643" s="77" t="s">
        <v>183</v>
      </c>
      <c r="B643" s="98" t="s">
        <v>304</v>
      </c>
      <c r="C643" s="79" t="str">
        <f>IFERROR(IF(B643="No CAS","",INDEX('DEQ Pollutant List'!$C$7:$C$611,MATCH('3. Pollutant Emissions - EF'!B643,'DEQ Pollutant List'!$B$7:$B$611,0))),"")</f>
        <v>Fluoranthene</v>
      </c>
      <c r="D643" s="113"/>
      <c r="E643" s="99">
        <v>0</v>
      </c>
      <c r="F643" s="100">
        <v>1.1299999999999999E-3</v>
      </c>
      <c r="G643" s="101">
        <v>1.1299999999999999E-3</v>
      </c>
      <c r="H643" s="81" t="s">
        <v>315</v>
      </c>
      <c r="I643" s="102" t="s">
        <v>316</v>
      </c>
      <c r="J643" s="100">
        <f>$F643*'2. Emissions Units &amp; Activities'!H$35*(1-$E643)</f>
        <v>2.5779424499999999E-4</v>
      </c>
      <c r="K643" s="103">
        <f>$F643*'2. Emissions Units &amp; Activities'!I$35*(1-$E643)</f>
        <v>2.2204500000000001E-4</v>
      </c>
      <c r="L643" s="81">
        <f>$F643*'2. Emissions Units &amp; Activities'!J$35*(1-$E643)</f>
        <v>2.2204500000000001E-4</v>
      </c>
      <c r="M643" s="100" t="s">
        <v>121</v>
      </c>
      <c r="N643" s="103">
        <f>$G643*'2. Emissions Units &amp; Activities'!L$35*(1-$E643)</f>
        <v>5.3290799999999995E-5</v>
      </c>
      <c r="O643" s="81">
        <f>$G643*'2. Emissions Units &amp; Activities'!M$35*(1-$E643)</f>
        <v>5.3290799999999995E-5</v>
      </c>
    </row>
    <row r="644" spans="1:15">
      <c r="A644" s="77" t="s">
        <v>183</v>
      </c>
      <c r="B644" s="98" t="s">
        <v>305</v>
      </c>
      <c r="C644" s="79" t="str">
        <f>IFERROR(IF(B644="No CAS","",INDEX('DEQ Pollutant List'!$C$7:$C$611,MATCH('3. Pollutant Emissions - EF'!B644,'DEQ Pollutant List'!$B$7:$B$611,0))),"")</f>
        <v>Fluorene</v>
      </c>
      <c r="D644" s="113"/>
      <c r="E644" s="99">
        <v>0</v>
      </c>
      <c r="F644" s="100">
        <v>5.7800000000000004E-3</v>
      </c>
      <c r="G644" s="101">
        <v>5.7800000000000004E-3</v>
      </c>
      <c r="H644" s="81" t="s">
        <v>315</v>
      </c>
      <c r="I644" s="102" t="s">
        <v>316</v>
      </c>
      <c r="J644" s="100">
        <f>$F644*'2. Emissions Units &amp; Activities'!H$35*(1-$E644)</f>
        <v>1.3186289700000001E-3</v>
      </c>
      <c r="K644" s="103">
        <f>$F644*'2. Emissions Units &amp; Activities'!I$35*(1-$E644)</f>
        <v>1.1357700000000001E-3</v>
      </c>
      <c r="L644" s="81">
        <f>$F644*'2. Emissions Units &amp; Activities'!J$35*(1-$E644)</f>
        <v>1.1357700000000001E-3</v>
      </c>
      <c r="M644" s="100" t="s">
        <v>121</v>
      </c>
      <c r="N644" s="103">
        <f>$G644*'2. Emissions Units &amp; Activities'!L$35*(1-$E644)</f>
        <v>2.7258480000000003E-4</v>
      </c>
      <c r="O644" s="81">
        <f>$G644*'2. Emissions Units &amp; Activities'!M$35*(1-$E644)</f>
        <v>2.7258480000000003E-4</v>
      </c>
    </row>
    <row r="645" spans="1:15">
      <c r="A645" s="77" t="s">
        <v>183</v>
      </c>
      <c r="B645" s="98" t="s">
        <v>270</v>
      </c>
      <c r="C645" s="79" t="str">
        <f>IFERROR(IF(B645="No CAS","",INDEX('DEQ Pollutant List'!$C$7:$C$611,MATCH('3. Pollutant Emissions - EF'!B645,'DEQ Pollutant List'!$B$7:$B$611,0))),"")</f>
        <v>Formaldehyde</v>
      </c>
      <c r="D645" s="113"/>
      <c r="E645" s="99">
        <v>0</v>
      </c>
      <c r="F645" s="100">
        <v>53.9</v>
      </c>
      <c r="G645" s="101">
        <v>53.9</v>
      </c>
      <c r="H645" s="81" t="s">
        <v>315</v>
      </c>
      <c r="I645" s="102" t="s">
        <v>316</v>
      </c>
      <c r="J645" s="100">
        <f>$F645*'2. Emissions Units &amp; Activities'!H$35*(1-$E645)</f>
        <v>12.296557349999999</v>
      </c>
      <c r="K645" s="103">
        <f>$F645*'2. Emissions Units &amp; Activities'!I$35*(1-$E645)</f>
        <v>10.59135</v>
      </c>
      <c r="L645" s="81">
        <f>$F645*'2. Emissions Units &amp; Activities'!J$35*(1-$E645)</f>
        <v>10.59135</v>
      </c>
      <c r="M645" s="100" t="s">
        <v>121</v>
      </c>
      <c r="N645" s="103">
        <f>$G645*'2. Emissions Units &amp; Activities'!L$35*(1-$E645)</f>
        <v>2.5419239999999999</v>
      </c>
      <c r="O645" s="81">
        <f>$G645*'2. Emissions Units &amp; Activities'!M$35*(1-$E645)</f>
        <v>2.5419239999999999</v>
      </c>
    </row>
    <row r="646" spans="1:15">
      <c r="A646" s="77" t="s">
        <v>183</v>
      </c>
      <c r="B646" s="98" t="s">
        <v>271</v>
      </c>
      <c r="C646" s="79" t="str">
        <f>IFERROR(IF(B646="No CAS","",INDEX('DEQ Pollutant List'!$C$7:$C$611,MATCH('3. Pollutant Emissions - EF'!B646,'DEQ Pollutant List'!$B$7:$B$611,0))),"")</f>
        <v>Hexane</v>
      </c>
      <c r="D646" s="113"/>
      <c r="E646" s="99">
        <v>0</v>
      </c>
      <c r="F646" s="100">
        <v>1.1299999999999999</v>
      </c>
      <c r="G646" s="101">
        <v>1.1299999999999999</v>
      </c>
      <c r="H646" s="81" t="s">
        <v>315</v>
      </c>
      <c r="I646" s="102" t="s">
        <v>316</v>
      </c>
      <c r="J646" s="100">
        <f>$F646*'2. Emissions Units &amp; Activities'!H$35*(1-$E646)</f>
        <v>0.25779424499999998</v>
      </c>
      <c r="K646" s="103">
        <f>$F646*'2. Emissions Units &amp; Activities'!I$35*(1-$E646)</f>
        <v>0.22204499999999999</v>
      </c>
      <c r="L646" s="81">
        <f>$F646*'2. Emissions Units &amp; Activities'!J$35*(1-$E646)</f>
        <v>0.22204499999999999</v>
      </c>
      <c r="M646" s="100" t="s">
        <v>121</v>
      </c>
      <c r="N646" s="103">
        <f>$G646*'2. Emissions Units &amp; Activities'!L$35*(1-$E646)</f>
        <v>5.3290799999999992E-2</v>
      </c>
      <c r="O646" s="81">
        <f>$G646*'2. Emissions Units &amp; Activities'!M$35*(1-$E646)</f>
        <v>5.3290799999999992E-2</v>
      </c>
    </row>
    <row r="647" spans="1:15">
      <c r="A647" s="77" t="s">
        <v>183</v>
      </c>
      <c r="B647" s="98" t="s">
        <v>326</v>
      </c>
      <c r="C647" s="79" t="str">
        <f>IFERROR(IF(B647="No CAS","",INDEX('DEQ Pollutant List'!$C$7:$C$611,MATCH('3. Pollutant Emissions - EF'!B647,'DEQ Pollutant List'!$B$7:$B$611,0))),"")</f>
        <v>Methanol</v>
      </c>
      <c r="D647" s="113"/>
      <c r="E647" s="99">
        <v>0</v>
      </c>
      <c r="F647" s="100">
        <v>2.5499999999999998</v>
      </c>
      <c r="G647" s="101">
        <v>2.5499999999999998</v>
      </c>
      <c r="H647" s="81" t="s">
        <v>315</v>
      </c>
      <c r="I647" s="102" t="s">
        <v>316</v>
      </c>
      <c r="J647" s="100">
        <f>$F647*'2. Emissions Units &amp; Activities'!H$35*(1-$E647)</f>
        <v>0.58174807499999992</v>
      </c>
      <c r="K647" s="103">
        <f>$F647*'2. Emissions Units &amp; Activities'!I$35*(1-$E647)</f>
        <v>0.50107499999999994</v>
      </c>
      <c r="L647" s="81">
        <f>$F647*'2. Emissions Units &amp; Activities'!J$35*(1-$E647)</f>
        <v>0.50107499999999994</v>
      </c>
      <c r="M647" s="100" t="s">
        <v>121</v>
      </c>
      <c r="N647" s="103">
        <f>$G647*'2. Emissions Units &amp; Activities'!L$35*(1-$E647)</f>
        <v>0.12025799999999999</v>
      </c>
      <c r="O647" s="81">
        <f>$G647*'2. Emissions Units &amp; Activities'!M$35*(1-$E647)</f>
        <v>0.12025799999999999</v>
      </c>
    </row>
    <row r="648" spans="1:15">
      <c r="A648" s="77" t="s">
        <v>183</v>
      </c>
      <c r="B648" s="98" t="s">
        <v>276</v>
      </c>
      <c r="C648" s="79" t="str">
        <f>IFERROR(IF(B648="No CAS","",INDEX('DEQ Pollutant List'!$C$7:$C$611,MATCH('3. Pollutant Emissions - EF'!B648,'DEQ Pollutant List'!$B$7:$B$611,0))),"")</f>
        <v>Naphthalene</v>
      </c>
      <c r="D648" s="113"/>
      <c r="E648" s="99">
        <v>0</v>
      </c>
      <c r="F648" s="100">
        <v>7.5899999999999995E-2</v>
      </c>
      <c r="G648" s="101">
        <v>7.5899999999999995E-2</v>
      </c>
      <c r="H648" s="81" t="s">
        <v>315</v>
      </c>
      <c r="I648" s="102" t="s">
        <v>316</v>
      </c>
      <c r="J648" s="100">
        <f>$F648*'2. Emissions Units &amp; Activities'!H$35*(1-$E648)</f>
        <v>1.7315560349999998E-2</v>
      </c>
      <c r="K648" s="103">
        <f>$F648*'2. Emissions Units &amp; Activities'!I$35*(1-$E648)</f>
        <v>1.491435E-2</v>
      </c>
      <c r="L648" s="81">
        <f>$F648*'2. Emissions Units &amp; Activities'!J$35*(1-$E648)</f>
        <v>1.491435E-2</v>
      </c>
      <c r="M648" s="100" t="s">
        <v>121</v>
      </c>
      <c r="N648" s="103">
        <f>$G648*'2. Emissions Units &amp; Activities'!L$35*(1-$E648)</f>
        <v>3.5794439999999998E-3</v>
      </c>
      <c r="O648" s="81">
        <f>$G648*'2. Emissions Units &amp; Activities'!M$35*(1-$E648)</f>
        <v>3.5794439999999998E-3</v>
      </c>
    </row>
    <row r="649" spans="1:15">
      <c r="A649" s="77" t="s">
        <v>183</v>
      </c>
      <c r="B649" s="98" t="s">
        <v>309</v>
      </c>
      <c r="C649" s="79" t="str">
        <f>IFERROR(IF(B649="No CAS","",INDEX('DEQ Pollutant List'!$C$7:$C$611,MATCH('3. Pollutant Emissions - EF'!B649,'DEQ Pollutant List'!$B$7:$B$611,0))),"")</f>
        <v>Phenanthrene</v>
      </c>
      <c r="D649" s="113"/>
      <c r="E649" s="99">
        <v>0</v>
      </c>
      <c r="F649" s="100">
        <v>1.06E-2</v>
      </c>
      <c r="G649" s="101">
        <v>1.06E-2</v>
      </c>
      <c r="H649" s="81" t="s">
        <v>315</v>
      </c>
      <c r="I649" s="102" t="s">
        <v>316</v>
      </c>
      <c r="J649" s="100">
        <f>$F649*'2. Emissions Units &amp; Activities'!H$35*(1-$E649)</f>
        <v>2.4182469000000001E-3</v>
      </c>
      <c r="K649" s="103">
        <f>$F649*'2. Emissions Units &amp; Activities'!I$35*(1-$E649)</f>
        <v>2.0828999999999999E-3</v>
      </c>
      <c r="L649" s="81">
        <f>$F649*'2. Emissions Units &amp; Activities'!J$35*(1-$E649)</f>
        <v>2.0828999999999999E-3</v>
      </c>
      <c r="M649" s="100" t="s">
        <v>121</v>
      </c>
      <c r="N649" s="103">
        <f>$G649*'2. Emissions Units &amp; Activities'!L$35*(1-$E649)</f>
        <v>4.99896E-4</v>
      </c>
      <c r="O649" s="81">
        <f>$G649*'2. Emissions Units &amp; Activities'!M$35*(1-$E649)</f>
        <v>4.99896E-4</v>
      </c>
    </row>
    <row r="650" spans="1:15">
      <c r="A650" s="77" t="s">
        <v>183</v>
      </c>
      <c r="B650" s="98" t="s">
        <v>311</v>
      </c>
      <c r="C650" s="79" t="str">
        <f>IFERROR(IF(B650="No CAS","",INDEX('DEQ Pollutant List'!$C$7:$C$611,MATCH('3. Pollutant Emissions - EF'!B650,'DEQ Pollutant List'!$B$7:$B$611,0))),"")</f>
        <v>Pyrene</v>
      </c>
      <c r="D650" s="113"/>
      <c r="E650" s="99">
        <v>0</v>
      </c>
      <c r="F650" s="100">
        <v>1.39E-3</v>
      </c>
      <c r="G650" s="101">
        <v>1.39E-3</v>
      </c>
      <c r="H650" s="81" t="s">
        <v>315</v>
      </c>
      <c r="I650" s="102" t="s">
        <v>316</v>
      </c>
      <c r="J650" s="100">
        <f>$F650*'2. Emissions Units &amp; Activities'!H$35*(1-$E650)</f>
        <v>3.1710973499999998E-4</v>
      </c>
      <c r="K650" s="103">
        <f>$F650*'2. Emissions Units &amp; Activities'!I$35*(1-$E650)</f>
        <v>2.7313499999999998E-4</v>
      </c>
      <c r="L650" s="81">
        <f>$F650*'2. Emissions Units &amp; Activities'!J$35*(1-$E650)</f>
        <v>2.7313499999999998E-4</v>
      </c>
      <c r="M650" s="100" t="s">
        <v>121</v>
      </c>
      <c r="N650" s="103">
        <f>$G650*'2. Emissions Units &amp; Activities'!L$35*(1-$E650)</f>
        <v>6.5552399999999999E-5</v>
      </c>
      <c r="O650" s="81">
        <f>$G650*'2. Emissions Units &amp; Activities'!M$35*(1-$E650)</f>
        <v>6.5552399999999999E-5</v>
      </c>
    </row>
    <row r="651" spans="1:15">
      <c r="A651" s="77" t="s">
        <v>183</v>
      </c>
      <c r="B651" s="98" t="s">
        <v>327</v>
      </c>
      <c r="C651" s="79" t="str">
        <f>IFERROR(IF(B651="No CAS","",INDEX('DEQ Pollutant List'!$C$7:$C$611,MATCH('3. Pollutant Emissions - EF'!B651,'DEQ Pollutant List'!$B$7:$B$611,0))),"")</f>
        <v>Styrene</v>
      </c>
      <c r="D651" s="113"/>
      <c r="E651" s="99">
        <v>0</v>
      </c>
      <c r="F651" s="100">
        <v>2.41E-2</v>
      </c>
      <c r="G651" s="101">
        <v>2.41E-2</v>
      </c>
      <c r="H651" s="81" t="s">
        <v>315</v>
      </c>
      <c r="I651" s="102" t="s">
        <v>316</v>
      </c>
      <c r="J651" s="100">
        <f>$F651*'2. Emissions Units &amp; Activities'!H$35*(1-$E651)</f>
        <v>5.4980896499999994E-3</v>
      </c>
      <c r="K651" s="103">
        <f>$F651*'2. Emissions Units &amp; Activities'!I$35*(1-$E651)</f>
        <v>4.7356500000000001E-3</v>
      </c>
      <c r="L651" s="81">
        <f>$F651*'2. Emissions Units &amp; Activities'!J$35*(1-$E651)</f>
        <v>4.7356500000000001E-3</v>
      </c>
      <c r="M651" s="100" t="s">
        <v>121</v>
      </c>
      <c r="N651" s="103">
        <f>$G651*'2. Emissions Units &amp; Activities'!L$35*(1-$E651)</f>
        <v>1.1365559999999999E-3</v>
      </c>
      <c r="O651" s="81">
        <f>$G651*'2. Emissions Units &amp; Activities'!M$35*(1-$E651)</f>
        <v>1.1365559999999999E-3</v>
      </c>
    </row>
    <row r="652" spans="1:15">
      <c r="A652" s="77" t="s">
        <v>183</v>
      </c>
      <c r="B652" s="98" t="s">
        <v>279</v>
      </c>
      <c r="C652" s="79" t="str">
        <f>IFERROR(IF(B652="No CAS","",INDEX('DEQ Pollutant List'!$C$7:$C$611,MATCH('3. Pollutant Emissions - EF'!B652,'DEQ Pollutant List'!$B$7:$B$611,0))),"")</f>
        <v>Toluene</v>
      </c>
      <c r="D652" s="113"/>
      <c r="E652" s="99">
        <v>0</v>
      </c>
      <c r="F652" s="100">
        <v>0.41599999999999998</v>
      </c>
      <c r="G652" s="101">
        <v>0.41599999999999998</v>
      </c>
      <c r="H652" s="81" t="s">
        <v>315</v>
      </c>
      <c r="I652" s="102" t="s">
        <v>316</v>
      </c>
      <c r="J652" s="100">
        <f>$F652*'2. Emissions Units &amp; Activities'!H$35*(1-$E652)</f>
        <v>9.4904783999999992E-2</v>
      </c>
      <c r="K652" s="103">
        <f>$F652*'2. Emissions Units &amp; Activities'!I$35*(1-$E652)</f>
        <v>8.1743999999999997E-2</v>
      </c>
      <c r="L652" s="81">
        <f>$F652*'2. Emissions Units &amp; Activities'!J$35*(1-$E652)</f>
        <v>8.1743999999999997E-2</v>
      </c>
      <c r="M652" s="100" t="s">
        <v>121</v>
      </c>
      <c r="N652" s="103">
        <f>$G652*'2. Emissions Units &amp; Activities'!L$35*(1-$E652)</f>
        <v>1.961856E-2</v>
      </c>
      <c r="O652" s="81">
        <f>$G652*'2. Emissions Units &amp; Activities'!M$35*(1-$E652)</f>
        <v>1.961856E-2</v>
      </c>
    </row>
    <row r="653" spans="1:15">
      <c r="A653" s="77" t="s">
        <v>183</v>
      </c>
      <c r="B653" s="98" t="s">
        <v>328</v>
      </c>
      <c r="C653" s="79" t="str">
        <f>IFERROR(IF(B653="No CAS","",INDEX('DEQ Pollutant List'!$C$7:$C$611,MATCH('3. Pollutant Emissions - EF'!B653,'DEQ Pollutant List'!$B$7:$B$611,0))),"")</f>
        <v>Vinyl chloride</v>
      </c>
      <c r="D653" s="113"/>
      <c r="E653" s="99">
        <v>0</v>
      </c>
      <c r="F653" s="100">
        <v>1.52E-2</v>
      </c>
      <c r="G653" s="101">
        <v>1.52E-2</v>
      </c>
      <c r="H653" s="81" t="s">
        <v>315</v>
      </c>
      <c r="I653" s="102" t="s">
        <v>316</v>
      </c>
      <c r="J653" s="100">
        <f>$F653*'2. Emissions Units &amp; Activities'!H$35*(1-$E653)</f>
        <v>3.4676747999999999E-3</v>
      </c>
      <c r="K653" s="103">
        <f>$F653*'2. Emissions Units &amp; Activities'!I$35*(1-$E653)</f>
        <v>2.9868E-3</v>
      </c>
      <c r="L653" s="81">
        <f>$F653*'2. Emissions Units &amp; Activities'!J$35*(1-$E653)</f>
        <v>2.9868E-3</v>
      </c>
      <c r="M653" s="100" t="s">
        <v>121</v>
      </c>
      <c r="N653" s="103">
        <f>$G653*'2. Emissions Units &amp; Activities'!L$35*(1-$E653)</f>
        <v>7.1683200000000004E-4</v>
      </c>
      <c r="O653" s="81">
        <f>$G653*'2. Emissions Units &amp; Activities'!M$35*(1-$E653)</f>
        <v>7.1683200000000004E-4</v>
      </c>
    </row>
    <row r="654" spans="1:15">
      <c r="A654" s="77" t="s">
        <v>183</v>
      </c>
      <c r="B654" s="98" t="s">
        <v>281</v>
      </c>
      <c r="C654" s="79" t="str">
        <f>IFERROR(IF(B654="No CAS","",INDEX('DEQ Pollutant List'!$C$7:$C$611,MATCH('3. Pollutant Emissions - EF'!B654,'DEQ Pollutant List'!$B$7:$B$611,0))),"")</f>
        <v>Xylene (mixture), including m-xylene, o-xylene, p-xylene</v>
      </c>
      <c r="D654" s="113"/>
      <c r="E654" s="99">
        <v>0</v>
      </c>
      <c r="F654" s="100">
        <v>0.188</v>
      </c>
      <c r="G654" s="101">
        <v>0.188</v>
      </c>
      <c r="H654" s="81" t="s">
        <v>315</v>
      </c>
      <c r="I654" s="102" t="s">
        <v>316</v>
      </c>
      <c r="J654" s="100">
        <f>$F654*'2. Emissions Units &amp; Activities'!H$35*(1-$E654)</f>
        <v>4.2889662000000002E-2</v>
      </c>
      <c r="K654" s="103">
        <f>$F654*'2. Emissions Units &amp; Activities'!I$35*(1-$E654)</f>
        <v>3.6942000000000003E-2</v>
      </c>
      <c r="L654" s="81">
        <f>$F654*'2. Emissions Units &amp; Activities'!J$35*(1-$E654)</f>
        <v>3.6942000000000003E-2</v>
      </c>
      <c r="M654" s="100" t="s">
        <v>121</v>
      </c>
      <c r="N654" s="103">
        <f>$G654*'2. Emissions Units &amp; Activities'!L$35*(1-$E654)</f>
        <v>8.8660800000000001E-3</v>
      </c>
      <c r="O654" s="81">
        <f>$G654*'2. Emissions Units &amp; Activities'!M$35*(1-$E654)</f>
        <v>8.8660800000000001E-3</v>
      </c>
    </row>
    <row r="655" spans="1:15">
      <c r="A655" s="77"/>
      <c r="B655" s="98"/>
      <c r="C655" s="79"/>
      <c r="D655" s="113"/>
      <c r="E655" s="99"/>
      <c r="F655" s="100"/>
      <c r="G655" s="101"/>
      <c r="H655" s="81"/>
      <c r="I655" s="102"/>
      <c r="J655" s="100"/>
      <c r="K655" s="103"/>
      <c r="L655" s="81"/>
      <c r="M655" s="100"/>
      <c r="N655" s="103"/>
      <c r="O655" s="81"/>
    </row>
    <row r="656" spans="1:15">
      <c r="A656" s="77" t="s">
        <v>186</v>
      </c>
      <c r="B656" s="98" t="s">
        <v>288</v>
      </c>
      <c r="C656" s="79" t="str">
        <f>IFERROR(IF(B656="No CAS","",INDEX('DEQ Pollutant List'!$C$7:$C$611,MATCH('3. Pollutant Emissions - EF'!B656,'DEQ Pollutant List'!$B$7:$B$611,0))),"")</f>
        <v>1,3-Butadiene</v>
      </c>
      <c r="D656" s="113"/>
      <c r="E656" s="99">
        <v>0</v>
      </c>
      <c r="F656" s="100">
        <v>0.21740000000000001</v>
      </c>
      <c r="G656" s="101">
        <v>0.21740000000000001</v>
      </c>
      <c r="H656" s="81" t="s">
        <v>289</v>
      </c>
      <c r="I656" s="102" t="s">
        <v>290</v>
      </c>
      <c r="J656" s="100">
        <f>$F656*'2. Emissions Units &amp; Activities'!H$36*(1-$E656)</f>
        <v>0.28840283999999999</v>
      </c>
      <c r="K656" s="103">
        <f>$F656*'2. Emissions Units &amp; Activities'!I$36*(1-$E656)</f>
        <v>0.47828000000000004</v>
      </c>
      <c r="L656" s="81">
        <f>$F656*'2. Emissions Units &amp; Activities'!J$36*(1-$E656)</f>
        <v>0.47828000000000004</v>
      </c>
      <c r="M656" s="100" t="s">
        <v>121</v>
      </c>
      <c r="N656" s="103">
        <f>$G656*'2. Emissions Units &amp; Activities'!L$36*(1-$E656)</f>
        <v>0.11478720000000001</v>
      </c>
      <c r="O656" s="81">
        <f>$G656*'2. Emissions Units &amp; Activities'!M$36*(1-$E656)</f>
        <v>0.11478720000000001</v>
      </c>
    </row>
    <row r="657" spans="1:15">
      <c r="A657" s="77" t="s">
        <v>186</v>
      </c>
      <c r="B657" s="98" t="s">
        <v>291</v>
      </c>
      <c r="C657" s="79" t="str">
        <f>IFERROR(IF(B657="No CAS","",INDEX('DEQ Pollutant List'!$C$7:$C$611,MATCH('3. Pollutant Emissions - EF'!B657,'DEQ Pollutant List'!$B$7:$B$611,0))),"")</f>
        <v>2-Methyl naphthalene</v>
      </c>
      <c r="D657" s="113"/>
      <c r="E657" s="99">
        <v>0</v>
      </c>
      <c r="F657" s="100">
        <v>1.2297907414592798E-2</v>
      </c>
      <c r="G657" s="101">
        <v>1.2297907414592798E-2</v>
      </c>
      <c r="H657" s="81" t="s">
        <v>289</v>
      </c>
      <c r="I657" s="102" t="s">
        <v>290</v>
      </c>
      <c r="J657" s="100">
        <f>$F657*'2. Emissions Units &amp; Activities'!H$36*(1-$E657)</f>
        <v>1.6314403976198804E-2</v>
      </c>
      <c r="K657" s="103">
        <f>$F657*'2. Emissions Units &amp; Activities'!I$36*(1-$E657)</f>
        <v>2.7055396312104157E-2</v>
      </c>
      <c r="L657" s="81">
        <f>$F657*'2. Emissions Units &amp; Activities'!J$36*(1-$E657)</f>
        <v>2.7055396312104157E-2</v>
      </c>
      <c r="M657" s="100" t="s">
        <v>121</v>
      </c>
      <c r="N657" s="103">
        <f>$G657*'2. Emissions Units &amp; Activities'!L$36*(1-$E657)</f>
        <v>6.4932951149049975E-3</v>
      </c>
      <c r="O657" s="81">
        <f>$G657*'2. Emissions Units &amp; Activities'!M$36*(1-$E657)</f>
        <v>6.4932951149049975E-3</v>
      </c>
    </row>
    <row r="658" spans="1:15">
      <c r="A658" s="77" t="s">
        <v>186</v>
      </c>
      <c r="B658" s="98" t="s">
        <v>292</v>
      </c>
      <c r="C658" s="79" t="str">
        <f>IFERROR(IF(B658="No CAS","",INDEX('DEQ Pollutant List'!$C$7:$C$611,MATCH('3. Pollutant Emissions - EF'!B658,'DEQ Pollutant List'!$B$7:$B$611,0))),"")</f>
        <v>Acenaphthene</v>
      </c>
      <c r="D658" s="113"/>
      <c r="E658" s="99">
        <v>0</v>
      </c>
      <c r="F658" s="100">
        <v>7.3461430796324472E-4</v>
      </c>
      <c r="G658" s="101">
        <v>7.3461430796324472E-4</v>
      </c>
      <c r="H658" s="81" t="s">
        <v>289</v>
      </c>
      <c r="I658" s="102" t="s">
        <v>290</v>
      </c>
      <c r="J658" s="100">
        <f>$F658*'2. Emissions Units &amp; Activities'!H$36*(1-$E658)</f>
        <v>9.7453934094404043E-4</v>
      </c>
      <c r="K658" s="103">
        <f>$F658*'2. Emissions Units &amp; Activities'!I$36*(1-$E658)</f>
        <v>1.6161514775191385E-3</v>
      </c>
      <c r="L658" s="81">
        <f>$F658*'2. Emissions Units &amp; Activities'!J$36*(1-$E658)</f>
        <v>1.6161514775191385E-3</v>
      </c>
      <c r="M658" s="100" t="s">
        <v>121</v>
      </c>
      <c r="N658" s="103">
        <f>$G658*'2. Emissions Units &amp; Activities'!L$36*(1-$E658)</f>
        <v>3.8787635460459325E-4</v>
      </c>
      <c r="O658" s="81">
        <f>$G658*'2. Emissions Units &amp; Activities'!M$36*(1-$E658)</f>
        <v>3.8787635460459325E-4</v>
      </c>
    </row>
    <row r="659" spans="1:15">
      <c r="A659" s="77" t="s">
        <v>186</v>
      </c>
      <c r="B659" s="98" t="s">
        <v>293</v>
      </c>
      <c r="C659" s="79" t="str">
        <f>IFERROR(IF(B659="No CAS","",INDEX('DEQ Pollutant List'!$C$7:$C$611,MATCH('3. Pollutant Emissions - EF'!B659,'DEQ Pollutant List'!$B$7:$B$611,0))),"")</f>
        <v>Acenaphthylene</v>
      </c>
      <c r="D659" s="113"/>
      <c r="E659" s="99">
        <v>0</v>
      </c>
      <c r="F659" s="100">
        <v>8.0981637303101373E-4</v>
      </c>
      <c r="G659" s="101">
        <v>8.0981637303101373E-4</v>
      </c>
      <c r="H659" s="81" t="s">
        <v>289</v>
      </c>
      <c r="I659" s="102" t="s">
        <v>290</v>
      </c>
      <c r="J659" s="100">
        <f>$F659*'2. Emissions Units &amp; Activities'!H$36*(1-$E659)</f>
        <v>1.0743024004629428E-3</v>
      </c>
      <c r="K659" s="103">
        <f>$F659*'2. Emissions Units &amp; Activities'!I$36*(1-$E659)</f>
        <v>1.7815960206682302E-3</v>
      </c>
      <c r="L659" s="81">
        <f>$F659*'2. Emissions Units &amp; Activities'!J$36*(1-$E659)</f>
        <v>1.7815960206682302E-3</v>
      </c>
      <c r="M659" s="100" t="s">
        <v>121</v>
      </c>
      <c r="N659" s="103">
        <f>$G659*'2. Emissions Units &amp; Activities'!L$36*(1-$E659)</f>
        <v>4.2758304496037526E-4</v>
      </c>
      <c r="O659" s="81">
        <f>$G659*'2. Emissions Units &amp; Activities'!M$36*(1-$E659)</f>
        <v>4.2758304496037526E-4</v>
      </c>
    </row>
    <row r="660" spans="1:15">
      <c r="A660" s="77" t="s">
        <v>186</v>
      </c>
      <c r="B660" s="98" t="s">
        <v>255</v>
      </c>
      <c r="C660" s="79" t="str">
        <f>IFERROR(IF(B660="No CAS","",INDEX('DEQ Pollutant List'!$C$7:$C$611,MATCH('3. Pollutant Emissions - EF'!B660,'DEQ Pollutant List'!$B$7:$B$611,0))),"")</f>
        <v>Acetaldehyde</v>
      </c>
      <c r="D660" s="113"/>
      <c r="E660" s="99">
        <v>0</v>
      </c>
      <c r="F660" s="100">
        <v>0.7833</v>
      </c>
      <c r="G660" s="101">
        <v>0.7833</v>
      </c>
      <c r="H660" s="81" t="s">
        <v>289</v>
      </c>
      <c r="I660" s="102" t="s">
        <v>290</v>
      </c>
      <c r="J660" s="100">
        <f>$F660*'2. Emissions Units &amp; Activities'!H$36*(1-$E660)</f>
        <v>1.03912578</v>
      </c>
      <c r="K660" s="103">
        <f>$F660*'2. Emissions Units &amp; Activities'!I$36*(1-$E660)</f>
        <v>1.7232600000000002</v>
      </c>
      <c r="L660" s="81">
        <f>$F660*'2. Emissions Units &amp; Activities'!J$36*(1-$E660)</f>
        <v>1.7232600000000002</v>
      </c>
      <c r="M660" s="100" t="s">
        <v>121</v>
      </c>
      <c r="N660" s="103">
        <f>$G660*'2. Emissions Units &amp; Activities'!L$36*(1-$E660)</f>
        <v>0.41358240000000002</v>
      </c>
      <c r="O660" s="81">
        <f>$G660*'2. Emissions Units &amp; Activities'!M$36*(1-$E660)</f>
        <v>0.41358240000000002</v>
      </c>
    </row>
    <row r="661" spans="1:15">
      <c r="A661" s="77" t="s">
        <v>186</v>
      </c>
      <c r="B661" s="98" t="s">
        <v>259</v>
      </c>
      <c r="C661" s="79" t="str">
        <f>IFERROR(IF(B661="No CAS","",INDEX('DEQ Pollutant List'!$C$7:$C$611,MATCH('3. Pollutant Emissions - EF'!B661,'DEQ Pollutant List'!$B$7:$B$611,0))),"")</f>
        <v>Acrolein</v>
      </c>
      <c r="D661" s="113"/>
      <c r="E661" s="99">
        <v>0</v>
      </c>
      <c r="F661" s="100">
        <v>3.39E-2</v>
      </c>
      <c r="G661" s="101">
        <v>3.39E-2</v>
      </c>
      <c r="H661" s="81" t="s">
        <v>289</v>
      </c>
      <c r="I661" s="102" t="s">
        <v>290</v>
      </c>
      <c r="J661" s="100">
        <f>$F661*'2. Emissions Units &amp; Activities'!H$36*(1-$E661)</f>
        <v>4.4971739999999996E-2</v>
      </c>
      <c r="K661" s="103">
        <f>$F661*'2. Emissions Units &amp; Activities'!I$36*(1-$E661)</f>
        <v>7.4580000000000007E-2</v>
      </c>
      <c r="L661" s="81">
        <f>$F661*'2. Emissions Units &amp; Activities'!J$36*(1-$E661)</f>
        <v>7.4580000000000007E-2</v>
      </c>
      <c r="M661" s="100" t="s">
        <v>121</v>
      </c>
      <c r="N661" s="103">
        <f>$G661*'2. Emissions Units &amp; Activities'!L$36*(1-$E661)</f>
        <v>1.7899200000000001E-2</v>
      </c>
      <c r="O661" s="81">
        <f>$G661*'2. Emissions Units &amp; Activities'!M$36*(1-$E661)</f>
        <v>1.7899200000000001E-2</v>
      </c>
    </row>
    <row r="662" spans="1:15">
      <c r="A662" s="77" t="s">
        <v>186</v>
      </c>
      <c r="B662" s="98" t="s">
        <v>260</v>
      </c>
      <c r="C662" s="79" t="str">
        <f>IFERROR(IF(B662="No CAS","",INDEX('DEQ Pollutant List'!$C$7:$C$611,MATCH('3. Pollutant Emissions - EF'!B662,'DEQ Pollutant List'!$B$7:$B$611,0))),"")</f>
        <v>Ammonia</v>
      </c>
      <c r="D662" s="113"/>
      <c r="E662" s="99">
        <v>0</v>
      </c>
      <c r="F662" s="100">
        <v>2.9</v>
      </c>
      <c r="G662" s="101">
        <v>2.9</v>
      </c>
      <c r="H662" s="81" t="s">
        <v>289</v>
      </c>
      <c r="I662" s="102" t="s">
        <v>290</v>
      </c>
      <c r="J662" s="100">
        <f>$F662*'2. Emissions Units &amp; Activities'!H$36*(1-$E662)</f>
        <v>3.84714</v>
      </c>
      <c r="K662" s="103">
        <f>$F662*'2. Emissions Units &amp; Activities'!I$36*(1-$E662)</f>
        <v>6.38</v>
      </c>
      <c r="L662" s="81">
        <f>$F662*'2. Emissions Units &amp; Activities'!J$36*(1-$E662)</f>
        <v>6.38</v>
      </c>
      <c r="M662" s="100" t="s">
        <v>121</v>
      </c>
      <c r="N662" s="103">
        <f>$G662*'2. Emissions Units &amp; Activities'!L$36*(1-$E662)</f>
        <v>1.5312000000000001</v>
      </c>
      <c r="O662" s="81">
        <f>$G662*'2. Emissions Units &amp; Activities'!M$36*(1-$E662)</f>
        <v>1.5312000000000001</v>
      </c>
    </row>
    <row r="663" spans="1:15">
      <c r="A663" s="77" t="s">
        <v>186</v>
      </c>
      <c r="B663" s="98" t="s">
        <v>294</v>
      </c>
      <c r="C663" s="79" t="str">
        <f>IFERROR(IF(B663="No CAS","",INDEX('DEQ Pollutant List'!$C$7:$C$611,MATCH('3. Pollutant Emissions - EF'!B663,'DEQ Pollutant List'!$B$7:$B$611,0))),"")</f>
        <v>Anthracene</v>
      </c>
      <c r="D663" s="113"/>
      <c r="E663" s="99">
        <v>0</v>
      </c>
      <c r="F663" s="100">
        <v>4.5209000937094504E-4</v>
      </c>
      <c r="G663" s="101">
        <v>4.5209000937094504E-4</v>
      </c>
      <c r="H663" s="81" t="s">
        <v>289</v>
      </c>
      <c r="I663" s="102" t="s">
        <v>290</v>
      </c>
      <c r="J663" s="100">
        <f>$F663*'2. Emissions Units &amp; Activities'!H$36*(1-$E663)</f>
        <v>5.9974260643149574E-4</v>
      </c>
      <c r="K663" s="103">
        <f>$F663*'2. Emissions Units &amp; Activities'!I$36*(1-$E663)</f>
        <v>9.9459802061607912E-4</v>
      </c>
      <c r="L663" s="81">
        <f>$F663*'2. Emissions Units &amp; Activities'!J$36*(1-$E663)</f>
        <v>9.9459802061607912E-4</v>
      </c>
      <c r="M663" s="100" t="s">
        <v>121</v>
      </c>
      <c r="N663" s="103">
        <f>$G663*'2. Emissions Units &amp; Activities'!L$36*(1-$E663)</f>
        <v>2.3870352494785899E-4</v>
      </c>
      <c r="O663" s="81">
        <f>$G663*'2. Emissions Units &amp; Activities'!M$36*(1-$E663)</f>
        <v>2.3870352494785899E-4</v>
      </c>
    </row>
    <row r="664" spans="1:15">
      <c r="A664" s="77" t="s">
        <v>186</v>
      </c>
      <c r="B664" s="98" t="s">
        <v>295</v>
      </c>
      <c r="C664" s="79" t="str">
        <f>IFERROR(IF(B664="No CAS","",INDEX('DEQ Pollutant List'!$C$7:$C$611,MATCH('3. Pollutant Emissions - EF'!B664,'DEQ Pollutant List'!$B$7:$B$611,0))),"")</f>
        <v>Antimony and compounds</v>
      </c>
      <c r="D664" s="113"/>
      <c r="E664" s="99">
        <v>0</v>
      </c>
      <c r="F664" s="100">
        <v>3.1818727304855452E-4</v>
      </c>
      <c r="G664" s="101">
        <v>3.1818727304855452E-4</v>
      </c>
      <c r="H664" s="81" t="s">
        <v>289</v>
      </c>
      <c r="I664" s="102" t="s">
        <v>290</v>
      </c>
      <c r="J664" s="100">
        <f>$F664*'2. Emissions Units &amp; Activities'!H$36*(1-$E664)</f>
        <v>4.2210723642621245E-4</v>
      </c>
      <c r="K664" s="103">
        <f>$F664*'2. Emissions Units &amp; Activities'!I$36*(1-$E664)</f>
        <v>7.0001200070681998E-4</v>
      </c>
      <c r="L664" s="81">
        <f>$F664*'2. Emissions Units &amp; Activities'!J$36*(1-$E664)</f>
        <v>7.0001200070681998E-4</v>
      </c>
      <c r="M664" s="100" t="s">
        <v>121</v>
      </c>
      <c r="N664" s="103">
        <f>$G664*'2. Emissions Units &amp; Activities'!L$36*(1-$E664)</f>
        <v>1.680028801696368E-4</v>
      </c>
      <c r="O664" s="81">
        <f>$G664*'2. Emissions Units &amp; Activities'!M$36*(1-$E664)</f>
        <v>1.680028801696368E-4</v>
      </c>
    </row>
    <row r="665" spans="1:15">
      <c r="A665" s="77" t="s">
        <v>186</v>
      </c>
      <c r="B665" s="98" t="s">
        <v>253</v>
      </c>
      <c r="C665" s="79" t="str">
        <f>IFERROR(IF(B665="No CAS","",INDEX('DEQ Pollutant List'!$C$7:$C$611,MATCH('3. Pollutant Emissions - EF'!B665,'DEQ Pollutant List'!$B$7:$B$611,0))),"")</f>
        <v>Arsenic and compounds</v>
      </c>
      <c r="D665" s="113"/>
      <c r="E665" s="99">
        <v>0</v>
      </c>
      <c r="F665" s="100">
        <v>2.7685267838269253E-4</v>
      </c>
      <c r="G665" s="101">
        <v>2.7685267838269253E-4</v>
      </c>
      <c r="H665" s="81" t="s">
        <v>289</v>
      </c>
      <c r="I665" s="102" t="s">
        <v>290</v>
      </c>
      <c r="J665" s="100">
        <f>$F665*'2. Emissions Units &amp; Activities'!H$36*(1-$E665)</f>
        <v>3.672727631424799E-4</v>
      </c>
      <c r="K665" s="103">
        <f>$F665*'2. Emissions Units &amp; Activities'!I$36*(1-$E665)</f>
        <v>6.0907589244192358E-4</v>
      </c>
      <c r="L665" s="81">
        <f>$F665*'2. Emissions Units &amp; Activities'!J$36*(1-$E665)</f>
        <v>6.0907589244192358E-4</v>
      </c>
      <c r="M665" s="100" t="s">
        <v>121</v>
      </c>
      <c r="N665" s="103">
        <f>$G665*'2. Emissions Units &amp; Activities'!L$36*(1-$E665)</f>
        <v>1.4617821418606166E-4</v>
      </c>
      <c r="O665" s="81">
        <f>$G665*'2. Emissions Units &amp; Activities'!M$36*(1-$E665)</f>
        <v>1.4617821418606166E-4</v>
      </c>
    </row>
    <row r="666" spans="1:15">
      <c r="A666" s="77" t="s">
        <v>186</v>
      </c>
      <c r="B666" s="98" t="s">
        <v>261</v>
      </c>
      <c r="C666" s="79" t="str">
        <f>IFERROR(IF(B666="No CAS","",INDEX('DEQ Pollutant List'!$C$7:$C$611,MATCH('3. Pollutant Emissions - EF'!B666,'DEQ Pollutant List'!$B$7:$B$611,0))),"")</f>
        <v>Barium and compounds</v>
      </c>
      <c r="D666" s="113"/>
      <c r="E666" s="99">
        <v>0</v>
      </c>
      <c r="F666" s="100">
        <v>3.7389334939055331E-4</v>
      </c>
      <c r="G666" s="101">
        <v>3.7389334939055331E-4</v>
      </c>
      <c r="H666" s="81" t="s">
        <v>289</v>
      </c>
      <c r="I666" s="102" t="s">
        <v>290</v>
      </c>
      <c r="J666" s="100">
        <f>$F666*'2. Emissions Units &amp; Activities'!H$36*(1-$E666)</f>
        <v>4.9600691730150798E-4</v>
      </c>
      <c r="K666" s="103">
        <f>$F666*'2. Emissions Units &amp; Activities'!I$36*(1-$E666)</f>
        <v>8.2256536865921734E-4</v>
      </c>
      <c r="L666" s="81">
        <f>$F666*'2. Emissions Units &amp; Activities'!J$36*(1-$E666)</f>
        <v>8.2256536865921734E-4</v>
      </c>
      <c r="M666" s="100" t="s">
        <v>121</v>
      </c>
      <c r="N666" s="103">
        <f>$G666*'2. Emissions Units &amp; Activities'!L$36*(1-$E666)</f>
        <v>1.9741568847821215E-4</v>
      </c>
      <c r="O666" s="81">
        <f>$G666*'2. Emissions Units &amp; Activities'!M$36*(1-$E666)</f>
        <v>1.9741568847821215E-4</v>
      </c>
    </row>
    <row r="667" spans="1:15">
      <c r="A667" s="77" t="s">
        <v>186</v>
      </c>
      <c r="B667" s="98" t="s">
        <v>296</v>
      </c>
      <c r="C667" s="79" t="str">
        <f>IFERROR(IF(B667="No CAS","",INDEX('DEQ Pollutant List'!$C$7:$C$611,MATCH('3. Pollutant Emissions - EF'!B667,'DEQ Pollutant List'!$B$7:$B$611,0))),"")</f>
        <v>Benz[a]anthracene</v>
      </c>
      <c r="D667" s="113"/>
      <c r="E667" s="99">
        <v>0</v>
      </c>
      <c r="F667" s="100">
        <v>4.8541323701614526E-5</v>
      </c>
      <c r="G667" s="101">
        <v>4.8541323701614526E-5</v>
      </c>
      <c r="H667" s="81" t="s">
        <v>289</v>
      </c>
      <c r="I667" s="102" t="s">
        <v>290</v>
      </c>
      <c r="J667" s="100">
        <f>$F667*'2. Emissions Units &amp; Activities'!H$36*(1-$E667)</f>
        <v>6.4394920022561831E-5</v>
      </c>
      <c r="K667" s="103">
        <f>$F667*'2. Emissions Units &amp; Activities'!I$36*(1-$E667)</f>
        <v>1.0679091214355196E-4</v>
      </c>
      <c r="L667" s="81">
        <f>$F667*'2. Emissions Units &amp; Activities'!J$36*(1-$E667)</f>
        <v>1.0679091214355196E-4</v>
      </c>
      <c r="M667" s="100" t="s">
        <v>121</v>
      </c>
      <c r="N667" s="103">
        <f>$G667*'2. Emissions Units &amp; Activities'!L$36*(1-$E667)</f>
        <v>2.5629818914452469E-5</v>
      </c>
      <c r="O667" s="81">
        <f>$G667*'2. Emissions Units &amp; Activities'!M$36*(1-$E667)</f>
        <v>2.5629818914452469E-5</v>
      </c>
    </row>
    <row r="668" spans="1:15">
      <c r="A668" s="77" t="s">
        <v>186</v>
      </c>
      <c r="B668" s="98" t="s">
        <v>262</v>
      </c>
      <c r="C668" s="79" t="str">
        <f>IFERROR(IF(B668="No CAS","",INDEX('DEQ Pollutant List'!$C$7:$C$611,MATCH('3. Pollutant Emissions - EF'!B668,'DEQ Pollutant List'!$B$7:$B$611,0))),"")</f>
        <v>Benzene</v>
      </c>
      <c r="D668" s="113"/>
      <c r="E668" s="99">
        <v>0</v>
      </c>
      <c r="F668" s="100">
        <v>0.18629999999999999</v>
      </c>
      <c r="G668" s="101">
        <v>0.18629999999999999</v>
      </c>
      <c r="H668" s="81" t="s">
        <v>289</v>
      </c>
      <c r="I668" s="102" t="s">
        <v>290</v>
      </c>
      <c r="J668" s="100">
        <f>$F668*'2. Emissions Units &amp; Activities'!H$36*(1-$E668)</f>
        <v>0.24714558</v>
      </c>
      <c r="K668" s="103">
        <f>$F668*'2. Emissions Units &amp; Activities'!I$36*(1-$E668)</f>
        <v>0.40986</v>
      </c>
      <c r="L668" s="81">
        <f>$F668*'2. Emissions Units &amp; Activities'!J$36*(1-$E668)</f>
        <v>0.40986</v>
      </c>
      <c r="M668" s="100" t="s">
        <v>121</v>
      </c>
      <c r="N668" s="103">
        <f>$G668*'2. Emissions Units &amp; Activities'!L$36*(1-$E668)</f>
        <v>9.8366400000000007E-2</v>
      </c>
      <c r="O668" s="81">
        <f>$G668*'2. Emissions Units &amp; Activities'!M$36*(1-$E668)</f>
        <v>9.8366400000000007E-2</v>
      </c>
    </row>
    <row r="669" spans="1:15">
      <c r="A669" s="77" t="s">
        <v>186</v>
      </c>
      <c r="B669" s="98" t="s">
        <v>263</v>
      </c>
      <c r="C669" s="79" t="str">
        <f>IFERROR(IF(B669="No CAS","",INDEX('DEQ Pollutant List'!$C$7:$C$611,MATCH('3. Pollutant Emissions - EF'!B669,'DEQ Pollutant List'!$B$7:$B$611,0))),"")</f>
        <v>Benzo[a]pyrene</v>
      </c>
      <c r="D669" s="113"/>
      <c r="E669" s="99">
        <v>0</v>
      </c>
      <c r="F669" s="100">
        <v>1.4385237354722992E-5</v>
      </c>
      <c r="G669" s="101">
        <v>1.4385237354722992E-5</v>
      </c>
      <c r="H669" s="81" t="s">
        <v>289</v>
      </c>
      <c r="I669" s="102" t="s">
        <v>290</v>
      </c>
      <c r="J669" s="100">
        <f>$F669*'2. Emissions Units &amp; Activities'!H$36*(1-$E669)</f>
        <v>1.9083455874775521E-5</v>
      </c>
      <c r="K669" s="103">
        <f>$F669*'2. Emissions Units &amp; Activities'!I$36*(1-$E669)</f>
        <v>3.1647522180390586E-5</v>
      </c>
      <c r="L669" s="81">
        <f>$F669*'2. Emissions Units &amp; Activities'!J$36*(1-$E669)</f>
        <v>3.1647522180390586E-5</v>
      </c>
      <c r="M669" s="100" t="s">
        <v>121</v>
      </c>
      <c r="N669" s="103">
        <f>$G669*'2. Emissions Units &amp; Activities'!L$36*(1-$E669)</f>
        <v>7.5954053232937401E-6</v>
      </c>
      <c r="O669" s="81">
        <f>$G669*'2. Emissions Units &amp; Activities'!M$36*(1-$E669)</f>
        <v>7.5954053232937401E-6</v>
      </c>
    </row>
    <row r="670" spans="1:15">
      <c r="A670" s="77" t="s">
        <v>186</v>
      </c>
      <c r="B670" s="98" t="s">
        <v>297</v>
      </c>
      <c r="C670" s="79" t="str">
        <f>IFERROR(IF(B670="No CAS","",INDEX('DEQ Pollutant List'!$C$7:$C$611,MATCH('3. Pollutant Emissions - EF'!B670,'DEQ Pollutant List'!$B$7:$B$611,0))),"")</f>
        <v>Benzo[b]fluoranthene</v>
      </c>
      <c r="D670" s="113"/>
      <c r="E670" s="99">
        <v>0</v>
      </c>
      <c r="F670" s="100">
        <v>4.4353578135943152E-5</v>
      </c>
      <c r="G670" s="101">
        <v>4.4353578135943152E-5</v>
      </c>
      <c r="H670" s="81" t="s">
        <v>289</v>
      </c>
      <c r="I670" s="102" t="s">
        <v>290</v>
      </c>
      <c r="J670" s="100">
        <f>$F670*'2. Emissions Units &amp; Activities'!H$36*(1-$E670)</f>
        <v>5.8839456755142183E-5</v>
      </c>
      <c r="K670" s="103">
        <f>$F670*'2. Emissions Units &amp; Activities'!I$36*(1-$E670)</f>
        <v>9.7577871899074943E-5</v>
      </c>
      <c r="L670" s="81">
        <f>$F670*'2. Emissions Units &amp; Activities'!J$36*(1-$E670)</f>
        <v>9.7577871899074943E-5</v>
      </c>
      <c r="M670" s="100" t="s">
        <v>121</v>
      </c>
      <c r="N670" s="103">
        <f>$G670*'2. Emissions Units &amp; Activities'!L$36*(1-$E670)</f>
        <v>2.3418689255777987E-5</v>
      </c>
      <c r="O670" s="81">
        <f>$G670*'2. Emissions Units &amp; Activities'!M$36*(1-$E670)</f>
        <v>2.3418689255777987E-5</v>
      </c>
    </row>
    <row r="671" spans="1:15">
      <c r="A671" s="77" t="s">
        <v>186</v>
      </c>
      <c r="B671" s="98" t="s">
        <v>298</v>
      </c>
      <c r="C671" s="79" t="str">
        <f>IFERROR(IF(B671="No CAS","",INDEX('DEQ Pollutant List'!$C$7:$C$611,MATCH('3. Pollutant Emissions - EF'!B671,'DEQ Pollutant List'!$B$7:$B$611,0))),"")</f>
        <v>Benzo[e]pyrene</v>
      </c>
      <c r="D671" s="113"/>
      <c r="E671" s="99">
        <v>0</v>
      </c>
      <c r="F671" s="100">
        <v>3.2868294417433586E-5</v>
      </c>
      <c r="G671" s="101">
        <v>3.2868294417433586E-5</v>
      </c>
      <c r="H671" s="81" t="s">
        <v>289</v>
      </c>
      <c r="I671" s="102" t="s">
        <v>290</v>
      </c>
      <c r="J671" s="100">
        <f>$F671*'2. Emissions Units &amp; Activities'!H$36*(1-$E671)</f>
        <v>4.3603079374167398E-5</v>
      </c>
      <c r="K671" s="103">
        <f>$F671*'2. Emissions Units &amp; Activities'!I$36*(1-$E671)</f>
        <v>7.231024771835389E-5</v>
      </c>
      <c r="L671" s="81">
        <f>$F671*'2. Emissions Units &amp; Activities'!J$36*(1-$E671)</f>
        <v>7.231024771835389E-5</v>
      </c>
      <c r="M671" s="100" t="s">
        <v>121</v>
      </c>
      <c r="N671" s="103">
        <f>$G671*'2. Emissions Units &amp; Activities'!L$36*(1-$E671)</f>
        <v>1.7354459452404935E-5</v>
      </c>
      <c r="O671" s="81">
        <f>$G671*'2. Emissions Units &amp; Activities'!M$36*(1-$E671)</f>
        <v>1.7354459452404935E-5</v>
      </c>
    </row>
    <row r="672" spans="1:15">
      <c r="A672" s="77" t="s">
        <v>186</v>
      </c>
      <c r="B672" s="98" t="s">
        <v>299</v>
      </c>
      <c r="C672" s="79" t="str">
        <f>IFERROR(IF(B672="No CAS","",INDEX('DEQ Pollutant List'!$C$7:$C$611,MATCH('3. Pollutant Emissions - EF'!B672,'DEQ Pollutant List'!$B$7:$B$611,0))),"")</f>
        <v>Benzo[g,h,i]perylene</v>
      </c>
      <c r="D672" s="113"/>
      <c r="E672" s="99">
        <v>0</v>
      </c>
      <c r="F672" s="100">
        <v>2.187429870630113E-5</v>
      </c>
      <c r="G672" s="101">
        <v>2.187429870630113E-5</v>
      </c>
      <c r="H672" s="81" t="s">
        <v>289</v>
      </c>
      <c r="I672" s="102" t="s">
        <v>290</v>
      </c>
      <c r="J672" s="100">
        <f>$F672*'2. Emissions Units &amp; Activities'!H$36*(1-$E672)</f>
        <v>2.9018444663779077E-5</v>
      </c>
      <c r="K672" s="103">
        <f>$F672*'2. Emissions Units &amp; Activities'!I$36*(1-$E672)</f>
        <v>4.8123457153862488E-5</v>
      </c>
      <c r="L672" s="81">
        <f>$F672*'2. Emissions Units &amp; Activities'!J$36*(1-$E672)</f>
        <v>4.8123457153862488E-5</v>
      </c>
      <c r="M672" s="100" t="s">
        <v>121</v>
      </c>
      <c r="N672" s="103">
        <f>$G672*'2. Emissions Units &amp; Activities'!L$36*(1-$E672)</f>
        <v>1.1549629716926997E-5</v>
      </c>
      <c r="O672" s="81">
        <f>$G672*'2. Emissions Units &amp; Activities'!M$36*(1-$E672)</f>
        <v>1.1549629716926997E-5</v>
      </c>
    </row>
    <row r="673" spans="1:15">
      <c r="A673" s="77" t="s">
        <v>186</v>
      </c>
      <c r="B673" s="98" t="s">
        <v>300</v>
      </c>
      <c r="C673" s="79" t="str">
        <f>IFERROR(IF(B673="No CAS","",INDEX('DEQ Pollutant List'!$C$7:$C$611,MATCH('3. Pollutant Emissions - EF'!B673,'DEQ Pollutant List'!$B$7:$B$611,0))),"")</f>
        <v>Benzo[k]fluoranthene</v>
      </c>
      <c r="D673" s="113"/>
      <c r="E673" s="99">
        <v>0</v>
      </c>
      <c r="F673" s="100">
        <v>1.3054358967800315E-5</v>
      </c>
      <c r="G673" s="101">
        <v>1.3054358967800315E-5</v>
      </c>
      <c r="H673" s="81" t="s">
        <v>289</v>
      </c>
      <c r="I673" s="102" t="s">
        <v>290</v>
      </c>
      <c r="J673" s="100">
        <f>$F673*'2. Emissions Units &amp; Activities'!H$36*(1-$E673)</f>
        <v>1.7317912606683898E-5</v>
      </c>
      <c r="K673" s="103">
        <f>$F673*'2. Emissions Units &amp; Activities'!I$36*(1-$E673)</f>
        <v>2.8719589729160695E-5</v>
      </c>
      <c r="L673" s="81">
        <f>$F673*'2. Emissions Units &amp; Activities'!J$36*(1-$E673)</f>
        <v>2.8719589729160695E-5</v>
      </c>
      <c r="M673" s="100" t="s">
        <v>121</v>
      </c>
      <c r="N673" s="103">
        <f>$G673*'2. Emissions Units &amp; Activities'!L$36*(1-$E673)</f>
        <v>6.8927015349985662E-6</v>
      </c>
      <c r="O673" s="81">
        <f>$G673*'2. Emissions Units &amp; Activities'!M$36*(1-$E673)</f>
        <v>6.8927015349985662E-6</v>
      </c>
    </row>
    <row r="674" spans="1:15">
      <c r="A674" s="77" t="s">
        <v>186</v>
      </c>
      <c r="B674" s="98" t="s">
        <v>264</v>
      </c>
      <c r="C674" s="79" t="str">
        <f>IFERROR(IF(B674="No CAS","",INDEX('DEQ Pollutant List'!$C$7:$C$611,MATCH('3. Pollutant Emissions - EF'!B674,'DEQ Pollutant List'!$B$7:$B$611,0))),"")</f>
        <v>Beryllium and compounds</v>
      </c>
      <c r="D674" s="113"/>
      <c r="E674" s="99">
        <v>0</v>
      </c>
      <c r="F674" s="100">
        <v>4.7708462766464961E-6</v>
      </c>
      <c r="G674" s="101">
        <v>4.7708462766464961E-6</v>
      </c>
      <c r="H674" s="81" t="s">
        <v>289</v>
      </c>
      <c r="I674" s="102" t="s">
        <v>290</v>
      </c>
      <c r="J674" s="100">
        <f>$F674*'2. Emissions Units &amp; Activities'!H$36*(1-$E674)</f>
        <v>6.329004670599242E-6</v>
      </c>
      <c r="K674" s="103">
        <f>$F674*'2. Emissions Units &amp; Activities'!I$36*(1-$E674)</f>
        <v>1.0495861808622292E-5</v>
      </c>
      <c r="L674" s="81">
        <f>$F674*'2. Emissions Units &amp; Activities'!J$36*(1-$E674)</f>
        <v>1.0495861808622292E-5</v>
      </c>
      <c r="M674" s="100" t="s">
        <v>121</v>
      </c>
      <c r="N674" s="103">
        <f>$G674*'2. Emissions Units &amp; Activities'!L$36*(1-$E674)</f>
        <v>2.5190068340693499E-6</v>
      </c>
      <c r="O674" s="81">
        <f>$G674*'2. Emissions Units &amp; Activities'!M$36*(1-$E674)</f>
        <v>2.5190068340693499E-6</v>
      </c>
    </row>
    <row r="675" spans="1:15">
      <c r="A675" s="77" t="s">
        <v>186</v>
      </c>
      <c r="B675" s="98" t="s">
        <v>265</v>
      </c>
      <c r="C675" s="79" t="str">
        <f>IFERROR(IF(B675="No CAS","",INDEX('DEQ Pollutant List'!$C$7:$C$611,MATCH('3. Pollutant Emissions - EF'!B675,'DEQ Pollutant List'!$B$7:$B$611,0))),"")</f>
        <v>Cadmium and compounds</v>
      </c>
      <c r="D675" s="113"/>
      <c r="E675" s="99">
        <v>0</v>
      </c>
      <c r="F675" s="100">
        <v>8.0778295781549296E-5</v>
      </c>
      <c r="G675" s="101">
        <v>8.0778295781549296E-5</v>
      </c>
      <c r="H675" s="81" t="s">
        <v>289</v>
      </c>
      <c r="I675" s="102" t="s">
        <v>290</v>
      </c>
      <c r="J675" s="100">
        <f>$F675*'2. Emissions Units &amp; Activities'!H$36*(1-$E675)</f>
        <v>1.0716048718380329E-4</v>
      </c>
      <c r="K675" s="103">
        <f>$F675*'2. Emissions Units &amp; Activities'!I$36*(1-$E675)</f>
        <v>1.7771225071940846E-4</v>
      </c>
      <c r="L675" s="81">
        <f>$F675*'2. Emissions Units &amp; Activities'!J$36*(1-$E675)</f>
        <v>1.7771225071940846E-4</v>
      </c>
      <c r="M675" s="100" t="s">
        <v>121</v>
      </c>
      <c r="N675" s="103">
        <f>$G675*'2. Emissions Units &amp; Activities'!L$36*(1-$E675)</f>
        <v>4.2650940172658028E-5</v>
      </c>
      <c r="O675" s="81">
        <f>$G675*'2. Emissions Units &amp; Activities'!M$36*(1-$E675)</f>
        <v>4.2650940172658028E-5</v>
      </c>
    </row>
    <row r="676" spans="1:15">
      <c r="A676" s="77" t="s">
        <v>186</v>
      </c>
      <c r="B676" s="98" t="s">
        <v>301</v>
      </c>
      <c r="C676" s="79" t="str">
        <f>IFERROR(IF(B676="No CAS","",INDEX('DEQ Pollutant List'!$C$7:$C$611,MATCH('3. Pollutant Emissions - EF'!B676,'DEQ Pollutant List'!$B$7:$B$611,0))),"")</f>
        <v>Chlorobenzene</v>
      </c>
      <c r="D676" s="113"/>
      <c r="E676" s="99">
        <v>0</v>
      </c>
      <c r="F676" s="100">
        <v>2.0000000000000001E-4</v>
      </c>
      <c r="G676" s="101">
        <v>2.0000000000000001E-4</v>
      </c>
      <c r="H676" s="81" t="s">
        <v>289</v>
      </c>
      <c r="I676" s="102" t="s">
        <v>290</v>
      </c>
      <c r="J676" s="100">
        <f>$F676*'2. Emissions Units &amp; Activities'!H$36*(1-$E676)</f>
        <v>2.6531999999999999E-4</v>
      </c>
      <c r="K676" s="103">
        <f>$F676*'2. Emissions Units &amp; Activities'!I$36*(1-$E676)</f>
        <v>4.4000000000000007E-4</v>
      </c>
      <c r="L676" s="81">
        <f>$F676*'2. Emissions Units &amp; Activities'!J$36*(1-$E676)</f>
        <v>4.4000000000000007E-4</v>
      </c>
      <c r="M676" s="100" t="s">
        <v>121</v>
      </c>
      <c r="N676" s="103">
        <f>$G676*'2. Emissions Units &amp; Activities'!L$36*(1-$E676)</f>
        <v>1.0560000000000001E-4</v>
      </c>
      <c r="O676" s="81">
        <f>$G676*'2. Emissions Units &amp; Activities'!M$36*(1-$E676)</f>
        <v>1.0560000000000001E-4</v>
      </c>
    </row>
    <row r="677" spans="1:15">
      <c r="A677" s="77" t="s">
        <v>186</v>
      </c>
      <c r="B677" s="98" t="s">
        <v>266</v>
      </c>
      <c r="C677" s="79" t="str">
        <f>IFERROR(IF(B677="No CAS","",INDEX('DEQ Pollutant List'!$C$7:$C$611,MATCH('3. Pollutant Emissions - EF'!B677,'DEQ Pollutant List'!$B$7:$B$611,0))),"")</f>
        <v>Chromium VI, chromate and dichromate particulate</v>
      </c>
      <c r="D677" s="113"/>
      <c r="E677" s="99">
        <v>0</v>
      </c>
      <c r="F677" s="100">
        <v>6.3144459628541096E-5</v>
      </c>
      <c r="G677" s="101">
        <v>6.3144459628541096E-5</v>
      </c>
      <c r="H677" s="81" t="s">
        <v>289</v>
      </c>
      <c r="I677" s="102" t="s">
        <v>290</v>
      </c>
      <c r="J677" s="100">
        <f>$F677*'2. Emissions Units &amp; Activities'!H$36*(1-$E677)</f>
        <v>8.3767440143222622E-5</v>
      </c>
      <c r="K677" s="103">
        <f>$F677*'2. Emissions Units &amp; Activities'!I$36*(1-$E677)</f>
        <v>1.3891781118279041E-4</v>
      </c>
      <c r="L677" s="81">
        <f>$F677*'2. Emissions Units &amp; Activities'!J$36*(1-$E677)</f>
        <v>1.3891781118279041E-4</v>
      </c>
      <c r="M677" s="100" t="s">
        <v>121</v>
      </c>
      <c r="N677" s="103">
        <f>$G677*'2. Emissions Units &amp; Activities'!L$36*(1-$E677)</f>
        <v>3.3340274683869701E-5</v>
      </c>
      <c r="O677" s="81">
        <f>$G677*'2. Emissions Units &amp; Activities'!M$36*(1-$E677)</f>
        <v>3.3340274683869701E-5</v>
      </c>
    </row>
    <row r="678" spans="1:15">
      <c r="A678" s="77" t="s">
        <v>186</v>
      </c>
      <c r="B678" s="98" t="s">
        <v>302</v>
      </c>
      <c r="C678" s="79" t="str">
        <f>IFERROR(IF(B678="No CAS","",INDEX('DEQ Pollutant List'!$C$7:$C$611,MATCH('3. Pollutant Emissions - EF'!B678,'DEQ Pollutant List'!$B$7:$B$611,0))),"")</f>
        <v>Chrysene</v>
      </c>
      <c r="D678" s="113"/>
      <c r="E678" s="99">
        <v>0</v>
      </c>
      <c r="F678" s="100">
        <v>6.6999913157770699E-5</v>
      </c>
      <c r="G678" s="101">
        <v>6.6999913157770699E-5</v>
      </c>
      <c r="H678" s="81" t="s">
        <v>289</v>
      </c>
      <c r="I678" s="102" t="s">
        <v>290</v>
      </c>
      <c r="J678" s="100">
        <f>$F678*'2. Emissions Units &amp; Activities'!H$36*(1-$E678)</f>
        <v>8.8882084795098603E-5</v>
      </c>
      <c r="K678" s="103">
        <f>$F678*'2. Emissions Units &amp; Activities'!I$36*(1-$E678)</f>
        <v>1.4739980894709555E-4</v>
      </c>
      <c r="L678" s="81">
        <f>$F678*'2. Emissions Units &amp; Activities'!J$36*(1-$E678)</f>
        <v>1.4739980894709555E-4</v>
      </c>
      <c r="M678" s="100" t="s">
        <v>121</v>
      </c>
      <c r="N678" s="103">
        <f>$G678*'2. Emissions Units &amp; Activities'!L$36*(1-$E678)</f>
        <v>3.5375954147302928E-5</v>
      </c>
      <c r="O678" s="81">
        <f>$G678*'2. Emissions Units &amp; Activities'!M$36*(1-$E678)</f>
        <v>3.5375954147302928E-5</v>
      </c>
    </row>
    <row r="679" spans="1:15">
      <c r="A679" s="77" t="s">
        <v>186</v>
      </c>
      <c r="B679" s="98" t="s">
        <v>267</v>
      </c>
      <c r="C679" s="79" t="str">
        <f>IFERROR(IF(B679="No CAS","",INDEX('DEQ Pollutant List'!$C$7:$C$611,MATCH('3. Pollutant Emissions - EF'!B679,'DEQ Pollutant List'!$B$7:$B$611,0))),"")</f>
        <v>Cobalt and compounds</v>
      </c>
      <c r="D679" s="113"/>
      <c r="E679" s="99">
        <v>0</v>
      </c>
      <c r="F679" s="100">
        <v>1.5751137782235815E-5</v>
      </c>
      <c r="G679" s="101">
        <v>1.5751137782235815E-5</v>
      </c>
      <c r="H679" s="81" t="s">
        <v>289</v>
      </c>
      <c r="I679" s="102" t="s">
        <v>290</v>
      </c>
      <c r="J679" s="100">
        <f>$F679*'2. Emissions Units &amp; Activities'!H$36*(1-$E679)</f>
        <v>2.0895459381914032E-5</v>
      </c>
      <c r="K679" s="103">
        <f>$F679*'2. Emissions Units &amp; Activities'!I$36*(1-$E679)</f>
        <v>3.4652503120918794E-5</v>
      </c>
      <c r="L679" s="81">
        <f>$F679*'2. Emissions Units &amp; Activities'!J$36*(1-$E679)</f>
        <v>3.4652503120918794E-5</v>
      </c>
      <c r="M679" s="100" t="s">
        <v>121</v>
      </c>
      <c r="N679" s="103">
        <f>$G679*'2. Emissions Units &amp; Activities'!L$36*(1-$E679)</f>
        <v>8.3166007490205111E-6</v>
      </c>
      <c r="O679" s="81">
        <f>$G679*'2. Emissions Units &amp; Activities'!M$36*(1-$E679)</f>
        <v>8.3166007490205111E-6</v>
      </c>
    </row>
    <row r="680" spans="1:15">
      <c r="A680" s="77" t="s">
        <v>186</v>
      </c>
      <c r="B680" s="98" t="s">
        <v>268</v>
      </c>
      <c r="C680" s="79" t="str">
        <f>IFERROR(IF(B680="No CAS","",INDEX('DEQ Pollutant List'!$C$7:$C$611,MATCH('3. Pollutant Emissions - EF'!B680,'DEQ Pollutant List'!$B$7:$B$611,0))),"")</f>
        <v>Copper and compounds</v>
      </c>
      <c r="D680" s="113"/>
      <c r="E680" s="99">
        <v>0</v>
      </c>
      <c r="F680" s="100">
        <v>5.0213520825554141E-4</v>
      </c>
      <c r="G680" s="101">
        <v>5.0213520825554141E-4</v>
      </c>
      <c r="H680" s="81" t="s">
        <v>289</v>
      </c>
      <c r="I680" s="102" t="s">
        <v>290</v>
      </c>
      <c r="J680" s="100">
        <f>$F680*'2. Emissions Units &amp; Activities'!H$36*(1-$E680)</f>
        <v>6.661325672718012E-4</v>
      </c>
      <c r="K680" s="103">
        <f>$F680*'2. Emissions Units &amp; Activities'!I$36*(1-$E680)</f>
        <v>1.1046974581621911E-3</v>
      </c>
      <c r="L680" s="81">
        <f>$F680*'2. Emissions Units &amp; Activities'!J$36*(1-$E680)</f>
        <v>1.1046974581621911E-3</v>
      </c>
      <c r="M680" s="100" t="s">
        <v>121</v>
      </c>
      <c r="N680" s="103">
        <f>$G680*'2. Emissions Units &amp; Activities'!L$36*(1-$E680)</f>
        <v>2.6512738995892587E-4</v>
      </c>
      <c r="O680" s="81">
        <f>$G680*'2. Emissions Units &amp; Activities'!M$36*(1-$E680)</f>
        <v>2.6512738995892587E-4</v>
      </c>
    </row>
    <row r="681" spans="1:15">
      <c r="A681" s="77" t="s">
        <v>186</v>
      </c>
      <c r="B681" s="98" t="s">
        <v>303</v>
      </c>
      <c r="C681" s="79" t="str">
        <f>IFERROR(IF(B681="No CAS","",INDEX('DEQ Pollutant List'!$C$7:$C$611,MATCH('3. Pollutant Emissions - EF'!B681,'DEQ Pollutant List'!$B$7:$B$611,0))),"")</f>
        <v>Dibenz[a,h]anthracene</v>
      </c>
      <c r="D681" s="113"/>
      <c r="E681" s="99">
        <v>0</v>
      </c>
      <c r="F681" s="100">
        <v>1.0369866679621714E-6</v>
      </c>
      <c r="G681" s="101">
        <v>1.0369866679621714E-6</v>
      </c>
      <c r="H681" s="81" t="s">
        <v>289</v>
      </c>
      <c r="I681" s="102" t="s">
        <v>290</v>
      </c>
      <c r="J681" s="100">
        <f>$F681*'2. Emissions Units &amp; Activities'!H$36*(1-$E681)</f>
        <v>1.3756665137186166E-6</v>
      </c>
      <c r="K681" s="103">
        <f>$F681*'2. Emissions Units &amp; Activities'!I$36*(1-$E681)</f>
        <v>2.2813706695167774E-6</v>
      </c>
      <c r="L681" s="81">
        <f>$F681*'2. Emissions Units &amp; Activities'!J$36*(1-$E681)</f>
        <v>2.2813706695167774E-6</v>
      </c>
      <c r="M681" s="100" t="s">
        <v>121</v>
      </c>
      <c r="N681" s="103">
        <f>$G681*'2. Emissions Units &amp; Activities'!L$36*(1-$E681)</f>
        <v>5.475289606840265E-7</v>
      </c>
      <c r="O681" s="81">
        <f>$G681*'2. Emissions Units &amp; Activities'!M$36*(1-$E681)</f>
        <v>5.475289606840265E-7</v>
      </c>
    </row>
    <row r="682" spans="1:15">
      <c r="A682" s="77" t="s">
        <v>186</v>
      </c>
      <c r="B682" s="98">
        <v>200</v>
      </c>
      <c r="C682" s="79" t="str">
        <f>IFERROR(IF(B682="No CAS","",INDEX('DEQ Pollutant List'!$C$7:$C$611,MATCH('3. Pollutant Emissions - EF'!B682,'DEQ Pollutant List'!$B$7:$B$611,0))),"")</f>
        <v>Diesel particulate matter</v>
      </c>
      <c r="D682" s="113"/>
      <c r="E682" s="99">
        <v>0</v>
      </c>
      <c r="F682" s="100">
        <v>16.9752457004105</v>
      </c>
      <c r="G682" s="101">
        <v>16.9752457004105</v>
      </c>
      <c r="H682" s="81" t="s">
        <v>289</v>
      </c>
      <c r="I682" s="102" t="s">
        <v>290</v>
      </c>
      <c r="J682" s="100">
        <f>$F682*'2. Emissions Units &amp; Activities'!H$36*(1-$E682)</f>
        <v>22.519360946164571</v>
      </c>
      <c r="K682" s="103">
        <f>$F682*'2. Emissions Units &amp; Activities'!I$36*(1-$E682)</f>
        <v>37.345540540903102</v>
      </c>
      <c r="L682" s="81">
        <f>$F682*'2. Emissions Units &amp; Activities'!J$36*(1-$E682)</f>
        <v>37.345540540903102</v>
      </c>
      <c r="M682" s="100" t="s">
        <v>121</v>
      </c>
      <c r="N682" s="103">
        <f>$G682*'2. Emissions Units &amp; Activities'!L$36*(1-$E682)</f>
        <v>8.9629297298167447</v>
      </c>
      <c r="O682" s="81">
        <f>$G682*'2. Emissions Units &amp; Activities'!M$36*(1-$E682)</f>
        <v>8.9629297298167447</v>
      </c>
    </row>
    <row r="683" spans="1:15">
      <c r="A683" s="77" t="s">
        <v>186</v>
      </c>
      <c r="B683" s="98" t="s">
        <v>269</v>
      </c>
      <c r="C683" s="79" t="str">
        <f>IFERROR(IF(B683="No CAS","",INDEX('DEQ Pollutant List'!$C$7:$C$611,MATCH('3. Pollutant Emissions - EF'!B683,'DEQ Pollutant List'!$B$7:$B$611,0))),"")</f>
        <v>Ethyl benzene</v>
      </c>
      <c r="D683" s="113"/>
      <c r="E683" s="99">
        <v>0</v>
      </c>
      <c r="F683" s="100">
        <v>1.09E-2</v>
      </c>
      <c r="G683" s="101">
        <v>1.09E-2</v>
      </c>
      <c r="H683" s="81" t="s">
        <v>289</v>
      </c>
      <c r="I683" s="102" t="s">
        <v>290</v>
      </c>
      <c r="J683" s="100">
        <f>$F683*'2. Emissions Units &amp; Activities'!H$36*(1-$E683)</f>
        <v>1.4459939999999999E-2</v>
      </c>
      <c r="K683" s="103">
        <f>$F683*'2. Emissions Units &amp; Activities'!I$36*(1-$E683)</f>
        <v>2.3980000000000001E-2</v>
      </c>
      <c r="L683" s="81">
        <f>$F683*'2. Emissions Units &amp; Activities'!J$36*(1-$E683)</f>
        <v>2.3980000000000001E-2</v>
      </c>
      <c r="M683" s="100" t="s">
        <v>121</v>
      </c>
      <c r="N683" s="103">
        <f>$G683*'2. Emissions Units &amp; Activities'!L$36*(1-$E683)</f>
        <v>5.7552000000000002E-3</v>
      </c>
      <c r="O683" s="81">
        <f>$G683*'2. Emissions Units &amp; Activities'!M$36*(1-$E683)</f>
        <v>5.7552000000000002E-3</v>
      </c>
    </row>
    <row r="684" spans="1:15">
      <c r="A684" s="77" t="s">
        <v>186</v>
      </c>
      <c r="B684" s="98" t="s">
        <v>304</v>
      </c>
      <c r="C684" s="79" t="str">
        <f>IFERROR(IF(B684="No CAS","",INDEX('DEQ Pollutant List'!$C$7:$C$611,MATCH('3. Pollutant Emissions - EF'!B684,'DEQ Pollutant List'!$B$7:$B$611,0))),"")</f>
        <v>Fluoranthene</v>
      </c>
      <c r="D684" s="113"/>
      <c r="E684" s="99">
        <v>0</v>
      </c>
      <c r="F684" s="100">
        <v>3.6995325890908364E-4</v>
      </c>
      <c r="G684" s="101">
        <v>3.6995325890908364E-4</v>
      </c>
      <c r="H684" s="81" t="s">
        <v>289</v>
      </c>
      <c r="I684" s="102" t="s">
        <v>290</v>
      </c>
      <c r="J684" s="100">
        <f>$F684*'2. Emissions Units &amp; Activities'!H$36*(1-$E684)</f>
        <v>4.9077999326879035E-4</v>
      </c>
      <c r="K684" s="103">
        <f>$F684*'2. Emissions Units &amp; Activities'!I$36*(1-$E684)</f>
        <v>8.1389716959998407E-4</v>
      </c>
      <c r="L684" s="81">
        <f>$F684*'2. Emissions Units &amp; Activities'!J$36*(1-$E684)</f>
        <v>8.1389716959998407E-4</v>
      </c>
      <c r="M684" s="100" t="s">
        <v>121</v>
      </c>
      <c r="N684" s="103">
        <f>$G684*'2. Emissions Units &amp; Activities'!L$36*(1-$E684)</f>
        <v>1.9533532070399617E-4</v>
      </c>
      <c r="O684" s="81">
        <f>$G684*'2. Emissions Units &amp; Activities'!M$36*(1-$E684)</f>
        <v>1.9533532070399617E-4</v>
      </c>
    </row>
    <row r="685" spans="1:15">
      <c r="A685" s="77" t="s">
        <v>186</v>
      </c>
      <c r="B685" s="98" t="s">
        <v>305</v>
      </c>
      <c r="C685" s="79" t="str">
        <f>IFERROR(IF(B685="No CAS","",INDEX('DEQ Pollutant List'!$C$7:$C$611,MATCH('3. Pollutant Emissions - EF'!B685,'DEQ Pollutant List'!$B$7:$B$611,0))),"")</f>
        <v>Fluorene</v>
      </c>
      <c r="D685" s="113"/>
      <c r="E685" s="99">
        <v>0</v>
      </c>
      <c r="F685" s="100">
        <v>2.1843972782305239E-3</v>
      </c>
      <c r="G685" s="101">
        <v>2.1843972782305239E-3</v>
      </c>
      <c r="H685" s="81" t="s">
        <v>289</v>
      </c>
      <c r="I685" s="102" t="s">
        <v>290</v>
      </c>
      <c r="J685" s="100">
        <f>$F685*'2. Emissions Units &amp; Activities'!H$36*(1-$E685)</f>
        <v>2.8978214293006129E-3</v>
      </c>
      <c r="K685" s="103">
        <f>$F685*'2. Emissions Units &amp; Activities'!I$36*(1-$E685)</f>
        <v>4.8056740121071532E-3</v>
      </c>
      <c r="L685" s="81">
        <f>$F685*'2. Emissions Units &amp; Activities'!J$36*(1-$E685)</f>
        <v>4.8056740121071532E-3</v>
      </c>
      <c r="M685" s="100" t="s">
        <v>121</v>
      </c>
      <c r="N685" s="103">
        <f>$G685*'2. Emissions Units &amp; Activities'!L$36*(1-$E685)</f>
        <v>1.1533617629057168E-3</v>
      </c>
      <c r="O685" s="81">
        <f>$G685*'2. Emissions Units &amp; Activities'!M$36*(1-$E685)</f>
        <v>1.1533617629057168E-3</v>
      </c>
    </row>
    <row r="686" spans="1:15">
      <c r="A686" s="77" t="s">
        <v>186</v>
      </c>
      <c r="B686" s="98" t="s">
        <v>270</v>
      </c>
      <c r="C686" s="79" t="str">
        <f>IFERROR(IF(B686="No CAS","",INDEX('DEQ Pollutant List'!$C$7:$C$611,MATCH('3. Pollutant Emissions - EF'!B686,'DEQ Pollutant List'!$B$7:$B$611,0))),"")</f>
        <v>Formaldehyde</v>
      </c>
      <c r="D686" s="113"/>
      <c r="E686" s="99">
        <v>0</v>
      </c>
      <c r="F686" s="100">
        <v>2.7130627655139485</v>
      </c>
      <c r="G686" s="101">
        <v>2.7130627655139485</v>
      </c>
      <c r="H686" s="81" t="s">
        <v>289</v>
      </c>
      <c r="I686" s="102" t="s">
        <v>290</v>
      </c>
      <c r="J686" s="100">
        <f>$F686*'2. Emissions Units &amp; Activities'!H$36*(1-$E686)</f>
        <v>3.599149064730804</v>
      </c>
      <c r="K686" s="103">
        <f>$F686*'2. Emissions Units &amp; Activities'!I$36*(1-$E686)</f>
        <v>5.9687380841306874</v>
      </c>
      <c r="L686" s="81">
        <f>$F686*'2. Emissions Units &amp; Activities'!J$36*(1-$E686)</f>
        <v>5.9687380841306874</v>
      </c>
      <c r="M686" s="100" t="s">
        <v>121</v>
      </c>
      <c r="N686" s="103">
        <f>$G686*'2. Emissions Units &amp; Activities'!L$36*(1-$E686)</f>
        <v>1.4324971401913649</v>
      </c>
      <c r="O686" s="81">
        <f>$G686*'2. Emissions Units &amp; Activities'!M$36*(1-$E686)</f>
        <v>1.4324971401913649</v>
      </c>
    </row>
    <row r="687" spans="1:15">
      <c r="A687" s="77" t="s">
        <v>186</v>
      </c>
      <c r="B687" s="98" t="s">
        <v>271</v>
      </c>
      <c r="C687" s="79" t="str">
        <f>IFERROR(IF(B687="No CAS","",INDEX('DEQ Pollutant List'!$C$7:$C$611,MATCH('3. Pollutant Emissions - EF'!B687,'DEQ Pollutant List'!$B$7:$B$611,0))),"")</f>
        <v>Hexane</v>
      </c>
      <c r="D687" s="113"/>
      <c r="E687" s="99">
        <v>0</v>
      </c>
      <c r="F687" s="100">
        <v>2.69E-2</v>
      </c>
      <c r="G687" s="101">
        <v>2.69E-2</v>
      </c>
      <c r="H687" s="81" t="s">
        <v>289</v>
      </c>
      <c r="I687" s="102" t="s">
        <v>290</v>
      </c>
      <c r="J687" s="100">
        <f>$F687*'2. Emissions Units &amp; Activities'!H$36*(1-$E687)</f>
        <v>3.5685540000000002E-2</v>
      </c>
      <c r="K687" s="103">
        <f>$F687*'2. Emissions Units &amp; Activities'!I$36*(1-$E687)</f>
        <v>5.9180000000000003E-2</v>
      </c>
      <c r="L687" s="81">
        <f>$F687*'2. Emissions Units &amp; Activities'!J$36*(1-$E687)</f>
        <v>5.9180000000000003E-2</v>
      </c>
      <c r="M687" s="100" t="s">
        <v>121</v>
      </c>
      <c r="N687" s="103">
        <f>$G687*'2. Emissions Units &amp; Activities'!L$36*(1-$E687)</f>
        <v>1.4203200000000001E-2</v>
      </c>
      <c r="O687" s="81">
        <f>$G687*'2. Emissions Units &amp; Activities'!M$36*(1-$E687)</f>
        <v>1.4203200000000001E-2</v>
      </c>
    </row>
    <row r="688" spans="1:15">
      <c r="A688" s="77" t="s">
        <v>186</v>
      </c>
      <c r="B688" s="98" t="s">
        <v>306</v>
      </c>
      <c r="C688" s="79" t="str">
        <f>IFERROR(IF(B688="No CAS","",INDEX('DEQ Pollutant List'!$C$7:$C$611,MATCH('3. Pollutant Emissions - EF'!B688,'DEQ Pollutant List'!$B$7:$B$611,0))),"")</f>
        <v>Hydrochloric acid</v>
      </c>
      <c r="D688" s="113"/>
      <c r="E688" s="99">
        <v>0</v>
      </c>
      <c r="F688" s="100">
        <v>0.18629999999999999</v>
      </c>
      <c r="G688" s="101">
        <v>0.18629999999999999</v>
      </c>
      <c r="H688" s="81" t="s">
        <v>289</v>
      </c>
      <c r="I688" s="102" t="s">
        <v>290</v>
      </c>
      <c r="J688" s="100">
        <f>$F688*'2. Emissions Units &amp; Activities'!H$36*(1-$E688)</f>
        <v>0.24714558</v>
      </c>
      <c r="K688" s="103">
        <f>$F688*'2. Emissions Units &amp; Activities'!I$36*(1-$E688)</f>
        <v>0.40986</v>
      </c>
      <c r="L688" s="81">
        <f>$F688*'2. Emissions Units &amp; Activities'!J$36*(1-$E688)</f>
        <v>0.40986</v>
      </c>
      <c r="M688" s="100" t="s">
        <v>121</v>
      </c>
      <c r="N688" s="103">
        <f>$G688*'2. Emissions Units &amp; Activities'!L$36*(1-$E688)</f>
        <v>9.8366400000000007E-2</v>
      </c>
      <c r="O688" s="81">
        <f>$G688*'2. Emissions Units &amp; Activities'!M$36*(1-$E688)</f>
        <v>9.8366400000000007E-2</v>
      </c>
    </row>
    <row r="689" spans="1:15">
      <c r="A689" s="77" t="s">
        <v>186</v>
      </c>
      <c r="B689" s="98" t="s">
        <v>307</v>
      </c>
      <c r="C689" s="79" t="str">
        <f>IFERROR(IF(B689="No CAS","",INDEX('DEQ Pollutant List'!$C$7:$C$611,MATCH('3. Pollutant Emissions - EF'!B689,'DEQ Pollutant List'!$B$7:$B$611,0))),"")</f>
        <v>Indeno[1,2,3-cd]pyrene</v>
      </c>
      <c r="D689" s="113"/>
      <c r="E689" s="99">
        <v>0</v>
      </c>
      <c r="F689" s="100">
        <v>1.0710973550430282E-5</v>
      </c>
      <c r="G689" s="101">
        <v>1.0710973550430282E-5</v>
      </c>
      <c r="H689" s="81" t="s">
        <v>289</v>
      </c>
      <c r="I689" s="102" t="s">
        <v>290</v>
      </c>
      <c r="J689" s="100">
        <f>$F689*'2. Emissions Units &amp; Activities'!H$36*(1-$E689)</f>
        <v>1.4209177512000813E-5</v>
      </c>
      <c r="K689" s="103">
        <f>$F689*'2. Emissions Units &amp; Activities'!I$36*(1-$E689)</f>
        <v>2.3564141810946622E-5</v>
      </c>
      <c r="L689" s="81">
        <f>$F689*'2. Emissions Units &amp; Activities'!J$36*(1-$E689)</f>
        <v>2.3564141810946622E-5</v>
      </c>
      <c r="M689" s="100" t="s">
        <v>121</v>
      </c>
      <c r="N689" s="103">
        <f>$G689*'2. Emissions Units &amp; Activities'!L$36*(1-$E689)</f>
        <v>5.6553940346271892E-6</v>
      </c>
      <c r="O689" s="81">
        <f>$G689*'2. Emissions Units &amp; Activities'!M$36*(1-$E689)</f>
        <v>5.6553940346271892E-6</v>
      </c>
    </row>
    <row r="690" spans="1:15">
      <c r="A690" s="77" t="s">
        <v>186</v>
      </c>
      <c r="B690" s="98" t="s">
        <v>272</v>
      </c>
      <c r="C690" s="79" t="str">
        <f>IFERROR(IF(B690="No CAS","",INDEX('DEQ Pollutant List'!$C$7:$C$611,MATCH('3. Pollutant Emissions - EF'!B690,'DEQ Pollutant List'!$B$7:$B$611,0))),"")</f>
        <v>Lead and compounds</v>
      </c>
      <c r="D690" s="113"/>
      <c r="E690" s="99">
        <v>0</v>
      </c>
      <c r="F690" s="100">
        <v>3.636715317945822E-4</v>
      </c>
      <c r="G690" s="101">
        <v>3.636715317945822E-4</v>
      </c>
      <c r="H690" s="81" t="s">
        <v>289</v>
      </c>
      <c r="I690" s="102" t="s">
        <v>290</v>
      </c>
      <c r="J690" s="100">
        <f>$F690*'2. Emissions Units &amp; Activities'!H$36*(1-$E690)</f>
        <v>4.8244665407869277E-4</v>
      </c>
      <c r="K690" s="103">
        <f>$F690*'2. Emissions Units &amp; Activities'!I$36*(1-$E690)</f>
        <v>8.0007736994808091E-4</v>
      </c>
      <c r="L690" s="81">
        <f>$F690*'2. Emissions Units &amp; Activities'!J$36*(1-$E690)</f>
        <v>8.0007736994808091E-4</v>
      </c>
      <c r="M690" s="100" t="s">
        <v>121</v>
      </c>
      <c r="N690" s="103">
        <f>$G690*'2. Emissions Units &amp; Activities'!L$36*(1-$E690)</f>
        <v>1.9201856878753941E-4</v>
      </c>
      <c r="O690" s="81">
        <f>$G690*'2. Emissions Units &amp; Activities'!M$36*(1-$E690)</f>
        <v>1.9201856878753941E-4</v>
      </c>
    </row>
    <row r="691" spans="1:15">
      <c r="A691" s="77" t="s">
        <v>186</v>
      </c>
      <c r="B691" s="98" t="s">
        <v>273</v>
      </c>
      <c r="C691" s="79" t="str">
        <f>IFERROR(IF(B691="No CAS","",INDEX('DEQ Pollutant List'!$C$7:$C$611,MATCH('3. Pollutant Emissions - EF'!B691,'DEQ Pollutant List'!$B$7:$B$611,0))),"")</f>
        <v>Manganese and compounds</v>
      </c>
      <c r="D691" s="113"/>
      <c r="E691" s="99">
        <v>0</v>
      </c>
      <c r="F691" s="100">
        <v>4.1991264918956304E-4</v>
      </c>
      <c r="G691" s="101">
        <v>4.1991264918956304E-4</v>
      </c>
      <c r="H691" s="81" t="s">
        <v>289</v>
      </c>
      <c r="I691" s="102" t="s">
        <v>290</v>
      </c>
      <c r="J691" s="100">
        <f>$F691*'2. Emissions Units &amp; Activities'!H$36*(1-$E691)</f>
        <v>5.5705612041487436E-4</v>
      </c>
      <c r="K691" s="103">
        <f>$F691*'2. Emissions Units &amp; Activities'!I$36*(1-$E691)</f>
        <v>9.238078282170388E-4</v>
      </c>
      <c r="L691" s="81">
        <f>$F691*'2. Emissions Units &amp; Activities'!J$36*(1-$E691)</f>
        <v>9.238078282170388E-4</v>
      </c>
      <c r="M691" s="100" t="s">
        <v>121</v>
      </c>
      <c r="N691" s="103">
        <f>$G691*'2. Emissions Units &amp; Activities'!L$36*(1-$E691)</f>
        <v>2.2171387877208929E-4</v>
      </c>
      <c r="O691" s="81">
        <f>$G691*'2. Emissions Units &amp; Activities'!M$36*(1-$E691)</f>
        <v>2.2171387877208929E-4</v>
      </c>
    </row>
    <row r="692" spans="1:15">
      <c r="A692" s="77" t="s">
        <v>186</v>
      </c>
      <c r="B692" s="98" t="s">
        <v>274</v>
      </c>
      <c r="C692" s="79" t="str">
        <f>IFERROR(IF(B692="No CAS","",INDEX('DEQ Pollutant List'!$C$7:$C$611,MATCH('3. Pollutant Emissions - EF'!B692,'DEQ Pollutant List'!$B$7:$B$611,0))),"")</f>
        <v>Mercury and compounds</v>
      </c>
      <c r="D692" s="113"/>
      <c r="E692" s="99">
        <v>0</v>
      </c>
      <c r="F692" s="100">
        <v>1.5107336534301277E-5</v>
      </c>
      <c r="G692" s="101">
        <v>1.5107336534301277E-5</v>
      </c>
      <c r="H692" s="81" t="s">
        <v>289</v>
      </c>
      <c r="I692" s="102" t="s">
        <v>290</v>
      </c>
      <c r="J692" s="100">
        <f>$F692*'2. Emissions Units &amp; Activities'!H$36*(1-$E692)</f>
        <v>2.0041392646404075E-5</v>
      </c>
      <c r="K692" s="103">
        <f>$F692*'2. Emissions Units &amp; Activities'!I$36*(1-$E692)</f>
        <v>3.3236140375462812E-5</v>
      </c>
      <c r="L692" s="81">
        <f>$F692*'2. Emissions Units &amp; Activities'!J$36*(1-$E692)</f>
        <v>3.3236140375462812E-5</v>
      </c>
      <c r="M692" s="100" t="s">
        <v>121</v>
      </c>
      <c r="N692" s="103">
        <f>$G692*'2. Emissions Units &amp; Activities'!L$36*(1-$E692)</f>
        <v>7.9766736901110751E-6</v>
      </c>
      <c r="O692" s="81">
        <f>$G692*'2. Emissions Units &amp; Activities'!M$36*(1-$E692)</f>
        <v>7.9766736901110751E-6</v>
      </c>
    </row>
    <row r="693" spans="1:15">
      <c r="A693" s="77" t="s">
        <v>186</v>
      </c>
      <c r="B693" s="98" t="s">
        <v>276</v>
      </c>
      <c r="C693" s="79" t="str">
        <f>IFERROR(IF(B693="No CAS","",INDEX('DEQ Pollutant List'!$C$7:$C$611,MATCH('3. Pollutant Emissions - EF'!B693,'DEQ Pollutant List'!$B$7:$B$611,0))),"")</f>
        <v>Naphthalene</v>
      </c>
      <c r="D693" s="113"/>
      <c r="E693" s="99">
        <v>0</v>
      </c>
      <c r="F693" s="100">
        <v>2.6352391113998751E-2</v>
      </c>
      <c r="G693" s="101">
        <v>2.6352391113998751E-2</v>
      </c>
      <c r="H693" s="81" t="s">
        <v>289</v>
      </c>
      <c r="I693" s="102" t="s">
        <v>290</v>
      </c>
      <c r="J693" s="100">
        <f>$F693*'2. Emissions Units &amp; Activities'!H$36*(1-$E693)</f>
        <v>3.4959082051830744E-2</v>
      </c>
      <c r="K693" s="103">
        <f>$F693*'2. Emissions Units &amp; Activities'!I$36*(1-$E693)</f>
        <v>5.7975260450797254E-2</v>
      </c>
      <c r="L693" s="81">
        <f>$F693*'2. Emissions Units &amp; Activities'!J$36*(1-$E693)</f>
        <v>5.7975260450797254E-2</v>
      </c>
      <c r="M693" s="100" t="s">
        <v>121</v>
      </c>
      <c r="N693" s="103">
        <f>$G693*'2. Emissions Units &amp; Activities'!L$36*(1-$E693)</f>
        <v>1.3914062508191341E-2</v>
      </c>
      <c r="O693" s="81">
        <f>$G693*'2. Emissions Units &amp; Activities'!M$36*(1-$E693)</f>
        <v>1.3914062508191341E-2</v>
      </c>
    </row>
    <row r="694" spans="1:15">
      <c r="A694" s="77" t="s">
        <v>186</v>
      </c>
      <c r="B694" s="98" t="s">
        <v>277</v>
      </c>
      <c r="C694" s="79" t="str">
        <f>IFERROR(IF(B694="No CAS","",INDEX('DEQ Pollutant List'!$C$7:$C$611,MATCH('3. Pollutant Emissions - EF'!B694,'DEQ Pollutant List'!$B$7:$B$611,0))),"")</f>
        <v>Nickel and compounds</v>
      </c>
      <c r="D694" s="113"/>
      <c r="E694" s="99">
        <v>0</v>
      </c>
      <c r="F694" s="100">
        <v>1.8222934133210207E-4</v>
      </c>
      <c r="G694" s="101">
        <v>1.8222934133210207E-4</v>
      </c>
      <c r="H694" s="81" t="s">
        <v>289</v>
      </c>
      <c r="I694" s="102" t="s">
        <v>290</v>
      </c>
      <c r="J694" s="100">
        <f>$F694*'2. Emissions Units &amp; Activities'!H$36*(1-$E694)</f>
        <v>2.417454442111666E-4</v>
      </c>
      <c r="K694" s="103">
        <f>$F694*'2. Emissions Units &amp; Activities'!I$36*(1-$E694)</f>
        <v>4.0090455093062458E-4</v>
      </c>
      <c r="L694" s="81">
        <f>$F694*'2. Emissions Units &amp; Activities'!J$36*(1-$E694)</f>
        <v>4.0090455093062458E-4</v>
      </c>
      <c r="M694" s="100" t="s">
        <v>121</v>
      </c>
      <c r="N694" s="103">
        <f>$G694*'2. Emissions Units &amp; Activities'!L$36*(1-$E694)</f>
        <v>9.6217092223349905E-5</v>
      </c>
      <c r="O694" s="81">
        <f>$G694*'2. Emissions Units &amp; Activities'!M$36*(1-$E694)</f>
        <v>9.6217092223349905E-5</v>
      </c>
    </row>
    <row r="695" spans="1:15">
      <c r="A695" s="77" t="s">
        <v>186</v>
      </c>
      <c r="B695" s="98" t="s">
        <v>308</v>
      </c>
      <c r="C695" s="79" t="str">
        <f>IFERROR(IF(B695="No CAS","",INDEX('DEQ Pollutant List'!$C$7:$C$611,MATCH('3. Pollutant Emissions - EF'!B695,'DEQ Pollutant List'!$B$7:$B$611,0))),"")</f>
        <v>Perylene</v>
      </c>
      <c r="D695" s="113"/>
      <c r="E695" s="99">
        <v>0</v>
      </c>
      <c r="F695" s="100">
        <v>1.1782465534251089E-6</v>
      </c>
      <c r="G695" s="101">
        <v>1.1782465534251089E-6</v>
      </c>
      <c r="H695" s="81" t="s">
        <v>289</v>
      </c>
      <c r="I695" s="102" t="s">
        <v>290</v>
      </c>
      <c r="J695" s="100">
        <f>$F695*'2. Emissions Units &amp; Activities'!H$36*(1-$E695)</f>
        <v>1.5630618777737494E-6</v>
      </c>
      <c r="K695" s="103">
        <f>$F695*'2. Emissions Units &amp; Activities'!I$36*(1-$E695)</f>
        <v>2.5921424175352399E-6</v>
      </c>
      <c r="L695" s="81">
        <f>$F695*'2. Emissions Units &amp; Activities'!J$36*(1-$E695)</f>
        <v>2.5921424175352399E-6</v>
      </c>
      <c r="M695" s="100" t="s">
        <v>121</v>
      </c>
      <c r="N695" s="103">
        <f>$G695*'2. Emissions Units &amp; Activities'!L$36*(1-$E695)</f>
        <v>6.2211418020845748E-7</v>
      </c>
      <c r="O695" s="81">
        <f>$G695*'2. Emissions Units &amp; Activities'!M$36*(1-$E695)</f>
        <v>6.2211418020845748E-7</v>
      </c>
    </row>
    <row r="696" spans="1:15">
      <c r="A696" s="77" t="s">
        <v>186</v>
      </c>
      <c r="B696" s="98" t="s">
        <v>309</v>
      </c>
      <c r="C696" s="79" t="str">
        <f>IFERROR(IF(B696="No CAS","",INDEX('DEQ Pollutant List'!$C$7:$C$611,MATCH('3. Pollutant Emissions - EF'!B696,'DEQ Pollutant List'!$B$7:$B$611,0))),"")</f>
        <v>Phenanthrene</v>
      </c>
      <c r="D696" s="113"/>
      <c r="E696" s="99">
        <v>0</v>
      </c>
      <c r="F696" s="100">
        <v>4.5419465326501894E-3</v>
      </c>
      <c r="G696" s="101">
        <v>4.5419465326501894E-3</v>
      </c>
      <c r="H696" s="81" t="s">
        <v>289</v>
      </c>
      <c r="I696" s="102" t="s">
        <v>290</v>
      </c>
      <c r="J696" s="100">
        <f>$F696*'2. Emissions Units &amp; Activities'!H$36*(1-$E696)</f>
        <v>6.0253462702137411E-3</v>
      </c>
      <c r="K696" s="103">
        <f>$F696*'2. Emissions Units &amp; Activities'!I$36*(1-$E696)</f>
        <v>9.9922823718304171E-3</v>
      </c>
      <c r="L696" s="81">
        <f>$F696*'2. Emissions Units &amp; Activities'!J$36*(1-$E696)</f>
        <v>9.9922823718304171E-3</v>
      </c>
      <c r="M696" s="100" t="s">
        <v>121</v>
      </c>
      <c r="N696" s="103">
        <f>$G696*'2. Emissions Units &amp; Activities'!L$36*(1-$E696)</f>
        <v>2.3981477692393001E-3</v>
      </c>
      <c r="O696" s="81">
        <f>$G696*'2. Emissions Units &amp; Activities'!M$36*(1-$E696)</f>
        <v>2.3981477692393001E-3</v>
      </c>
    </row>
    <row r="697" spans="1:15">
      <c r="A697" s="77" t="s">
        <v>186</v>
      </c>
      <c r="B697" s="98">
        <v>504</v>
      </c>
      <c r="C697" s="79" t="str">
        <f>IFERROR(IF(B697="No CAS","",INDEX('DEQ Pollutant List'!$C$7:$C$611,MATCH('3. Pollutant Emissions - EF'!B697,'DEQ Pollutant List'!$B$7:$B$611,0))),"")</f>
        <v>Phosphorus and compounds</v>
      </c>
      <c r="D697" s="113"/>
      <c r="E697" s="99">
        <v>0</v>
      </c>
      <c r="F697" s="100">
        <v>8.4039857312420349E-3</v>
      </c>
      <c r="G697" s="101">
        <v>8.4039857312420349E-3</v>
      </c>
      <c r="H697" s="81" t="s">
        <v>289</v>
      </c>
      <c r="I697" s="102" t="s">
        <v>290</v>
      </c>
      <c r="J697" s="100">
        <f>$F697*'2. Emissions Units &amp; Activities'!H$36*(1-$E697)</f>
        <v>1.1148727471065684E-2</v>
      </c>
      <c r="K697" s="103">
        <f>$F697*'2. Emissions Units &amp; Activities'!I$36*(1-$E697)</f>
        <v>1.8488768608732477E-2</v>
      </c>
      <c r="L697" s="81">
        <f>$F697*'2. Emissions Units &amp; Activities'!J$36*(1-$E697)</f>
        <v>1.8488768608732477E-2</v>
      </c>
      <c r="M697" s="100" t="s">
        <v>121</v>
      </c>
      <c r="N697" s="103">
        <f>$G697*'2. Emissions Units &amp; Activities'!L$36*(1-$E697)</f>
        <v>4.4373044660957943E-3</v>
      </c>
      <c r="O697" s="81">
        <f>$G697*'2. Emissions Units &amp; Activities'!M$36*(1-$E697)</f>
        <v>4.4373044660957943E-3</v>
      </c>
    </row>
    <row r="698" spans="1:15">
      <c r="A698" s="77" t="s">
        <v>186</v>
      </c>
      <c r="B698" s="98" t="s">
        <v>310</v>
      </c>
      <c r="C698" s="79" t="str">
        <f>IFERROR(IF(B698="No CAS","",INDEX('DEQ Pollutant List'!$C$7:$C$611,MATCH('3. Pollutant Emissions - EF'!B698,'DEQ Pollutant List'!$B$7:$B$611,0))),"")</f>
        <v>Propylene</v>
      </c>
      <c r="D698" s="113"/>
      <c r="E698" s="99">
        <v>0</v>
      </c>
      <c r="F698" s="100">
        <v>0.47</v>
      </c>
      <c r="G698" s="101">
        <v>0.47</v>
      </c>
      <c r="H698" s="81" t="s">
        <v>289</v>
      </c>
      <c r="I698" s="102" t="s">
        <v>290</v>
      </c>
      <c r="J698" s="100">
        <f>$F698*'2. Emissions Units &amp; Activities'!H$36*(1-$E698)</f>
        <v>0.623502</v>
      </c>
      <c r="K698" s="103">
        <f>$F698*'2. Emissions Units &amp; Activities'!I$36*(1-$E698)</f>
        <v>1.034</v>
      </c>
      <c r="L698" s="81">
        <f>$F698*'2. Emissions Units &amp; Activities'!J$36*(1-$E698)</f>
        <v>1.034</v>
      </c>
      <c r="M698" s="100" t="s">
        <v>121</v>
      </c>
      <c r="N698" s="103">
        <f>$G698*'2. Emissions Units &amp; Activities'!L$36*(1-$E698)</f>
        <v>0.24815999999999999</v>
      </c>
      <c r="O698" s="81">
        <f>$G698*'2. Emissions Units &amp; Activities'!M$36*(1-$E698)</f>
        <v>0.24815999999999999</v>
      </c>
    </row>
    <row r="699" spans="1:15">
      <c r="A699" s="77" t="s">
        <v>186</v>
      </c>
      <c r="B699" s="98" t="s">
        <v>311</v>
      </c>
      <c r="C699" s="79" t="str">
        <f>IFERROR(IF(B699="No CAS","",INDEX('DEQ Pollutant List'!$C$7:$C$611,MATCH('3. Pollutant Emissions - EF'!B699,'DEQ Pollutant List'!$B$7:$B$611,0))),"")</f>
        <v>Pyrene</v>
      </c>
      <c r="D699" s="113"/>
      <c r="E699" s="99">
        <v>0</v>
      </c>
      <c r="F699" s="100">
        <v>1.25E-3</v>
      </c>
      <c r="G699" s="101">
        <v>1.25E-3</v>
      </c>
      <c r="H699" s="81" t="s">
        <v>289</v>
      </c>
      <c r="I699" s="102" t="s">
        <v>290</v>
      </c>
      <c r="J699" s="100">
        <f>$F699*'2. Emissions Units &amp; Activities'!H$36*(1-$E699)</f>
        <v>1.65825E-3</v>
      </c>
      <c r="K699" s="103">
        <f>$F699*'2. Emissions Units &amp; Activities'!I$36*(1-$E699)</f>
        <v>2.7500000000000003E-3</v>
      </c>
      <c r="L699" s="81">
        <f>$F699*'2. Emissions Units &amp; Activities'!J$36*(1-$E699)</f>
        <v>2.7500000000000003E-3</v>
      </c>
      <c r="M699" s="100" t="s">
        <v>121</v>
      </c>
      <c r="N699" s="103">
        <f>$G699*'2. Emissions Units &amp; Activities'!L$36*(1-$E699)</f>
        <v>6.6E-4</v>
      </c>
      <c r="O699" s="81">
        <f>$G699*'2. Emissions Units &amp; Activities'!M$36*(1-$E699)</f>
        <v>6.6E-4</v>
      </c>
    </row>
    <row r="700" spans="1:15">
      <c r="A700" s="77" t="s">
        <v>186</v>
      </c>
      <c r="B700" s="98" t="s">
        <v>278</v>
      </c>
      <c r="C700" s="79" t="str">
        <f>IFERROR(IF(B700="No CAS","",INDEX('DEQ Pollutant List'!$C$7:$C$611,MATCH('3. Pollutant Emissions - EF'!B700,'DEQ Pollutant List'!$B$7:$B$611,0))),"")</f>
        <v>Selenium and compounds</v>
      </c>
      <c r="D700" s="113"/>
      <c r="E700" s="99">
        <v>0</v>
      </c>
      <c r="F700" s="100">
        <v>3.7638267956703413E-4</v>
      </c>
      <c r="G700" s="101">
        <v>3.7638267956703413E-4</v>
      </c>
      <c r="H700" s="81" t="s">
        <v>289</v>
      </c>
      <c r="I700" s="102" t="s">
        <v>290</v>
      </c>
      <c r="J700" s="100">
        <f>$F700*'2. Emissions Units &amp; Activities'!H$36*(1-$E700)</f>
        <v>4.9930926271362752E-4</v>
      </c>
      <c r="K700" s="103">
        <f>$F700*'2. Emissions Units &amp; Activities'!I$36*(1-$E700)</f>
        <v>8.2804189504747511E-4</v>
      </c>
      <c r="L700" s="81">
        <f>$F700*'2. Emissions Units &amp; Activities'!J$36*(1-$E700)</f>
        <v>8.2804189504747511E-4</v>
      </c>
      <c r="M700" s="100" t="s">
        <v>121</v>
      </c>
      <c r="N700" s="103">
        <f>$G700*'2. Emissions Units &amp; Activities'!L$36*(1-$E700)</f>
        <v>1.9873005481139402E-4</v>
      </c>
      <c r="O700" s="81">
        <f>$G700*'2. Emissions Units &amp; Activities'!M$36*(1-$E700)</f>
        <v>1.9873005481139402E-4</v>
      </c>
    </row>
    <row r="701" spans="1:15">
      <c r="A701" s="77" t="s">
        <v>186</v>
      </c>
      <c r="B701" s="98" t="s">
        <v>312</v>
      </c>
      <c r="C701" s="79" t="str">
        <f>IFERROR(IF(B701="No CAS","",INDEX('DEQ Pollutant List'!$C$7:$C$611,MATCH('3. Pollutant Emissions - EF'!B701,'DEQ Pollutant List'!$B$7:$B$611,0))),"")</f>
        <v>Silver and compounds</v>
      </c>
      <c r="D701" s="113"/>
      <c r="E701" s="99">
        <v>0</v>
      </c>
      <c r="F701" s="100">
        <v>4.8013014217323475E-5</v>
      </c>
      <c r="G701" s="101">
        <v>4.8013014217323475E-5</v>
      </c>
      <c r="H701" s="81" t="s">
        <v>289</v>
      </c>
      <c r="I701" s="102" t="s">
        <v>290</v>
      </c>
      <c r="J701" s="100">
        <f>$F701*'2. Emissions Units &amp; Activities'!H$36*(1-$E701)</f>
        <v>6.3694064660701317E-5</v>
      </c>
      <c r="K701" s="103">
        <f>$F701*'2. Emissions Units &amp; Activities'!I$36*(1-$E701)</f>
        <v>1.0562863127811165E-4</v>
      </c>
      <c r="L701" s="81">
        <f>$F701*'2. Emissions Units &amp; Activities'!J$36*(1-$E701)</f>
        <v>1.0562863127811165E-4</v>
      </c>
      <c r="M701" s="100" t="s">
        <v>121</v>
      </c>
      <c r="N701" s="103">
        <f>$G701*'2. Emissions Units &amp; Activities'!L$36*(1-$E701)</f>
        <v>2.5350871506746797E-5</v>
      </c>
      <c r="O701" s="81">
        <f>$G701*'2. Emissions Units &amp; Activities'!M$36*(1-$E701)</f>
        <v>2.5350871506746797E-5</v>
      </c>
    </row>
    <row r="702" spans="1:15">
      <c r="A702" s="77" t="s">
        <v>186</v>
      </c>
      <c r="B702" s="98" t="s">
        <v>313</v>
      </c>
      <c r="C702" s="79" t="str">
        <f>IFERROR(IF(B702="No CAS","",INDEX('DEQ Pollutant List'!$C$7:$C$611,MATCH('3. Pollutant Emissions - EF'!B702,'DEQ Pollutant List'!$B$7:$B$611,0))),"")</f>
        <v>Thallium and compounds</v>
      </c>
      <c r="D702" s="113"/>
      <c r="E702" s="99">
        <v>0</v>
      </c>
      <c r="F702" s="100">
        <v>2.4009368143584827E-4</v>
      </c>
      <c r="G702" s="101">
        <v>2.4009368143584827E-4</v>
      </c>
      <c r="H702" s="81" t="s">
        <v>289</v>
      </c>
      <c r="I702" s="102" t="s">
        <v>290</v>
      </c>
      <c r="J702" s="100">
        <f>$F702*'2. Emissions Units &amp; Activities'!H$36*(1-$E702)</f>
        <v>3.1850827779279631E-4</v>
      </c>
      <c r="K702" s="103">
        <f>$F702*'2. Emissions Units &amp; Activities'!I$36*(1-$E702)</f>
        <v>5.2820609915886626E-4</v>
      </c>
      <c r="L702" s="81">
        <f>$F702*'2. Emissions Units &amp; Activities'!J$36*(1-$E702)</f>
        <v>5.2820609915886626E-4</v>
      </c>
      <c r="M702" s="100" t="s">
        <v>121</v>
      </c>
      <c r="N702" s="103">
        <f>$G702*'2. Emissions Units &amp; Activities'!L$36*(1-$E702)</f>
        <v>1.2676946379812788E-4</v>
      </c>
      <c r="O702" s="81">
        <f>$G702*'2. Emissions Units &amp; Activities'!M$36*(1-$E702)</f>
        <v>1.2676946379812788E-4</v>
      </c>
    </row>
    <row r="703" spans="1:15">
      <c r="A703" s="77" t="s">
        <v>186</v>
      </c>
      <c r="B703" s="98" t="s">
        <v>279</v>
      </c>
      <c r="C703" s="79" t="str">
        <f>IFERROR(IF(B703="No CAS","",INDEX('DEQ Pollutant List'!$C$7:$C$611,MATCH('3. Pollutant Emissions - EF'!B703,'DEQ Pollutant List'!$B$7:$B$611,0))),"")</f>
        <v>Toluene</v>
      </c>
      <c r="D703" s="113"/>
      <c r="E703" s="99">
        <v>0</v>
      </c>
      <c r="F703" s="100">
        <v>0.10539999999999999</v>
      </c>
      <c r="G703" s="101">
        <v>0.10539999999999999</v>
      </c>
      <c r="H703" s="81" t="s">
        <v>289</v>
      </c>
      <c r="I703" s="102" t="s">
        <v>290</v>
      </c>
      <c r="J703" s="100">
        <f>$F703*'2. Emissions Units &amp; Activities'!H$36*(1-$E703)</f>
        <v>0.13982364</v>
      </c>
      <c r="K703" s="103">
        <f>$F703*'2. Emissions Units &amp; Activities'!I$36*(1-$E703)</f>
        <v>0.23188</v>
      </c>
      <c r="L703" s="81">
        <f>$F703*'2. Emissions Units &amp; Activities'!J$36*(1-$E703)</f>
        <v>0.23188</v>
      </c>
      <c r="M703" s="100" t="s">
        <v>121</v>
      </c>
      <c r="N703" s="103">
        <f>$G703*'2. Emissions Units &amp; Activities'!L$36*(1-$E703)</f>
        <v>5.5651199999999998E-2</v>
      </c>
      <c r="O703" s="81">
        <f>$G703*'2. Emissions Units &amp; Activities'!M$36*(1-$E703)</f>
        <v>5.5651199999999998E-2</v>
      </c>
    </row>
    <row r="704" spans="1:15">
      <c r="A704" s="77" t="s">
        <v>186</v>
      </c>
      <c r="B704" s="98" t="s">
        <v>281</v>
      </c>
      <c r="C704" s="79" t="str">
        <f>IFERROR(IF(B704="No CAS","",INDEX('DEQ Pollutant List'!$C$7:$C$611,MATCH('3. Pollutant Emissions - EF'!B704,'DEQ Pollutant List'!$B$7:$B$611,0))),"")</f>
        <v>Xylene (mixture), including m-xylene, o-xylene, p-xylene</v>
      </c>
      <c r="D704" s="113"/>
      <c r="E704" s="99">
        <v>0</v>
      </c>
      <c r="F704" s="100">
        <v>4.24E-2</v>
      </c>
      <c r="G704" s="101">
        <v>4.24E-2</v>
      </c>
      <c r="H704" s="81" t="s">
        <v>289</v>
      </c>
      <c r="I704" s="102" t="s">
        <v>290</v>
      </c>
      <c r="J704" s="100">
        <f>$F704*'2. Emissions Units &amp; Activities'!H$36*(1-$E704)</f>
        <v>5.624784E-2</v>
      </c>
      <c r="K704" s="103">
        <f>$F704*'2. Emissions Units &amp; Activities'!I$36*(1-$E704)</f>
        <v>9.3280000000000002E-2</v>
      </c>
      <c r="L704" s="81">
        <f>$F704*'2. Emissions Units &amp; Activities'!J$36*(1-$E704)</f>
        <v>9.3280000000000002E-2</v>
      </c>
      <c r="M704" s="100" t="s">
        <v>121</v>
      </c>
      <c r="N704" s="103">
        <f>$G704*'2. Emissions Units &amp; Activities'!L$36*(1-$E704)</f>
        <v>2.2387199999999999E-2</v>
      </c>
      <c r="O704" s="81">
        <f>$G704*'2. Emissions Units &amp; Activities'!M$36*(1-$E704)</f>
        <v>2.2387199999999999E-2</v>
      </c>
    </row>
    <row r="705" spans="1:15">
      <c r="A705" s="77" t="s">
        <v>186</v>
      </c>
      <c r="B705" s="98" t="s">
        <v>282</v>
      </c>
      <c r="C705" s="79" t="str">
        <f>IFERROR(IF(B705="No CAS","",INDEX('DEQ Pollutant List'!$C$7:$C$611,MATCH('3. Pollutant Emissions - EF'!B705,'DEQ Pollutant List'!$B$7:$B$611,0))),"")</f>
        <v>Zinc and compounds</v>
      </c>
      <c r="D705" s="113"/>
      <c r="E705" s="99">
        <v>0</v>
      </c>
      <c r="F705" s="100">
        <v>5.2261769021193245E-3</v>
      </c>
      <c r="G705" s="101">
        <v>5.2261769021193245E-3</v>
      </c>
      <c r="H705" s="81" t="s">
        <v>289</v>
      </c>
      <c r="I705" s="102" t="s">
        <v>290</v>
      </c>
      <c r="J705" s="100">
        <f>$F705*'2. Emissions Units &amp; Activities'!H$36*(1-$E705)</f>
        <v>6.9330462783514955E-3</v>
      </c>
      <c r="K705" s="103">
        <f>$F705*'2. Emissions Units &amp; Activities'!I$36*(1-$E705)</f>
        <v>1.1497589184662515E-2</v>
      </c>
      <c r="L705" s="81">
        <f>$F705*'2. Emissions Units &amp; Activities'!J$36*(1-$E705)</f>
        <v>1.1497589184662515E-2</v>
      </c>
      <c r="M705" s="100" t="s">
        <v>121</v>
      </c>
      <c r="N705" s="103">
        <f>$G705*'2. Emissions Units &amp; Activities'!L$36*(1-$E705)</f>
        <v>2.7594214043190034E-3</v>
      </c>
      <c r="O705" s="81">
        <f>$G705*'2. Emissions Units &amp; Activities'!M$36*(1-$E705)</f>
        <v>2.7594214043190034E-3</v>
      </c>
    </row>
    <row r="706" spans="1:15">
      <c r="A706" s="77"/>
      <c r="B706" s="98"/>
      <c r="C706" s="79" t="str">
        <f>IFERROR(IF(B706="No CAS","",INDEX('DEQ Pollutant List'!$C$7:$C$611,MATCH('3. Pollutant Emissions - EF'!B706,'DEQ Pollutant List'!$B$7:$B$611,0))),"")</f>
        <v/>
      </c>
      <c r="D706" s="113"/>
      <c r="E706" s="99"/>
      <c r="F706" s="100"/>
      <c r="G706" s="101"/>
      <c r="H706" s="81"/>
      <c r="I706" s="102"/>
      <c r="J706" s="100"/>
      <c r="K706" s="103"/>
      <c r="L706" s="81"/>
      <c r="M706" s="100"/>
      <c r="N706" s="103"/>
      <c r="O706" s="81"/>
    </row>
    <row r="707" spans="1:15">
      <c r="A707" s="77" t="s">
        <v>189</v>
      </c>
      <c r="B707" s="98" t="s">
        <v>288</v>
      </c>
      <c r="C707" s="79" t="str">
        <f>IFERROR(IF(B707="No CAS","",INDEX('DEQ Pollutant List'!$C$7:$C$611,MATCH('3. Pollutant Emissions - EF'!B707,'DEQ Pollutant List'!$B$7:$B$611,0))),"")</f>
        <v>1,3-Butadiene</v>
      </c>
      <c r="D707" s="113"/>
      <c r="E707" s="99">
        <v>0</v>
      </c>
      <c r="F707" s="100">
        <v>0.21740000000000001</v>
      </c>
      <c r="G707" s="101">
        <v>0.21740000000000001</v>
      </c>
      <c r="H707" s="81" t="s">
        <v>289</v>
      </c>
      <c r="I707" s="102" t="s">
        <v>290</v>
      </c>
      <c r="J707" s="100">
        <f>$F707*'2. Emissions Units &amp; Activities'!H$37*(1-$E707)</f>
        <v>0.51132480000000002</v>
      </c>
      <c r="K707" s="103">
        <f>$F707*'2. Emissions Units &amp; Activities'!I$37*(1-$E707)</f>
        <v>0.730464</v>
      </c>
      <c r="L707" s="81">
        <f>$F707*'2. Emissions Units &amp; Activities'!J$37*(1-$E707)</f>
        <v>0.730464</v>
      </c>
      <c r="M707" s="100" t="s">
        <v>121</v>
      </c>
      <c r="N707" s="103">
        <f>$G707*'2. Emissions Units &amp; Activities'!L$37*(1-$E707)</f>
        <v>0.17531136000000003</v>
      </c>
      <c r="O707" s="81">
        <f>$G707*'2. Emissions Units &amp; Activities'!M$37*(1-$E707)</f>
        <v>0.17531136000000003</v>
      </c>
    </row>
    <row r="708" spans="1:15">
      <c r="A708" s="77" t="s">
        <v>189</v>
      </c>
      <c r="B708" s="98" t="s">
        <v>291</v>
      </c>
      <c r="C708" s="79" t="str">
        <f>IFERROR(IF(B708="No CAS","",INDEX('DEQ Pollutant List'!$C$7:$C$611,MATCH('3. Pollutant Emissions - EF'!B708,'DEQ Pollutant List'!$B$7:$B$611,0))),"")</f>
        <v>2-Methyl naphthalene</v>
      </c>
      <c r="D708" s="113"/>
      <c r="E708" s="99">
        <v>0</v>
      </c>
      <c r="F708" s="100">
        <v>1.2297907414592798E-2</v>
      </c>
      <c r="G708" s="101">
        <v>1.2297907414592798E-2</v>
      </c>
      <c r="H708" s="81" t="s">
        <v>289</v>
      </c>
      <c r="I708" s="102" t="s">
        <v>290</v>
      </c>
      <c r="J708" s="100">
        <f>$F708*'2. Emissions Units &amp; Activities'!H$37*(1-$E708)</f>
        <v>2.8924678239122259E-2</v>
      </c>
      <c r="K708" s="103">
        <f>$F708*'2. Emissions Units &amp; Activities'!I$37*(1-$E708)</f>
        <v>4.1320968913031803E-2</v>
      </c>
      <c r="L708" s="81">
        <f>$F708*'2. Emissions Units &amp; Activities'!J$37*(1-$E708)</f>
        <v>4.1320968913031803E-2</v>
      </c>
      <c r="M708" s="100" t="s">
        <v>121</v>
      </c>
      <c r="N708" s="103">
        <f>$G708*'2. Emissions Units &amp; Activities'!L$37*(1-$E708)</f>
        <v>9.9170325391276341E-3</v>
      </c>
      <c r="O708" s="81">
        <f>$G708*'2. Emissions Units &amp; Activities'!M$37*(1-$E708)</f>
        <v>9.9170325391276341E-3</v>
      </c>
    </row>
    <row r="709" spans="1:15">
      <c r="A709" s="77" t="s">
        <v>189</v>
      </c>
      <c r="B709" s="98" t="s">
        <v>292</v>
      </c>
      <c r="C709" s="79" t="str">
        <f>IFERROR(IF(B709="No CAS","",INDEX('DEQ Pollutant List'!$C$7:$C$611,MATCH('3. Pollutant Emissions - EF'!B709,'DEQ Pollutant List'!$B$7:$B$611,0))),"")</f>
        <v>Acenaphthene</v>
      </c>
      <c r="D709" s="113"/>
      <c r="E709" s="99">
        <v>0</v>
      </c>
      <c r="F709" s="100">
        <v>7.3461430796324472E-4</v>
      </c>
      <c r="G709" s="101">
        <v>7.3461430796324472E-4</v>
      </c>
      <c r="H709" s="81" t="s">
        <v>289</v>
      </c>
      <c r="I709" s="102" t="s">
        <v>290</v>
      </c>
      <c r="J709" s="100">
        <f>$F709*'2. Emissions Units &amp; Activities'!H$37*(1-$E709)</f>
        <v>1.7278128523295516E-3</v>
      </c>
      <c r="K709" s="103">
        <f>$F709*'2. Emissions Units &amp; Activities'!I$37*(1-$E709)</f>
        <v>2.4683040747565024E-3</v>
      </c>
      <c r="L709" s="81">
        <f>$F709*'2. Emissions Units &amp; Activities'!J$37*(1-$E709)</f>
        <v>2.4683040747565024E-3</v>
      </c>
      <c r="M709" s="100" t="s">
        <v>121</v>
      </c>
      <c r="N709" s="103">
        <f>$G709*'2. Emissions Units &amp; Activities'!L$37*(1-$E709)</f>
        <v>5.9239297794156059E-4</v>
      </c>
      <c r="O709" s="81">
        <f>$G709*'2. Emissions Units &amp; Activities'!M$37*(1-$E709)</f>
        <v>5.9239297794156059E-4</v>
      </c>
    </row>
    <row r="710" spans="1:15">
      <c r="A710" s="77" t="s">
        <v>189</v>
      </c>
      <c r="B710" s="98" t="s">
        <v>293</v>
      </c>
      <c r="C710" s="79" t="str">
        <f>IFERROR(IF(B710="No CAS","",INDEX('DEQ Pollutant List'!$C$7:$C$611,MATCH('3. Pollutant Emissions - EF'!B710,'DEQ Pollutant List'!$B$7:$B$611,0))),"")</f>
        <v>Acenaphthylene</v>
      </c>
      <c r="D710" s="113"/>
      <c r="E710" s="99">
        <v>0</v>
      </c>
      <c r="F710" s="100">
        <v>8.0981637303101373E-4</v>
      </c>
      <c r="G710" s="101">
        <v>8.0981637303101373E-4</v>
      </c>
      <c r="H710" s="81" t="s">
        <v>289</v>
      </c>
      <c r="I710" s="102" t="s">
        <v>290</v>
      </c>
      <c r="J710" s="100">
        <f>$F710*'2. Emissions Units &amp; Activities'!H$37*(1-$E710)</f>
        <v>1.9046881093689441E-3</v>
      </c>
      <c r="K710" s="103">
        <f>$F710*'2. Emissions Units &amp; Activities'!I$37*(1-$E710)</f>
        <v>2.7209830133842058E-3</v>
      </c>
      <c r="L710" s="81">
        <f>$F710*'2. Emissions Units &amp; Activities'!J$37*(1-$E710)</f>
        <v>2.7209830133842058E-3</v>
      </c>
      <c r="M710" s="100" t="s">
        <v>121</v>
      </c>
      <c r="N710" s="103">
        <f>$G710*'2. Emissions Units &amp; Activities'!L$37*(1-$E710)</f>
        <v>6.5303592321220953E-4</v>
      </c>
      <c r="O710" s="81">
        <f>$G710*'2. Emissions Units &amp; Activities'!M$37*(1-$E710)</f>
        <v>6.5303592321220953E-4</v>
      </c>
    </row>
    <row r="711" spans="1:15">
      <c r="A711" s="77" t="s">
        <v>189</v>
      </c>
      <c r="B711" s="98" t="s">
        <v>255</v>
      </c>
      <c r="C711" s="79" t="str">
        <f>IFERROR(IF(B711="No CAS","",INDEX('DEQ Pollutant List'!$C$7:$C$611,MATCH('3. Pollutant Emissions - EF'!B711,'DEQ Pollutant List'!$B$7:$B$611,0))),"")</f>
        <v>Acetaldehyde</v>
      </c>
      <c r="D711" s="113"/>
      <c r="E711" s="99">
        <v>0</v>
      </c>
      <c r="F711" s="100">
        <v>0.7833</v>
      </c>
      <c r="G711" s="101">
        <v>0.7833</v>
      </c>
      <c r="H711" s="81" t="s">
        <v>289</v>
      </c>
      <c r="I711" s="102" t="s">
        <v>290</v>
      </c>
      <c r="J711" s="100">
        <f>$F711*'2. Emissions Units &amp; Activities'!H$37*(1-$E711)</f>
        <v>1.8423215999999998</v>
      </c>
      <c r="K711" s="103">
        <f>$F711*'2. Emissions Units &amp; Activities'!I$37*(1-$E711)</f>
        <v>2.631888</v>
      </c>
      <c r="L711" s="81">
        <f>$F711*'2. Emissions Units &amp; Activities'!J$37*(1-$E711)</f>
        <v>2.631888</v>
      </c>
      <c r="M711" s="100" t="s">
        <v>121</v>
      </c>
      <c r="N711" s="103">
        <f>$G711*'2. Emissions Units &amp; Activities'!L$37*(1-$E711)</f>
        <v>0.63165312000000007</v>
      </c>
      <c r="O711" s="81">
        <f>$G711*'2. Emissions Units &amp; Activities'!M$37*(1-$E711)</f>
        <v>0.63165312000000007</v>
      </c>
    </row>
    <row r="712" spans="1:15">
      <c r="A712" s="77" t="s">
        <v>189</v>
      </c>
      <c r="B712" s="98" t="s">
        <v>259</v>
      </c>
      <c r="C712" s="79" t="str">
        <f>IFERROR(IF(B712="No CAS","",INDEX('DEQ Pollutant List'!$C$7:$C$611,MATCH('3. Pollutant Emissions - EF'!B712,'DEQ Pollutant List'!$B$7:$B$611,0))),"")</f>
        <v>Acrolein</v>
      </c>
      <c r="D712" s="113"/>
      <c r="E712" s="99">
        <v>0</v>
      </c>
      <c r="F712" s="100">
        <v>3.39E-2</v>
      </c>
      <c r="G712" s="101">
        <v>3.39E-2</v>
      </c>
      <c r="H712" s="81" t="s">
        <v>289</v>
      </c>
      <c r="I712" s="102" t="s">
        <v>290</v>
      </c>
      <c r="J712" s="100">
        <f>$F712*'2. Emissions Units &amp; Activities'!H$37*(1-$E712)</f>
        <v>7.9732799999999993E-2</v>
      </c>
      <c r="K712" s="103">
        <f>$F712*'2. Emissions Units &amp; Activities'!I$37*(1-$E712)</f>
        <v>0.11390399999999999</v>
      </c>
      <c r="L712" s="81">
        <f>$F712*'2. Emissions Units &amp; Activities'!J$37*(1-$E712)</f>
        <v>0.11390399999999999</v>
      </c>
      <c r="M712" s="100" t="s">
        <v>121</v>
      </c>
      <c r="N712" s="103">
        <f>$G712*'2. Emissions Units &amp; Activities'!L$37*(1-$E712)</f>
        <v>2.7336960000000004E-2</v>
      </c>
      <c r="O712" s="81">
        <f>$G712*'2. Emissions Units &amp; Activities'!M$37*(1-$E712)</f>
        <v>2.7336960000000004E-2</v>
      </c>
    </row>
    <row r="713" spans="1:15">
      <c r="A713" s="77" t="s">
        <v>189</v>
      </c>
      <c r="B713" s="98" t="s">
        <v>260</v>
      </c>
      <c r="C713" s="79" t="str">
        <f>IFERROR(IF(B713="No CAS","",INDEX('DEQ Pollutant List'!$C$7:$C$611,MATCH('3. Pollutant Emissions - EF'!B713,'DEQ Pollutant List'!$B$7:$B$611,0))),"")</f>
        <v>Ammonia</v>
      </c>
      <c r="D713" s="113"/>
      <c r="E713" s="99">
        <v>0</v>
      </c>
      <c r="F713" s="100">
        <v>2.9</v>
      </c>
      <c r="G713" s="101">
        <v>2.9</v>
      </c>
      <c r="H713" s="81" t="s">
        <v>289</v>
      </c>
      <c r="I713" s="102" t="s">
        <v>290</v>
      </c>
      <c r="J713" s="100">
        <f>$F713*'2. Emissions Units &amp; Activities'!H$37*(1-$E713)</f>
        <v>6.8207999999999993</v>
      </c>
      <c r="K713" s="103">
        <f>$F713*'2. Emissions Units &amp; Activities'!I$37*(1-$E713)</f>
        <v>9.7439999999999998</v>
      </c>
      <c r="L713" s="81">
        <f>$F713*'2. Emissions Units &amp; Activities'!J$37*(1-$E713)</f>
        <v>9.7439999999999998</v>
      </c>
      <c r="M713" s="100" t="s">
        <v>121</v>
      </c>
      <c r="N713" s="103">
        <f>$G713*'2. Emissions Units &amp; Activities'!L$37*(1-$E713)</f>
        <v>2.3385600000000002</v>
      </c>
      <c r="O713" s="81">
        <f>$G713*'2. Emissions Units &amp; Activities'!M$37*(1-$E713)</f>
        <v>2.3385600000000002</v>
      </c>
    </row>
    <row r="714" spans="1:15">
      <c r="A714" s="77" t="s">
        <v>189</v>
      </c>
      <c r="B714" s="98" t="s">
        <v>294</v>
      </c>
      <c r="C714" s="79" t="str">
        <f>IFERROR(IF(B714="No CAS","",INDEX('DEQ Pollutant List'!$C$7:$C$611,MATCH('3. Pollutant Emissions - EF'!B714,'DEQ Pollutant List'!$B$7:$B$611,0))),"")</f>
        <v>Anthracene</v>
      </c>
      <c r="D714" s="113"/>
      <c r="E714" s="99">
        <v>0</v>
      </c>
      <c r="F714" s="100">
        <v>4.5209000937094504E-4</v>
      </c>
      <c r="G714" s="101">
        <v>4.5209000937094504E-4</v>
      </c>
      <c r="H714" s="81" t="s">
        <v>289</v>
      </c>
      <c r="I714" s="102" t="s">
        <v>290</v>
      </c>
      <c r="J714" s="100">
        <f>$F714*'2. Emissions Units &amp; Activities'!H$37*(1-$E714)</f>
        <v>1.0633157020404627E-3</v>
      </c>
      <c r="K714" s="103">
        <f>$F714*'2. Emissions Units &amp; Activities'!I$37*(1-$E714)</f>
        <v>1.5190224314863754E-3</v>
      </c>
      <c r="L714" s="81">
        <f>$F714*'2. Emissions Units &amp; Activities'!J$37*(1-$E714)</f>
        <v>1.5190224314863754E-3</v>
      </c>
      <c r="M714" s="100" t="s">
        <v>121</v>
      </c>
      <c r="N714" s="103">
        <f>$G714*'2. Emissions Units &amp; Activities'!L$37*(1-$E714)</f>
        <v>3.6456538355673012E-4</v>
      </c>
      <c r="O714" s="81">
        <f>$G714*'2. Emissions Units &amp; Activities'!M$37*(1-$E714)</f>
        <v>3.6456538355673012E-4</v>
      </c>
    </row>
    <row r="715" spans="1:15">
      <c r="A715" s="77" t="s">
        <v>189</v>
      </c>
      <c r="B715" s="98" t="s">
        <v>295</v>
      </c>
      <c r="C715" s="79" t="str">
        <f>IFERROR(IF(B715="No CAS","",INDEX('DEQ Pollutant List'!$C$7:$C$611,MATCH('3. Pollutant Emissions - EF'!B715,'DEQ Pollutant List'!$B$7:$B$611,0))),"")</f>
        <v>Antimony and compounds</v>
      </c>
      <c r="D715" s="113"/>
      <c r="E715" s="99">
        <v>0</v>
      </c>
      <c r="F715" s="100">
        <v>3.1818727304855452E-4</v>
      </c>
      <c r="G715" s="101">
        <v>3.1818727304855452E-4</v>
      </c>
      <c r="H715" s="81" t="s">
        <v>289</v>
      </c>
      <c r="I715" s="102" t="s">
        <v>290</v>
      </c>
      <c r="J715" s="100">
        <f>$F715*'2. Emissions Units &amp; Activities'!H$37*(1-$E715)</f>
        <v>7.4837646621020014E-4</v>
      </c>
      <c r="K715" s="103">
        <f>$F715*'2. Emissions Units &amp; Activities'!I$37*(1-$E715)</f>
        <v>1.0691092374431432E-3</v>
      </c>
      <c r="L715" s="81">
        <f>$F715*'2. Emissions Units &amp; Activities'!J$37*(1-$E715)</f>
        <v>1.0691092374431432E-3</v>
      </c>
      <c r="M715" s="100" t="s">
        <v>121</v>
      </c>
      <c r="N715" s="103">
        <f>$G715*'2. Emissions Units &amp; Activities'!L$37*(1-$E715)</f>
        <v>2.5658621698635439E-4</v>
      </c>
      <c r="O715" s="81">
        <f>$G715*'2. Emissions Units &amp; Activities'!M$37*(1-$E715)</f>
        <v>2.5658621698635439E-4</v>
      </c>
    </row>
    <row r="716" spans="1:15">
      <c r="A716" s="77" t="s">
        <v>189</v>
      </c>
      <c r="B716" s="98" t="s">
        <v>253</v>
      </c>
      <c r="C716" s="79" t="str">
        <f>IFERROR(IF(B716="No CAS","",INDEX('DEQ Pollutant List'!$C$7:$C$611,MATCH('3. Pollutant Emissions - EF'!B716,'DEQ Pollutant List'!$B$7:$B$611,0))),"")</f>
        <v>Arsenic and compounds</v>
      </c>
      <c r="D716" s="113"/>
      <c r="E716" s="99">
        <v>0</v>
      </c>
      <c r="F716" s="100">
        <v>2.7685267838269253E-4</v>
      </c>
      <c r="G716" s="101">
        <v>2.7685267838269253E-4</v>
      </c>
      <c r="H716" s="81" t="s">
        <v>289</v>
      </c>
      <c r="I716" s="102" t="s">
        <v>290</v>
      </c>
      <c r="J716" s="100">
        <f>$F716*'2. Emissions Units &amp; Activities'!H$37*(1-$E716)</f>
        <v>6.5115749955609275E-4</v>
      </c>
      <c r="K716" s="103">
        <f>$F716*'2. Emissions Units &amp; Activities'!I$37*(1-$E716)</f>
        <v>9.3022499936584692E-4</v>
      </c>
      <c r="L716" s="81">
        <f>$F716*'2. Emissions Units &amp; Activities'!J$37*(1-$E716)</f>
        <v>9.3022499936584692E-4</v>
      </c>
      <c r="M716" s="100" t="s">
        <v>121</v>
      </c>
      <c r="N716" s="103">
        <f>$G716*'2. Emissions Units &amp; Activities'!L$37*(1-$E716)</f>
        <v>2.2325399984780329E-4</v>
      </c>
      <c r="O716" s="81">
        <f>$G716*'2. Emissions Units &amp; Activities'!M$37*(1-$E716)</f>
        <v>2.2325399984780329E-4</v>
      </c>
    </row>
    <row r="717" spans="1:15">
      <c r="A717" s="77" t="s">
        <v>189</v>
      </c>
      <c r="B717" s="98" t="s">
        <v>261</v>
      </c>
      <c r="C717" s="79" t="str">
        <f>IFERROR(IF(B717="No CAS","",INDEX('DEQ Pollutant List'!$C$7:$C$611,MATCH('3. Pollutant Emissions - EF'!B717,'DEQ Pollutant List'!$B$7:$B$611,0))),"")</f>
        <v>Barium and compounds</v>
      </c>
      <c r="D717" s="113"/>
      <c r="E717" s="99">
        <v>0</v>
      </c>
      <c r="F717" s="100">
        <v>3.7389334939055331E-4</v>
      </c>
      <c r="G717" s="101">
        <v>3.7389334939055331E-4</v>
      </c>
      <c r="H717" s="81" t="s">
        <v>289</v>
      </c>
      <c r="I717" s="102" t="s">
        <v>290</v>
      </c>
      <c r="J717" s="100">
        <f>$F717*'2. Emissions Units &amp; Activities'!H$37*(1-$E717)</f>
        <v>8.7939715776658134E-4</v>
      </c>
      <c r="K717" s="103">
        <f>$F717*'2. Emissions Units &amp; Activities'!I$37*(1-$E717)</f>
        <v>1.256281653952259E-3</v>
      </c>
      <c r="L717" s="81">
        <f>$F717*'2. Emissions Units &amp; Activities'!J$37*(1-$E717)</f>
        <v>1.256281653952259E-3</v>
      </c>
      <c r="M717" s="100" t="s">
        <v>121</v>
      </c>
      <c r="N717" s="103">
        <f>$G717*'2. Emissions Units &amp; Activities'!L$37*(1-$E717)</f>
        <v>3.015075969485422E-4</v>
      </c>
      <c r="O717" s="81">
        <f>$G717*'2. Emissions Units &amp; Activities'!M$37*(1-$E717)</f>
        <v>3.015075969485422E-4</v>
      </c>
    </row>
    <row r="718" spans="1:15">
      <c r="A718" s="77" t="s">
        <v>189</v>
      </c>
      <c r="B718" s="98" t="s">
        <v>296</v>
      </c>
      <c r="C718" s="79" t="str">
        <f>IFERROR(IF(B718="No CAS","",INDEX('DEQ Pollutant List'!$C$7:$C$611,MATCH('3. Pollutant Emissions - EF'!B718,'DEQ Pollutant List'!$B$7:$B$611,0))),"")</f>
        <v>Benz[a]anthracene</v>
      </c>
      <c r="D718" s="113"/>
      <c r="E718" s="99">
        <v>0</v>
      </c>
      <c r="F718" s="100">
        <v>4.8541323701614526E-5</v>
      </c>
      <c r="G718" s="101">
        <v>4.8541323701614526E-5</v>
      </c>
      <c r="H718" s="81" t="s">
        <v>289</v>
      </c>
      <c r="I718" s="102" t="s">
        <v>290</v>
      </c>
      <c r="J718" s="100">
        <f>$F718*'2. Emissions Units &amp; Activities'!H$37*(1-$E718)</f>
        <v>1.1416919334619735E-4</v>
      </c>
      <c r="K718" s="103">
        <f>$F718*'2. Emissions Units &amp; Activities'!I$37*(1-$E718)</f>
        <v>1.630988476374248E-4</v>
      </c>
      <c r="L718" s="81">
        <f>$F718*'2. Emissions Units &amp; Activities'!J$37*(1-$E718)</f>
        <v>1.630988476374248E-4</v>
      </c>
      <c r="M718" s="100" t="s">
        <v>121</v>
      </c>
      <c r="N718" s="103">
        <f>$G718*'2. Emissions Units &amp; Activities'!L$37*(1-$E718)</f>
        <v>3.9143723432981957E-5</v>
      </c>
      <c r="O718" s="81">
        <f>$G718*'2. Emissions Units &amp; Activities'!M$37*(1-$E718)</f>
        <v>3.9143723432981957E-5</v>
      </c>
    </row>
    <row r="719" spans="1:15">
      <c r="A719" s="77" t="s">
        <v>189</v>
      </c>
      <c r="B719" s="98" t="s">
        <v>262</v>
      </c>
      <c r="C719" s="79" t="str">
        <f>IFERROR(IF(B719="No CAS","",INDEX('DEQ Pollutant List'!$C$7:$C$611,MATCH('3. Pollutant Emissions - EF'!B719,'DEQ Pollutant List'!$B$7:$B$611,0))),"")</f>
        <v>Benzene</v>
      </c>
      <c r="D719" s="113"/>
      <c r="E719" s="99">
        <v>0</v>
      </c>
      <c r="F719" s="100">
        <v>0.18629999999999999</v>
      </c>
      <c r="G719" s="101">
        <v>0.18629999999999999</v>
      </c>
      <c r="H719" s="81" t="s">
        <v>289</v>
      </c>
      <c r="I719" s="102" t="s">
        <v>290</v>
      </c>
      <c r="J719" s="100">
        <f>$F719*'2. Emissions Units &amp; Activities'!H$37*(1-$E719)</f>
        <v>0.43817759999999994</v>
      </c>
      <c r="K719" s="103">
        <f>$F719*'2. Emissions Units &amp; Activities'!I$37*(1-$E719)</f>
        <v>0.62596799999999997</v>
      </c>
      <c r="L719" s="81">
        <f>$F719*'2. Emissions Units &amp; Activities'!J$37*(1-$E719)</f>
        <v>0.62596799999999997</v>
      </c>
      <c r="M719" s="100" t="s">
        <v>121</v>
      </c>
      <c r="N719" s="103">
        <f>$G719*'2. Emissions Units &amp; Activities'!L$37*(1-$E719)</f>
        <v>0.15023232000000003</v>
      </c>
      <c r="O719" s="81">
        <f>$G719*'2. Emissions Units &amp; Activities'!M$37*(1-$E719)</f>
        <v>0.15023232000000003</v>
      </c>
    </row>
    <row r="720" spans="1:15">
      <c r="A720" s="77" t="s">
        <v>189</v>
      </c>
      <c r="B720" s="98" t="s">
        <v>263</v>
      </c>
      <c r="C720" s="79" t="str">
        <f>IFERROR(IF(B720="No CAS","",INDEX('DEQ Pollutant List'!$C$7:$C$611,MATCH('3. Pollutant Emissions - EF'!B720,'DEQ Pollutant List'!$B$7:$B$611,0))),"")</f>
        <v>Benzo[a]pyrene</v>
      </c>
      <c r="D720" s="113"/>
      <c r="E720" s="99">
        <v>0</v>
      </c>
      <c r="F720" s="100">
        <v>1.4385237354722992E-5</v>
      </c>
      <c r="G720" s="101">
        <v>1.4385237354722992E-5</v>
      </c>
      <c r="H720" s="81" t="s">
        <v>289</v>
      </c>
      <c r="I720" s="102" t="s">
        <v>290</v>
      </c>
      <c r="J720" s="100">
        <f>$F720*'2. Emissions Units &amp; Activities'!H$37*(1-$E720)</f>
        <v>3.3834078258308479E-5</v>
      </c>
      <c r="K720" s="103">
        <f>$F720*'2. Emissions Units &amp; Activities'!I$37*(1-$E720)</f>
        <v>4.8334397511869255E-5</v>
      </c>
      <c r="L720" s="81">
        <f>$F720*'2. Emissions Units &amp; Activities'!J$37*(1-$E720)</f>
        <v>4.8334397511869255E-5</v>
      </c>
      <c r="M720" s="100" t="s">
        <v>121</v>
      </c>
      <c r="N720" s="103">
        <f>$G720*'2. Emissions Units &amp; Activities'!L$37*(1-$E720)</f>
        <v>1.1600255402848622E-5</v>
      </c>
      <c r="O720" s="81">
        <f>$G720*'2. Emissions Units &amp; Activities'!M$37*(1-$E720)</f>
        <v>1.1600255402848622E-5</v>
      </c>
    </row>
    <row r="721" spans="1:15">
      <c r="A721" s="77" t="s">
        <v>189</v>
      </c>
      <c r="B721" s="98" t="s">
        <v>297</v>
      </c>
      <c r="C721" s="79" t="str">
        <f>IFERROR(IF(B721="No CAS","",INDEX('DEQ Pollutant List'!$C$7:$C$611,MATCH('3. Pollutant Emissions - EF'!B721,'DEQ Pollutant List'!$B$7:$B$611,0))),"")</f>
        <v>Benzo[b]fluoranthene</v>
      </c>
      <c r="D721" s="113"/>
      <c r="E721" s="99">
        <v>0</v>
      </c>
      <c r="F721" s="100">
        <v>4.4353578135943152E-5</v>
      </c>
      <c r="G721" s="101">
        <v>4.4353578135943152E-5</v>
      </c>
      <c r="H721" s="81" t="s">
        <v>289</v>
      </c>
      <c r="I721" s="102" t="s">
        <v>290</v>
      </c>
      <c r="J721" s="100">
        <f>$F721*'2. Emissions Units &amp; Activities'!H$37*(1-$E721)</f>
        <v>1.0431961577573829E-4</v>
      </c>
      <c r="K721" s="103">
        <f>$F721*'2. Emissions Units &amp; Activities'!I$37*(1-$E721)</f>
        <v>1.49028022536769E-4</v>
      </c>
      <c r="L721" s="81">
        <f>$F721*'2. Emissions Units &amp; Activities'!J$37*(1-$E721)</f>
        <v>1.49028022536769E-4</v>
      </c>
      <c r="M721" s="100" t="s">
        <v>121</v>
      </c>
      <c r="N721" s="103">
        <f>$G721*'2. Emissions Units &amp; Activities'!L$37*(1-$E721)</f>
        <v>3.5766725408824565E-5</v>
      </c>
      <c r="O721" s="81">
        <f>$G721*'2. Emissions Units &amp; Activities'!M$37*(1-$E721)</f>
        <v>3.5766725408824565E-5</v>
      </c>
    </row>
    <row r="722" spans="1:15">
      <c r="A722" s="77" t="s">
        <v>189</v>
      </c>
      <c r="B722" s="98" t="s">
        <v>298</v>
      </c>
      <c r="C722" s="79" t="str">
        <f>IFERROR(IF(B722="No CAS","",INDEX('DEQ Pollutant List'!$C$7:$C$611,MATCH('3. Pollutant Emissions - EF'!B722,'DEQ Pollutant List'!$B$7:$B$611,0))),"")</f>
        <v>Benzo[e]pyrene</v>
      </c>
      <c r="D722" s="113"/>
      <c r="E722" s="99">
        <v>0</v>
      </c>
      <c r="F722" s="100">
        <v>3.2868294417433586E-5</v>
      </c>
      <c r="G722" s="101">
        <v>3.2868294417433586E-5</v>
      </c>
      <c r="H722" s="81" t="s">
        <v>289</v>
      </c>
      <c r="I722" s="102" t="s">
        <v>290</v>
      </c>
      <c r="J722" s="100">
        <f>$F722*'2. Emissions Units &amp; Activities'!H$37*(1-$E722)</f>
        <v>7.7306228469803794E-5</v>
      </c>
      <c r="K722" s="103">
        <f>$F722*'2. Emissions Units &amp; Activities'!I$37*(1-$E722)</f>
        <v>1.1043746924257684E-4</v>
      </c>
      <c r="L722" s="81">
        <f>$F722*'2. Emissions Units &amp; Activities'!J$37*(1-$E722)</f>
        <v>1.1043746924257684E-4</v>
      </c>
      <c r="M722" s="100" t="s">
        <v>121</v>
      </c>
      <c r="N722" s="103">
        <f>$G722*'2. Emissions Units &amp; Activities'!L$37*(1-$E722)</f>
        <v>2.6504992618218448E-5</v>
      </c>
      <c r="O722" s="81">
        <f>$G722*'2. Emissions Units &amp; Activities'!M$37*(1-$E722)</f>
        <v>2.6504992618218448E-5</v>
      </c>
    </row>
    <row r="723" spans="1:15">
      <c r="A723" s="77" t="s">
        <v>189</v>
      </c>
      <c r="B723" s="98" t="s">
        <v>299</v>
      </c>
      <c r="C723" s="79" t="str">
        <f>IFERROR(IF(B723="No CAS","",INDEX('DEQ Pollutant List'!$C$7:$C$611,MATCH('3. Pollutant Emissions - EF'!B723,'DEQ Pollutant List'!$B$7:$B$611,0))),"")</f>
        <v>Benzo[g,h,i]perylene</v>
      </c>
      <c r="D723" s="113"/>
      <c r="E723" s="99">
        <v>0</v>
      </c>
      <c r="F723" s="100">
        <v>2.187429870630113E-5</v>
      </c>
      <c r="G723" s="101">
        <v>2.187429870630113E-5</v>
      </c>
      <c r="H723" s="81" t="s">
        <v>289</v>
      </c>
      <c r="I723" s="102" t="s">
        <v>290</v>
      </c>
      <c r="J723" s="100">
        <f>$F723*'2. Emissions Units &amp; Activities'!H$37*(1-$E723)</f>
        <v>5.1448350557220255E-5</v>
      </c>
      <c r="K723" s="103">
        <f>$F723*'2. Emissions Units &amp; Activities'!I$37*(1-$E723)</f>
        <v>7.3497643653171795E-5</v>
      </c>
      <c r="L723" s="81">
        <f>$F723*'2. Emissions Units &amp; Activities'!J$37*(1-$E723)</f>
        <v>7.3497643653171795E-5</v>
      </c>
      <c r="M723" s="100" t="s">
        <v>121</v>
      </c>
      <c r="N723" s="103">
        <f>$G723*'2. Emissions Units &amp; Activities'!L$37*(1-$E723)</f>
        <v>1.7639434476761235E-5</v>
      </c>
      <c r="O723" s="81">
        <f>$G723*'2. Emissions Units &amp; Activities'!M$37*(1-$E723)</f>
        <v>1.7639434476761235E-5</v>
      </c>
    </row>
    <row r="724" spans="1:15">
      <c r="A724" s="77" t="s">
        <v>189</v>
      </c>
      <c r="B724" s="98" t="s">
        <v>300</v>
      </c>
      <c r="C724" s="79" t="str">
        <f>IFERROR(IF(B724="No CAS","",INDEX('DEQ Pollutant List'!$C$7:$C$611,MATCH('3. Pollutant Emissions - EF'!B724,'DEQ Pollutant List'!$B$7:$B$611,0))),"")</f>
        <v>Benzo[k]fluoranthene</v>
      </c>
      <c r="D724" s="113"/>
      <c r="E724" s="99">
        <v>0</v>
      </c>
      <c r="F724" s="100">
        <v>1.3054358967800315E-5</v>
      </c>
      <c r="G724" s="101">
        <v>1.3054358967800315E-5</v>
      </c>
      <c r="H724" s="81" t="s">
        <v>289</v>
      </c>
      <c r="I724" s="102" t="s">
        <v>290</v>
      </c>
      <c r="J724" s="100">
        <f>$F724*'2. Emissions Units &amp; Activities'!H$37*(1-$E724)</f>
        <v>3.0703852292266338E-5</v>
      </c>
      <c r="K724" s="103">
        <f>$F724*'2. Emissions Units &amp; Activities'!I$37*(1-$E724)</f>
        <v>4.3862646131809055E-5</v>
      </c>
      <c r="L724" s="81">
        <f>$F724*'2. Emissions Units &amp; Activities'!J$37*(1-$E724)</f>
        <v>4.3862646131809055E-5</v>
      </c>
      <c r="M724" s="100" t="s">
        <v>121</v>
      </c>
      <c r="N724" s="103">
        <f>$G724*'2. Emissions Units &amp; Activities'!L$37*(1-$E724)</f>
        <v>1.0527035071634174E-5</v>
      </c>
      <c r="O724" s="81">
        <f>$G724*'2. Emissions Units &amp; Activities'!M$37*(1-$E724)</f>
        <v>1.0527035071634174E-5</v>
      </c>
    </row>
    <row r="725" spans="1:15">
      <c r="A725" s="77" t="s">
        <v>189</v>
      </c>
      <c r="B725" s="98" t="s">
        <v>264</v>
      </c>
      <c r="C725" s="79" t="str">
        <f>IFERROR(IF(B725="No CAS","",INDEX('DEQ Pollutant List'!$C$7:$C$611,MATCH('3. Pollutant Emissions - EF'!B725,'DEQ Pollutant List'!$B$7:$B$611,0))),"")</f>
        <v>Beryllium and compounds</v>
      </c>
      <c r="D725" s="113"/>
      <c r="E725" s="99">
        <v>0</v>
      </c>
      <c r="F725" s="100">
        <v>4.7708462766464961E-6</v>
      </c>
      <c r="G725" s="101">
        <v>4.7708462766464961E-6</v>
      </c>
      <c r="H725" s="81" t="s">
        <v>289</v>
      </c>
      <c r="I725" s="102" t="s">
        <v>290</v>
      </c>
      <c r="J725" s="100">
        <f>$F725*'2. Emissions Units &amp; Activities'!H$37*(1-$E725)</f>
        <v>1.1221030442672558E-5</v>
      </c>
      <c r="K725" s="103">
        <f>$F725*'2. Emissions Units &amp; Activities'!I$37*(1-$E725)</f>
        <v>1.6030043489532228E-5</v>
      </c>
      <c r="L725" s="81">
        <f>$F725*'2. Emissions Units &amp; Activities'!J$37*(1-$E725)</f>
        <v>1.6030043489532228E-5</v>
      </c>
      <c r="M725" s="100" t="s">
        <v>121</v>
      </c>
      <c r="N725" s="103">
        <f>$G725*'2. Emissions Units &amp; Activities'!L$37*(1-$E725)</f>
        <v>3.847210437487735E-6</v>
      </c>
      <c r="O725" s="81">
        <f>$G725*'2. Emissions Units &amp; Activities'!M$37*(1-$E725)</f>
        <v>3.847210437487735E-6</v>
      </c>
    </row>
    <row r="726" spans="1:15">
      <c r="A726" s="77" t="s">
        <v>189</v>
      </c>
      <c r="B726" s="98" t="s">
        <v>265</v>
      </c>
      <c r="C726" s="79" t="str">
        <f>IFERROR(IF(B726="No CAS","",INDEX('DEQ Pollutant List'!$C$7:$C$611,MATCH('3. Pollutant Emissions - EF'!B726,'DEQ Pollutant List'!$B$7:$B$611,0))),"")</f>
        <v>Cadmium and compounds</v>
      </c>
      <c r="D726" s="113"/>
      <c r="E726" s="99">
        <v>0</v>
      </c>
      <c r="F726" s="100">
        <v>8.0778295781549296E-5</v>
      </c>
      <c r="G726" s="101">
        <v>8.0778295781549296E-5</v>
      </c>
      <c r="H726" s="81" t="s">
        <v>289</v>
      </c>
      <c r="I726" s="102" t="s">
        <v>290</v>
      </c>
      <c r="J726" s="100">
        <f>$F726*'2. Emissions Units &amp; Activities'!H$37*(1-$E726)</f>
        <v>1.8999055167820392E-4</v>
      </c>
      <c r="K726" s="103">
        <f>$F726*'2. Emissions Units &amp; Activities'!I$37*(1-$E726)</f>
        <v>2.7141507382600564E-4</v>
      </c>
      <c r="L726" s="81">
        <f>$F726*'2. Emissions Units &amp; Activities'!J$37*(1-$E726)</f>
        <v>2.7141507382600564E-4</v>
      </c>
      <c r="M726" s="100" t="s">
        <v>121</v>
      </c>
      <c r="N726" s="103">
        <f>$G726*'2. Emissions Units &amp; Activities'!L$37*(1-$E726)</f>
        <v>6.5139617718241359E-5</v>
      </c>
      <c r="O726" s="81">
        <f>$G726*'2. Emissions Units &amp; Activities'!M$37*(1-$E726)</f>
        <v>6.5139617718241359E-5</v>
      </c>
    </row>
    <row r="727" spans="1:15">
      <c r="A727" s="77" t="s">
        <v>189</v>
      </c>
      <c r="B727" s="98" t="s">
        <v>301</v>
      </c>
      <c r="C727" s="79" t="str">
        <f>IFERROR(IF(B727="No CAS","",INDEX('DEQ Pollutant List'!$C$7:$C$611,MATCH('3. Pollutant Emissions - EF'!B727,'DEQ Pollutant List'!$B$7:$B$611,0))),"")</f>
        <v>Chlorobenzene</v>
      </c>
      <c r="D727" s="113"/>
      <c r="E727" s="99">
        <v>0</v>
      </c>
      <c r="F727" s="100">
        <v>2.0000000000000001E-4</v>
      </c>
      <c r="G727" s="101">
        <v>2.0000000000000001E-4</v>
      </c>
      <c r="H727" s="81" t="s">
        <v>289</v>
      </c>
      <c r="I727" s="102" t="s">
        <v>290</v>
      </c>
      <c r="J727" s="100">
        <f>$F727*'2. Emissions Units &amp; Activities'!H$37*(1-$E727)</f>
        <v>4.704E-4</v>
      </c>
      <c r="K727" s="103">
        <f>$F727*'2. Emissions Units &amp; Activities'!I$37*(1-$E727)</f>
        <v>6.7199999999999996E-4</v>
      </c>
      <c r="L727" s="81">
        <f>$F727*'2. Emissions Units &amp; Activities'!J$37*(1-$E727)</f>
        <v>6.7199999999999996E-4</v>
      </c>
      <c r="M727" s="100" t="s">
        <v>121</v>
      </c>
      <c r="N727" s="103">
        <f>$G727*'2. Emissions Units &amp; Activities'!L$37*(1-$E727)</f>
        <v>1.6128000000000003E-4</v>
      </c>
      <c r="O727" s="81">
        <f>$G727*'2. Emissions Units &amp; Activities'!M$37*(1-$E727)</f>
        <v>1.6128000000000003E-4</v>
      </c>
    </row>
    <row r="728" spans="1:15">
      <c r="A728" s="77" t="s">
        <v>189</v>
      </c>
      <c r="B728" s="98" t="s">
        <v>266</v>
      </c>
      <c r="C728" s="79" t="str">
        <f>IFERROR(IF(B728="No CAS","",INDEX('DEQ Pollutant List'!$C$7:$C$611,MATCH('3. Pollutant Emissions - EF'!B728,'DEQ Pollutant List'!$B$7:$B$611,0))),"")</f>
        <v>Chromium VI, chromate and dichromate particulate</v>
      </c>
      <c r="D728" s="113"/>
      <c r="E728" s="99">
        <v>0</v>
      </c>
      <c r="F728" s="100">
        <v>6.3144459628541096E-5</v>
      </c>
      <c r="G728" s="101">
        <v>6.3144459628541096E-5</v>
      </c>
      <c r="H728" s="81" t="s">
        <v>289</v>
      </c>
      <c r="I728" s="102" t="s">
        <v>290</v>
      </c>
      <c r="J728" s="100">
        <f>$F728*'2. Emissions Units &amp; Activities'!H$37*(1-$E728)</f>
        <v>1.4851576904632865E-4</v>
      </c>
      <c r="K728" s="103">
        <f>$F728*'2. Emissions Units &amp; Activities'!I$37*(1-$E728)</f>
        <v>2.1216538435189807E-4</v>
      </c>
      <c r="L728" s="81">
        <f>$F728*'2. Emissions Units &amp; Activities'!J$37*(1-$E728)</f>
        <v>2.1216538435189807E-4</v>
      </c>
      <c r="M728" s="100" t="s">
        <v>121</v>
      </c>
      <c r="N728" s="103">
        <f>$G728*'2. Emissions Units &amp; Activities'!L$37*(1-$E728)</f>
        <v>5.091969224445555E-5</v>
      </c>
      <c r="O728" s="81">
        <f>$G728*'2. Emissions Units &amp; Activities'!M$37*(1-$E728)</f>
        <v>5.091969224445555E-5</v>
      </c>
    </row>
    <row r="729" spans="1:15">
      <c r="A729" s="77" t="s">
        <v>189</v>
      </c>
      <c r="B729" s="98" t="s">
        <v>302</v>
      </c>
      <c r="C729" s="79" t="str">
        <f>IFERROR(IF(B729="No CAS","",INDEX('DEQ Pollutant List'!$C$7:$C$611,MATCH('3. Pollutant Emissions - EF'!B729,'DEQ Pollutant List'!$B$7:$B$611,0))),"")</f>
        <v>Chrysene</v>
      </c>
      <c r="D729" s="113"/>
      <c r="E729" s="99">
        <v>0</v>
      </c>
      <c r="F729" s="100">
        <v>6.6999913157770699E-5</v>
      </c>
      <c r="G729" s="101">
        <v>6.6999913157770699E-5</v>
      </c>
      <c r="H729" s="81" t="s">
        <v>289</v>
      </c>
      <c r="I729" s="102" t="s">
        <v>290</v>
      </c>
      <c r="J729" s="100">
        <f>$F729*'2. Emissions Units &amp; Activities'!H$37*(1-$E729)</f>
        <v>1.5758379574707667E-4</v>
      </c>
      <c r="K729" s="103">
        <f>$F729*'2. Emissions Units &amp; Activities'!I$37*(1-$E729)</f>
        <v>2.2511970821010953E-4</v>
      </c>
      <c r="L729" s="81">
        <f>$F729*'2. Emissions Units &amp; Activities'!J$37*(1-$E729)</f>
        <v>2.2511970821010953E-4</v>
      </c>
      <c r="M729" s="100" t="s">
        <v>121</v>
      </c>
      <c r="N729" s="103">
        <f>$G729*'2. Emissions Units &amp; Activities'!L$37*(1-$E729)</f>
        <v>5.4028729970426301E-5</v>
      </c>
      <c r="O729" s="81">
        <f>$G729*'2. Emissions Units &amp; Activities'!M$37*(1-$E729)</f>
        <v>5.4028729970426301E-5</v>
      </c>
    </row>
    <row r="730" spans="1:15">
      <c r="A730" s="77" t="s">
        <v>189</v>
      </c>
      <c r="B730" s="98" t="s">
        <v>267</v>
      </c>
      <c r="C730" s="79" t="str">
        <f>IFERROR(IF(B730="No CAS","",INDEX('DEQ Pollutant List'!$C$7:$C$611,MATCH('3. Pollutant Emissions - EF'!B730,'DEQ Pollutant List'!$B$7:$B$611,0))),"")</f>
        <v>Cobalt and compounds</v>
      </c>
      <c r="D730" s="113"/>
      <c r="E730" s="99">
        <v>0</v>
      </c>
      <c r="F730" s="100">
        <v>1.5751137782235815E-5</v>
      </c>
      <c r="G730" s="101">
        <v>1.5751137782235815E-5</v>
      </c>
      <c r="H730" s="81" t="s">
        <v>289</v>
      </c>
      <c r="I730" s="102" t="s">
        <v>290</v>
      </c>
      <c r="J730" s="100">
        <f>$F730*'2. Emissions Units &amp; Activities'!H$37*(1-$E730)</f>
        <v>3.7046676063818633E-5</v>
      </c>
      <c r="K730" s="103">
        <f>$F730*'2. Emissions Units &amp; Activities'!I$37*(1-$E730)</f>
        <v>5.2923822948312334E-5</v>
      </c>
      <c r="L730" s="81">
        <f>$F730*'2. Emissions Units &amp; Activities'!J$37*(1-$E730)</f>
        <v>5.2923822948312334E-5</v>
      </c>
      <c r="M730" s="100" t="s">
        <v>121</v>
      </c>
      <c r="N730" s="103">
        <f>$G730*'2. Emissions Units &amp; Activities'!L$37*(1-$E730)</f>
        <v>1.2701717507594964E-5</v>
      </c>
      <c r="O730" s="81">
        <f>$G730*'2. Emissions Units &amp; Activities'!M$37*(1-$E730)</f>
        <v>1.2701717507594964E-5</v>
      </c>
    </row>
    <row r="731" spans="1:15">
      <c r="A731" s="77" t="s">
        <v>189</v>
      </c>
      <c r="B731" s="98" t="s">
        <v>268</v>
      </c>
      <c r="C731" s="79" t="str">
        <f>IFERROR(IF(B731="No CAS","",INDEX('DEQ Pollutant List'!$C$7:$C$611,MATCH('3. Pollutant Emissions - EF'!B731,'DEQ Pollutant List'!$B$7:$B$611,0))),"")</f>
        <v>Copper and compounds</v>
      </c>
      <c r="D731" s="113"/>
      <c r="E731" s="99">
        <v>0</v>
      </c>
      <c r="F731" s="100">
        <v>5.0213520825554141E-4</v>
      </c>
      <c r="G731" s="101">
        <v>5.0213520825554141E-4</v>
      </c>
      <c r="H731" s="81" t="s">
        <v>289</v>
      </c>
      <c r="I731" s="102" t="s">
        <v>290</v>
      </c>
      <c r="J731" s="100">
        <f>$F731*'2. Emissions Units &amp; Activities'!H$37*(1-$E731)</f>
        <v>1.1810220098170334E-3</v>
      </c>
      <c r="K731" s="103">
        <f>$F731*'2. Emissions Units &amp; Activities'!I$37*(1-$E731)</f>
        <v>1.6871742997386192E-3</v>
      </c>
      <c r="L731" s="81">
        <f>$F731*'2. Emissions Units &amp; Activities'!J$37*(1-$E731)</f>
        <v>1.6871742997386192E-3</v>
      </c>
      <c r="M731" s="100" t="s">
        <v>121</v>
      </c>
      <c r="N731" s="103">
        <f>$G731*'2. Emissions Units &amp; Activities'!L$37*(1-$E731)</f>
        <v>4.0492183193726868E-4</v>
      </c>
      <c r="O731" s="81">
        <f>$G731*'2. Emissions Units &amp; Activities'!M$37*(1-$E731)</f>
        <v>4.0492183193726868E-4</v>
      </c>
    </row>
    <row r="732" spans="1:15">
      <c r="A732" s="77" t="s">
        <v>189</v>
      </c>
      <c r="B732" s="98" t="s">
        <v>303</v>
      </c>
      <c r="C732" s="79" t="str">
        <f>IFERROR(IF(B732="No CAS","",INDEX('DEQ Pollutant List'!$C$7:$C$611,MATCH('3. Pollutant Emissions - EF'!B732,'DEQ Pollutant List'!$B$7:$B$611,0))),"")</f>
        <v>Dibenz[a,h]anthracene</v>
      </c>
      <c r="D732" s="113"/>
      <c r="E732" s="99">
        <v>0</v>
      </c>
      <c r="F732" s="100">
        <v>1.0369866679621714E-6</v>
      </c>
      <c r="G732" s="101">
        <v>1.0369866679621714E-6</v>
      </c>
      <c r="H732" s="81" t="s">
        <v>289</v>
      </c>
      <c r="I732" s="102" t="s">
        <v>290</v>
      </c>
      <c r="J732" s="100">
        <f>$F732*'2. Emissions Units &amp; Activities'!H$37*(1-$E732)</f>
        <v>2.4389926430470272E-6</v>
      </c>
      <c r="K732" s="103">
        <f>$F732*'2. Emissions Units &amp; Activities'!I$37*(1-$E732)</f>
        <v>3.4842752043528956E-6</v>
      </c>
      <c r="L732" s="81">
        <f>$F732*'2. Emissions Units &amp; Activities'!J$37*(1-$E732)</f>
        <v>3.4842752043528956E-6</v>
      </c>
      <c r="M732" s="100" t="s">
        <v>121</v>
      </c>
      <c r="N732" s="103">
        <f>$G732*'2. Emissions Units &amp; Activities'!L$37*(1-$E732)</f>
        <v>8.3622604904469515E-7</v>
      </c>
      <c r="O732" s="81">
        <f>$G732*'2. Emissions Units &amp; Activities'!M$37*(1-$E732)</f>
        <v>8.3622604904469515E-7</v>
      </c>
    </row>
    <row r="733" spans="1:15">
      <c r="A733" s="77" t="s">
        <v>189</v>
      </c>
      <c r="B733" s="98">
        <v>200</v>
      </c>
      <c r="C733" s="79" t="str">
        <f>IFERROR(IF(B733="No CAS","",INDEX('DEQ Pollutant List'!$C$7:$C$611,MATCH('3. Pollutant Emissions - EF'!B733,'DEQ Pollutant List'!$B$7:$B$611,0))),"")</f>
        <v>Diesel particulate matter</v>
      </c>
      <c r="D733" s="113"/>
      <c r="E733" s="99">
        <v>0</v>
      </c>
      <c r="F733" s="100">
        <v>16.9752457004105</v>
      </c>
      <c r="G733" s="101">
        <v>16.9752457004105</v>
      </c>
      <c r="H733" s="81" t="s">
        <v>289</v>
      </c>
      <c r="I733" s="102" t="s">
        <v>290</v>
      </c>
      <c r="J733" s="100">
        <f>$F733*'2. Emissions Units &amp; Activities'!H$37*(1-$E733)</f>
        <v>39.925777887365491</v>
      </c>
      <c r="K733" s="103">
        <f>$F733*'2. Emissions Units &amp; Activities'!I$37*(1-$E733)</f>
        <v>57.036825553379281</v>
      </c>
      <c r="L733" s="81">
        <f>$F733*'2. Emissions Units &amp; Activities'!J$37*(1-$E733)</f>
        <v>57.036825553379281</v>
      </c>
      <c r="M733" s="100" t="s">
        <v>121</v>
      </c>
      <c r="N733" s="103">
        <f>$G733*'2. Emissions Units &amp; Activities'!L$37*(1-$E733)</f>
        <v>13.68883813281103</v>
      </c>
      <c r="O733" s="81">
        <f>$G733*'2. Emissions Units &amp; Activities'!M$37*(1-$E733)</f>
        <v>13.68883813281103</v>
      </c>
    </row>
    <row r="734" spans="1:15">
      <c r="A734" s="77" t="s">
        <v>189</v>
      </c>
      <c r="B734" s="98" t="s">
        <v>269</v>
      </c>
      <c r="C734" s="79" t="str">
        <f>IFERROR(IF(B734="No CAS","",INDEX('DEQ Pollutant List'!$C$7:$C$611,MATCH('3. Pollutant Emissions - EF'!B734,'DEQ Pollutant List'!$B$7:$B$611,0))),"")</f>
        <v>Ethyl benzene</v>
      </c>
      <c r="D734" s="113"/>
      <c r="E734" s="99">
        <v>0</v>
      </c>
      <c r="F734" s="100">
        <v>1.09E-2</v>
      </c>
      <c r="G734" s="101">
        <v>1.09E-2</v>
      </c>
      <c r="H734" s="81" t="s">
        <v>289</v>
      </c>
      <c r="I734" s="102" t="s">
        <v>290</v>
      </c>
      <c r="J734" s="100">
        <f>$F734*'2. Emissions Units &amp; Activities'!H$37*(1-$E734)</f>
        <v>2.5636799999999998E-2</v>
      </c>
      <c r="K734" s="103">
        <f>$F734*'2. Emissions Units &amp; Activities'!I$37*(1-$E734)</f>
        <v>3.6623999999999997E-2</v>
      </c>
      <c r="L734" s="81">
        <f>$F734*'2. Emissions Units &amp; Activities'!J$37*(1-$E734)</f>
        <v>3.6623999999999997E-2</v>
      </c>
      <c r="M734" s="100" t="s">
        <v>121</v>
      </c>
      <c r="N734" s="103">
        <f>$G734*'2. Emissions Units &amp; Activities'!L$37*(1-$E734)</f>
        <v>8.7897600000000006E-3</v>
      </c>
      <c r="O734" s="81">
        <f>$G734*'2. Emissions Units &amp; Activities'!M$37*(1-$E734)</f>
        <v>8.7897600000000006E-3</v>
      </c>
    </row>
    <row r="735" spans="1:15">
      <c r="A735" s="77" t="s">
        <v>189</v>
      </c>
      <c r="B735" s="98" t="s">
        <v>304</v>
      </c>
      <c r="C735" s="79" t="str">
        <f>IFERROR(IF(B735="No CAS","",INDEX('DEQ Pollutant List'!$C$7:$C$611,MATCH('3. Pollutant Emissions - EF'!B735,'DEQ Pollutant List'!$B$7:$B$611,0))),"")</f>
        <v>Fluoranthene</v>
      </c>
      <c r="D735" s="113"/>
      <c r="E735" s="99">
        <v>0</v>
      </c>
      <c r="F735" s="100">
        <v>3.6995325890908364E-4</v>
      </c>
      <c r="G735" s="101">
        <v>3.6995325890908364E-4</v>
      </c>
      <c r="H735" s="81" t="s">
        <v>289</v>
      </c>
      <c r="I735" s="102" t="s">
        <v>290</v>
      </c>
      <c r="J735" s="100">
        <f>$F735*'2. Emissions Units &amp; Activities'!H$37*(1-$E735)</f>
        <v>8.7013006495416465E-4</v>
      </c>
      <c r="K735" s="103">
        <f>$F735*'2. Emissions Units &amp; Activities'!I$37*(1-$E735)</f>
        <v>1.243042949934521E-3</v>
      </c>
      <c r="L735" s="81">
        <f>$F735*'2. Emissions Units &amp; Activities'!J$37*(1-$E735)</f>
        <v>1.243042949934521E-3</v>
      </c>
      <c r="M735" s="100" t="s">
        <v>121</v>
      </c>
      <c r="N735" s="103">
        <f>$G735*'2. Emissions Units &amp; Activities'!L$37*(1-$E735)</f>
        <v>2.9833030798428507E-4</v>
      </c>
      <c r="O735" s="81">
        <f>$G735*'2. Emissions Units &amp; Activities'!M$37*(1-$E735)</f>
        <v>2.9833030798428507E-4</v>
      </c>
    </row>
    <row r="736" spans="1:15">
      <c r="A736" s="77" t="s">
        <v>189</v>
      </c>
      <c r="B736" s="98" t="s">
        <v>305</v>
      </c>
      <c r="C736" s="79" t="str">
        <f>IFERROR(IF(B736="No CAS","",INDEX('DEQ Pollutant List'!$C$7:$C$611,MATCH('3. Pollutant Emissions - EF'!B736,'DEQ Pollutant List'!$B$7:$B$611,0))),"")</f>
        <v>Fluorene</v>
      </c>
      <c r="D736" s="113"/>
      <c r="E736" s="99">
        <v>0</v>
      </c>
      <c r="F736" s="100">
        <v>2.1843972782305239E-3</v>
      </c>
      <c r="G736" s="101">
        <v>2.1843972782305239E-3</v>
      </c>
      <c r="H736" s="81" t="s">
        <v>289</v>
      </c>
      <c r="I736" s="102" t="s">
        <v>290</v>
      </c>
      <c r="J736" s="100">
        <f>$F736*'2. Emissions Units &amp; Activities'!H$37*(1-$E736)</f>
        <v>5.1377023983981921E-3</v>
      </c>
      <c r="K736" s="103">
        <f>$F736*'2. Emissions Units &amp; Activities'!I$37*(1-$E736)</f>
        <v>7.3395748548545602E-3</v>
      </c>
      <c r="L736" s="81">
        <f>$F736*'2. Emissions Units &amp; Activities'!J$37*(1-$E736)</f>
        <v>7.3395748548545602E-3</v>
      </c>
      <c r="M736" s="100" t="s">
        <v>121</v>
      </c>
      <c r="N736" s="103">
        <f>$G736*'2. Emissions Units &amp; Activities'!L$37*(1-$E736)</f>
        <v>1.7614979651650947E-3</v>
      </c>
      <c r="O736" s="81">
        <f>$G736*'2. Emissions Units &amp; Activities'!M$37*(1-$E736)</f>
        <v>1.7614979651650947E-3</v>
      </c>
    </row>
    <row r="737" spans="1:15">
      <c r="A737" s="77" t="s">
        <v>189</v>
      </c>
      <c r="B737" s="98" t="s">
        <v>270</v>
      </c>
      <c r="C737" s="79" t="str">
        <f>IFERROR(IF(B737="No CAS","",INDEX('DEQ Pollutant List'!$C$7:$C$611,MATCH('3. Pollutant Emissions - EF'!B737,'DEQ Pollutant List'!$B$7:$B$611,0))),"")</f>
        <v>Formaldehyde</v>
      </c>
      <c r="D737" s="113"/>
      <c r="E737" s="99">
        <v>0</v>
      </c>
      <c r="F737" s="100">
        <v>2.7130627655139485</v>
      </c>
      <c r="G737" s="101">
        <v>2.7130627655139485</v>
      </c>
      <c r="H737" s="81" t="s">
        <v>289</v>
      </c>
      <c r="I737" s="102" t="s">
        <v>290</v>
      </c>
      <c r="J737" s="100">
        <f>$F737*'2. Emissions Units &amp; Activities'!H$37*(1-$E737)</f>
        <v>6.381123624488807</v>
      </c>
      <c r="K737" s="103">
        <f>$F737*'2. Emissions Units &amp; Activities'!I$37*(1-$E737)</f>
        <v>9.1158908921268669</v>
      </c>
      <c r="L737" s="81">
        <f>$F737*'2. Emissions Units &amp; Activities'!J$37*(1-$E737)</f>
        <v>9.1158908921268669</v>
      </c>
      <c r="M737" s="100" t="s">
        <v>121</v>
      </c>
      <c r="N737" s="103">
        <f>$G737*'2. Emissions Units &amp; Activities'!L$37*(1-$E737)</f>
        <v>2.1878138141104486</v>
      </c>
      <c r="O737" s="81">
        <f>$G737*'2. Emissions Units &amp; Activities'!M$37*(1-$E737)</f>
        <v>2.1878138141104486</v>
      </c>
    </row>
    <row r="738" spans="1:15">
      <c r="A738" s="77" t="s">
        <v>189</v>
      </c>
      <c r="B738" s="98" t="s">
        <v>271</v>
      </c>
      <c r="C738" s="79" t="str">
        <f>IFERROR(IF(B738="No CAS","",INDEX('DEQ Pollutant List'!$C$7:$C$611,MATCH('3. Pollutant Emissions - EF'!B738,'DEQ Pollutant List'!$B$7:$B$611,0))),"")</f>
        <v>Hexane</v>
      </c>
      <c r="D738" s="113"/>
      <c r="E738" s="99">
        <v>0</v>
      </c>
      <c r="F738" s="100">
        <v>2.69E-2</v>
      </c>
      <c r="G738" s="101">
        <v>2.69E-2</v>
      </c>
      <c r="H738" s="81" t="s">
        <v>289</v>
      </c>
      <c r="I738" s="102" t="s">
        <v>290</v>
      </c>
      <c r="J738" s="100">
        <f>$F738*'2. Emissions Units &amp; Activities'!H$37*(1-$E738)</f>
        <v>6.32688E-2</v>
      </c>
      <c r="K738" s="103">
        <f>$F738*'2. Emissions Units &amp; Activities'!I$37*(1-$E738)</f>
        <v>9.0383999999999992E-2</v>
      </c>
      <c r="L738" s="81">
        <f>$F738*'2. Emissions Units &amp; Activities'!J$37*(1-$E738)</f>
        <v>9.0383999999999992E-2</v>
      </c>
      <c r="M738" s="100" t="s">
        <v>121</v>
      </c>
      <c r="N738" s="103">
        <f>$G738*'2. Emissions Units &amp; Activities'!L$37*(1-$E738)</f>
        <v>2.1692160000000002E-2</v>
      </c>
      <c r="O738" s="81">
        <f>$G738*'2. Emissions Units &amp; Activities'!M$37*(1-$E738)</f>
        <v>2.1692160000000002E-2</v>
      </c>
    </row>
    <row r="739" spans="1:15">
      <c r="A739" s="77" t="s">
        <v>189</v>
      </c>
      <c r="B739" s="98" t="s">
        <v>306</v>
      </c>
      <c r="C739" s="79" t="str">
        <f>IFERROR(IF(B739="No CAS","",INDEX('DEQ Pollutant List'!$C$7:$C$611,MATCH('3. Pollutant Emissions - EF'!B739,'DEQ Pollutant List'!$B$7:$B$611,0))),"")</f>
        <v>Hydrochloric acid</v>
      </c>
      <c r="D739" s="113"/>
      <c r="E739" s="99">
        <v>0</v>
      </c>
      <c r="F739" s="100">
        <v>0.18629999999999999</v>
      </c>
      <c r="G739" s="101">
        <v>0.18629999999999999</v>
      </c>
      <c r="H739" s="81" t="s">
        <v>289</v>
      </c>
      <c r="I739" s="102" t="s">
        <v>290</v>
      </c>
      <c r="J739" s="100">
        <f>$F739*'2. Emissions Units &amp; Activities'!H$37*(1-$E739)</f>
        <v>0.43817759999999994</v>
      </c>
      <c r="K739" s="103">
        <f>$F739*'2. Emissions Units &amp; Activities'!I$37*(1-$E739)</f>
        <v>0.62596799999999997</v>
      </c>
      <c r="L739" s="81">
        <f>$F739*'2. Emissions Units &amp; Activities'!J$37*(1-$E739)</f>
        <v>0.62596799999999997</v>
      </c>
      <c r="M739" s="100" t="s">
        <v>121</v>
      </c>
      <c r="N739" s="103">
        <f>$G739*'2. Emissions Units &amp; Activities'!L$37*(1-$E739)</f>
        <v>0.15023232000000003</v>
      </c>
      <c r="O739" s="81">
        <f>$G739*'2. Emissions Units &amp; Activities'!M$37*(1-$E739)</f>
        <v>0.15023232000000003</v>
      </c>
    </row>
    <row r="740" spans="1:15">
      <c r="A740" s="77" t="s">
        <v>189</v>
      </c>
      <c r="B740" s="98" t="s">
        <v>307</v>
      </c>
      <c r="C740" s="79" t="str">
        <f>IFERROR(IF(B740="No CAS","",INDEX('DEQ Pollutant List'!$C$7:$C$611,MATCH('3. Pollutant Emissions - EF'!B740,'DEQ Pollutant List'!$B$7:$B$611,0))),"")</f>
        <v>Indeno[1,2,3-cd]pyrene</v>
      </c>
      <c r="D740" s="113"/>
      <c r="E740" s="99">
        <v>0</v>
      </c>
      <c r="F740" s="100">
        <v>1.0710973550430282E-5</v>
      </c>
      <c r="G740" s="101">
        <v>1.0710973550430282E-5</v>
      </c>
      <c r="H740" s="81" t="s">
        <v>289</v>
      </c>
      <c r="I740" s="102" t="s">
        <v>290</v>
      </c>
      <c r="J740" s="100">
        <f>$F740*'2. Emissions Units &amp; Activities'!H$37*(1-$E740)</f>
        <v>2.5192209790612022E-5</v>
      </c>
      <c r="K740" s="103">
        <f>$F740*'2. Emissions Units &amp; Activities'!I$37*(1-$E740)</f>
        <v>3.5988871129445748E-5</v>
      </c>
      <c r="L740" s="81">
        <f>$F740*'2. Emissions Units &amp; Activities'!J$37*(1-$E740)</f>
        <v>3.5988871129445748E-5</v>
      </c>
      <c r="M740" s="100" t="s">
        <v>121</v>
      </c>
      <c r="N740" s="103">
        <f>$G740*'2. Emissions Units &amp; Activities'!L$37*(1-$E740)</f>
        <v>8.6373290710669812E-6</v>
      </c>
      <c r="O740" s="81">
        <f>$G740*'2. Emissions Units &amp; Activities'!M$37*(1-$E740)</f>
        <v>8.6373290710669812E-6</v>
      </c>
    </row>
    <row r="741" spans="1:15">
      <c r="A741" s="77" t="s">
        <v>189</v>
      </c>
      <c r="B741" s="98" t="s">
        <v>272</v>
      </c>
      <c r="C741" s="79" t="str">
        <f>IFERROR(IF(B741="No CAS","",INDEX('DEQ Pollutant List'!$C$7:$C$611,MATCH('3. Pollutant Emissions - EF'!B741,'DEQ Pollutant List'!$B$7:$B$611,0))),"")</f>
        <v>Lead and compounds</v>
      </c>
      <c r="D741" s="113"/>
      <c r="E741" s="99">
        <v>0</v>
      </c>
      <c r="F741" s="100">
        <v>3.636715317945822E-4</v>
      </c>
      <c r="G741" s="101">
        <v>3.636715317945822E-4</v>
      </c>
      <c r="H741" s="81" t="s">
        <v>289</v>
      </c>
      <c r="I741" s="102" t="s">
        <v>290</v>
      </c>
      <c r="J741" s="100">
        <f>$F741*'2. Emissions Units &amp; Activities'!H$37*(1-$E741)</f>
        <v>8.5535544278085725E-4</v>
      </c>
      <c r="K741" s="103">
        <f>$F741*'2. Emissions Units &amp; Activities'!I$37*(1-$E741)</f>
        <v>1.2219363468297961E-3</v>
      </c>
      <c r="L741" s="81">
        <f>$F741*'2. Emissions Units &amp; Activities'!J$37*(1-$E741)</f>
        <v>1.2219363468297961E-3</v>
      </c>
      <c r="M741" s="100" t="s">
        <v>121</v>
      </c>
      <c r="N741" s="103">
        <f>$G741*'2. Emissions Units &amp; Activities'!L$37*(1-$E741)</f>
        <v>2.9326472323915113E-4</v>
      </c>
      <c r="O741" s="81">
        <f>$G741*'2. Emissions Units &amp; Activities'!M$37*(1-$E741)</f>
        <v>2.9326472323915113E-4</v>
      </c>
    </row>
    <row r="742" spans="1:15">
      <c r="A742" s="77" t="s">
        <v>189</v>
      </c>
      <c r="B742" s="98" t="s">
        <v>273</v>
      </c>
      <c r="C742" s="79" t="str">
        <f>IFERROR(IF(B742="No CAS","",INDEX('DEQ Pollutant List'!$C$7:$C$611,MATCH('3. Pollutant Emissions - EF'!B742,'DEQ Pollutant List'!$B$7:$B$611,0))),"")</f>
        <v>Manganese and compounds</v>
      </c>
      <c r="D742" s="113"/>
      <c r="E742" s="99">
        <v>0</v>
      </c>
      <c r="F742" s="100">
        <v>4.1991264918956304E-4</v>
      </c>
      <c r="G742" s="101">
        <v>4.1991264918956304E-4</v>
      </c>
      <c r="H742" s="81" t="s">
        <v>289</v>
      </c>
      <c r="I742" s="102" t="s">
        <v>290</v>
      </c>
      <c r="J742" s="100">
        <f>$F742*'2. Emissions Units &amp; Activities'!H$37*(1-$E742)</f>
        <v>9.8763455089385228E-4</v>
      </c>
      <c r="K742" s="103">
        <f>$F742*'2. Emissions Units &amp; Activities'!I$37*(1-$E742)</f>
        <v>1.4109065012769318E-3</v>
      </c>
      <c r="L742" s="81">
        <f>$F742*'2. Emissions Units &amp; Activities'!J$37*(1-$E742)</f>
        <v>1.4109065012769318E-3</v>
      </c>
      <c r="M742" s="100" t="s">
        <v>121</v>
      </c>
      <c r="N742" s="103">
        <f>$G742*'2. Emissions Units &amp; Activities'!L$37*(1-$E742)</f>
        <v>3.386175603064637E-4</v>
      </c>
      <c r="O742" s="81">
        <f>$G742*'2. Emissions Units &amp; Activities'!M$37*(1-$E742)</f>
        <v>3.386175603064637E-4</v>
      </c>
    </row>
    <row r="743" spans="1:15">
      <c r="A743" s="77" t="s">
        <v>189</v>
      </c>
      <c r="B743" s="98" t="s">
        <v>274</v>
      </c>
      <c r="C743" s="79" t="str">
        <f>IFERROR(IF(B743="No CAS","",INDEX('DEQ Pollutant List'!$C$7:$C$611,MATCH('3. Pollutant Emissions - EF'!B743,'DEQ Pollutant List'!$B$7:$B$611,0))),"")</f>
        <v>Mercury and compounds</v>
      </c>
      <c r="D743" s="113"/>
      <c r="E743" s="99">
        <v>0</v>
      </c>
      <c r="F743" s="100">
        <v>1.5107336534301277E-5</v>
      </c>
      <c r="G743" s="101">
        <v>1.5107336534301277E-5</v>
      </c>
      <c r="H743" s="81" t="s">
        <v>289</v>
      </c>
      <c r="I743" s="102" t="s">
        <v>290</v>
      </c>
      <c r="J743" s="100">
        <f>$F743*'2. Emissions Units &amp; Activities'!H$37*(1-$E743)</f>
        <v>3.5532455528676599E-5</v>
      </c>
      <c r="K743" s="103">
        <f>$F743*'2. Emissions Units &amp; Activities'!I$37*(1-$E743)</f>
        <v>5.0760650755252286E-5</v>
      </c>
      <c r="L743" s="81">
        <f>$F743*'2. Emissions Units &amp; Activities'!J$37*(1-$E743)</f>
        <v>5.0760650755252286E-5</v>
      </c>
      <c r="M743" s="100" t="s">
        <v>121</v>
      </c>
      <c r="N743" s="103">
        <f>$G743*'2. Emissions Units &amp; Activities'!L$37*(1-$E743)</f>
        <v>1.2182556181260552E-5</v>
      </c>
      <c r="O743" s="81">
        <f>$G743*'2. Emissions Units &amp; Activities'!M$37*(1-$E743)</f>
        <v>1.2182556181260552E-5</v>
      </c>
    </row>
    <row r="744" spans="1:15">
      <c r="A744" s="77" t="s">
        <v>189</v>
      </c>
      <c r="B744" s="98" t="s">
        <v>276</v>
      </c>
      <c r="C744" s="79" t="str">
        <f>IFERROR(IF(B744="No CAS","",INDEX('DEQ Pollutant List'!$C$7:$C$611,MATCH('3. Pollutant Emissions - EF'!B744,'DEQ Pollutant List'!$B$7:$B$611,0))),"")</f>
        <v>Naphthalene</v>
      </c>
      <c r="D744" s="113"/>
      <c r="E744" s="99">
        <v>0</v>
      </c>
      <c r="F744" s="100">
        <v>2.6352391113998751E-2</v>
      </c>
      <c r="G744" s="101">
        <v>2.6352391113998751E-2</v>
      </c>
      <c r="H744" s="81" t="s">
        <v>289</v>
      </c>
      <c r="I744" s="102" t="s">
        <v>290</v>
      </c>
      <c r="J744" s="100">
        <f>$F744*'2. Emissions Units &amp; Activities'!H$37*(1-$E744)</f>
        <v>6.1980823900125055E-2</v>
      </c>
      <c r="K744" s="103">
        <f>$F744*'2. Emissions Units &amp; Activities'!I$37*(1-$E744)</f>
        <v>8.8544034143035799E-2</v>
      </c>
      <c r="L744" s="81">
        <f>$F744*'2. Emissions Units &amp; Activities'!J$37*(1-$E744)</f>
        <v>8.8544034143035799E-2</v>
      </c>
      <c r="M744" s="100" t="s">
        <v>121</v>
      </c>
      <c r="N744" s="103">
        <f>$G744*'2. Emissions Units &amp; Activities'!L$37*(1-$E744)</f>
        <v>2.1250568194328596E-2</v>
      </c>
      <c r="O744" s="81">
        <f>$G744*'2. Emissions Units &amp; Activities'!M$37*(1-$E744)</f>
        <v>2.1250568194328596E-2</v>
      </c>
    </row>
    <row r="745" spans="1:15">
      <c r="A745" s="77" t="s">
        <v>189</v>
      </c>
      <c r="B745" s="98" t="s">
        <v>277</v>
      </c>
      <c r="C745" s="79" t="str">
        <f>IFERROR(IF(B745="No CAS","",INDEX('DEQ Pollutant List'!$C$7:$C$611,MATCH('3. Pollutant Emissions - EF'!B745,'DEQ Pollutant List'!$B$7:$B$611,0))),"")</f>
        <v>Nickel and compounds</v>
      </c>
      <c r="D745" s="113"/>
      <c r="E745" s="99">
        <v>0</v>
      </c>
      <c r="F745" s="100">
        <v>1.8222934133210207E-4</v>
      </c>
      <c r="G745" s="101">
        <v>1.8222934133210207E-4</v>
      </c>
      <c r="H745" s="81" t="s">
        <v>289</v>
      </c>
      <c r="I745" s="102" t="s">
        <v>290</v>
      </c>
      <c r="J745" s="100">
        <f>$F745*'2. Emissions Units &amp; Activities'!H$37*(1-$E745)</f>
        <v>4.2860341081310408E-4</v>
      </c>
      <c r="K745" s="103">
        <f>$F745*'2. Emissions Units &amp; Activities'!I$37*(1-$E745)</f>
        <v>6.1229058687586294E-4</v>
      </c>
      <c r="L745" s="81">
        <f>$F745*'2. Emissions Units &amp; Activities'!J$37*(1-$E745)</f>
        <v>6.1229058687586294E-4</v>
      </c>
      <c r="M745" s="100" t="s">
        <v>121</v>
      </c>
      <c r="N745" s="103">
        <f>$G745*'2. Emissions Units &amp; Activities'!L$37*(1-$E745)</f>
        <v>1.4694974085020714E-4</v>
      </c>
      <c r="O745" s="81">
        <f>$G745*'2. Emissions Units &amp; Activities'!M$37*(1-$E745)</f>
        <v>1.4694974085020714E-4</v>
      </c>
    </row>
    <row r="746" spans="1:15">
      <c r="A746" s="77" t="s">
        <v>189</v>
      </c>
      <c r="B746" s="98" t="s">
        <v>308</v>
      </c>
      <c r="C746" s="79" t="str">
        <f>IFERROR(IF(B746="No CAS","",INDEX('DEQ Pollutant List'!$C$7:$C$611,MATCH('3. Pollutant Emissions - EF'!B746,'DEQ Pollutant List'!$B$7:$B$611,0))),"")</f>
        <v>Perylene</v>
      </c>
      <c r="D746" s="113"/>
      <c r="E746" s="99">
        <v>0</v>
      </c>
      <c r="F746" s="100">
        <v>1.1782465534251089E-6</v>
      </c>
      <c r="G746" s="101">
        <v>1.1782465534251089E-6</v>
      </c>
      <c r="H746" s="81" t="s">
        <v>289</v>
      </c>
      <c r="I746" s="102" t="s">
        <v>290</v>
      </c>
      <c r="J746" s="100">
        <f>$F746*'2. Emissions Units &amp; Activities'!H$37*(1-$E746)</f>
        <v>2.7712358936558558E-6</v>
      </c>
      <c r="K746" s="103">
        <f>$F746*'2. Emissions Units &amp; Activities'!I$37*(1-$E746)</f>
        <v>3.9589084195083659E-6</v>
      </c>
      <c r="L746" s="81">
        <f>$F746*'2. Emissions Units &amp; Activities'!J$37*(1-$E746)</f>
        <v>3.9589084195083659E-6</v>
      </c>
      <c r="M746" s="100" t="s">
        <v>121</v>
      </c>
      <c r="N746" s="103">
        <f>$G746*'2. Emissions Units &amp; Activities'!L$37*(1-$E746)</f>
        <v>9.5013802068200793E-7</v>
      </c>
      <c r="O746" s="81">
        <f>$G746*'2. Emissions Units &amp; Activities'!M$37*(1-$E746)</f>
        <v>9.5013802068200793E-7</v>
      </c>
    </row>
    <row r="747" spans="1:15">
      <c r="A747" s="77" t="s">
        <v>189</v>
      </c>
      <c r="B747" s="98" t="s">
        <v>309</v>
      </c>
      <c r="C747" s="79" t="str">
        <f>IFERROR(IF(B747="No CAS","",INDEX('DEQ Pollutant List'!$C$7:$C$611,MATCH('3. Pollutant Emissions - EF'!B747,'DEQ Pollutant List'!$B$7:$B$611,0))),"")</f>
        <v>Phenanthrene</v>
      </c>
      <c r="D747" s="113"/>
      <c r="E747" s="99">
        <v>0</v>
      </c>
      <c r="F747" s="100">
        <v>4.5419465326501894E-3</v>
      </c>
      <c r="G747" s="101">
        <v>4.5419465326501894E-3</v>
      </c>
      <c r="H747" s="81" t="s">
        <v>289</v>
      </c>
      <c r="I747" s="102" t="s">
        <v>290</v>
      </c>
      <c r="J747" s="100">
        <f>$F747*'2. Emissions Units &amp; Activities'!H$37*(1-$E747)</f>
        <v>1.0682658244793244E-2</v>
      </c>
      <c r="K747" s="103">
        <f>$F747*'2. Emissions Units &amp; Activities'!I$37*(1-$E747)</f>
        <v>1.5260940349704636E-2</v>
      </c>
      <c r="L747" s="81">
        <f>$F747*'2. Emissions Units &amp; Activities'!J$37*(1-$E747)</f>
        <v>1.5260940349704636E-2</v>
      </c>
      <c r="M747" s="100" t="s">
        <v>121</v>
      </c>
      <c r="N747" s="103">
        <f>$G747*'2. Emissions Units &amp; Activities'!L$37*(1-$E747)</f>
        <v>3.6626256839291131E-3</v>
      </c>
      <c r="O747" s="81">
        <f>$G747*'2. Emissions Units &amp; Activities'!M$37*(1-$E747)</f>
        <v>3.6626256839291131E-3</v>
      </c>
    </row>
    <row r="748" spans="1:15">
      <c r="A748" s="77" t="s">
        <v>189</v>
      </c>
      <c r="B748" s="98">
        <v>504</v>
      </c>
      <c r="C748" s="79" t="str">
        <f>IFERROR(IF(B748="No CAS","",INDEX('DEQ Pollutant List'!$C$7:$C$611,MATCH('3. Pollutant Emissions - EF'!B748,'DEQ Pollutant List'!$B$7:$B$611,0))),"")</f>
        <v>Phosphorus and compounds</v>
      </c>
      <c r="D748" s="113"/>
      <c r="E748" s="99">
        <v>0</v>
      </c>
      <c r="F748" s="100">
        <v>8.4039857312420349E-3</v>
      </c>
      <c r="G748" s="101">
        <v>8.4039857312420349E-3</v>
      </c>
      <c r="H748" s="81" t="s">
        <v>289</v>
      </c>
      <c r="I748" s="102" t="s">
        <v>290</v>
      </c>
      <c r="J748" s="100">
        <f>$F748*'2. Emissions Units &amp; Activities'!H$37*(1-$E748)</f>
        <v>1.9766174439881264E-2</v>
      </c>
      <c r="K748" s="103">
        <f>$F748*'2. Emissions Units &amp; Activities'!I$37*(1-$E748)</f>
        <v>2.8237392056973235E-2</v>
      </c>
      <c r="L748" s="81">
        <f>$F748*'2. Emissions Units &amp; Activities'!J$37*(1-$E748)</f>
        <v>2.8237392056973235E-2</v>
      </c>
      <c r="M748" s="100" t="s">
        <v>121</v>
      </c>
      <c r="N748" s="103">
        <f>$G748*'2. Emissions Units &amp; Activities'!L$37*(1-$E748)</f>
        <v>6.7769740936735783E-3</v>
      </c>
      <c r="O748" s="81">
        <f>$G748*'2. Emissions Units &amp; Activities'!M$37*(1-$E748)</f>
        <v>6.7769740936735783E-3</v>
      </c>
    </row>
    <row r="749" spans="1:15">
      <c r="A749" s="77" t="s">
        <v>189</v>
      </c>
      <c r="B749" s="98" t="s">
        <v>310</v>
      </c>
      <c r="C749" s="79" t="str">
        <f>IFERROR(IF(B749="No CAS","",INDEX('DEQ Pollutant List'!$C$7:$C$611,MATCH('3. Pollutant Emissions - EF'!B749,'DEQ Pollutant List'!$B$7:$B$611,0))),"")</f>
        <v>Propylene</v>
      </c>
      <c r="D749" s="113"/>
      <c r="E749" s="99">
        <v>0</v>
      </c>
      <c r="F749" s="100">
        <v>0.47</v>
      </c>
      <c r="G749" s="101">
        <v>0.47</v>
      </c>
      <c r="H749" s="81" t="s">
        <v>289</v>
      </c>
      <c r="I749" s="102" t="s">
        <v>290</v>
      </c>
      <c r="J749" s="100">
        <f>$F749*'2. Emissions Units &amp; Activities'!H$37*(1-$E749)</f>
        <v>1.10544</v>
      </c>
      <c r="K749" s="103">
        <f>$F749*'2. Emissions Units &amp; Activities'!I$37*(1-$E749)</f>
        <v>1.5791999999999999</v>
      </c>
      <c r="L749" s="81">
        <f>$F749*'2. Emissions Units &amp; Activities'!J$37*(1-$E749)</f>
        <v>1.5791999999999999</v>
      </c>
      <c r="M749" s="100" t="s">
        <v>121</v>
      </c>
      <c r="N749" s="103">
        <f>$G749*'2. Emissions Units &amp; Activities'!L$37*(1-$E749)</f>
        <v>0.37900800000000001</v>
      </c>
      <c r="O749" s="81">
        <f>$G749*'2. Emissions Units &amp; Activities'!M$37*(1-$E749)</f>
        <v>0.37900800000000001</v>
      </c>
    </row>
    <row r="750" spans="1:15">
      <c r="A750" s="77" t="s">
        <v>189</v>
      </c>
      <c r="B750" s="98" t="s">
        <v>311</v>
      </c>
      <c r="C750" s="79" t="str">
        <f>IFERROR(IF(B750="No CAS","",INDEX('DEQ Pollutant List'!$C$7:$C$611,MATCH('3. Pollutant Emissions - EF'!B750,'DEQ Pollutant List'!$B$7:$B$611,0))),"")</f>
        <v>Pyrene</v>
      </c>
      <c r="D750" s="113"/>
      <c r="E750" s="99">
        <v>0</v>
      </c>
      <c r="F750" s="100">
        <v>1.25E-3</v>
      </c>
      <c r="G750" s="101">
        <v>1.25E-3</v>
      </c>
      <c r="H750" s="81" t="s">
        <v>289</v>
      </c>
      <c r="I750" s="102" t="s">
        <v>290</v>
      </c>
      <c r="J750" s="100">
        <f>$F750*'2. Emissions Units &amp; Activities'!H$37*(1-$E750)</f>
        <v>2.9399999999999999E-3</v>
      </c>
      <c r="K750" s="103">
        <f>$F750*'2. Emissions Units &amp; Activities'!I$37*(1-$E750)</f>
        <v>4.1999999999999997E-3</v>
      </c>
      <c r="L750" s="81">
        <f>$F750*'2. Emissions Units &amp; Activities'!J$37*(1-$E750)</f>
        <v>4.1999999999999997E-3</v>
      </c>
      <c r="M750" s="100" t="s">
        <v>121</v>
      </c>
      <c r="N750" s="103">
        <f>$G750*'2. Emissions Units &amp; Activities'!L$37*(1-$E750)</f>
        <v>1.0080000000000002E-3</v>
      </c>
      <c r="O750" s="81">
        <f>$G750*'2. Emissions Units &amp; Activities'!M$37*(1-$E750)</f>
        <v>1.0080000000000002E-3</v>
      </c>
    </row>
    <row r="751" spans="1:15">
      <c r="A751" s="77" t="s">
        <v>189</v>
      </c>
      <c r="B751" s="98" t="s">
        <v>278</v>
      </c>
      <c r="C751" s="79" t="str">
        <f>IFERROR(IF(B751="No CAS","",INDEX('DEQ Pollutant List'!$C$7:$C$611,MATCH('3. Pollutant Emissions - EF'!B751,'DEQ Pollutant List'!$B$7:$B$611,0))),"")</f>
        <v>Selenium and compounds</v>
      </c>
      <c r="D751" s="113"/>
      <c r="E751" s="99">
        <v>0</v>
      </c>
      <c r="F751" s="100">
        <v>3.7638267956703413E-4</v>
      </c>
      <c r="G751" s="101">
        <v>3.7638267956703413E-4</v>
      </c>
      <c r="H751" s="81" t="s">
        <v>289</v>
      </c>
      <c r="I751" s="102" t="s">
        <v>290</v>
      </c>
      <c r="J751" s="100">
        <f>$F751*'2. Emissions Units &amp; Activities'!H$37*(1-$E751)</f>
        <v>8.8525206234166428E-4</v>
      </c>
      <c r="K751" s="103">
        <f>$F751*'2. Emissions Units &amp; Activities'!I$37*(1-$E751)</f>
        <v>1.2646458033452347E-3</v>
      </c>
      <c r="L751" s="81">
        <f>$F751*'2. Emissions Units &amp; Activities'!J$37*(1-$E751)</f>
        <v>1.2646458033452347E-3</v>
      </c>
      <c r="M751" s="100" t="s">
        <v>121</v>
      </c>
      <c r="N751" s="103">
        <f>$G751*'2. Emissions Units &amp; Activities'!L$37*(1-$E751)</f>
        <v>3.0351499280285637E-4</v>
      </c>
      <c r="O751" s="81">
        <f>$G751*'2. Emissions Units &amp; Activities'!M$37*(1-$E751)</f>
        <v>3.0351499280285637E-4</v>
      </c>
    </row>
    <row r="752" spans="1:15">
      <c r="A752" s="77" t="s">
        <v>189</v>
      </c>
      <c r="B752" s="98" t="s">
        <v>312</v>
      </c>
      <c r="C752" s="79" t="str">
        <f>IFERROR(IF(B752="No CAS","",INDEX('DEQ Pollutant List'!$C$7:$C$611,MATCH('3. Pollutant Emissions - EF'!B752,'DEQ Pollutant List'!$B$7:$B$611,0))),"")</f>
        <v>Silver and compounds</v>
      </c>
      <c r="D752" s="113"/>
      <c r="E752" s="99">
        <v>0</v>
      </c>
      <c r="F752" s="100">
        <v>4.8013014217323475E-5</v>
      </c>
      <c r="G752" s="101">
        <v>4.8013014217323475E-5</v>
      </c>
      <c r="H752" s="81" t="s">
        <v>289</v>
      </c>
      <c r="I752" s="102" t="s">
        <v>290</v>
      </c>
      <c r="J752" s="100">
        <f>$F752*'2. Emissions Units &amp; Activities'!H$37*(1-$E752)</f>
        <v>1.129266094391448E-4</v>
      </c>
      <c r="K752" s="103">
        <f>$F752*'2. Emissions Units &amp; Activities'!I$37*(1-$E752)</f>
        <v>1.6132372777020686E-4</v>
      </c>
      <c r="L752" s="81">
        <f>$F752*'2. Emissions Units &amp; Activities'!J$37*(1-$E752)</f>
        <v>1.6132372777020686E-4</v>
      </c>
      <c r="M752" s="100" t="s">
        <v>121</v>
      </c>
      <c r="N752" s="103">
        <f>$G752*'2. Emissions Units &amp; Activities'!L$37*(1-$E752)</f>
        <v>3.8717694664849652E-5</v>
      </c>
      <c r="O752" s="81">
        <f>$G752*'2. Emissions Units &amp; Activities'!M$37*(1-$E752)</f>
        <v>3.8717694664849652E-5</v>
      </c>
    </row>
    <row r="753" spans="1:15">
      <c r="A753" s="77" t="s">
        <v>189</v>
      </c>
      <c r="B753" s="98" t="s">
        <v>313</v>
      </c>
      <c r="C753" s="79" t="str">
        <f>IFERROR(IF(B753="No CAS","",INDEX('DEQ Pollutant List'!$C$7:$C$611,MATCH('3. Pollutant Emissions - EF'!B753,'DEQ Pollutant List'!$B$7:$B$611,0))),"")</f>
        <v>Thallium and compounds</v>
      </c>
      <c r="D753" s="113"/>
      <c r="E753" s="99">
        <v>0</v>
      </c>
      <c r="F753" s="100">
        <v>2.4009368143584827E-4</v>
      </c>
      <c r="G753" s="101">
        <v>2.4009368143584827E-4</v>
      </c>
      <c r="H753" s="81" t="s">
        <v>289</v>
      </c>
      <c r="I753" s="102" t="s">
        <v>290</v>
      </c>
      <c r="J753" s="100">
        <f>$F753*'2. Emissions Units &amp; Activities'!H$37*(1-$E753)</f>
        <v>5.6470033873711508E-4</v>
      </c>
      <c r="K753" s="103">
        <f>$F753*'2. Emissions Units &amp; Activities'!I$37*(1-$E753)</f>
        <v>8.0671476962445015E-4</v>
      </c>
      <c r="L753" s="81">
        <f>$F753*'2. Emissions Units &amp; Activities'!J$37*(1-$E753)</f>
        <v>8.0671476962445015E-4</v>
      </c>
      <c r="M753" s="100" t="s">
        <v>121</v>
      </c>
      <c r="N753" s="103">
        <f>$G753*'2. Emissions Units &amp; Activities'!L$37*(1-$E753)</f>
        <v>1.9361154470986806E-4</v>
      </c>
      <c r="O753" s="81">
        <f>$G753*'2. Emissions Units &amp; Activities'!M$37*(1-$E753)</f>
        <v>1.9361154470986806E-4</v>
      </c>
    </row>
    <row r="754" spans="1:15">
      <c r="A754" s="77" t="s">
        <v>189</v>
      </c>
      <c r="B754" s="98" t="s">
        <v>279</v>
      </c>
      <c r="C754" s="79" t="str">
        <f>IFERROR(IF(B754="No CAS","",INDEX('DEQ Pollutant List'!$C$7:$C$611,MATCH('3. Pollutant Emissions - EF'!B754,'DEQ Pollutant List'!$B$7:$B$611,0))),"")</f>
        <v>Toluene</v>
      </c>
      <c r="D754" s="113"/>
      <c r="E754" s="99">
        <v>0</v>
      </c>
      <c r="F754" s="100">
        <v>0.10539999999999999</v>
      </c>
      <c r="G754" s="101">
        <v>0.10539999999999999</v>
      </c>
      <c r="H754" s="81" t="s">
        <v>289</v>
      </c>
      <c r="I754" s="102" t="s">
        <v>290</v>
      </c>
      <c r="J754" s="100">
        <f>$F754*'2. Emissions Units &amp; Activities'!H$37*(1-$E754)</f>
        <v>0.24790079999999998</v>
      </c>
      <c r="K754" s="103">
        <f>$F754*'2. Emissions Units &amp; Activities'!I$37*(1-$E754)</f>
        <v>0.35414399999999996</v>
      </c>
      <c r="L754" s="81">
        <f>$F754*'2. Emissions Units &amp; Activities'!J$37*(1-$E754)</f>
        <v>0.35414399999999996</v>
      </c>
      <c r="M754" s="100" t="s">
        <v>121</v>
      </c>
      <c r="N754" s="103">
        <f>$G754*'2. Emissions Units &amp; Activities'!L$37*(1-$E754)</f>
        <v>8.4994560000000011E-2</v>
      </c>
      <c r="O754" s="81">
        <f>$G754*'2. Emissions Units &amp; Activities'!M$37*(1-$E754)</f>
        <v>8.4994560000000011E-2</v>
      </c>
    </row>
    <row r="755" spans="1:15">
      <c r="A755" s="77" t="s">
        <v>189</v>
      </c>
      <c r="B755" s="98" t="s">
        <v>281</v>
      </c>
      <c r="C755" s="79" t="str">
        <f>IFERROR(IF(B755="No CAS","",INDEX('DEQ Pollutant List'!$C$7:$C$611,MATCH('3. Pollutant Emissions - EF'!B755,'DEQ Pollutant List'!$B$7:$B$611,0))),"")</f>
        <v>Xylene (mixture), including m-xylene, o-xylene, p-xylene</v>
      </c>
      <c r="D755" s="113"/>
      <c r="E755" s="99">
        <v>0</v>
      </c>
      <c r="F755" s="100">
        <v>4.24E-2</v>
      </c>
      <c r="G755" s="101">
        <v>4.24E-2</v>
      </c>
      <c r="H755" s="81" t="s">
        <v>289</v>
      </c>
      <c r="I755" s="102" t="s">
        <v>290</v>
      </c>
      <c r="J755" s="100">
        <f>$F755*'2. Emissions Units &amp; Activities'!H$37*(1-$E755)</f>
        <v>9.9724799999999988E-2</v>
      </c>
      <c r="K755" s="103">
        <f>$F755*'2. Emissions Units &amp; Activities'!I$37*(1-$E755)</f>
        <v>0.14246400000000001</v>
      </c>
      <c r="L755" s="81">
        <f>$F755*'2. Emissions Units &amp; Activities'!J$37*(1-$E755)</f>
        <v>0.14246400000000001</v>
      </c>
      <c r="M755" s="100" t="s">
        <v>121</v>
      </c>
      <c r="N755" s="103">
        <f>$G755*'2. Emissions Units &amp; Activities'!L$37*(1-$E755)</f>
        <v>3.4191360000000004E-2</v>
      </c>
      <c r="O755" s="81">
        <f>$G755*'2. Emissions Units &amp; Activities'!M$37*(1-$E755)</f>
        <v>3.4191360000000004E-2</v>
      </c>
    </row>
    <row r="756" spans="1:15">
      <c r="A756" s="77" t="s">
        <v>189</v>
      </c>
      <c r="B756" s="98" t="s">
        <v>282</v>
      </c>
      <c r="C756" s="79" t="str">
        <f>IFERROR(IF(B756="No CAS","",INDEX('DEQ Pollutant List'!$C$7:$C$611,MATCH('3. Pollutant Emissions - EF'!B756,'DEQ Pollutant List'!$B$7:$B$611,0))),"")</f>
        <v>Zinc and compounds</v>
      </c>
      <c r="D756" s="113"/>
      <c r="E756" s="99">
        <v>0</v>
      </c>
      <c r="F756" s="100">
        <v>5.2261769021193245E-3</v>
      </c>
      <c r="G756" s="101">
        <v>5.2261769021193245E-3</v>
      </c>
      <c r="H756" s="81" t="s">
        <v>289</v>
      </c>
      <c r="I756" s="102" t="s">
        <v>290</v>
      </c>
      <c r="J756" s="100">
        <f>$F756*'2. Emissions Units &amp; Activities'!H$37*(1-$E756)</f>
        <v>1.2291968073784651E-2</v>
      </c>
      <c r="K756" s="103">
        <f>$F756*'2. Emissions Units &amp; Activities'!I$37*(1-$E756)</f>
        <v>1.755995439112093E-2</v>
      </c>
      <c r="L756" s="81">
        <f>$F756*'2. Emissions Units &amp; Activities'!J$37*(1-$E756)</f>
        <v>1.755995439112093E-2</v>
      </c>
      <c r="M756" s="100" t="s">
        <v>121</v>
      </c>
      <c r="N756" s="103">
        <f>$G756*'2. Emissions Units &amp; Activities'!L$37*(1-$E756)</f>
        <v>4.2143890538690236E-3</v>
      </c>
      <c r="O756" s="81">
        <f>$G756*'2. Emissions Units &amp; Activities'!M$37*(1-$E756)</f>
        <v>4.2143890538690236E-3</v>
      </c>
    </row>
    <row r="757" spans="1:15">
      <c r="A757" s="77"/>
      <c r="B757" s="98"/>
      <c r="C757" s="79" t="str">
        <f>IFERROR(IF(B757="No CAS","",INDEX('DEQ Pollutant List'!$C$7:$C$611,MATCH('3. Pollutant Emissions - EF'!B757,'DEQ Pollutant List'!$B$7:$B$611,0))),"")</f>
        <v/>
      </c>
      <c r="D757" s="113"/>
      <c r="E757" s="99"/>
      <c r="F757" s="100"/>
      <c r="G757" s="101"/>
      <c r="H757" s="81"/>
      <c r="I757" s="102"/>
      <c r="J757" s="100"/>
      <c r="K757" s="103"/>
      <c r="L757" s="81"/>
      <c r="M757" s="100"/>
      <c r="N757" s="103"/>
      <c r="O757" s="81"/>
    </row>
    <row r="758" spans="1:15">
      <c r="A758" s="77" t="s">
        <v>192</v>
      </c>
      <c r="B758" s="98" t="s">
        <v>288</v>
      </c>
      <c r="C758" s="79" t="str">
        <f>IFERROR(IF(B758="No CAS","",INDEX('DEQ Pollutant List'!$C$7:$C$611,MATCH('3. Pollutant Emissions - EF'!B758,'DEQ Pollutant List'!$B$7:$B$611,0))),"")</f>
        <v>1,3-Butadiene</v>
      </c>
      <c r="D758" s="113"/>
      <c r="E758" s="99">
        <v>0</v>
      </c>
      <c r="F758" s="100">
        <v>0.21740000000000001</v>
      </c>
      <c r="G758" s="101">
        <v>0.21740000000000001</v>
      </c>
      <c r="H758" s="81" t="s">
        <v>289</v>
      </c>
      <c r="I758" s="102" t="s">
        <v>290</v>
      </c>
      <c r="J758" s="100">
        <f>$F758*'2. Emissions Units &amp; Activities'!H$38*(1-$E758)</f>
        <v>0.36831038399999999</v>
      </c>
      <c r="K758" s="103">
        <f>$F758*'2. Emissions Units &amp; Activities'!I$38*(1-$E758)</f>
        <v>0.678288</v>
      </c>
      <c r="L758" s="81">
        <f>$F758*'2. Emissions Units &amp; Activities'!J$38*(1-$E758)</f>
        <v>0.678288</v>
      </c>
      <c r="M758" s="100" t="s">
        <v>121</v>
      </c>
      <c r="N758" s="103">
        <f>$G758*'2. Emissions Units &amp; Activities'!L$38*(1-$E758)</f>
        <v>0.16278911999999998</v>
      </c>
      <c r="O758" s="81">
        <f>$G758*'2. Emissions Units &amp; Activities'!M$38*(1-$E758)</f>
        <v>0.16278911999999998</v>
      </c>
    </row>
    <row r="759" spans="1:15">
      <c r="A759" s="77" t="s">
        <v>192</v>
      </c>
      <c r="B759" s="98" t="s">
        <v>291</v>
      </c>
      <c r="C759" s="79" t="str">
        <f>IFERROR(IF(B759="No CAS","",INDEX('DEQ Pollutant List'!$C$7:$C$611,MATCH('3. Pollutant Emissions - EF'!B759,'DEQ Pollutant List'!$B$7:$B$611,0))),"")</f>
        <v>2-Methyl naphthalene</v>
      </c>
      <c r="D759" s="113"/>
      <c r="E759" s="99">
        <v>0</v>
      </c>
      <c r="F759" s="100">
        <v>1.2297907414592798E-2</v>
      </c>
      <c r="G759" s="101">
        <v>1.2297907414592798E-2</v>
      </c>
      <c r="H759" s="81" t="s">
        <v>289</v>
      </c>
      <c r="I759" s="102" t="s">
        <v>290</v>
      </c>
      <c r="J759" s="100">
        <f>$F759*'2. Emissions Units &amp; Activities'!H$38*(1-$E759)</f>
        <v>2.0834622825506532E-2</v>
      </c>
      <c r="K759" s="103">
        <f>$F759*'2. Emissions Units &amp; Activities'!I$38*(1-$E759)</f>
        <v>3.836947113352953E-2</v>
      </c>
      <c r="L759" s="81">
        <f>$F759*'2. Emissions Units &amp; Activities'!J$38*(1-$E759)</f>
        <v>3.836947113352953E-2</v>
      </c>
      <c r="M759" s="100" t="s">
        <v>121</v>
      </c>
      <c r="N759" s="103">
        <f>$G759*'2. Emissions Units &amp; Activities'!L$38*(1-$E759)</f>
        <v>9.2086730720470859E-3</v>
      </c>
      <c r="O759" s="81">
        <f>$G759*'2. Emissions Units &amp; Activities'!M$38*(1-$E759)</f>
        <v>9.2086730720470859E-3</v>
      </c>
    </row>
    <row r="760" spans="1:15">
      <c r="A760" s="77" t="s">
        <v>192</v>
      </c>
      <c r="B760" s="98" t="s">
        <v>292</v>
      </c>
      <c r="C760" s="79" t="str">
        <f>IFERROR(IF(B760="No CAS","",INDEX('DEQ Pollutant List'!$C$7:$C$611,MATCH('3. Pollutant Emissions - EF'!B760,'DEQ Pollutant List'!$B$7:$B$611,0))),"")</f>
        <v>Acenaphthene</v>
      </c>
      <c r="D760" s="113"/>
      <c r="E760" s="99">
        <v>0</v>
      </c>
      <c r="F760" s="100">
        <v>7.3461430796324472E-4</v>
      </c>
      <c r="G760" s="101">
        <v>7.3461430796324472E-4</v>
      </c>
      <c r="H760" s="81" t="s">
        <v>289</v>
      </c>
      <c r="I760" s="102" t="s">
        <v>290</v>
      </c>
      <c r="J760" s="100">
        <f>$F760*'2. Emissions Units &amp; Activities'!H$38*(1-$E760)</f>
        <v>1.2445541759790106E-3</v>
      </c>
      <c r="K760" s="103">
        <f>$F760*'2. Emissions Units &amp; Activities'!I$38*(1-$E760)</f>
        <v>2.2919966408453236E-3</v>
      </c>
      <c r="L760" s="81">
        <f>$F760*'2. Emissions Units &amp; Activities'!J$38*(1-$E760)</f>
        <v>2.2919966408453236E-3</v>
      </c>
      <c r="M760" s="100" t="s">
        <v>121</v>
      </c>
      <c r="N760" s="103">
        <f>$G760*'2. Emissions Units &amp; Activities'!L$38*(1-$E760)</f>
        <v>5.5007919380287758E-4</v>
      </c>
      <c r="O760" s="81">
        <f>$G760*'2. Emissions Units &amp; Activities'!M$38*(1-$E760)</f>
        <v>5.5007919380287758E-4</v>
      </c>
    </row>
    <row r="761" spans="1:15">
      <c r="A761" s="77" t="s">
        <v>192</v>
      </c>
      <c r="B761" s="98" t="s">
        <v>293</v>
      </c>
      <c r="C761" s="79" t="str">
        <f>IFERROR(IF(B761="No CAS","",INDEX('DEQ Pollutant List'!$C$7:$C$611,MATCH('3. Pollutant Emissions - EF'!B761,'DEQ Pollutant List'!$B$7:$B$611,0))),"")</f>
        <v>Acenaphthylene</v>
      </c>
      <c r="D761" s="113"/>
      <c r="E761" s="99">
        <v>0</v>
      </c>
      <c r="F761" s="100">
        <v>8.0981637303101373E-4</v>
      </c>
      <c r="G761" s="101">
        <v>8.0981637303101373E-4</v>
      </c>
      <c r="H761" s="81" t="s">
        <v>289</v>
      </c>
      <c r="I761" s="102" t="s">
        <v>290</v>
      </c>
      <c r="J761" s="100">
        <f>$F761*'2. Emissions Units &amp; Activities'!H$38*(1-$E761)</f>
        <v>1.3719585065342221E-3</v>
      </c>
      <c r="K761" s="103">
        <f>$F761*'2. Emissions Units &amp; Activities'!I$38*(1-$E761)</f>
        <v>2.5266270838567627E-3</v>
      </c>
      <c r="L761" s="81">
        <f>$F761*'2. Emissions Units &amp; Activities'!J$38*(1-$E761)</f>
        <v>2.5266270838567627E-3</v>
      </c>
      <c r="M761" s="100" t="s">
        <v>121</v>
      </c>
      <c r="N761" s="103">
        <f>$G761*'2. Emissions Units &amp; Activities'!L$38*(1-$E761)</f>
        <v>6.0639050012562304E-4</v>
      </c>
      <c r="O761" s="81">
        <f>$G761*'2. Emissions Units &amp; Activities'!M$38*(1-$E761)</f>
        <v>6.0639050012562304E-4</v>
      </c>
    </row>
    <row r="762" spans="1:15">
      <c r="A762" s="77" t="s">
        <v>192</v>
      </c>
      <c r="B762" s="98" t="s">
        <v>255</v>
      </c>
      <c r="C762" s="79" t="str">
        <f>IFERROR(IF(B762="No CAS","",INDEX('DEQ Pollutant List'!$C$7:$C$611,MATCH('3. Pollutant Emissions - EF'!B762,'DEQ Pollutant List'!$B$7:$B$611,0))),"")</f>
        <v>Acetaldehyde</v>
      </c>
      <c r="D762" s="113"/>
      <c r="E762" s="99">
        <v>0</v>
      </c>
      <c r="F762" s="100">
        <v>0.7833</v>
      </c>
      <c r="G762" s="101">
        <v>0.7833</v>
      </c>
      <c r="H762" s="81" t="s">
        <v>289</v>
      </c>
      <c r="I762" s="102" t="s">
        <v>290</v>
      </c>
      <c r="J762" s="100">
        <f>$F762*'2. Emissions Units &amp; Activities'!H$38*(1-$E762)</f>
        <v>1.3270355279999999</v>
      </c>
      <c r="K762" s="103">
        <f>$F762*'2. Emissions Units &amp; Activities'!I$38*(1-$E762)</f>
        <v>2.4438960000000001</v>
      </c>
      <c r="L762" s="81">
        <f>$F762*'2. Emissions Units &amp; Activities'!J$38*(1-$E762)</f>
        <v>2.4438960000000001</v>
      </c>
      <c r="M762" s="100" t="s">
        <v>121</v>
      </c>
      <c r="N762" s="103">
        <f>$G762*'2. Emissions Units &amp; Activities'!L$38*(1-$E762)</f>
        <v>0.5865350399999999</v>
      </c>
      <c r="O762" s="81">
        <f>$G762*'2. Emissions Units &amp; Activities'!M$38*(1-$E762)</f>
        <v>0.5865350399999999</v>
      </c>
    </row>
    <row r="763" spans="1:15">
      <c r="A763" s="77" t="s">
        <v>192</v>
      </c>
      <c r="B763" s="98" t="s">
        <v>259</v>
      </c>
      <c r="C763" s="79" t="str">
        <f>IFERROR(IF(B763="No CAS","",INDEX('DEQ Pollutant List'!$C$7:$C$611,MATCH('3. Pollutant Emissions - EF'!B763,'DEQ Pollutant List'!$B$7:$B$611,0))),"")</f>
        <v>Acrolein</v>
      </c>
      <c r="D763" s="113"/>
      <c r="E763" s="99">
        <v>0</v>
      </c>
      <c r="F763" s="100">
        <v>3.39E-2</v>
      </c>
      <c r="G763" s="101">
        <v>3.39E-2</v>
      </c>
      <c r="H763" s="81" t="s">
        <v>289</v>
      </c>
      <c r="I763" s="102" t="s">
        <v>290</v>
      </c>
      <c r="J763" s="100">
        <f>$F763*'2. Emissions Units &amp; Activities'!H$38*(1-$E763)</f>
        <v>5.7432023999999998E-2</v>
      </c>
      <c r="K763" s="103">
        <f>$F763*'2. Emissions Units &amp; Activities'!I$38*(1-$E763)</f>
        <v>0.105768</v>
      </c>
      <c r="L763" s="81">
        <f>$F763*'2. Emissions Units &amp; Activities'!J$38*(1-$E763)</f>
        <v>0.105768</v>
      </c>
      <c r="M763" s="100" t="s">
        <v>121</v>
      </c>
      <c r="N763" s="103">
        <f>$G763*'2. Emissions Units &amp; Activities'!L$38*(1-$E763)</f>
        <v>2.5384319999999995E-2</v>
      </c>
      <c r="O763" s="81">
        <f>$G763*'2. Emissions Units &amp; Activities'!M$38*(1-$E763)</f>
        <v>2.5384319999999995E-2</v>
      </c>
    </row>
    <row r="764" spans="1:15">
      <c r="A764" s="77" t="s">
        <v>192</v>
      </c>
      <c r="B764" s="98" t="s">
        <v>260</v>
      </c>
      <c r="C764" s="79" t="str">
        <f>IFERROR(IF(B764="No CAS","",INDEX('DEQ Pollutant List'!$C$7:$C$611,MATCH('3. Pollutant Emissions - EF'!B764,'DEQ Pollutant List'!$B$7:$B$611,0))),"")</f>
        <v>Ammonia</v>
      </c>
      <c r="D764" s="113"/>
      <c r="E764" s="99">
        <v>0</v>
      </c>
      <c r="F764" s="100">
        <v>2.9</v>
      </c>
      <c r="G764" s="101">
        <v>2.9</v>
      </c>
      <c r="H764" s="81" t="s">
        <v>289</v>
      </c>
      <c r="I764" s="102" t="s">
        <v>290</v>
      </c>
      <c r="J764" s="100">
        <f>$F764*'2. Emissions Units &amp; Activities'!H$38*(1-$E764)</f>
        <v>4.9130639999999994</v>
      </c>
      <c r="K764" s="103">
        <f>$F764*'2. Emissions Units &amp; Activities'!I$38*(1-$E764)</f>
        <v>9.048</v>
      </c>
      <c r="L764" s="81">
        <f>$F764*'2. Emissions Units &amp; Activities'!J$38*(1-$E764)</f>
        <v>9.048</v>
      </c>
      <c r="M764" s="100" t="s">
        <v>121</v>
      </c>
      <c r="N764" s="103">
        <f>$G764*'2. Emissions Units &amp; Activities'!L$38*(1-$E764)</f>
        <v>2.1715199999999997</v>
      </c>
      <c r="O764" s="81">
        <f>$G764*'2. Emissions Units &amp; Activities'!M$38*(1-$E764)</f>
        <v>2.1715199999999997</v>
      </c>
    </row>
    <row r="765" spans="1:15">
      <c r="A765" s="77" t="s">
        <v>192</v>
      </c>
      <c r="B765" s="98" t="s">
        <v>294</v>
      </c>
      <c r="C765" s="79" t="str">
        <f>IFERROR(IF(B765="No CAS","",INDEX('DEQ Pollutant List'!$C$7:$C$611,MATCH('3. Pollutant Emissions - EF'!B765,'DEQ Pollutant List'!$B$7:$B$611,0))),"")</f>
        <v>Anthracene</v>
      </c>
      <c r="D765" s="113"/>
      <c r="E765" s="99">
        <v>0</v>
      </c>
      <c r="F765" s="100">
        <v>4.5209000937094504E-4</v>
      </c>
      <c r="G765" s="101">
        <v>4.5209000937094504E-4</v>
      </c>
      <c r="H765" s="81" t="s">
        <v>289</v>
      </c>
      <c r="I765" s="102" t="s">
        <v>290</v>
      </c>
      <c r="J765" s="100">
        <f>$F765*'2. Emissions Units &amp; Activities'!H$38*(1-$E765)</f>
        <v>7.6591281027588024E-4</v>
      </c>
      <c r="K765" s="103">
        <f>$F765*'2. Emissions Units &amp; Activities'!I$38*(1-$E765)</f>
        <v>1.4105208292373487E-3</v>
      </c>
      <c r="L765" s="81">
        <f>$F765*'2. Emissions Units &amp; Activities'!J$38*(1-$E765)</f>
        <v>1.4105208292373487E-3</v>
      </c>
      <c r="M765" s="100" t="s">
        <v>121</v>
      </c>
      <c r="N765" s="103">
        <f>$G765*'2. Emissions Units &amp; Activities'!L$38*(1-$E765)</f>
        <v>3.385249990169636E-4</v>
      </c>
      <c r="O765" s="81">
        <f>$G765*'2. Emissions Units &amp; Activities'!M$38*(1-$E765)</f>
        <v>3.385249990169636E-4</v>
      </c>
    </row>
    <row r="766" spans="1:15">
      <c r="A766" s="77" t="s">
        <v>192</v>
      </c>
      <c r="B766" s="98" t="s">
        <v>295</v>
      </c>
      <c r="C766" s="79" t="str">
        <f>IFERROR(IF(B766="No CAS","",INDEX('DEQ Pollutant List'!$C$7:$C$611,MATCH('3. Pollutant Emissions - EF'!B766,'DEQ Pollutant List'!$B$7:$B$611,0))),"")</f>
        <v>Antimony and compounds</v>
      </c>
      <c r="D766" s="113"/>
      <c r="E766" s="99">
        <v>0</v>
      </c>
      <c r="F766" s="100">
        <v>3.1818727304855452E-4</v>
      </c>
      <c r="G766" s="101">
        <v>3.1818727304855452E-4</v>
      </c>
      <c r="H766" s="81" t="s">
        <v>289</v>
      </c>
      <c r="I766" s="102" t="s">
        <v>290</v>
      </c>
      <c r="J766" s="100">
        <f>$F766*'2. Emissions Units &amp; Activities'!H$38*(1-$E766)</f>
        <v>5.3906015050793907E-4</v>
      </c>
      <c r="K766" s="103">
        <f>$F766*'2. Emissions Units &amp; Activities'!I$38*(1-$E766)</f>
        <v>9.9274429191149004E-4</v>
      </c>
      <c r="L766" s="81">
        <f>$F766*'2. Emissions Units &amp; Activities'!J$38*(1-$E766)</f>
        <v>9.9274429191149004E-4</v>
      </c>
      <c r="M766" s="100" t="s">
        <v>121</v>
      </c>
      <c r="N766" s="103">
        <f>$G766*'2. Emissions Units &amp; Activities'!L$38*(1-$E766)</f>
        <v>2.3825863005875759E-4</v>
      </c>
      <c r="O766" s="81">
        <f>$G766*'2. Emissions Units &amp; Activities'!M$38*(1-$E766)</f>
        <v>2.3825863005875759E-4</v>
      </c>
    </row>
    <row r="767" spans="1:15">
      <c r="A767" s="77" t="s">
        <v>192</v>
      </c>
      <c r="B767" s="98" t="s">
        <v>253</v>
      </c>
      <c r="C767" s="79" t="str">
        <f>IFERROR(IF(B767="No CAS","",INDEX('DEQ Pollutant List'!$C$7:$C$611,MATCH('3. Pollutant Emissions - EF'!B767,'DEQ Pollutant List'!$B$7:$B$611,0))),"")</f>
        <v>Arsenic and compounds</v>
      </c>
      <c r="D767" s="113"/>
      <c r="E767" s="99">
        <v>0</v>
      </c>
      <c r="F767" s="100">
        <v>2.7685267838269253E-4</v>
      </c>
      <c r="G767" s="101">
        <v>2.7685267838269253E-4</v>
      </c>
      <c r="H767" s="81" t="s">
        <v>289</v>
      </c>
      <c r="I767" s="102" t="s">
        <v>290</v>
      </c>
      <c r="J767" s="100">
        <f>$F767*'2. Emissions Units &amp; Activities'!H$38*(1-$E767)</f>
        <v>4.6903273360882238E-4</v>
      </c>
      <c r="K767" s="103">
        <f>$F767*'2. Emissions Units &amp; Activities'!I$38*(1-$E767)</f>
        <v>8.6378035655400071E-4</v>
      </c>
      <c r="L767" s="81">
        <f>$F767*'2. Emissions Units &amp; Activities'!J$38*(1-$E767)</f>
        <v>8.6378035655400071E-4</v>
      </c>
      <c r="M767" s="100" t="s">
        <v>121</v>
      </c>
      <c r="N767" s="103">
        <f>$G767*'2. Emissions Units &amp; Activities'!L$38*(1-$E767)</f>
        <v>2.0730728557296014E-4</v>
      </c>
      <c r="O767" s="81">
        <f>$G767*'2. Emissions Units &amp; Activities'!M$38*(1-$E767)</f>
        <v>2.0730728557296014E-4</v>
      </c>
    </row>
    <row r="768" spans="1:15">
      <c r="A768" s="77" t="s">
        <v>192</v>
      </c>
      <c r="B768" s="98" t="s">
        <v>261</v>
      </c>
      <c r="C768" s="79" t="str">
        <f>IFERROR(IF(B768="No CAS","",INDEX('DEQ Pollutant List'!$C$7:$C$611,MATCH('3. Pollutant Emissions - EF'!B768,'DEQ Pollutant List'!$B$7:$B$611,0))),"")</f>
        <v>Barium and compounds</v>
      </c>
      <c r="D768" s="113"/>
      <c r="E768" s="99">
        <v>0</v>
      </c>
      <c r="F768" s="100">
        <v>3.7389334939055331E-4</v>
      </c>
      <c r="G768" s="101">
        <v>3.7389334939055331E-4</v>
      </c>
      <c r="H768" s="81" t="s">
        <v>289</v>
      </c>
      <c r="I768" s="102" t="s">
        <v>290</v>
      </c>
      <c r="J768" s="100">
        <f>$F768*'2. Emissions Units &amp; Activities'!H$38*(1-$E768)</f>
        <v>6.3343515680349977E-4</v>
      </c>
      <c r="K768" s="103">
        <f>$F768*'2. Emissions Units &amp; Activities'!I$38*(1-$E768)</f>
        <v>1.1665472500985263E-3</v>
      </c>
      <c r="L768" s="81">
        <f>$F768*'2. Emissions Units &amp; Activities'!J$38*(1-$E768)</f>
        <v>1.1665472500985263E-3</v>
      </c>
      <c r="M768" s="100" t="s">
        <v>121</v>
      </c>
      <c r="N768" s="103">
        <f>$G768*'2. Emissions Units &amp; Activities'!L$38*(1-$E768)</f>
        <v>2.7997134002364629E-4</v>
      </c>
      <c r="O768" s="81">
        <f>$G768*'2. Emissions Units &amp; Activities'!M$38*(1-$E768)</f>
        <v>2.7997134002364629E-4</v>
      </c>
    </row>
    <row r="769" spans="1:15">
      <c r="A769" s="77" t="s">
        <v>192</v>
      </c>
      <c r="B769" s="98" t="s">
        <v>296</v>
      </c>
      <c r="C769" s="79" t="str">
        <f>IFERROR(IF(B769="No CAS","",INDEX('DEQ Pollutant List'!$C$7:$C$611,MATCH('3. Pollutant Emissions - EF'!B769,'DEQ Pollutant List'!$B$7:$B$611,0))),"")</f>
        <v>Benz[a]anthracene</v>
      </c>
      <c r="D769" s="113"/>
      <c r="E769" s="99">
        <v>0</v>
      </c>
      <c r="F769" s="100">
        <v>4.8541323701614526E-5</v>
      </c>
      <c r="G769" s="101">
        <v>4.8541323701614526E-5</v>
      </c>
      <c r="H769" s="81" t="s">
        <v>289</v>
      </c>
      <c r="I769" s="102" t="s">
        <v>290</v>
      </c>
      <c r="J769" s="100">
        <f>$F769*'2. Emissions Units &amp; Activities'!H$38*(1-$E769)</f>
        <v>8.2236768962327261E-5</v>
      </c>
      <c r="K769" s="103">
        <f>$F769*'2. Emissions Units &amp; Activities'!I$38*(1-$E769)</f>
        <v>1.5144892994903734E-4</v>
      </c>
      <c r="L769" s="81">
        <f>$F769*'2. Emissions Units &amp; Activities'!J$38*(1-$E769)</f>
        <v>1.5144892994903734E-4</v>
      </c>
      <c r="M769" s="100" t="s">
        <v>121</v>
      </c>
      <c r="N769" s="103">
        <f>$G769*'2. Emissions Units &amp; Activities'!L$38*(1-$E769)</f>
        <v>3.6347743187768951E-5</v>
      </c>
      <c r="O769" s="81">
        <f>$G769*'2. Emissions Units &amp; Activities'!M$38*(1-$E769)</f>
        <v>3.6347743187768951E-5</v>
      </c>
    </row>
    <row r="770" spans="1:15">
      <c r="A770" s="77" t="s">
        <v>192</v>
      </c>
      <c r="B770" s="98" t="s">
        <v>262</v>
      </c>
      <c r="C770" s="79" t="str">
        <f>IFERROR(IF(B770="No CAS","",INDEX('DEQ Pollutant List'!$C$7:$C$611,MATCH('3. Pollutant Emissions - EF'!B770,'DEQ Pollutant List'!$B$7:$B$611,0))),"")</f>
        <v>Benzene</v>
      </c>
      <c r="D770" s="113"/>
      <c r="E770" s="99">
        <v>0</v>
      </c>
      <c r="F770" s="100">
        <v>0.18629999999999999</v>
      </c>
      <c r="G770" s="101">
        <v>0.18629999999999999</v>
      </c>
      <c r="H770" s="81" t="s">
        <v>289</v>
      </c>
      <c r="I770" s="102" t="s">
        <v>290</v>
      </c>
      <c r="J770" s="100">
        <f>$F770*'2. Emissions Units &amp; Activities'!H$38*(1-$E770)</f>
        <v>0.31562200799999995</v>
      </c>
      <c r="K770" s="103">
        <f>$F770*'2. Emissions Units &amp; Activities'!I$38*(1-$E770)</f>
        <v>0.58125599999999999</v>
      </c>
      <c r="L770" s="81">
        <f>$F770*'2. Emissions Units &amp; Activities'!J$38*(1-$E770)</f>
        <v>0.58125599999999999</v>
      </c>
      <c r="M770" s="100" t="s">
        <v>121</v>
      </c>
      <c r="N770" s="103">
        <f>$G770*'2. Emissions Units &amp; Activities'!L$38*(1-$E770)</f>
        <v>0.13950143999999998</v>
      </c>
      <c r="O770" s="81">
        <f>$G770*'2. Emissions Units &amp; Activities'!M$38*(1-$E770)</f>
        <v>0.13950143999999998</v>
      </c>
    </row>
    <row r="771" spans="1:15">
      <c r="A771" s="77" t="s">
        <v>192</v>
      </c>
      <c r="B771" s="98" t="s">
        <v>263</v>
      </c>
      <c r="C771" s="79" t="str">
        <f>IFERROR(IF(B771="No CAS","",INDEX('DEQ Pollutant List'!$C$7:$C$611,MATCH('3. Pollutant Emissions - EF'!B771,'DEQ Pollutant List'!$B$7:$B$611,0))),"")</f>
        <v>Benzo[a]pyrene</v>
      </c>
      <c r="D771" s="113"/>
      <c r="E771" s="99">
        <v>0</v>
      </c>
      <c r="F771" s="100">
        <v>1.4385237354722992E-5</v>
      </c>
      <c r="G771" s="101">
        <v>1.4385237354722992E-5</v>
      </c>
      <c r="H771" s="81" t="s">
        <v>289</v>
      </c>
      <c r="I771" s="102" t="s">
        <v>290</v>
      </c>
      <c r="J771" s="100">
        <f>$F771*'2. Emissions Units &amp; Activities'!H$38*(1-$E771)</f>
        <v>2.4370893716877504E-5</v>
      </c>
      <c r="K771" s="103">
        <f>$F771*'2. Emissions Units &amp; Activities'!I$38*(1-$E771)</f>
        <v>4.4881940546735736E-5</v>
      </c>
      <c r="L771" s="81">
        <f>$F771*'2. Emissions Units &amp; Activities'!J$38*(1-$E771)</f>
        <v>4.4881940546735736E-5</v>
      </c>
      <c r="M771" s="100" t="s">
        <v>121</v>
      </c>
      <c r="N771" s="103">
        <f>$G771*'2. Emissions Units &amp; Activities'!L$38*(1-$E771)</f>
        <v>1.0771665731216575E-5</v>
      </c>
      <c r="O771" s="81">
        <f>$G771*'2. Emissions Units &amp; Activities'!M$38*(1-$E771)</f>
        <v>1.0771665731216575E-5</v>
      </c>
    </row>
    <row r="772" spans="1:15">
      <c r="A772" s="77" t="s">
        <v>192</v>
      </c>
      <c r="B772" s="98" t="s">
        <v>297</v>
      </c>
      <c r="C772" s="79" t="str">
        <f>IFERROR(IF(B772="No CAS","",INDEX('DEQ Pollutant List'!$C$7:$C$611,MATCH('3. Pollutant Emissions - EF'!B772,'DEQ Pollutant List'!$B$7:$B$611,0))),"")</f>
        <v>Benzo[b]fluoranthene</v>
      </c>
      <c r="D772" s="113"/>
      <c r="E772" s="99">
        <v>0</v>
      </c>
      <c r="F772" s="100">
        <v>4.4353578135943152E-5</v>
      </c>
      <c r="G772" s="101">
        <v>4.4353578135943152E-5</v>
      </c>
      <c r="H772" s="81" t="s">
        <v>289</v>
      </c>
      <c r="I772" s="102" t="s">
        <v>290</v>
      </c>
      <c r="J772" s="100">
        <f>$F772*'2. Emissions Units &amp; Activities'!H$38*(1-$E772)</f>
        <v>7.5142057934789446E-5</v>
      </c>
      <c r="K772" s="103">
        <f>$F772*'2. Emissions Units &amp; Activities'!I$38*(1-$E772)</f>
        <v>1.3838316378414264E-4</v>
      </c>
      <c r="L772" s="81">
        <f>$F772*'2. Emissions Units &amp; Activities'!J$38*(1-$E772)</f>
        <v>1.3838316378414264E-4</v>
      </c>
      <c r="M772" s="100" t="s">
        <v>121</v>
      </c>
      <c r="N772" s="103">
        <f>$G772*'2. Emissions Units &amp; Activities'!L$38*(1-$E772)</f>
        <v>3.3211959308194226E-5</v>
      </c>
      <c r="O772" s="81">
        <f>$G772*'2. Emissions Units &amp; Activities'!M$38*(1-$E772)</f>
        <v>3.3211959308194226E-5</v>
      </c>
    </row>
    <row r="773" spans="1:15">
      <c r="A773" s="77" t="s">
        <v>192</v>
      </c>
      <c r="B773" s="98" t="s">
        <v>298</v>
      </c>
      <c r="C773" s="79" t="str">
        <f>IFERROR(IF(B773="No CAS","",INDEX('DEQ Pollutant List'!$C$7:$C$611,MATCH('3. Pollutant Emissions - EF'!B773,'DEQ Pollutant List'!$B$7:$B$611,0))),"")</f>
        <v>Benzo[e]pyrene</v>
      </c>
      <c r="D773" s="113"/>
      <c r="E773" s="99">
        <v>0</v>
      </c>
      <c r="F773" s="100">
        <v>3.2868294417433586E-5</v>
      </c>
      <c r="G773" s="101">
        <v>3.2868294417433586E-5</v>
      </c>
      <c r="H773" s="81" t="s">
        <v>289</v>
      </c>
      <c r="I773" s="102" t="s">
        <v>290</v>
      </c>
      <c r="J773" s="100">
        <f>$F773*'2. Emissions Units &amp; Activities'!H$38*(1-$E773)</f>
        <v>5.568414967023928E-5</v>
      </c>
      <c r="K773" s="103">
        <f>$F773*'2. Emissions Units &amp; Activities'!I$38*(1-$E773)</f>
        <v>1.0254907858239279E-4</v>
      </c>
      <c r="L773" s="81">
        <f>$F773*'2. Emissions Units &amp; Activities'!J$38*(1-$E773)</f>
        <v>1.0254907858239279E-4</v>
      </c>
      <c r="M773" s="100" t="s">
        <v>121</v>
      </c>
      <c r="N773" s="103">
        <f>$G773*'2. Emissions Units &amp; Activities'!L$38*(1-$E773)</f>
        <v>2.4611778859774268E-5</v>
      </c>
      <c r="O773" s="81">
        <f>$G773*'2. Emissions Units &amp; Activities'!M$38*(1-$E773)</f>
        <v>2.4611778859774268E-5</v>
      </c>
    </row>
    <row r="774" spans="1:15">
      <c r="A774" s="77" t="s">
        <v>192</v>
      </c>
      <c r="B774" s="98" t="s">
        <v>299</v>
      </c>
      <c r="C774" s="79" t="str">
        <f>IFERROR(IF(B774="No CAS","",INDEX('DEQ Pollutant List'!$C$7:$C$611,MATCH('3. Pollutant Emissions - EF'!B774,'DEQ Pollutant List'!$B$7:$B$611,0))),"")</f>
        <v>Benzo[g,h,i]perylene</v>
      </c>
      <c r="D774" s="113"/>
      <c r="E774" s="99">
        <v>0</v>
      </c>
      <c r="F774" s="100">
        <v>2.187429870630113E-5</v>
      </c>
      <c r="G774" s="101">
        <v>2.187429870630113E-5</v>
      </c>
      <c r="H774" s="81" t="s">
        <v>289</v>
      </c>
      <c r="I774" s="102" t="s">
        <v>290</v>
      </c>
      <c r="J774" s="100">
        <f>$F774*'2. Emissions Units &amp; Activities'!H$38*(1-$E774)</f>
        <v>3.7058561896267121E-5</v>
      </c>
      <c r="K774" s="103">
        <f>$F774*'2. Emissions Units &amp; Activities'!I$38*(1-$E774)</f>
        <v>6.8247811963659529E-5</v>
      </c>
      <c r="L774" s="81">
        <f>$F774*'2. Emissions Units &amp; Activities'!J$38*(1-$E774)</f>
        <v>6.8247811963659529E-5</v>
      </c>
      <c r="M774" s="100" t="s">
        <v>121</v>
      </c>
      <c r="N774" s="103">
        <f>$G774*'2. Emissions Units &amp; Activities'!L$38*(1-$E774)</f>
        <v>1.6379474871278283E-5</v>
      </c>
      <c r="O774" s="81">
        <f>$G774*'2. Emissions Units &amp; Activities'!M$38*(1-$E774)</f>
        <v>1.6379474871278283E-5</v>
      </c>
    </row>
    <row r="775" spans="1:15">
      <c r="A775" s="77" t="s">
        <v>192</v>
      </c>
      <c r="B775" s="98" t="s">
        <v>300</v>
      </c>
      <c r="C775" s="79" t="str">
        <f>IFERROR(IF(B775="No CAS","",INDEX('DEQ Pollutant List'!$C$7:$C$611,MATCH('3. Pollutant Emissions - EF'!B775,'DEQ Pollutant List'!$B$7:$B$611,0))),"")</f>
        <v>Benzo[k]fluoranthene</v>
      </c>
      <c r="D775" s="113"/>
      <c r="E775" s="99">
        <v>0</v>
      </c>
      <c r="F775" s="100">
        <v>1.3054358967800315E-5</v>
      </c>
      <c r="G775" s="101">
        <v>1.3054358967800315E-5</v>
      </c>
      <c r="H775" s="81" t="s">
        <v>289</v>
      </c>
      <c r="I775" s="102" t="s">
        <v>290</v>
      </c>
      <c r="J775" s="100">
        <f>$F775*'2. Emissions Units &amp; Activities'!H$38*(1-$E775)</f>
        <v>2.2116172788888581E-5</v>
      </c>
      <c r="K775" s="103">
        <f>$F775*'2. Emissions Units &amp; Activities'!I$38*(1-$E775)</f>
        <v>4.0729599979536982E-5</v>
      </c>
      <c r="L775" s="81">
        <f>$F775*'2. Emissions Units &amp; Activities'!J$38*(1-$E775)</f>
        <v>4.0729599979536982E-5</v>
      </c>
      <c r="M775" s="100" t="s">
        <v>121</v>
      </c>
      <c r="N775" s="103">
        <f>$G775*'2. Emissions Units &amp; Activities'!L$38*(1-$E775)</f>
        <v>9.7751039950888741E-6</v>
      </c>
      <c r="O775" s="81">
        <f>$G775*'2. Emissions Units &amp; Activities'!M$38*(1-$E775)</f>
        <v>9.7751039950888741E-6</v>
      </c>
    </row>
    <row r="776" spans="1:15">
      <c r="A776" s="77" t="s">
        <v>192</v>
      </c>
      <c r="B776" s="98" t="s">
        <v>264</v>
      </c>
      <c r="C776" s="79" t="str">
        <f>IFERROR(IF(B776="No CAS","",INDEX('DEQ Pollutant List'!$C$7:$C$611,MATCH('3. Pollutant Emissions - EF'!B776,'DEQ Pollutant List'!$B$7:$B$611,0))),"")</f>
        <v>Beryllium and compounds</v>
      </c>
      <c r="D776" s="113"/>
      <c r="E776" s="99">
        <v>0</v>
      </c>
      <c r="F776" s="100">
        <v>4.7708462766464961E-6</v>
      </c>
      <c r="G776" s="101">
        <v>4.7708462766464961E-6</v>
      </c>
      <c r="H776" s="81" t="s">
        <v>289</v>
      </c>
      <c r="I776" s="102" t="s">
        <v>290</v>
      </c>
      <c r="J776" s="100">
        <f>$F776*'2. Emissions Units &amp; Activities'!H$38*(1-$E776)</f>
        <v>8.0825769280434279E-6</v>
      </c>
      <c r="K776" s="103">
        <f>$F776*'2. Emissions Units &amp; Activities'!I$38*(1-$E776)</f>
        <v>1.4885040383137068E-5</v>
      </c>
      <c r="L776" s="81">
        <f>$F776*'2. Emissions Units &amp; Activities'!J$38*(1-$E776)</f>
        <v>1.4885040383137068E-5</v>
      </c>
      <c r="M776" s="100" t="s">
        <v>121</v>
      </c>
      <c r="N776" s="103">
        <f>$G776*'2. Emissions Units &amp; Activities'!L$38*(1-$E776)</f>
        <v>3.572409691952896E-6</v>
      </c>
      <c r="O776" s="81">
        <f>$G776*'2. Emissions Units &amp; Activities'!M$38*(1-$E776)</f>
        <v>3.572409691952896E-6</v>
      </c>
    </row>
    <row r="777" spans="1:15">
      <c r="A777" s="77" t="s">
        <v>192</v>
      </c>
      <c r="B777" s="98" t="s">
        <v>265</v>
      </c>
      <c r="C777" s="79" t="str">
        <f>IFERROR(IF(B777="No CAS","",INDEX('DEQ Pollutant List'!$C$7:$C$611,MATCH('3. Pollutant Emissions - EF'!B777,'DEQ Pollutant List'!$B$7:$B$611,0))),"")</f>
        <v>Cadmium and compounds</v>
      </c>
      <c r="D777" s="113"/>
      <c r="E777" s="99">
        <v>0</v>
      </c>
      <c r="F777" s="100">
        <v>8.0778295781549296E-5</v>
      </c>
      <c r="G777" s="101">
        <v>8.0778295781549296E-5</v>
      </c>
      <c r="H777" s="81" t="s">
        <v>289</v>
      </c>
      <c r="I777" s="102" t="s">
        <v>290</v>
      </c>
      <c r="J777" s="100">
        <f>$F777*'2. Emissions Units &amp; Activities'!H$38*(1-$E777)</f>
        <v>1.3685135758126953E-4</v>
      </c>
      <c r="K777" s="103">
        <f>$F777*'2. Emissions Units &amp; Activities'!I$38*(1-$E777)</f>
        <v>2.5202828283843383E-4</v>
      </c>
      <c r="L777" s="81">
        <f>$F777*'2. Emissions Units &amp; Activities'!J$38*(1-$E777)</f>
        <v>2.5202828283843383E-4</v>
      </c>
      <c r="M777" s="100" t="s">
        <v>121</v>
      </c>
      <c r="N777" s="103">
        <f>$G777*'2. Emissions Units &amp; Activities'!L$38*(1-$E777)</f>
        <v>6.0486787881224106E-5</v>
      </c>
      <c r="O777" s="81">
        <f>$G777*'2. Emissions Units &amp; Activities'!M$38*(1-$E777)</f>
        <v>6.0486787881224106E-5</v>
      </c>
    </row>
    <row r="778" spans="1:15">
      <c r="A778" s="77" t="s">
        <v>192</v>
      </c>
      <c r="B778" s="98" t="s">
        <v>301</v>
      </c>
      <c r="C778" s="79" t="str">
        <f>IFERROR(IF(B778="No CAS","",INDEX('DEQ Pollutant List'!$C$7:$C$611,MATCH('3. Pollutant Emissions - EF'!B778,'DEQ Pollutant List'!$B$7:$B$611,0))),"")</f>
        <v>Chlorobenzene</v>
      </c>
      <c r="D778" s="113"/>
      <c r="E778" s="99">
        <v>0</v>
      </c>
      <c r="F778" s="100">
        <v>2.0000000000000001E-4</v>
      </c>
      <c r="G778" s="101">
        <v>2.0000000000000001E-4</v>
      </c>
      <c r="H778" s="81" t="s">
        <v>289</v>
      </c>
      <c r="I778" s="102" t="s">
        <v>290</v>
      </c>
      <c r="J778" s="100">
        <f>$F778*'2. Emissions Units &amp; Activities'!H$38*(1-$E778)</f>
        <v>3.3883200000000001E-4</v>
      </c>
      <c r="K778" s="103">
        <f>$F778*'2. Emissions Units &amp; Activities'!I$38*(1-$E778)</f>
        <v>6.240000000000001E-4</v>
      </c>
      <c r="L778" s="81">
        <f>$F778*'2. Emissions Units &amp; Activities'!J$38*(1-$E778)</f>
        <v>6.240000000000001E-4</v>
      </c>
      <c r="M778" s="100" t="s">
        <v>121</v>
      </c>
      <c r="N778" s="103">
        <f>$G778*'2. Emissions Units &amp; Activities'!L$38*(1-$E778)</f>
        <v>1.4976E-4</v>
      </c>
      <c r="O778" s="81">
        <f>$G778*'2. Emissions Units &amp; Activities'!M$38*(1-$E778)</f>
        <v>1.4976E-4</v>
      </c>
    </row>
    <row r="779" spans="1:15">
      <c r="A779" s="77" t="s">
        <v>192</v>
      </c>
      <c r="B779" s="98" t="s">
        <v>266</v>
      </c>
      <c r="C779" s="79" t="str">
        <f>IFERROR(IF(B779="No CAS","",INDEX('DEQ Pollutant List'!$C$7:$C$611,MATCH('3. Pollutant Emissions - EF'!B779,'DEQ Pollutant List'!$B$7:$B$611,0))),"")</f>
        <v>Chromium VI, chromate and dichromate particulate</v>
      </c>
      <c r="D779" s="113"/>
      <c r="E779" s="99">
        <v>0</v>
      </c>
      <c r="F779" s="100">
        <v>6.3144459628541096E-5</v>
      </c>
      <c r="G779" s="101">
        <v>6.3144459628541096E-5</v>
      </c>
      <c r="H779" s="81" t="s">
        <v>289</v>
      </c>
      <c r="I779" s="102" t="s">
        <v>290</v>
      </c>
      <c r="J779" s="100">
        <f>$F779*'2. Emissions Units &amp; Activities'!H$38*(1-$E779)</f>
        <v>1.0697681772428917E-4</v>
      </c>
      <c r="K779" s="103">
        <f>$F779*'2. Emissions Units &amp; Activities'!I$38*(1-$E779)</f>
        <v>1.9701071404104823E-4</v>
      </c>
      <c r="L779" s="81">
        <f>$F779*'2. Emissions Units &amp; Activities'!J$38*(1-$E779)</f>
        <v>1.9701071404104823E-4</v>
      </c>
      <c r="M779" s="100" t="s">
        <v>121</v>
      </c>
      <c r="N779" s="103">
        <f>$G779*'2. Emissions Units &amp; Activities'!L$38*(1-$E779)</f>
        <v>4.7282571369851564E-5</v>
      </c>
      <c r="O779" s="81">
        <f>$G779*'2. Emissions Units &amp; Activities'!M$38*(1-$E779)</f>
        <v>4.7282571369851564E-5</v>
      </c>
    </row>
    <row r="780" spans="1:15">
      <c r="A780" s="77" t="s">
        <v>192</v>
      </c>
      <c r="B780" s="98" t="s">
        <v>302</v>
      </c>
      <c r="C780" s="79" t="str">
        <f>IFERROR(IF(B780="No CAS","",INDEX('DEQ Pollutant List'!$C$7:$C$611,MATCH('3. Pollutant Emissions - EF'!B780,'DEQ Pollutant List'!$B$7:$B$611,0))),"")</f>
        <v>Chrysene</v>
      </c>
      <c r="D780" s="113"/>
      <c r="E780" s="99">
        <v>0</v>
      </c>
      <c r="F780" s="100">
        <v>6.6999913157770699E-5</v>
      </c>
      <c r="G780" s="101">
        <v>6.6999913157770699E-5</v>
      </c>
      <c r="H780" s="81" t="s">
        <v>289</v>
      </c>
      <c r="I780" s="102" t="s">
        <v>290</v>
      </c>
      <c r="J780" s="100">
        <f>$F780*'2. Emissions Units &amp; Activities'!H$38*(1-$E780)</f>
        <v>1.135085728753688E-4</v>
      </c>
      <c r="K780" s="103">
        <f>$F780*'2. Emissions Units &amp; Activities'!I$38*(1-$E780)</f>
        <v>2.0903972905224458E-4</v>
      </c>
      <c r="L780" s="81">
        <f>$F780*'2. Emissions Units &amp; Activities'!J$38*(1-$E780)</f>
        <v>2.0903972905224458E-4</v>
      </c>
      <c r="M780" s="100" t="s">
        <v>121</v>
      </c>
      <c r="N780" s="103">
        <f>$G780*'2. Emissions Units &amp; Activities'!L$38*(1-$E780)</f>
        <v>5.0169534972538694E-5</v>
      </c>
      <c r="O780" s="81">
        <f>$G780*'2. Emissions Units &amp; Activities'!M$38*(1-$E780)</f>
        <v>5.0169534972538694E-5</v>
      </c>
    </row>
    <row r="781" spans="1:15">
      <c r="A781" s="77" t="s">
        <v>192</v>
      </c>
      <c r="B781" s="98" t="s">
        <v>267</v>
      </c>
      <c r="C781" s="79" t="str">
        <f>IFERROR(IF(B781="No CAS","",INDEX('DEQ Pollutant List'!$C$7:$C$611,MATCH('3. Pollutant Emissions - EF'!B781,'DEQ Pollutant List'!$B$7:$B$611,0))),"")</f>
        <v>Cobalt and compounds</v>
      </c>
      <c r="D781" s="113"/>
      <c r="E781" s="99">
        <v>0</v>
      </c>
      <c r="F781" s="100">
        <v>1.5751137782235815E-5</v>
      </c>
      <c r="G781" s="101">
        <v>1.5751137782235815E-5</v>
      </c>
      <c r="H781" s="81" t="s">
        <v>289</v>
      </c>
      <c r="I781" s="102" t="s">
        <v>290</v>
      </c>
      <c r="J781" s="100">
        <f>$F781*'2. Emissions Units &amp; Activities'!H$38*(1-$E781)</f>
        <v>2.6684947585152625E-5</v>
      </c>
      <c r="K781" s="103">
        <f>$F781*'2. Emissions Units &amp; Activities'!I$38*(1-$E781)</f>
        <v>4.9143549880575745E-5</v>
      </c>
      <c r="L781" s="81">
        <f>$F781*'2. Emissions Units &amp; Activities'!J$38*(1-$E781)</f>
        <v>4.9143549880575745E-5</v>
      </c>
      <c r="M781" s="100" t="s">
        <v>121</v>
      </c>
      <c r="N781" s="103">
        <f>$G781*'2. Emissions Units &amp; Activities'!L$38*(1-$E781)</f>
        <v>1.1794451971338176E-5</v>
      </c>
      <c r="O781" s="81">
        <f>$G781*'2. Emissions Units &amp; Activities'!M$38*(1-$E781)</f>
        <v>1.1794451971338176E-5</v>
      </c>
    </row>
    <row r="782" spans="1:15">
      <c r="A782" s="77" t="s">
        <v>192</v>
      </c>
      <c r="B782" s="98" t="s">
        <v>268</v>
      </c>
      <c r="C782" s="79" t="str">
        <f>IFERROR(IF(B782="No CAS","",INDEX('DEQ Pollutant List'!$C$7:$C$611,MATCH('3. Pollutant Emissions - EF'!B782,'DEQ Pollutant List'!$B$7:$B$611,0))),"")</f>
        <v>Copper and compounds</v>
      </c>
      <c r="D782" s="113"/>
      <c r="E782" s="99">
        <v>0</v>
      </c>
      <c r="F782" s="100">
        <v>5.0213520825554141E-4</v>
      </c>
      <c r="G782" s="101">
        <v>5.0213520825554141E-4</v>
      </c>
      <c r="H782" s="81" t="s">
        <v>289</v>
      </c>
      <c r="I782" s="102" t="s">
        <v>290</v>
      </c>
      <c r="J782" s="100">
        <f>$F782*'2. Emissions Units &amp; Activities'!H$38*(1-$E782)</f>
        <v>8.5069738441820796E-4</v>
      </c>
      <c r="K782" s="103">
        <f>$F782*'2. Emissions Units &amp; Activities'!I$38*(1-$E782)</f>
        <v>1.5666618497572893E-3</v>
      </c>
      <c r="L782" s="81">
        <f>$F782*'2. Emissions Units &amp; Activities'!J$38*(1-$E782)</f>
        <v>1.5666618497572893E-3</v>
      </c>
      <c r="M782" s="100" t="s">
        <v>121</v>
      </c>
      <c r="N782" s="103">
        <f>$G782*'2. Emissions Units &amp; Activities'!L$38*(1-$E782)</f>
        <v>3.7599884394174938E-4</v>
      </c>
      <c r="O782" s="81">
        <f>$G782*'2. Emissions Units &amp; Activities'!M$38*(1-$E782)</f>
        <v>3.7599884394174938E-4</v>
      </c>
    </row>
    <row r="783" spans="1:15">
      <c r="A783" s="77" t="s">
        <v>192</v>
      </c>
      <c r="B783" s="98" t="s">
        <v>303</v>
      </c>
      <c r="C783" s="79" t="str">
        <f>IFERROR(IF(B783="No CAS","",INDEX('DEQ Pollutant List'!$C$7:$C$611,MATCH('3. Pollutant Emissions - EF'!B783,'DEQ Pollutant List'!$B$7:$B$611,0))),"")</f>
        <v>Dibenz[a,h]anthracene</v>
      </c>
      <c r="D783" s="113"/>
      <c r="E783" s="99">
        <v>0</v>
      </c>
      <c r="F783" s="100">
        <v>1.0369866679621714E-6</v>
      </c>
      <c r="G783" s="101">
        <v>1.0369866679621714E-6</v>
      </c>
      <c r="H783" s="81" t="s">
        <v>289</v>
      </c>
      <c r="I783" s="102" t="s">
        <v>290</v>
      </c>
      <c r="J783" s="100">
        <f>$F783*'2. Emissions Units &amp; Activities'!H$38*(1-$E783)</f>
        <v>1.7568213333947922E-6</v>
      </c>
      <c r="K783" s="103">
        <f>$F783*'2. Emissions Units &amp; Activities'!I$38*(1-$E783)</f>
        <v>3.2353984040419748E-6</v>
      </c>
      <c r="L783" s="81">
        <f>$F783*'2. Emissions Units &amp; Activities'!J$38*(1-$E783)</f>
        <v>3.2353984040419748E-6</v>
      </c>
      <c r="M783" s="100" t="s">
        <v>121</v>
      </c>
      <c r="N783" s="103">
        <f>$G783*'2. Emissions Units &amp; Activities'!L$38*(1-$E783)</f>
        <v>7.7649561697007388E-7</v>
      </c>
      <c r="O783" s="81">
        <f>$G783*'2. Emissions Units &amp; Activities'!M$38*(1-$E783)</f>
        <v>7.7649561697007388E-7</v>
      </c>
    </row>
    <row r="784" spans="1:15">
      <c r="A784" s="77" t="s">
        <v>192</v>
      </c>
      <c r="B784" s="98">
        <v>200</v>
      </c>
      <c r="C784" s="79" t="str">
        <f>IFERROR(IF(B784="No CAS","",INDEX('DEQ Pollutant List'!$C$7:$C$611,MATCH('3. Pollutant Emissions - EF'!B784,'DEQ Pollutant List'!$B$7:$B$611,0))),"")</f>
        <v>Diesel particulate matter</v>
      </c>
      <c r="D784" s="113"/>
      <c r="E784" s="99">
        <v>0</v>
      </c>
      <c r="F784" s="100">
        <v>16.9752457004105</v>
      </c>
      <c r="G784" s="101">
        <v>16.9752457004105</v>
      </c>
      <c r="H784" s="81" t="s">
        <v>289</v>
      </c>
      <c r="I784" s="102" t="s">
        <v>290</v>
      </c>
      <c r="J784" s="100">
        <f>$F784*'2. Emissions Units &amp; Activities'!H$38*(1-$E784)</f>
        <v>28.75878225580745</v>
      </c>
      <c r="K784" s="103">
        <f>$F784*'2. Emissions Units &amp; Activities'!I$38*(1-$E784)</f>
        <v>52.962766585280761</v>
      </c>
      <c r="L784" s="81">
        <f>$F784*'2. Emissions Units &amp; Activities'!J$38*(1-$E784)</f>
        <v>52.962766585280761</v>
      </c>
      <c r="M784" s="100" t="s">
        <v>121</v>
      </c>
      <c r="N784" s="103">
        <f>$G784*'2. Emissions Units &amp; Activities'!L$38*(1-$E784)</f>
        <v>12.711063980467381</v>
      </c>
      <c r="O784" s="81">
        <f>$G784*'2. Emissions Units &amp; Activities'!M$38*(1-$E784)</f>
        <v>12.711063980467381</v>
      </c>
    </row>
    <row r="785" spans="1:15">
      <c r="A785" s="77" t="s">
        <v>192</v>
      </c>
      <c r="B785" s="98" t="s">
        <v>269</v>
      </c>
      <c r="C785" s="79" t="str">
        <f>IFERROR(IF(B785="No CAS","",INDEX('DEQ Pollutant List'!$C$7:$C$611,MATCH('3. Pollutant Emissions - EF'!B785,'DEQ Pollutant List'!$B$7:$B$611,0))),"")</f>
        <v>Ethyl benzene</v>
      </c>
      <c r="D785" s="113"/>
      <c r="E785" s="99">
        <v>0</v>
      </c>
      <c r="F785" s="100">
        <v>1.09E-2</v>
      </c>
      <c r="G785" s="101">
        <v>1.09E-2</v>
      </c>
      <c r="H785" s="81" t="s">
        <v>289</v>
      </c>
      <c r="I785" s="102" t="s">
        <v>290</v>
      </c>
      <c r="J785" s="100">
        <f>$F785*'2. Emissions Units &amp; Activities'!H$38*(1-$E785)</f>
        <v>1.8466343999999999E-2</v>
      </c>
      <c r="K785" s="103">
        <f>$F785*'2. Emissions Units &amp; Activities'!I$38*(1-$E785)</f>
        <v>3.4008000000000004E-2</v>
      </c>
      <c r="L785" s="81">
        <f>$F785*'2. Emissions Units &amp; Activities'!J$38*(1-$E785)</f>
        <v>3.4008000000000004E-2</v>
      </c>
      <c r="M785" s="100" t="s">
        <v>121</v>
      </c>
      <c r="N785" s="103">
        <f>$G785*'2. Emissions Units &amp; Activities'!L$38*(1-$E785)</f>
        <v>8.1619199999999996E-3</v>
      </c>
      <c r="O785" s="81">
        <f>$G785*'2. Emissions Units &amp; Activities'!M$38*(1-$E785)</f>
        <v>8.1619199999999996E-3</v>
      </c>
    </row>
    <row r="786" spans="1:15">
      <c r="A786" s="77" t="s">
        <v>192</v>
      </c>
      <c r="B786" s="98" t="s">
        <v>304</v>
      </c>
      <c r="C786" s="79" t="str">
        <f>IFERROR(IF(B786="No CAS","",INDEX('DEQ Pollutant List'!$C$7:$C$611,MATCH('3. Pollutant Emissions - EF'!B786,'DEQ Pollutant List'!$B$7:$B$611,0))),"")</f>
        <v>Fluoranthene</v>
      </c>
      <c r="D786" s="113"/>
      <c r="E786" s="99">
        <v>0</v>
      </c>
      <c r="F786" s="100">
        <v>3.6995325890908364E-4</v>
      </c>
      <c r="G786" s="101">
        <v>3.6995325890908364E-4</v>
      </c>
      <c r="H786" s="81" t="s">
        <v>289</v>
      </c>
      <c r="I786" s="102" t="s">
        <v>290</v>
      </c>
      <c r="J786" s="100">
        <f>$F786*'2. Emissions Units &amp; Activities'!H$38*(1-$E786)</f>
        <v>6.267600131134131E-4</v>
      </c>
      <c r="K786" s="103">
        <f>$F786*'2. Emissions Units &amp; Activities'!I$38*(1-$E786)</f>
        <v>1.154254167796341E-3</v>
      </c>
      <c r="L786" s="81">
        <f>$F786*'2. Emissions Units &amp; Activities'!J$38*(1-$E786)</f>
        <v>1.154254167796341E-3</v>
      </c>
      <c r="M786" s="100" t="s">
        <v>121</v>
      </c>
      <c r="N786" s="103">
        <f>$G786*'2. Emissions Units &amp; Activities'!L$38*(1-$E786)</f>
        <v>2.7702100027112179E-4</v>
      </c>
      <c r="O786" s="81">
        <f>$G786*'2. Emissions Units &amp; Activities'!M$38*(1-$E786)</f>
        <v>2.7702100027112179E-4</v>
      </c>
    </row>
    <row r="787" spans="1:15">
      <c r="A787" s="77" t="s">
        <v>192</v>
      </c>
      <c r="B787" s="98" t="s">
        <v>305</v>
      </c>
      <c r="C787" s="79" t="str">
        <f>IFERROR(IF(B787="No CAS","",INDEX('DEQ Pollutant List'!$C$7:$C$611,MATCH('3. Pollutant Emissions - EF'!B787,'DEQ Pollutant List'!$B$7:$B$611,0))),"")</f>
        <v>Fluorene</v>
      </c>
      <c r="D787" s="113"/>
      <c r="E787" s="99">
        <v>0</v>
      </c>
      <c r="F787" s="100">
        <v>2.1843972782305239E-3</v>
      </c>
      <c r="G787" s="101">
        <v>2.1843972782305239E-3</v>
      </c>
      <c r="H787" s="81" t="s">
        <v>289</v>
      </c>
      <c r="I787" s="102" t="s">
        <v>290</v>
      </c>
      <c r="J787" s="100">
        <f>$F787*'2. Emissions Units &amp; Activities'!H$38*(1-$E787)</f>
        <v>3.7007184928870241E-3</v>
      </c>
      <c r="K787" s="103">
        <f>$F787*'2. Emissions Units &amp; Activities'!I$38*(1-$E787)</f>
        <v>6.8153195080792352E-3</v>
      </c>
      <c r="L787" s="81">
        <f>$F787*'2. Emissions Units &amp; Activities'!J$38*(1-$E787)</f>
        <v>6.8153195080792352E-3</v>
      </c>
      <c r="M787" s="100" t="s">
        <v>121</v>
      </c>
      <c r="N787" s="103">
        <f>$G787*'2. Emissions Units &amp; Activities'!L$38*(1-$E787)</f>
        <v>1.6356766819390161E-3</v>
      </c>
      <c r="O787" s="81">
        <f>$G787*'2. Emissions Units &amp; Activities'!M$38*(1-$E787)</f>
        <v>1.6356766819390161E-3</v>
      </c>
    </row>
    <row r="788" spans="1:15">
      <c r="A788" s="77" t="s">
        <v>192</v>
      </c>
      <c r="B788" s="98" t="s">
        <v>270</v>
      </c>
      <c r="C788" s="79" t="str">
        <f>IFERROR(IF(B788="No CAS","",INDEX('DEQ Pollutant List'!$C$7:$C$611,MATCH('3. Pollutant Emissions - EF'!B788,'DEQ Pollutant List'!$B$7:$B$611,0))),"")</f>
        <v>Formaldehyde</v>
      </c>
      <c r="D788" s="113"/>
      <c r="E788" s="99">
        <v>0</v>
      </c>
      <c r="F788" s="100">
        <v>2.7130627655139485</v>
      </c>
      <c r="G788" s="101">
        <v>2.7130627655139485</v>
      </c>
      <c r="H788" s="81" t="s">
        <v>289</v>
      </c>
      <c r="I788" s="102" t="s">
        <v>290</v>
      </c>
      <c r="J788" s="100">
        <f>$F788*'2. Emissions Units &amp; Activities'!H$38*(1-$E788)</f>
        <v>4.596362414823111</v>
      </c>
      <c r="K788" s="103">
        <f>$F788*'2. Emissions Units &amp; Activities'!I$38*(1-$E788)</f>
        <v>8.4647558284035203</v>
      </c>
      <c r="L788" s="81">
        <f>$F788*'2. Emissions Units &amp; Activities'!J$38*(1-$E788)</f>
        <v>8.4647558284035203</v>
      </c>
      <c r="M788" s="100" t="s">
        <v>121</v>
      </c>
      <c r="N788" s="103">
        <f>$G788*'2. Emissions Units &amp; Activities'!L$38*(1-$E788)</f>
        <v>2.0315413988168443</v>
      </c>
      <c r="O788" s="81">
        <f>$G788*'2. Emissions Units &amp; Activities'!M$38*(1-$E788)</f>
        <v>2.0315413988168443</v>
      </c>
    </row>
    <row r="789" spans="1:15">
      <c r="A789" s="77" t="s">
        <v>192</v>
      </c>
      <c r="B789" s="98" t="s">
        <v>271</v>
      </c>
      <c r="C789" s="79" t="str">
        <f>IFERROR(IF(B789="No CAS","",INDEX('DEQ Pollutant List'!$C$7:$C$611,MATCH('3. Pollutant Emissions - EF'!B789,'DEQ Pollutant List'!$B$7:$B$611,0))),"")</f>
        <v>Hexane</v>
      </c>
      <c r="D789" s="113"/>
      <c r="E789" s="99">
        <v>0</v>
      </c>
      <c r="F789" s="100">
        <v>2.69E-2</v>
      </c>
      <c r="G789" s="101">
        <v>2.69E-2</v>
      </c>
      <c r="H789" s="81" t="s">
        <v>289</v>
      </c>
      <c r="I789" s="102" t="s">
        <v>290</v>
      </c>
      <c r="J789" s="100">
        <f>$F789*'2. Emissions Units &amp; Activities'!H$38*(1-$E789)</f>
        <v>4.5572903999999997E-2</v>
      </c>
      <c r="K789" s="103">
        <f>$F789*'2. Emissions Units &amp; Activities'!I$38*(1-$E789)</f>
        <v>8.3928000000000003E-2</v>
      </c>
      <c r="L789" s="81">
        <f>$F789*'2. Emissions Units &amp; Activities'!J$38*(1-$E789)</f>
        <v>8.3928000000000003E-2</v>
      </c>
      <c r="M789" s="100" t="s">
        <v>121</v>
      </c>
      <c r="N789" s="103">
        <f>$G789*'2. Emissions Units &amp; Activities'!L$38*(1-$E789)</f>
        <v>2.0142719999999999E-2</v>
      </c>
      <c r="O789" s="81">
        <f>$G789*'2. Emissions Units &amp; Activities'!M$38*(1-$E789)</f>
        <v>2.0142719999999999E-2</v>
      </c>
    </row>
    <row r="790" spans="1:15">
      <c r="A790" s="77" t="s">
        <v>192</v>
      </c>
      <c r="B790" s="98" t="s">
        <v>306</v>
      </c>
      <c r="C790" s="79" t="str">
        <f>IFERROR(IF(B790="No CAS","",INDEX('DEQ Pollutant List'!$C$7:$C$611,MATCH('3. Pollutant Emissions - EF'!B790,'DEQ Pollutant List'!$B$7:$B$611,0))),"")</f>
        <v>Hydrochloric acid</v>
      </c>
      <c r="D790" s="113"/>
      <c r="E790" s="99">
        <v>0</v>
      </c>
      <c r="F790" s="100">
        <v>0.18629999999999999</v>
      </c>
      <c r="G790" s="101">
        <v>0.18629999999999999</v>
      </c>
      <c r="H790" s="81" t="s">
        <v>289</v>
      </c>
      <c r="I790" s="102" t="s">
        <v>290</v>
      </c>
      <c r="J790" s="100">
        <f>$F790*'2. Emissions Units &amp; Activities'!H$38*(1-$E790)</f>
        <v>0.31562200799999995</v>
      </c>
      <c r="K790" s="103">
        <f>$F790*'2. Emissions Units &amp; Activities'!I$38*(1-$E790)</f>
        <v>0.58125599999999999</v>
      </c>
      <c r="L790" s="81">
        <f>$F790*'2. Emissions Units &amp; Activities'!J$38*(1-$E790)</f>
        <v>0.58125599999999999</v>
      </c>
      <c r="M790" s="100" t="s">
        <v>121</v>
      </c>
      <c r="N790" s="103">
        <f>$G790*'2. Emissions Units &amp; Activities'!L$38*(1-$E790)</f>
        <v>0.13950143999999998</v>
      </c>
      <c r="O790" s="81">
        <f>$G790*'2. Emissions Units &amp; Activities'!M$38*(1-$E790)</f>
        <v>0.13950143999999998</v>
      </c>
    </row>
    <row r="791" spans="1:15">
      <c r="A791" s="77" t="s">
        <v>192</v>
      </c>
      <c r="B791" s="98" t="s">
        <v>307</v>
      </c>
      <c r="C791" s="79" t="str">
        <f>IFERROR(IF(B791="No CAS","",INDEX('DEQ Pollutant List'!$C$7:$C$611,MATCH('3. Pollutant Emissions - EF'!B791,'DEQ Pollutant List'!$B$7:$B$611,0))),"")</f>
        <v>Indeno[1,2,3-cd]pyrene</v>
      </c>
      <c r="D791" s="113"/>
      <c r="E791" s="99">
        <v>0</v>
      </c>
      <c r="F791" s="100">
        <v>1.0710973550430282E-5</v>
      </c>
      <c r="G791" s="101">
        <v>1.0710973550430282E-5</v>
      </c>
      <c r="H791" s="81" t="s">
        <v>289</v>
      </c>
      <c r="I791" s="102" t="s">
        <v>290</v>
      </c>
      <c r="J791" s="100">
        <f>$F791*'2. Emissions Units &amp; Activities'!H$38*(1-$E791)</f>
        <v>1.8146102950196967E-5</v>
      </c>
      <c r="K791" s="103">
        <f>$F791*'2. Emissions Units &amp; Activities'!I$38*(1-$E791)</f>
        <v>3.3418237477342482E-5</v>
      </c>
      <c r="L791" s="81">
        <f>$F791*'2. Emissions Units &amp; Activities'!J$38*(1-$E791)</f>
        <v>3.3418237477342482E-5</v>
      </c>
      <c r="M791" s="100" t="s">
        <v>121</v>
      </c>
      <c r="N791" s="103">
        <f>$G791*'2. Emissions Units &amp; Activities'!L$38*(1-$E791)</f>
        <v>8.0203769945621949E-6</v>
      </c>
      <c r="O791" s="81">
        <f>$G791*'2. Emissions Units &amp; Activities'!M$38*(1-$E791)</f>
        <v>8.0203769945621949E-6</v>
      </c>
    </row>
    <row r="792" spans="1:15">
      <c r="A792" s="77" t="s">
        <v>192</v>
      </c>
      <c r="B792" s="98" t="s">
        <v>272</v>
      </c>
      <c r="C792" s="79" t="str">
        <f>IFERROR(IF(B792="No CAS","",INDEX('DEQ Pollutant List'!$C$7:$C$611,MATCH('3. Pollutant Emissions - EF'!B792,'DEQ Pollutant List'!$B$7:$B$611,0))),"")</f>
        <v>Lead and compounds</v>
      </c>
      <c r="D792" s="113"/>
      <c r="E792" s="99">
        <v>0</v>
      </c>
      <c r="F792" s="100">
        <v>3.636715317945822E-4</v>
      </c>
      <c r="G792" s="101">
        <v>3.636715317945822E-4</v>
      </c>
      <c r="H792" s="81" t="s">
        <v>289</v>
      </c>
      <c r="I792" s="102" t="s">
        <v>290</v>
      </c>
      <c r="J792" s="100">
        <f>$F792*'2. Emissions Units &amp; Activities'!H$38*(1-$E792)</f>
        <v>6.1611776230510935E-4</v>
      </c>
      <c r="K792" s="103">
        <f>$F792*'2. Emissions Units &amp; Activities'!I$38*(1-$E792)</f>
        <v>1.1346551791990966E-3</v>
      </c>
      <c r="L792" s="81">
        <f>$F792*'2. Emissions Units &amp; Activities'!J$38*(1-$E792)</f>
        <v>1.1346551791990966E-3</v>
      </c>
      <c r="M792" s="100" t="s">
        <v>121</v>
      </c>
      <c r="N792" s="103">
        <f>$G792*'2. Emissions Units &amp; Activities'!L$38*(1-$E792)</f>
        <v>2.7231724300778311E-4</v>
      </c>
      <c r="O792" s="81">
        <f>$G792*'2. Emissions Units &amp; Activities'!M$38*(1-$E792)</f>
        <v>2.7231724300778311E-4</v>
      </c>
    </row>
    <row r="793" spans="1:15">
      <c r="A793" s="77" t="s">
        <v>192</v>
      </c>
      <c r="B793" s="98" t="s">
        <v>273</v>
      </c>
      <c r="C793" s="79" t="str">
        <f>IFERROR(IF(B793="No CAS","",INDEX('DEQ Pollutant List'!$C$7:$C$611,MATCH('3. Pollutant Emissions - EF'!B793,'DEQ Pollutant List'!$B$7:$B$611,0))),"")</f>
        <v>Manganese and compounds</v>
      </c>
      <c r="D793" s="113"/>
      <c r="E793" s="99">
        <v>0</v>
      </c>
      <c r="F793" s="100">
        <v>4.1991264918956304E-4</v>
      </c>
      <c r="G793" s="101">
        <v>4.1991264918956304E-4</v>
      </c>
      <c r="H793" s="81" t="s">
        <v>289</v>
      </c>
      <c r="I793" s="102" t="s">
        <v>290</v>
      </c>
      <c r="J793" s="100">
        <f>$F793*'2. Emissions Units &amp; Activities'!H$38*(1-$E793)</f>
        <v>7.1139921375099004E-4</v>
      </c>
      <c r="K793" s="103">
        <f>$F793*'2. Emissions Units &amp; Activities'!I$38*(1-$E793)</f>
        <v>1.3101274654714367E-3</v>
      </c>
      <c r="L793" s="81">
        <f>$F793*'2. Emissions Units &amp; Activities'!J$38*(1-$E793)</f>
        <v>1.3101274654714367E-3</v>
      </c>
      <c r="M793" s="100" t="s">
        <v>121</v>
      </c>
      <c r="N793" s="103">
        <f>$G793*'2. Emissions Units &amp; Activities'!L$38*(1-$E793)</f>
        <v>3.1443059171314477E-4</v>
      </c>
      <c r="O793" s="81">
        <f>$G793*'2. Emissions Units &amp; Activities'!M$38*(1-$E793)</f>
        <v>3.1443059171314477E-4</v>
      </c>
    </row>
    <row r="794" spans="1:15">
      <c r="A794" s="77" t="s">
        <v>192</v>
      </c>
      <c r="B794" s="98" t="s">
        <v>274</v>
      </c>
      <c r="C794" s="79" t="str">
        <f>IFERROR(IF(B794="No CAS","",INDEX('DEQ Pollutant List'!$C$7:$C$611,MATCH('3. Pollutant Emissions - EF'!B794,'DEQ Pollutant List'!$B$7:$B$611,0))),"")</f>
        <v>Mercury and compounds</v>
      </c>
      <c r="D794" s="113"/>
      <c r="E794" s="99">
        <v>0</v>
      </c>
      <c r="F794" s="100">
        <v>1.5107336534301277E-5</v>
      </c>
      <c r="G794" s="101">
        <v>1.5107336534301277E-5</v>
      </c>
      <c r="H794" s="81" t="s">
        <v>289</v>
      </c>
      <c r="I794" s="102" t="s">
        <v>290</v>
      </c>
      <c r="J794" s="100">
        <f>$F794*'2. Emissions Units &amp; Activities'!H$38*(1-$E794)</f>
        <v>2.559424526295185E-5</v>
      </c>
      <c r="K794" s="103">
        <f>$F794*'2. Emissions Units &amp; Activities'!I$38*(1-$E794)</f>
        <v>4.7134889987019987E-5</v>
      </c>
      <c r="L794" s="81">
        <f>$F794*'2. Emissions Units &amp; Activities'!J$38*(1-$E794)</f>
        <v>4.7134889987019987E-5</v>
      </c>
      <c r="M794" s="100" t="s">
        <v>121</v>
      </c>
      <c r="N794" s="103">
        <f>$G794*'2. Emissions Units &amp; Activities'!L$38*(1-$E794)</f>
        <v>1.1312373596884795E-5</v>
      </c>
      <c r="O794" s="81">
        <f>$G794*'2. Emissions Units &amp; Activities'!M$38*(1-$E794)</f>
        <v>1.1312373596884795E-5</v>
      </c>
    </row>
    <row r="795" spans="1:15">
      <c r="A795" s="77" t="s">
        <v>192</v>
      </c>
      <c r="B795" s="98" t="s">
        <v>276</v>
      </c>
      <c r="C795" s="79" t="str">
        <f>IFERROR(IF(B795="No CAS","",INDEX('DEQ Pollutant List'!$C$7:$C$611,MATCH('3. Pollutant Emissions - EF'!B795,'DEQ Pollutant List'!$B$7:$B$611,0))),"")</f>
        <v>Naphthalene</v>
      </c>
      <c r="D795" s="113"/>
      <c r="E795" s="99">
        <v>0</v>
      </c>
      <c r="F795" s="100">
        <v>2.6352391113998751E-2</v>
      </c>
      <c r="G795" s="101">
        <v>2.6352391113998751E-2</v>
      </c>
      <c r="H795" s="81" t="s">
        <v>289</v>
      </c>
      <c r="I795" s="102" t="s">
        <v>290</v>
      </c>
      <c r="J795" s="100">
        <f>$F795*'2. Emissions Units &amp; Activities'!H$38*(1-$E795)</f>
        <v>4.4645166929692122E-2</v>
      </c>
      <c r="K795" s="103">
        <f>$F795*'2. Emissions Units &amp; Activities'!I$38*(1-$E795)</f>
        <v>8.2219460275676101E-2</v>
      </c>
      <c r="L795" s="81">
        <f>$F795*'2. Emissions Units &amp; Activities'!J$38*(1-$E795)</f>
        <v>8.2219460275676101E-2</v>
      </c>
      <c r="M795" s="100" t="s">
        <v>121</v>
      </c>
      <c r="N795" s="103">
        <f>$G795*'2. Emissions Units &amp; Activities'!L$38*(1-$E795)</f>
        <v>1.9732670466162262E-2</v>
      </c>
      <c r="O795" s="81">
        <f>$G795*'2. Emissions Units &amp; Activities'!M$38*(1-$E795)</f>
        <v>1.9732670466162262E-2</v>
      </c>
    </row>
    <row r="796" spans="1:15">
      <c r="A796" s="77" t="s">
        <v>192</v>
      </c>
      <c r="B796" s="98" t="s">
        <v>277</v>
      </c>
      <c r="C796" s="79" t="str">
        <f>IFERROR(IF(B796="No CAS","",INDEX('DEQ Pollutant List'!$C$7:$C$611,MATCH('3. Pollutant Emissions - EF'!B796,'DEQ Pollutant List'!$B$7:$B$611,0))),"")</f>
        <v>Nickel and compounds</v>
      </c>
      <c r="D796" s="113"/>
      <c r="E796" s="99">
        <v>0</v>
      </c>
      <c r="F796" s="100">
        <v>1.8222934133210207E-4</v>
      </c>
      <c r="G796" s="101">
        <v>1.8222934133210207E-4</v>
      </c>
      <c r="H796" s="81" t="s">
        <v>289</v>
      </c>
      <c r="I796" s="102" t="s">
        <v>290</v>
      </c>
      <c r="J796" s="100">
        <f>$F796*'2. Emissions Units &amp; Activities'!H$38*(1-$E796)</f>
        <v>3.0872566091119403E-4</v>
      </c>
      <c r="K796" s="103">
        <f>$F796*'2. Emissions Units &amp; Activities'!I$38*(1-$E796)</f>
        <v>5.6855554495615853E-4</v>
      </c>
      <c r="L796" s="81">
        <f>$F796*'2. Emissions Units &amp; Activities'!J$38*(1-$E796)</f>
        <v>5.6855554495615853E-4</v>
      </c>
      <c r="M796" s="100" t="s">
        <v>121</v>
      </c>
      <c r="N796" s="103">
        <f>$G796*'2. Emissions Units &amp; Activities'!L$38*(1-$E796)</f>
        <v>1.3645333078947801E-4</v>
      </c>
      <c r="O796" s="81">
        <f>$G796*'2. Emissions Units &amp; Activities'!M$38*(1-$E796)</f>
        <v>1.3645333078947801E-4</v>
      </c>
    </row>
    <row r="797" spans="1:15">
      <c r="A797" s="77" t="s">
        <v>192</v>
      </c>
      <c r="B797" s="98" t="s">
        <v>308</v>
      </c>
      <c r="C797" s="79" t="str">
        <f>IFERROR(IF(B797="No CAS","",INDEX('DEQ Pollutant List'!$C$7:$C$611,MATCH('3. Pollutant Emissions - EF'!B797,'DEQ Pollutant List'!$B$7:$B$611,0))),"")</f>
        <v>Perylene</v>
      </c>
      <c r="D797" s="113"/>
      <c r="E797" s="99">
        <v>0</v>
      </c>
      <c r="F797" s="100">
        <v>1.1782465534251089E-6</v>
      </c>
      <c r="G797" s="101">
        <v>1.1782465534251089E-6</v>
      </c>
      <c r="H797" s="81" t="s">
        <v>289</v>
      </c>
      <c r="I797" s="102" t="s">
        <v>290</v>
      </c>
      <c r="J797" s="100">
        <f>$F797*'2. Emissions Units &amp; Activities'!H$38*(1-$E797)</f>
        <v>1.9961381809506825E-6</v>
      </c>
      <c r="K797" s="103">
        <f>$F797*'2. Emissions Units &amp; Activities'!I$38*(1-$E797)</f>
        <v>3.67612924668634E-6</v>
      </c>
      <c r="L797" s="81">
        <f>$F797*'2. Emissions Units &amp; Activities'!J$38*(1-$E797)</f>
        <v>3.67612924668634E-6</v>
      </c>
      <c r="M797" s="100" t="s">
        <v>121</v>
      </c>
      <c r="N797" s="103">
        <f>$G797*'2. Emissions Units &amp; Activities'!L$38*(1-$E797)</f>
        <v>8.8227101920472142E-7</v>
      </c>
      <c r="O797" s="81">
        <f>$G797*'2. Emissions Units &amp; Activities'!M$38*(1-$E797)</f>
        <v>8.8227101920472142E-7</v>
      </c>
    </row>
    <row r="798" spans="1:15">
      <c r="A798" s="77" t="s">
        <v>192</v>
      </c>
      <c r="B798" s="98" t="s">
        <v>309</v>
      </c>
      <c r="C798" s="79" t="str">
        <f>IFERROR(IF(B798="No CAS","",INDEX('DEQ Pollutant List'!$C$7:$C$611,MATCH('3. Pollutant Emissions - EF'!B798,'DEQ Pollutant List'!$B$7:$B$611,0))),"")</f>
        <v>Phenanthrene</v>
      </c>
      <c r="D798" s="113"/>
      <c r="E798" s="99">
        <v>0</v>
      </c>
      <c r="F798" s="100">
        <v>4.5419465326501894E-3</v>
      </c>
      <c r="G798" s="101">
        <v>4.5419465326501894E-3</v>
      </c>
      <c r="H798" s="81" t="s">
        <v>289</v>
      </c>
      <c r="I798" s="102" t="s">
        <v>290</v>
      </c>
      <c r="J798" s="100">
        <f>$F798*'2. Emissions Units &amp; Activities'!H$38*(1-$E798)</f>
        <v>7.6947841377546441E-3</v>
      </c>
      <c r="K798" s="103">
        <f>$F798*'2. Emissions Units &amp; Activities'!I$38*(1-$E798)</f>
        <v>1.4170873181868592E-2</v>
      </c>
      <c r="L798" s="81">
        <f>$F798*'2. Emissions Units &amp; Activities'!J$38*(1-$E798)</f>
        <v>1.4170873181868592E-2</v>
      </c>
      <c r="M798" s="100" t="s">
        <v>121</v>
      </c>
      <c r="N798" s="103">
        <f>$G798*'2. Emissions Units &amp; Activities'!L$38*(1-$E798)</f>
        <v>3.4010095636484612E-3</v>
      </c>
      <c r="O798" s="81">
        <f>$G798*'2. Emissions Units &amp; Activities'!M$38*(1-$E798)</f>
        <v>3.4010095636484612E-3</v>
      </c>
    </row>
    <row r="799" spans="1:15">
      <c r="A799" s="77" t="s">
        <v>192</v>
      </c>
      <c r="B799" s="98">
        <v>504</v>
      </c>
      <c r="C799" s="79" t="str">
        <f>IFERROR(IF(B799="No CAS","",INDEX('DEQ Pollutant List'!$C$7:$C$611,MATCH('3. Pollutant Emissions - EF'!B799,'DEQ Pollutant List'!$B$7:$B$611,0))),"")</f>
        <v>Phosphorus and compounds</v>
      </c>
      <c r="D799" s="113"/>
      <c r="E799" s="99">
        <v>0</v>
      </c>
      <c r="F799" s="100">
        <v>8.4039857312420349E-3</v>
      </c>
      <c r="G799" s="101">
        <v>8.4039857312420349E-3</v>
      </c>
      <c r="H799" s="81" t="s">
        <v>289</v>
      </c>
      <c r="I799" s="102" t="s">
        <v>290</v>
      </c>
      <c r="J799" s="100">
        <f>$F799*'2. Emissions Units &amp; Activities'!H$38*(1-$E799)</f>
        <v>1.4237696466441005E-2</v>
      </c>
      <c r="K799" s="103">
        <f>$F799*'2. Emissions Units &amp; Activities'!I$38*(1-$E799)</f>
        <v>2.6220435481475148E-2</v>
      </c>
      <c r="L799" s="81">
        <f>$F799*'2. Emissions Units &amp; Activities'!J$38*(1-$E799)</f>
        <v>2.6220435481475148E-2</v>
      </c>
      <c r="M799" s="100" t="s">
        <v>121</v>
      </c>
      <c r="N799" s="103">
        <f>$G799*'2. Emissions Units &amp; Activities'!L$38*(1-$E799)</f>
        <v>6.2929045155540346E-3</v>
      </c>
      <c r="O799" s="81">
        <f>$G799*'2. Emissions Units &amp; Activities'!M$38*(1-$E799)</f>
        <v>6.2929045155540346E-3</v>
      </c>
    </row>
    <row r="800" spans="1:15">
      <c r="A800" s="77" t="s">
        <v>192</v>
      </c>
      <c r="B800" s="98" t="s">
        <v>310</v>
      </c>
      <c r="C800" s="79" t="str">
        <f>IFERROR(IF(B800="No CAS","",INDEX('DEQ Pollutant List'!$C$7:$C$611,MATCH('3. Pollutant Emissions - EF'!B800,'DEQ Pollutant List'!$B$7:$B$611,0))),"")</f>
        <v>Propylene</v>
      </c>
      <c r="D800" s="113"/>
      <c r="E800" s="99">
        <v>0</v>
      </c>
      <c r="F800" s="100">
        <v>0.47</v>
      </c>
      <c r="G800" s="101">
        <v>0.47</v>
      </c>
      <c r="H800" s="81" t="s">
        <v>289</v>
      </c>
      <c r="I800" s="102" t="s">
        <v>290</v>
      </c>
      <c r="J800" s="100">
        <f>$F800*'2. Emissions Units &amp; Activities'!H$38*(1-$E800)</f>
        <v>0.79625519999999994</v>
      </c>
      <c r="K800" s="103">
        <f>$F800*'2. Emissions Units &amp; Activities'!I$38*(1-$E800)</f>
        <v>1.4663999999999999</v>
      </c>
      <c r="L800" s="81">
        <f>$F800*'2. Emissions Units &amp; Activities'!J$38*(1-$E800)</f>
        <v>1.4663999999999999</v>
      </c>
      <c r="M800" s="100" t="s">
        <v>121</v>
      </c>
      <c r="N800" s="103">
        <f>$G800*'2. Emissions Units &amp; Activities'!L$38*(1-$E800)</f>
        <v>0.35193599999999992</v>
      </c>
      <c r="O800" s="81">
        <f>$G800*'2. Emissions Units &amp; Activities'!M$38*(1-$E800)</f>
        <v>0.35193599999999992</v>
      </c>
    </row>
    <row r="801" spans="1:15">
      <c r="A801" s="77" t="s">
        <v>192</v>
      </c>
      <c r="B801" s="98" t="s">
        <v>311</v>
      </c>
      <c r="C801" s="79" t="str">
        <f>IFERROR(IF(B801="No CAS","",INDEX('DEQ Pollutant List'!$C$7:$C$611,MATCH('3. Pollutant Emissions - EF'!B801,'DEQ Pollutant List'!$B$7:$B$611,0))),"")</f>
        <v>Pyrene</v>
      </c>
      <c r="D801" s="113"/>
      <c r="E801" s="99">
        <v>0</v>
      </c>
      <c r="F801" s="100">
        <v>1.25E-3</v>
      </c>
      <c r="G801" s="101">
        <v>1.25E-3</v>
      </c>
      <c r="H801" s="81" t="s">
        <v>289</v>
      </c>
      <c r="I801" s="102" t="s">
        <v>290</v>
      </c>
      <c r="J801" s="100">
        <f>$F801*'2. Emissions Units &amp; Activities'!H$38*(1-$E801)</f>
        <v>2.1176999999999997E-3</v>
      </c>
      <c r="K801" s="103">
        <f>$F801*'2. Emissions Units &amp; Activities'!I$38*(1-$E801)</f>
        <v>3.9000000000000003E-3</v>
      </c>
      <c r="L801" s="81">
        <f>$F801*'2. Emissions Units &amp; Activities'!J$38*(1-$E801)</f>
        <v>3.9000000000000003E-3</v>
      </c>
      <c r="M801" s="100" t="s">
        <v>121</v>
      </c>
      <c r="N801" s="103">
        <f>$G801*'2. Emissions Units &amp; Activities'!L$38*(1-$E801)</f>
        <v>9.3599999999999987E-4</v>
      </c>
      <c r="O801" s="81">
        <f>$G801*'2. Emissions Units &amp; Activities'!M$38*(1-$E801)</f>
        <v>9.3599999999999987E-4</v>
      </c>
    </row>
    <row r="802" spans="1:15">
      <c r="A802" s="77" t="s">
        <v>192</v>
      </c>
      <c r="B802" s="98" t="s">
        <v>278</v>
      </c>
      <c r="C802" s="79" t="str">
        <f>IFERROR(IF(B802="No CAS","",INDEX('DEQ Pollutant List'!$C$7:$C$611,MATCH('3. Pollutant Emissions - EF'!B802,'DEQ Pollutant List'!$B$7:$B$611,0))),"")</f>
        <v>Selenium and compounds</v>
      </c>
      <c r="D802" s="113"/>
      <c r="E802" s="99">
        <v>0</v>
      </c>
      <c r="F802" s="100">
        <v>3.7638267956703413E-4</v>
      </c>
      <c r="G802" s="101">
        <v>3.7638267956703413E-4</v>
      </c>
      <c r="H802" s="81" t="s">
        <v>289</v>
      </c>
      <c r="I802" s="102" t="s">
        <v>290</v>
      </c>
      <c r="J802" s="100">
        <f>$F802*'2. Emissions Units &amp; Activities'!H$38*(1-$E802)</f>
        <v>6.3765248041528649E-4</v>
      </c>
      <c r="K802" s="103">
        <f>$F802*'2. Emissions Units &amp; Activities'!I$38*(1-$E802)</f>
        <v>1.1743139602491464E-3</v>
      </c>
      <c r="L802" s="81">
        <f>$F802*'2. Emissions Units &amp; Activities'!J$38*(1-$E802)</f>
        <v>1.1743139602491464E-3</v>
      </c>
      <c r="M802" s="100" t="s">
        <v>121</v>
      </c>
      <c r="N802" s="103">
        <f>$G802*'2. Emissions Units &amp; Activities'!L$38*(1-$E802)</f>
        <v>2.8183535045979511E-4</v>
      </c>
      <c r="O802" s="81">
        <f>$G802*'2. Emissions Units &amp; Activities'!M$38*(1-$E802)</f>
        <v>2.8183535045979511E-4</v>
      </c>
    </row>
    <row r="803" spans="1:15">
      <c r="A803" s="77" t="s">
        <v>192</v>
      </c>
      <c r="B803" s="98" t="s">
        <v>312</v>
      </c>
      <c r="C803" s="79" t="str">
        <f>IFERROR(IF(B803="No CAS","",INDEX('DEQ Pollutant List'!$C$7:$C$611,MATCH('3. Pollutant Emissions - EF'!B803,'DEQ Pollutant List'!$B$7:$B$611,0))),"")</f>
        <v>Silver and compounds</v>
      </c>
      <c r="D803" s="113"/>
      <c r="E803" s="99">
        <v>0</v>
      </c>
      <c r="F803" s="100">
        <v>4.8013014217323475E-5</v>
      </c>
      <c r="G803" s="101">
        <v>4.8013014217323475E-5</v>
      </c>
      <c r="H803" s="81" t="s">
        <v>289</v>
      </c>
      <c r="I803" s="102" t="s">
        <v>290</v>
      </c>
      <c r="J803" s="100">
        <f>$F803*'2. Emissions Units &amp; Activities'!H$38*(1-$E803)</f>
        <v>8.1341728166420735E-5</v>
      </c>
      <c r="K803" s="103">
        <f>$F803*'2. Emissions Units &amp; Activities'!I$38*(1-$E803)</f>
        <v>1.4980060435804924E-4</v>
      </c>
      <c r="L803" s="81">
        <f>$F803*'2. Emissions Units &amp; Activities'!J$38*(1-$E803)</f>
        <v>1.4980060435804924E-4</v>
      </c>
      <c r="M803" s="100" t="s">
        <v>121</v>
      </c>
      <c r="N803" s="103">
        <f>$G803*'2. Emissions Units &amp; Activities'!L$38*(1-$E803)</f>
        <v>3.5952145045931812E-5</v>
      </c>
      <c r="O803" s="81">
        <f>$G803*'2. Emissions Units &amp; Activities'!M$38*(1-$E803)</f>
        <v>3.5952145045931812E-5</v>
      </c>
    </row>
    <row r="804" spans="1:15">
      <c r="A804" s="77" t="s">
        <v>192</v>
      </c>
      <c r="B804" s="98" t="s">
        <v>313</v>
      </c>
      <c r="C804" s="79" t="str">
        <f>IFERROR(IF(B804="No CAS","",INDEX('DEQ Pollutant List'!$C$7:$C$611,MATCH('3. Pollutant Emissions - EF'!B804,'DEQ Pollutant List'!$B$7:$B$611,0))),"")</f>
        <v>Thallium and compounds</v>
      </c>
      <c r="D804" s="113"/>
      <c r="E804" s="99">
        <v>0</v>
      </c>
      <c r="F804" s="100">
        <v>2.4009368143584827E-4</v>
      </c>
      <c r="G804" s="101">
        <v>2.4009368143584827E-4</v>
      </c>
      <c r="H804" s="81" t="s">
        <v>289</v>
      </c>
      <c r="I804" s="102" t="s">
        <v>290</v>
      </c>
      <c r="J804" s="100">
        <f>$F804*'2. Emissions Units &amp; Activities'!H$38*(1-$E804)</f>
        <v>4.0675711134135665E-4</v>
      </c>
      <c r="K804" s="103">
        <f>$F804*'2. Emissions Units &amp; Activities'!I$38*(1-$E804)</f>
        <v>7.4909228607984658E-4</v>
      </c>
      <c r="L804" s="81">
        <f>$F804*'2. Emissions Units &amp; Activities'!J$38*(1-$E804)</f>
        <v>7.4909228607984658E-4</v>
      </c>
      <c r="M804" s="100" t="s">
        <v>121</v>
      </c>
      <c r="N804" s="103">
        <f>$G804*'2. Emissions Units &amp; Activities'!L$38*(1-$E804)</f>
        <v>1.7978214865916315E-4</v>
      </c>
      <c r="O804" s="81">
        <f>$G804*'2. Emissions Units &amp; Activities'!M$38*(1-$E804)</f>
        <v>1.7978214865916315E-4</v>
      </c>
    </row>
    <row r="805" spans="1:15">
      <c r="A805" s="77" t="s">
        <v>192</v>
      </c>
      <c r="B805" s="98" t="s">
        <v>279</v>
      </c>
      <c r="C805" s="79" t="str">
        <f>IFERROR(IF(B805="No CAS","",INDEX('DEQ Pollutant List'!$C$7:$C$611,MATCH('3. Pollutant Emissions - EF'!B805,'DEQ Pollutant List'!$B$7:$B$611,0))),"")</f>
        <v>Toluene</v>
      </c>
      <c r="D805" s="113"/>
      <c r="E805" s="99">
        <v>0</v>
      </c>
      <c r="F805" s="100">
        <v>0.10539999999999999</v>
      </c>
      <c r="G805" s="101">
        <v>0.10539999999999999</v>
      </c>
      <c r="H805" s="81" t="s">
        <v>289</v>
      </c>
      <c r="I805" s="102" t="s">
        <v>290</v>
      </c>
      <c r="J805" s="100">
        <f>$F805*'2. Emissions Units &amp; Activities'!H$38*(1-$E805)</f>
        <v>0.17856446399999998</v>
      </c>
      <c r="K805" s="103">
        <f>$F805*'2. Emissions Units &amp; Activities'!I$38*(1-$E805)</f>
        <v>0.32884799999999997</v>
      </c>
      <c r="L805" s="81">
        <f>$F805*'2. Emissions Units &amp; Activities'!J$38*(1-$E805)</f>
        <v>0.32884799999999997</v>
      </c>
      <c r="M805" s="100" t="s">
        <v>121</v>
      </c>
      <c r="N805" s="103">
        <f>$G805*'2. Emissions Units &amp; Activities'!L$38*(1-$E805)</f>
        <v>7.8923519999999983E-2</v>
      </c>
      <c r="O805" s="81">
        <f>$G805*'2. Emissions Units &amp; Activities'!M$38*(1-$E805)</f>
        <v>7.8923519999999983E-2</v>
      </c>
    </row>
    <row r="806" spans="1:15">
      <c r="A806" s="77" t="s">
        <v>192</v>
      </c>
      <c r="B806" s="98" t="s">
        <v>281</v>
      </c>
      <c r="C806" s="79" t="str">
        <f>IFERROR(IF(B806="No CAS","",INDEX('DEQ Pollutant List'!$C$7:$C$611,MATCH('3. Pollutant Emissions - EF'!B806,'DEQ Pollutant List'!$B$7:$B$611,0))),"")</f>
        <v>Xylene (mixture), including m-xylene, o-xylene, p-xylene</v>
      </c>
      <c r="D806" s="113"/>
      <c r="E806" s="99">
        <v>0</v>
      </c>
      <c r="F806" s="100">
        <v>4.24E-2</v>
      </c>
      <c r="G806" s="101">
        <v>4.24E-2</v>
      </c>
      <c r="H806" s="81" t="s">
        <v>289</v>
      </c>
      <c r="I806" s="102" t="s">
        <v>290</v>
      </c>
      <c r="J806" s="100">
        <f>$F806*'2. Emissions Units &amp; Activities'!H$38*(1-$E806)</f>
        <v>7.1832383999999999E-2</v>
      </c>
      <c r="K806" s="103">
        <f>$F806*'2. Emissions Units &amp; Activities'!I$38*(1-$E806)</f>
        <v>0.13228800000000002</v>
      </c>
      <c r="L806" s="81">
        <f>$F806*'2. Emissions Units &amp; Activities'!J$38*(1-$E806)</f>
        <v>0.13228800000000002</v>
      </c>
      <c r="M806" s="100" t="s">
        <v>121</v>
      </c>
      <c r="N806" s="103">
        <f>$G806*'2. Emissions Units &amp; Activities'!L$38*(1-$E806)</f>
        <v>3.1749119999999999E-2</v>
      </c>
      <c r="O806" s="81">
        <f>$G806*'2. Emissions Units &amp; Activities'!M$38*(1-$E806)</f>
        <v>3.1749119999999999E-2</v>
      </c>
    </row>
    <row r="807" spans="1:15">
      <c r="A807" s="77" t="s">
        <v>192</v>
      </c>
      <c r="B807" s="98" t="s">
        <v>282</v>
      </c>
      <c r="C807" s="79" t="str">
        <f>IFERROR(IF(B807="No CAS","",INDEX('DEQ Pollutant List'!$C$7:$C$611,MATCH('3. Pollutant Emissions - EF'!B807,'DEQ Pollutant List'!$B$7:$B$611,0))),"")</f>
        <v>Zinc and compounds</v>
      </c>
      <c r="D807" s="113"/>
      <c r="E807" s="99">
        <v>0</v>
      </c>
      <c r="F807" s="100">
        <v>5.2261769021193245E-3</v>
      </c>
      <c r="G807" s="101">
        <v>5.2261769021193245E-3</v>
      </c>
      <c r="H807" s="81" t="s">
        <v>289</v>
      </c>
      <c r="I807" s="102" t="s">
        <v>290</v>
      </c>
      <c r="J807" s="100">
        <f>$F807*'2. Emissions Units &amp; Activities'!H$38*(1-$E807)</f>
        <v>8.853979860494474E-3</v>
      </c>
      <c r="K807" s="103">
        <f>$F807*'2. Emissions Units &amp; Activities'!I$38*(1-$E807)</f>
        <v>1.6305671934612295E-2</v>
      </c>
      <c r="L807" s="81">
        <f>$F807*'2. Emissions Units &amp; Activities'!J$38*(1-$E807)</f>
        <v>1.6305671934612295E-2</v>
      </c>
      <c r="M807" s="100" t="s">
        <v>121</v>
      </c>
      <c r="N807" s="103">
        <f>$G807*'2. Emissions Units &amp; Activities'!L$38*(1-$E807)</f>
        <v>3.9133612643069493E-3</v>
      </c>
      <c r="O807" s="81">
        <f>$G807*'2. Emissions Units &amp; Activities'!M$38*(1-$E807)</f>
        <v>3.9133612643069493E-3</v>
      </c>
    </row>
    <row r="808" spans="1:15">
      <c r="A808" s="77"/>
      <c r="B808" s="98"/>
      <c r="C808" s="79" t="str">
        <f>IFERROR(IF(B808="No CAS","",INDEX('DEQ Pollutant List'!$C$7:$C$611,MATCH('3. Pollutant Emissions - EF'!B808,'DEQ Pollutant List'!$B$7:$B$611,0))),"")</f>
        <v/>
      </c>
      <c r="D808" s="113"/>
      <c r="E808" s="99"/>
      <c r="F808" s="100"/>
      <c r="G808" s="101"/>
      <c r="H808" s="81"/>
      <c r="I808" s="102"/>
      <c r="J808" s="100"/>
      <c r="K808" s="103"/>
      <c r="L808" s="81"/>
      <c r="M808" s="100"/>
      <c r="N808" s="103"/>
      <c r="O808" s="81"/>
    </row>
    <row r="809" spans="1:15">
      <c r="A809" s="77" t="s">
        <v>195</v>
      </c>
      <c r="B809" s="98" t="s">
        <v>314</v>
      </c>
      <c r="C809" s="79" t="str">
        <f>IFERROR(IF(B809="No CAS","",INDEX('DEQ Pollutant List'!$C$7:$C$611,MATCH('3. Pollutant Emissions - EF'!B809,'DEQ Pollutant List'!$B$7:$B$611,0))),"")</f>
        <v>1,1,2,2-Tetrachloroethane</v>
      </c>
      <c r="D809" s="113"/>
      <c r="E809" s="99">
        <v>0</v>
      </c>
      <c r="F809" s="100">
        <v>4.0800000000000003E-2</v>
      </c>
      <c r="G809" s="101">
        <v>4.0800000000000003E-2</v>
      </c>
      <c r="H809" s="81" t="s">
        <v>315</v>
      </c>
      <c r="I809" s="102" t="s">
        <v>316</v>
      </c>
      <c r="J809" s="100">
        <f>$F809*'2. Emissions Units &amp; Activities'!H$39*(1-$E809)</f>
        <v>3.5625239766081875E-2</v>
      </c>
      <c r="K809" s="103">
        <f>$F809*'2. Emissions Units &amp; Activities'!I$39*(1-$E809)</f>
        <v>4.0163742690058485E-2</v>
      </c>
      <c r="L809" s="81">
        <f>$F809*'2. Emissions Units &amp; Activities'!J$39*(1-$E809)</f>
        <v>4.0163742690058485E-2</v>
      </c>
      <c r="M809" s="100" t="s">
        <v>121</v>
      </c>
      <c r="N809" s="103">
        <f>$G809*'2. Emissions Units &amp; Activities'!L$39*(1-$E809)</f>
        <v>9.6392982456140353E-3</v>
      </c>
      <c r="O809" s="81">
        <f>$G809*'2. Emissions Units &amp; Activities'!M$39*(1-$E809)</f>
        <v>9.6392982456140353E-3</v>
      </c>
    </row>
    <row r="810" spans="1:15">
      <c r="A810" s="77" t="s">
        <v>195</v>
      </c>
      <c r="B810" s="98" t="s">
        <v>317</v>
      </c>
      <c r="C810" s="79" t="str">
        <f>IFERROR(IF(B810="No CAS","",INDEX('DEQ Pollutant List'!$C$7:$C$611,MATCH('3. Pollutant Emissions - EF'!B810,'DEQ Pollutant List'!$B$7:$B$611,0))),"")</f>
        <v>1,1,2-Trichloroethane (vinyl trichloride)</v>
      </c>
      <c r="D810" s="113"/>
      <c r="E810" s="99">
        <v>0</v>
      </c>
      <c r="F810" s="100">
        <v>3.2399999999999998E-2</v>
      </c>
      <c r="G810" s="101">
        <v>3.2399999999999998E-2</v>
      </c>
      <c r="H810" s="81" t="s">
        <v>315</v>
      </c>
      <c r="I810" s="102" t="s">
        <v>316</v>
      </c>
      <c r="J810" s="100">
        <f>$F810*'2. Emissions Units &amp; Activities'!H$39*(1-$E810)</f>
        <v>2.8290631578947369E-2</v>
      </c>
      <c r="K810" s="103">
        <f>$F810*'2. Emissions Units &amp; Activities'!I$39*(1-$E810)</f>
        <v>3.189473684210526E-2</v>
      </c>
      <c r="L810" s="81">
        <f>$F810*'2. Emissions Units &amp; Activities'!J$39*(1-$E810)</f>
        <v>3.189473684210526E-2</v>
      </c>
      <c r="M810" s="100" t="s">
        <v>121</v>
      </c>
      <c r="N810" s="103">
        <f>$G810*'2. Emissions Units &amp; Activities'!L$39*(1-$E810)</f>
        <v>7.6547368421052628E-3</v>
      </c>
      <c r="O810" s="81">
        <f>$G810*'2. Emissions Units &amp; Activities'!M$39*(1-$E810)</f>
        <v>7.6547368421052628E-3</v>
      </c>
    </row>
    <row r="811" spans="1:15">
      <c r="A811" s="77" t="s">
        <v>195</v>
      </c>
      <c r="B811" s="98" t="s">
        <v>318</v>
      </c>
      <c r="C811" s="79" t="str">
        <f>IFERROR(IF(B811="No CAS","",INDEX('DEQ Pollutant List'!$C$7:$C$611,MATCH('3. Pollutant Emissions - EF'!B811,'DEQ Pollutant List'!$B$7:$B$611,0))),"")</f>
        <v>1,2,4-Trimethylbenzene</v>
      </c>
      <c r="D811" s="113"/>
      <c r="E811" s="99">
        <v>0</v>
      </c>
      <c r="F811" s="100">
        <v>1.46E-2</v>
      </c>
      <c r="G811" s="101">
        <v>1.46E-2</v>
      </c>
      <c r="H811" s="81" t="s">
        <v>315</v>
      </c>
      <c r="I811" s="102" t="s">
        <v>316</v>
      </c>
      <c r="J811" s="100">
        <f>$F811*'2. Emissions Units &amp; Activities'!H$39*(1-$E811)</f>
        <v>1.2748247563352829E-2</v>
      </c>
      <c r="K811" s="103">
        <f>$F811*'2. Emissions Units &amp; Activities'!I$39*(1-$E811)</f>
        <v>1.4372319688109161E-2</v>
      </c>
      <c r="L811" s="81">
        <f>$F811*'2. Emissions Units &amp; Activities'!J$39*(1-$E811)</f>
        <v>1.4372319688109161E-2</v>
      </c>
      <c r="M811" s="100" t="s">
        <v>121</v>
      </c>
      <c r="N811" s="103">
        <f>$G811*'2. Emissions Units &amp; Activities'!L$39*(1-$E811)</f>
        <v>3.4493567251461989E-3</v>
      </c>
      <c r="O811" s="81">
        <f>$G811*'2. Emissions Units &amp; Activities'!M$39*(1-$E811)</f>
        <v>3.4493567251461989E-3</v>
      </c>
    </row>
    <row r="812" spans="1:15">
      <c r="A812" s="77" t="s">
        <v>195</v>
      </c>
      <c r="B812" s="98" t="s">
        <v>319</v>
      </c>
      <c r="C812" s="79" t="str">
        <f>IFERROR(IF(B812="No CAS","",INDEX('DEQ Pollutant List'!$C$7:$C$611,MATCH('3. Pollutant Emissions - EF'!B812,'DEQ Pollutant List'!$B$7:$B$611,0))),"")</f>
        <v>1,2-Dichloropropane (propylene dichloride)</v>
      </c>
      <c r="D812" s="113"/>
      <c r="E812" s="99">
        <v>0</v>
      </c>
      <c r="F812" s="100">
        <v>2.7400000000000001E-2</v>
      </c>
      <c r="G812" s="101">
        <v>2.7400000000000001E-2</v>
      </c>
      <c r="H812" s="81" t="s">
        <v>315</v>
      </c>
      <c r="I812" s="102" t="s">
        <v>316</v>
      </c>
      <c r="J812" s="100">
        <f>$F812*'2. Emissions Units &amp; Activities'!H$39*(1-$E812)</f>
        <v>2.3924793372319692E-2</v>
      </c>
      <c r="K812" s="103">
        <f>$F812*'2. Emissions Units &amp; Activities'!I$39*(1-$E812)</f>
        <v>2.6972709551656922E-2</v>
      </c>
      <c r="L812" s="81">
        <f>$F812*'2. Emissions Units &amp; Activities'!J$39*(1-$E812)</f>
        <v>2.6972709551656922E-2</v>
      </c>
      <c r="M812" s="100" t="s">
        <v>121</v>
      </c>
      <c r="N812" s="103">
        <f>$G812*'2. Emissions Units &amp; Activities'!L$39*(1-$E812)</f>
        <v>6.4734502923976612E-3</v>
      </c>
      <c r="O812" s="81">
        <f>$G812*'2. Emissions Units &amp; Activities'!M$39*(1-$E812)</f>
        <v>6.4734502923976612E-3</v>
      </c>
    </row>
    <row r="813" spans="1:15">
      <c r="A813" s="77" t="s">
        <v>195</v>
      </c>
      <c r="B813" s="98" t="s">
        <v>288</v>
      </c>
      <c r="C813" s="79" t="str">
        <f>IFERROR(IF(B813="No CAS","",INDEX('DEQ Pollutant List'!$C$7:$C$611,MATCH('3. Pollutant Emissions - EF'!B813,'DEQ Pollutant List'!$B$7:$B$611,0))),"")</f>
        <v>1,3-Butadiene</v>
      </c>
      <c r="D813" s="113"/>
      <c r="E813" s="99">
        <v>0</v>
      </c>
      <c r="F813" s="100">
        <v>0.27200000000000002</v>
      </c>
      <c r="G813" s="101">
        <v>0.27200000000000002</v>
      </c>
      <c r="H813" s="81" t="s">
        <v>315</v>
      </c>
      <c r="I813" s="102" t="s">
        <v>316</v>
      </c>
      <c r="J813" s="100">
        <f>$F813*'2. Emissions Units &amp; Activities'!H$39*(1-$E813)</f>
        <v>0.23750159844054586</v>
      </c>
      <c r="K813" s="103">
        <f>$F813*'2. Emissions Units &amp; Activities'!I$39*(1-$E813)</f>
        <v>0.26775828460038986</v>
      </c>
      <c r="L813" s="81">
        <f>$F813*'2. Emissions Units &amp; Activities'!J$39*(1-$E813)</f>
        <v>0.26775828460038986</v>
      </c>
      <c r="M813" s="100" t="s">
        <v>121</v>
      </c>
      <c r="N813" s="103">
        <f>$G813*'2. Emissions Units &amp; Activities'!L$39*(1-$E813)</f>
        <v>6.4261988304093576E-2</v>
      </c>
      <c r="O813" s="81">
        <f>$G813*'2. Emissions Units &amp; Activities'!M$39*(1-$E813)</f>
        <v>6.4261988304093576E-2</v>
      </c>
    </row>
    <row r="814" spans="1:15">
      <c r="A814" s="77" t="s">
        <v>195</v>
      </c>
      <c r="B814" s="98" t="s">
        <v>320</v>
      </c>
      <c r="C814" s="79" t="str">
        <f>IFERROR(IF(B814="No CAS","",INDEX('DEQ Pollutant List'!$C$7:$C$611,MATCH('3. Pollutant Emissions - EF'!B814,'DEQ Pollutant List'!$B$7:$B$611,0))),"")</f>
        <v>1,3-Dichloropropene</v>
      </c>
      <c r="D814" s="113"/>
      <c r="E814" s="99">
        <v>0</v>
      </c>
      <c r="F814" s="100">
        <v>2.69E-2</v>
      </c>
      <c r="G814" s="101">
        <v>2.69E-2</v>
      </c>
      <c r="H814" s="81" t="s">
        <v>315</v>
      </c>
      <c r="I814" s="102" t="s">
        <v>316</v>
      </c>
      <c r="J814" s="100">
        <f>$F814*'2. Emissions Units &amp; Activities'!H$39*(1-$E814)</f>
        <v>2.3488209551656921E-2</v>
      </c>
      <c r="K814" s="103">
        <f>$F814*'2. Emissions Units &amp; Activities'!I$39*(1-$E814)</f>
        <v>2.6480506822612087E-2</v>
      </c>
      <c r="L814" s="81">
        <f>$F814*'2. Emissions Units &amp; Activities'!J$39*(1-$E814)</f>
        <v>2.6480506822612087E-2</v>
      </c>
      <c r="M814" s="100" t="s">
        <v>121</v>
      </c>
      <c r="N814" s="103">
        <f>$G814*'2. Emissions Units &amp; Activities'!L$39*(1-$E814)</f>
        <v>6.3553216374269009E-3</v>
      </c>
      <c r="O814" s="81">
        <f>$G814*'2. Emissions Units &amp; Activities'!M$39*(1-$E814)</f>
        <v>6.3553216374269009E-3</v>
      </c>
    </row>
    <row r="815" spans="1:15">
      <c r="A815" s="77" t="s">
        <v>195</v>
      </c>
      <c r="B815" s="98" t="s">
        <v>291</v>
      </c>
      <c r="C815" s="79" t="str">
        <f>IFERROR(IF(B815="No CAS","",INDEX('DEQ Pollutant List'!$C$7:$C$611,MATCH('3. Pollutant Emissions - EF'!B815,'DEQ Pollutant List'!$B$7:$B$611,0))),"")</f>
        <v>2-Methyl naphthalene</v>
      </c>
      <c r="D815" s="113"/>
      <c r="E815" s="99">
        <v>0</v>
      </c>
      <c r="F815" s="100">
        <v>3.39E-2</v>
      </c>
      <c r="G815" s="101">
        <v>3.39E-2</v>
      </c>
      <c r="H815" s="81" t="s">
        <v>315</v>
      </c>
      <c r="I815" s="102" t="s">
        <v>316</v>
      </c>
      <c r="J815" s="100">
        <f>$F815*'2. Emissions Units &amp; Activities'!H$39*(1-$E815)</f>
        <v>2.9600383040935676E-2</v>
      </c>
      <c r="K815" s="103">
        <f>$F815*'2. Emissions Units &amp; Activities'!I$39*(1-$E815)</f>
        <v>3.3371345029239767E-2</v>
      </c>
      <c r="L815" s="81">
        <f>$F815*'2. Emissions Units &amp; Activities'!J$39*(1-$E815)</f>
        <v>3.3371345029239767E-2</v>
      </c>
      <c r="M815" s="100" t="s">
        <v>121</v>
      </c>
      <c r="N815" s="103">
        <f>$G815*'2. Emissions Units &amp; Activities'!L$39*(1-$E815)</f>
        <v>8.0091228070175435E-3</v>
      </c>
      <c r="O815" s="81">
        <f>$G815*'2. Emissions Units &amp; Activities'!M$39*(1-$E815)</f>
        <v>8.0091228070175435E-3</v>
      </c>
    </row>
    <row r="816" spans="1:15">
      <c r="A816" s="77" t="s">
        <v>195</v>
      </c>
      <c r="B816" s="98" t="s">
        <v>292</v>
      </c>
      <c r="C816" s="79" t="str">
        <f>IFERROR(IF(B816="No CAS","",INDEX('DEQ Pollutant List'!$C$7:$C$611,MATCH('3. Pollutant Emissions - EF'!B816,'DEQ Pollutant List'!$B$7:$B$611,0))),"")</f>
        <v>Acenaphthene</v>
      </c>
      <c r="D816" s="113"/>
      <c r="E816" s="99">
        <v>0</v>
      </c>
      <c r="F816" s="100">
        <v>1.2800000000000001E-3</v>
      </c>
      <c r="G816" s="101">
        <v>1.2800000000000001E-3</v>
      </c>
      <c r="H816" s="81" t="s">
        <v>315</v>
      </c>
      <c r="I816" s="102" t="s">
        <v>316</v>
      </c>
      <c r="J816" s="100">
        <f>$F816*'2. Emissions Units &amp; Activities'!H$39*(1-$E816)</f>
        <v>1.1176545808966863E-3</v>
      </c>
      <c r="K816" s="103">
        <f>$F816*'2. Emissions Units &amp; Activities'!I$39*(1-$E816)</f>
        <v>1.2600389863547759E-3</v>
      </c>
      <c r="L816" s="81">
        <f>$F816*'2. Emissions Units &amp; Activities'!J$39*(1-$E816)</f>
        <v>1.2600389863547759E-3</v>
      </c>
      <c r="M816" s="100" t="s">
        <v>121</v>
      </c>
      <c r="N816" s="103">
        <f>$G816*'2. Emissions Units &amp; Activities'!L$39*(1-$E816)</f>
        <v>3.0240935672514623E-4</v>
      </c>
      <c r="O816" s="81">
        <f>$G816*'2. Emissions Units &amp; Activities'!M$39*(1-$E816)</f>
        <v>3.0240935672514623E-4</v>
      </c>
    </row>
    <row r="817" spans="1:15">
      <c r="A817" s="77" t="s">
        <v>195</v>
      </c>
      <c r="B817" s="98" t="s">
        <v>293</v>
      </c>
      <c r="C817" s="79" t="str">
        <f>IFERROR(IF(B817="No CAS","",INDEX('DEQ Pollutant List'!$C$7:$C$611,MATCH('3. Pollutant Emissions - EF'!B817,'DEQ Pollutant List'!$B$7:$B$611,0))),"")</f>
        <v>Acenaphthylene</v>
      </c>
      <c r="D817" s="113"/>
      <c r="E817" s="99">
        <v>0</v>
      </c>
      <c r="F817" s="100">
        <v>5.64E-3</v>
      </c>
      <c r="G817" s="101">
        <v>5.64E-3</v>
      </c>
      <c r="H817" s="81" t="s">
        <v>315</v>
      </c>
      <c r="I817" s="102" t="s">
        <v>316</v>
      </c>
      <c r="J817" s="100">
        <f>$F817*'2. Emissions Units &amp; Activities'!H$39*(1-$E817)</f>
        <v>4.9246654970760235E-3</v>
      </c>
      <c r="K817" s="103">
        <f>$F817*'2. Emissions Units &amp; Activities'!I$39*(1-$E817)</f>
        <v>5.5520467836257309E-3</v>
      </c>
      <c r="L817" s="81">
        <f>$F817*'2. Emissions Units &amp; Activities'!J$39*(1-$E817)</f>
        <v>5.5520467836257309E-3</v>
      </c>
      <c r="M817" s="100" t="s">
        <v>121</v>
      </c>
      <c r="N817" s="103">
        <f>$G817*'2. Emissions Units &amp; Activities'!L$39*(1-$E817)</f>
        <v>1.3324912280701755E-3</v>
      </c>
      <c r="O817" s="81">
        <f>$G817*'2. Emissions Units &amp; Activities'!M$39*(1-$E817)</f>
        <v>1.3324912280701755E-3</v>
      </c>
    </row>
    <row r="818" spans="1:15">
      <c r="A818" s="77" t="s">
        <v>195</v>
      </c>
      <c r="B818" s="98" t="s">
        <v>255</v>
      </c>
      <c r="C818" s="79" t="str">
        <f>IFERROR(IF(B818="No CAS","",INDEX('DEQ Pollutant List'!$C$7:$C$611,MATCH('3. Pollutant Emissions - EF'!B818,'DEQ Pollutant List'!$B$7:$B$611,0))),"")</f>
        <v>Acetaldehyde</v>
      </c>
      <c r="D818" s="113"/>
      <c r="E818" s="99">
        <v>0</v>
      </c>
      <c r="F818" s="100">
        <v>8.5299999999999994</v>
      </c>
      <c r="G818" s="101">
        <v>8.5299999999999994</v>
      </c>
      <c r="H818" s="81" t="s">
        <v>315</v>
      </c>
      <c r="I818" s="102" t="s">
        <v>316</v>
      </c>
      <c r="J818" s="100">
        <f>$F818*'2. Emissions Units &amp; Activities'!H$39*(1-$E818)</f>
        <v>7.4481199805068226</v>
      </c>
      <c r="K818" s="103">
        <f>$F818*'2. Emissions Units &amp; Activities'!I$39*(1-$E818)</f>
        <v>8.3969785575048732</v>
      </c>
      <c r="L818" s="81">
        <f>$F818*'2. Emissions Units &amp; Activities'!J$39*(1-$E818)</f>
        <v>8.3969785575048732</v>
      </c>
      <c r="M818" s="100" t="s">
        <v>121</v>
      </c>
      <c r="N818" s="103">
        <f>$G818*'2. Emissions Units &amp; Activities'!L$39*(1-$E818)</f>
        <v>2.0152748538011696</v>
      </c>
      <c r="O818" s="81">
        <f>$G818*'2. Emissions Units &amp; Activities'!M$39*(1-$E818)</f>
        <v>2.0152748538011696</v>
      </c>
    </row>
    <row r="819" spans="1:15">
      <c r="A819" s="77" t="s">
        <v>195</v>
      </c>
      <c r="B819" s="98" t="s">
        <v>259</v>
      </c>
      <c r="C819" s="79" t="str">
        <f>IFERROR(IF(B819="No CAS","",INDEX('DEQ Pollutant List'!$C$7:$C$611,MATCH('3. Pollutant Emissions - EF'!B819,'DEQ Pollutant List'!$B$7:$B$611,0))),"")</f>
        <v>Acrolein</v>
      </c>
      <c r="D819" s="113"/>
      <c r="E819" s="99">
        <v>0</v>
      </c>
      <c r="F819" s="100">
        <v>5.24</v>
      </c>
      <c r="G819" s="101">
        <v>5.24</v>
      </c>
      <c r="H819" s="81" t="s">
        <v>315</v>
      </c>
      <c r="I819" s="102" t="s">
        <v>316</v>
      </c>
      <c r="J819" s="100">
        <f>$F819*'2. Emissions Units &amp; Activities'!H$39*(1-$E819)</f>
        <v>4.5753984405458095</v>
      </c>
      <c r="K819" s="103">
        <f>$F819*'2. Emissions Units &amp; Activities'!I$39*(1-$E819)</f>
        <v>5.1582846003898641</v>
      </c>
      <c r="L819" s="81">
        <f>$F819*'2. Emissions Units &amp; Activities'!J$39*(1-$E819)</f>
        <v>5.1582846003898641</v>
      </c>
      <c r="M819" s="100" t="s">
        <v>121</v>
      </c>
      <c r="N819" s="103">
        <f>$G819*'2. Emissions Units &amp; Activities'!L$39*(1-$E819)</f>
        <v>1.2379883040935673</v>
      </c>
      <c r="O819" s="81">
        <f>$G819*'2. Emissions Units &amp; Activities'!M$39*(1-$E819)</f>
        <v>1.2379883040935673</v>
      </c>
    </row>
    <row r="820" spans="1:15">
      <c r="A820" s="77" t="s">
        <v>195</v>
      </c>
      <c r="B820" s="98" t="s">
        <v>260</v>
      </c>
      <c r="C820" s="79" t="str">
        <f>IFERROR(IF(B820="No CAS","",INDEX('DEQ Pollutant List'!$C$7:$C$611,MATCH('3. Pollutant Emissions - EF'!B820,'DEQ Pollutant List'!$B$7:$B$611,0))),"")</f>
        <v>Ammonia</v>
      </c>
      <c r="D820" s="113"/>
      <c r="E820" s="99">
        <v>0</v>
      </c>
      <c r="F820" s="100">
        <v>18</v>
      </c>
      <c r="G820" s="101">
        <v>18</v>
      </c>
      <c r="H820" s="81" t="s">
        <v>315</v>
      </c>
      <c r="I820" s="102" t="s">
        <v>316</v>
      </c>
      <c r="J820" s="100">
        <f>$F820*'2. Emissions Units &amp; Activities'!H$39*(1-$E820)</f>
        <v>15.717017543859651</v>
      </c>
      <c r="K820" s="103">
        <f>$F820*'2. Emissions Units &amp; Activities'!I$39*(1-$E820)</f>
        <v>17.719298245614034</v>
      </c>
      <c r="L820" s="81">
        <f>$F820*'2. Emissions Units &amp; Activities'!J$39*(1-$E820)</f>
        <v>17.719298245614034</v>
      </c>
      <c r="M820" s="100" t="s">
        <v>121</v>
      </c>
      <c r="N820" s="103">
        <f>$G820*'2. Emissions Units &amp; Activities'!L$39*(1-$E820)</f>
        <v>4.2526315789473683</v>
      </c>
      <c r="O820" s="81">
        <f>$G820*'2. Emissions Units &amp; Activities'!M$39*(1-$E820)</f>
        <v>4.2526315789473683</v>
      </c>
    </row>
    <row r="821" spans="1:15">
      <c r="A821" s="77" t="s">
        <v>195</v>
      </c>
      <c r="B821" s="98" t="s">
        <v>262</v>
      </c>
      <c r="C821" s="79" t="str">
        <f>IFERROR(IF(B821="No CAS","",INDEX('DEQ Pollutant List'!$C$7:$C$611,MATCH('3. Pollutant Emissions - EF'!B821,'DEQ Pollutant List'!$B$7:$B$611,0))),"")</f>
        <v>Benzene</v>
      </c>
      <c r="D821" s="113"/>
      <c r="E821" s="99">
        <v>0</v>
      </c>
      <c r="F821" s="100">
        <v>0.44900000000000001</v>
      </c>
      <c r="G821" s="101">
        <v>0.44900000000000001</v>
      </c>
      <c r="H821" s="81" t="s">
        <v>315</v>
      </c>
      <c r="I821" s="102" t="s">
        <v>316</v>
      </c>
      <c r="J821" s="100">
        <f>$F821*'2. Emissions Units &amp; Activities'!H$39*(1-$E821)</f>
        <v>0.39205227095516576</v>
      </c>
      <c r="K821" s="103">
        <f>$F821*'2. Emissions Units &amp; Activities'!I$39*(1-$E821)</f>
        <v>0.44199805068226122</v>
      </c>
      <c r="L821" s="81">
        <f>$F821*'2. Emissions Units &amp; Activities'!J$39*(1-$E821)</f>
        <v>0.44199805068226122</v>
      </c>
      <c r="M821" s="100" t="s">
        <v>121</v>
      </c>
      <c r="N821" s="103">
        <f>$G821*'2. Emissions Units &amp; Activities'!L$39*(1-$E821)</f>
        <v>0.10607953216374269</v>
      </c>
      <c r="O821" s="81">
        <f>$G821*'2. Emissions Units &amp; Activities'!M$39*(1-$E821)</f>
        <v>0.10607953216374269</v>
      </c>
    </row>
    <row r="822" spans="1:15">
      <c r="A822" s="77" t="s">
        <v>195</v>
      </c>
      <c r="B822" s="98" t="s">
        <v>297</v>
      </c>
      <c r="C822" s="79" t="str">
        <f>IFERROR(IF(B822="No CAS","",INDEX('DEQ Pollutant List'!$C$7:$C$611,MATCH('3. Pollutant Emissions - EF'!B822,'DEQ Pollutant List'!$B$7:$B$611,0))),"")</f>
        <v>Benzo[b]fluoranthene</v>
      </c>
      <c r="D822" s="113"/>
      <c r="E822" s="99">
        <v>0</v>
      </c>
      <c r="F822" s="100">
        <v>1.6899999999999999E-4</v>
      </c>
      <c r="G822" s="101">
        <v>1.6899999999999999E-4</v>
      </c>
      <c r="H822" s="81" t="s">
        <v>315</v>
      </c>
      <c r="I822" s="102" t="s">
        <v>316</v>
      </c>
      <c r="J822" s="100">
        <f>$F822*'2. Emissions Units &amp; Activities'!H$39*(1-$E822)</f>
        <v>1.4756533138401561E-4</v>
      </c>
      <c r="K822" s="103">
        <f>$F822*'2. Emissions Units &amp; Activities'!I$39*(1-$E822)</f>
        <v>1.6636452241715398E-4</v>
      </c>
      <c r="L822" s="81">
        <f>$F822*'2. Emissions Units &amp; Activities'!J$39*(1-$E822)</f>
        <v>1.6636452241715398E-4</v>
      </c>
      <c r="M822" s="100" t="s">
        <v>121</v>
      </c>
      <c r="N822" s="103">
        <f>$G822*'2. Emissions Units &amp; Activities'!L$39*(1-$E822)</f>
        <v>3.9927485380116958E-5</v>
      </c>
      <c r="O822" s="81">
        <f>$G822*'2. Emissions Units &amp; Activities'!M$39*(1-$E822)</f>
        <v>3.9927485380116958E-5</v>
      </c>
    </row>
    <row r="823" spans="1:15">
      <c r="A823" s="77" t="s">
        <v>195</v>
      </c>
      <c r="B823" s="98" t="s">
        <v>298</v>
      </c>
      <c r="C823" s="79" t="str">
        <f>IFERROR(IF(B823="No CAS","",INDEX('DEQ Pollutant List'!$C$7:$C$611,MATCH('3. Pollutant Emissions - EF'!B823,'DEQ Pollutant List'!$B$7:$B$611,0))),"")</f>
        <v>Benzo[e]pyrene</v>
      </c>
      <c r="D823" s="113"/>
      <c r="E823" s="99">
        <v>0</v>
      </c>
      <c r="F823" s="100">
        <v>4.2299999999999998E-4</v>
      </c>
      <c r="G823" s="101">
        <v>4.2299999999999998E-4</v>
      </c>
      <c r="H823" s="81" t="s">
        <v>315</v>
      </c>
      <c r="I823" s="102" t="s">
        <v>316</v>
      </c>
      <c r="J823" s="100">
        <f>$F823*'2. Emissions Units &amp; Activities'!H$39*(1-$E823)</f>
        <v>3.6934991228070176E-4</v>
      </c>
      <c r="K823" s="103">
        <f>$F823*'2. Emissions Units &amp; Activities'!I$39*(1-$E823)</f>
        <v>4.1640350877192978E-4</v>
      </c>
      <c r="L823" s="81">
        <f>$F823*'2. Emissions Units &amp; Activities'!J$39*(1-$E823)</f>
        <v>4.1640350877192978E-4</v>
      </c>
      <c r="M823" s="100" t="s">
        <v>121</v>
      </c>
      <c r="N823" s="103">
        <f>$G823*'2. Emissions Units &amp; Activities'!L$39*(1-$E823)</f>
        <v>9.9936842105263153E-5</v>
      </c>
      <c r="O823" s="81">
        <f>$G823*'2. Emissions Units &amp; Activities'!M$39*(1-$E823)</f>
        <v>9.9936842105263153E-5</v>
      </c>
    </row>
    <row r="824" spans="1:15">
      <c r="A824" s="77" t="s">
        <v>195</v>
      </c>
      <c r="B824" s="98" t="s">
        <v>299</v>
      </c>
      <c r="C824" s="79" t="str">
        <f>IFERROR(IF(B824="No CAS","",INDEX('DEQ Pollutant List'!$C$7:$C$611,MATCH('3. Pollutant Emissions - EF'!B824,'DEQ Pollutant List'!$B$7:$B$611,0))),"")</f>
        <v>Benzo[g,h,i]perylene</v>
      </c>
      <c r="D824" s="113"/>
      <c r="E824" s="99">
        <v>0</v>
      </c>
      <c r="F824" s="100">
        <v>4.2200000000000001E-4</v>
      </c>
      <c r="G824" s="101">
        <v>4.2200000000000001E-4</v>
      </c>
      <c r="H824" s="81" t="s">
        <v>315</v>
      </c>
      <c r="I824" s="102" t="s">
        <v>316</v>
      </c>
      <c r="J824" s="100">
        <f>$F824*'2. Emissions Units &amp; Activities'!H$39*(1-$E824)</f>
        <v>3.6847674463937627E-4</v>
      </c>
      <c r="K824" s="103">
        <f>$F824*'2. Emissions Units &amp; Activities'!I$39*(1-$E824)</f>
        <v>4.1541910331384016E-4</v>
      </c>
      <c r="L824" s="81">
        <f>$F824*'2. Emissions Units &amp; Activities'!J$39*(1-$E824)</f>
        <v>4.1541910331384016E-4</v>
      </c>
      <c r="M824" s="100" t="s">
        <v>121</v>
      </c>
      <c r="N824" s="103">
        <f>$G824*'2. Emissions Units &amp; Activities'!L$39*(1-$E824)</f>
        <v>9.9700584795321635E-5</v>
      </c>
      <c r="O824" s="81">
        <f>$G824*'2. Emissions Units &amp; Activities'!M$39*(1-$E824)</f>
        <v>9.9700584795321635E-5</v>
      </c>
    </row>
    <row r="825" spans="1:15">
      <c r="A825" s="77" t="s">
        <v>195</v>
      </c>
      <c r="B825" s="98" t="s">
        <v>321</v>
      </c>
      <c r="C825" s="79" t="str">
        <f>IFERROR(IF(B825="No CAS","",INDEX('DEQ Pollutant List'!$C$7:$C$611,MATCH('3. Pollutant Emissions - EF'!B825,'DEQ Pollutant List'!$B$7:$B$611,0))),"")</f>
        <v>Carbon tetrachloride</v>
      </c>
      <c r="D825" s="113"/>
      <c r="E825" s="99">
        <v>0</v>
      </c>
      <c r="F825" s="100">
        <v>3.7400000000000003E-2</v>
      </c>
      <c r="G825" s="101">
        <v>3.7400000000000003E-2</v>
      </c>
      <c r="H825" s="81" t="s">
        <v>315</v>
      </c>
      <c r="I825" s="102" t="s">
        <v>316</v>
      </c>
      <c r="J825" s="100">
        <f>$F825*'2. Emissions Units &amp; Activities'!H$39*(1-$E825)</f>
        <v>3.2656469785575057E-2</v>
      </c>
      <c r="K825" s="103">
        <f>$F825*'2. Emissions Units &amp; Activities'!I$39*(1-$E825)</f>
        <v>3.6816764132553609E-2</v>
      </c>
      <c r="L825" s="81">
        <f>$F825*'2. Emissions Units &amp; Activities'!J$39*(1-$E825)</f>
        <v>3.6816764132553609E-2</v>
      </c>
      <c r="M825" s="100" t="s">
        <v>121</v>
      </c>
      <c r="N825" s="103">
        <f>$G825*'2. Emissions Units &amp; Activities'!L$39*(1-$E825)</f>
        <v>8.836023391812867E-3</v>
      </c>
      <c r="O825" s="81">
        <f>$G825*'2. Emissions Units &amp; Activities'!M$39*(1-$E825)</f>
        <v>8.836023391812867E-3</v>
      </c>
    </row>
    <row r="826" spans="1:15">
      <c r="A826" s="77" t="s">
        <v>195</v>
      </c>
      <c r="B826" s="98" t="s">
        <v>322</v>
      </c>
      <c r="C826" s="79" t="str">
        <f>IFERROR(IF(B826="No CAS","",INDEX('DEQ Pollutant List'!$C$7:$C$611,MATCH('3. Pollutant Emissions - EF'!B826,'DEQ Pollutant List'!$B$7:$B$611,0))),"")</f>
        <v>Chloroform</v>
      </c>
      <c r="D826" s="113"/>
      <c r="E826" s="99">
        <v>0</v>
      </c>
      <c r="F826" s="100">
        <v>2.9100000000000001E-2</v>
      </c>
      <c r="G826" s="101">
        <v>2.9100000000000001E-2</v>
      </c>
      <c r="H826" s="81" t="s">
        <v>315</v>
      </c>
      <c r="I826" s="102" t="s">
        <v>316</v>
      </c>
      <c r="J826" s="100">
        <f>$F826*'2. Emissions Units &amp; Activities'!H$39*(1-$E826)</f>
        <v>2.5409178362573101E-2</v>
      </c>
      <c r="K826" s="103">
        <f>$F826*'2. Emissions Units &amp; Activities'!I$39*(1-$E826)</f>
        <v>2.8646198830409357E-2</v>
      </c>
      <c r="L826" s="81">
        <f>$F826*'2. Emissions Units &amp; Activities'!J$39*(1-$E826)</f>
        <v>2.8646198830409357E-2</v>
      </c>
      <c r="M826" s="100" t="s">
        <v>121</v>
      </c>
      <c r="N826" s="103">
        <f>$G826*'2. Emissions Units &amp; Activities'!L$39*(1-$E826)</f>
        <v>6.8750877192982462E-3</v>
      </c>
      <c r="O826" s="81">
        <f>$G826*'2. Emissions Units &amp; Activities'!M$39*(1-$E826)</f>
        <v>6.8750877192982462E-3</v>
      </c>
    </row>
    <row r="827" spans="1:15">
      <c r="A827" s="77" t="s">
        <v>195</v>
      </c>
      <c r="B827" s="98" t="s">
        <v>302</v>
      </c>
      <c r="C827" s="79" t="str">
        <f>IFERROR(IF(B827="No CAS","",INDEX('DEQ Pollutant List'!$C$7:$C$611,MATCH('3. Pollutant Emissions - EF'!B827,'DEQ Pollutant List'!$B$7:$B$611,0))),"")</f>
        <v>Chrysene</v>
      </c>
      <c r="D827" s="113"/>
      <c r="E827" s="99">
        <v>0</v>
      </c>
      <c r="F827" s="100">
        <v>7.0699999999999995E-4</v>
      </c>
      <c r="G827" s="101">
        <v>7.0699999999999995E-4</v>
      </c>
      <c r="H827" s="81" t="s">
        <v>315</v>
      </c>
      <c r="I827" s="102" t="s">
        <v>316</v>
      </c>
      <c r="J827" s="100">
        <f>$F827*'2. Emissions Units &amp; Activities'!H$39*(1-$E827)</f>
        <v>6.1732952241715404E-4</v>
      </c>
      <c r="K827" s="103">
        <f>$F827*'2. Emissions Units &amp; Activities'!I$39*(1-$E827)</f>
        <v>6.959746588693957E-4</v>
      </c>
      <c r="L827" s="81">
        <f>$F827*'2. Emissions Units &amp; Activities'!J$39*(1-$E827)</f>
        <v>6.959746588693957E-4</v>
      </c>
      <c r="M827" s="100" t="s">
        <v>121</v>
      </c>
      <c r="N827" s="103">
        <f>$G827*'2. Emissions Units &amp; Activities'!L$39*(1-$E827)</f>
        <v>1.6703391812865497E-4</v>
      </c>
      <c r="O827" s="81">
        <f>$G827*'2. Emissions Units &amp; Activities'!M$39*(1-$E827)</f>
        <v>1.6703391812865497E-4</v>
      </c>
    </row>
    <row r="828" spans="1:15">
      <c r="A828" s="77" t="s">
        <v>195</v>
      </c>
      <c r="B828" s="98" t="s">
        <v>323</v>
      </c>
      <c r="C828" s="79" t="str">
        <f>IFERROR(IF(B828="No CAS","",INDEX('DEQ Pollutant List'!$C$7:$C$611,MATCH('3. Pollutant Emissions - EF'!B828,'DEQ Pollutant List'!$B$7:$B$611,0))),"")</f>
        <v>Dichloromethane (methylene chloride)</v>
      </c>
      <c r="D828" s="113"/>
      <c r="E828" s="99">
        <v>0</v>
      </c>
      <c r="F828" s="100">
        <v>2.0400000000000001E-2</v>
      </c>
      <c r="G828" s="101">
        <v>2.0400000000000001E-2</v>
      </c>
      <c r="H828" s="81" t="s">
        <v>315</v>
      </c>
      <c r="I828" s="102" t="s">
        <v>316</v>
      </c>
      <c r="J828" s="100">
        <f>$F828*'2. Emissions Units &amp; Activities'!H$39*(1-$E828)</f>
        <v>1.7812619883040937E-2</v>
      </c>
      <c r="K828" s="103">
        <f>$F828*'2. Emissions Units &amp; Activities'!I$39*(1-$E828)</f>
        <v>2.0081871345029242E-2</v>
      </c>
      <c r="L828" s="81">
        <f>$F828*'2. Emissions Units &amp; Activities'!J$39*(1-$E828)</f>
        <v>2.0081871345029242E-2</v>
      </c>
      <c r="M828" s="100" t="s">
        <v>121</v>
      </c>
      <c r="N828" s="103">
        <f>$G828*'2. Emissions Units &amp; Activities'!L$39*(1-$E828)</f>
        <v>4.8196491228070177E-3</v>
      </c>
      <c r="O828" s="81">
        <f>$G828*'2. Emissions Units &amp; Activities'!M$39*(1-$E828)</f>
        <v>4.8196491228070177E-3</v>
      </c>
    </row>
    <row r="829" spans="1:15">
      <c r="A829" s="77" t="s">
        <v>195</v>
      </c>
      <c r="B829" s="98" t="s">
        <v>269</v>
      </c>
      <c r="C829" s="79" t="str">
        <f>IFERROR(IF(B829="No CAS","",INDEX('DEQ Pollutant List'!$C$7:$C$611,MATCH('3. Pollutant Emissions - EF'!B829,'DEQ Pollutant List'!$B$7:$B$611,0))),"")</f>
        <v>Ethyl benzene</v>
      </c>
      <c r="D829" s="113"/>
      <c r="E829" s="99">
        <v>0</v>
      </c>
      <c r="F829" s="100">
        <v>4.0500000000000001E-2</v>
      </c>
      <c r="G829" s="101">
        <v>4.0500000000000001E-2</v>
      </c>
      <c r="H829" s="81" t="s">
        <v>315</v>
      </c>
      <c r="I829" s="102" t="s">
        <v>316</v>
      </c>
      <c r="J829" s="100">
        <f>$F829*'2. Emissions Units &amp; Activities'!H$39*(1-$E829)</f>
        <v>3.5363289473684216E-2</v>
      </c>
      <c r="K829" s="103">
        <f>$F829*'2. Emissions Units &amp; Activities'!I$39*(1-$E829)</f>
        <v>3.9868421052631581E-2</v>
      </c>
      <c r="L829" s="81">
        <f>$F829*'2. Emissions Units &amp; Activities'!J$39*(1-$E829)</f>
        <v>3.9868421052631581E-2</v>
      </c>
      <c r="M829" s="100" t="s">
        <v>121</v>
      </c>
      <c r="N829" s="103">
        <f>$G829*'2. Emissions Units &amp; Activities'!L$39*(1-$E829)</f>
        <v>9.5684210526315802E-3</v>
      </c>
      <c r="O829" s="81">
        <f>$G829*'2. Emissions Units &amp; Activities'!M$39*(1-$E829)</f>
        <v>9.5684210526315802E-3</v>
      </c>
    </row>
    <row r="830" spans="1:15">
      <c r="A830" s="77" t="s">
        <v>195</v>
      </c>
      <c r="B830" s="98" t="s">
        <v>324</v>
      </c>
      <c r="C830" s="79" t="str">
        <f>IFERROR(IF(B830="No CAS","",INDEX('DEQ Pollutant List'!$C$7:$C$611,MATCH('3. Pollutant Emissions - EF'!B830,'DEQ Pollutant List'!$B$7:$B$611,0))),"")</f>
        <v>Ethylene dibromide (EDB, 1,2-dibromoethane)</v>
      </c>
      <c r="D830" s="113"/>
      <c r="E830" s="99">
        <v>0</v>
      </c>
      <c r="F830" s="100">
        <v>4.5199999999999997E-2</v>
      </c>
      <c r="G830" s="101">
        <v>4.5199999999999997E-2</v>
      </c>
      <c r="H830" s="81" t="s">
        <v>315</v>
      </c>
      <c r="I830" s="102" t="s">
        <v>316</v>
      </c>
      <c r="J830" s="100">
        <f>$F830*'2. Emissions Units &amp; Activities'!H$39*(1-$E830)</f>
        <v>3.9467177387914235E-2</v>
      </c>
      <c r="K830" s="103">
        <f>$F830*'2. Emissions Units &amp; Activities'!I$39*(1-$E830)</f>
        <v>4.4495126705653018E-2</v>
      </c>
      <c r="L830" s="81">
        <f>$F830*'2. Emissions Units &amp; Activities'!J$39*(1-$E830)</f>
        <v>4.4495126705653018E-2</v>
      </c>
      <c r="M830" s="100" t="s">
        <v>121</v>
      </c>
      <c r="N830" s="103">
        <f>$G830*'2. Emissions Units &amp; Activities'!L$39*(1-$E830)</f>
        <v>1.0678830409356724E-2</v>
      </c>
      <c r="O830" s="81">
        <f>$G830*'2. Emissions Units &amp; Activities'!M$39*(1-$E830)</f>
        <v>1.0678830409356724E-2</v>
      </c>
    </row>
    <row r="831" spans="1:15">
      <c r="A831" s="77" t="s">
        <v>195</v>
      </c>
      <c r="B831" s="98" t="s">
        <v>325</v>
      </c>
      <c r="C831" s="79" t="str">
        <f>IFERROR(IF(B831="No CAS","",INDEX('DEQ Pollutant List'!$C$7:$C$611,MATCH('3. Pollutant Emissions - EF'!B831,'DEQ Pollutant List'!$B$7:$B$611,0))),"")</f>
        <v>Ethylene dichloride (EDC, 1,2-dichloroethane)</v>
      </c>
      <c r="D831" s="113"/>
      <c r="E831" s="99">
        <v>0</v>
      </c>
      <c r="F831" s="100">
        <v>2.41E-2</v>
      </c>
      <c r="G831" s="101">
        <v>2.41E-2</v>
      </c>
      <c r="H831" s="81" t="s">
        <v>315</v>
      </c>
      <c r="I831" s="102" t="s">
        <v>316</v>
      </c>
      <c r="J831" s="100">
        <f>$F831*'2. Emissions Units &amp; Activities'!H$39*(1-$E831)</f>
        <v>2.104334015594542E-2</v>
      </c>
      <c r="K831" s="103">
        <f>$F831*'2. Emissions Units &amp; Activities'!I$39*(1-$E831)</f>
        <v>2.3724171539961012E-2</v>
      </c>
      <c r="L831" s="81">
        <f>$F831*'2. Emissions Units &amp; Activities'!J$39*(1-$E831)</f>
        <v>2.3724171539961012E-2</v>
      </c>
      <c r="M831" s="100" t="s">
        <v>121</v>
      </c>
      <c r="N831" s="103">
        <f>$G831*'2. Emissions Units &amp; Activities'!L$39*(1-$E831)</f>
        <v>5.6938011695906437E-3</v>
      </c>
      <c r="O831" s="81">
        <f>$G831*'2. Emissions Units &amp; Activities'!M$39*(1-$E831)</f>
        <v>5.6938011695906437E-3</v>
      </c>
    </row>
    <row r="832" spans="1:15">
      <c r="A832" s="77" t="s">
        <v>195</v>
      </c>
      <c r="B832" s="98" t="s">
        <v>304</v>
      </c>
      <c r="C832" s="79" t="str">
        <f>IFERROR(IF(B832="No CAS","",INDEX('DEQ Pollutant List'!$C$7:$C$611,MATCH('3. Pollutant Emissions - EF'!B832,'DEQ Pollutant List'!$B$7:$B$611,0))),"")</f>
        <v>Fluoranthene</v>
      </c>
      <c r="D832" s="113"/>
      <c r="E832" s="99">
        <v>0</v>
      </c>
      <c r="F832" s="100">
        <v>1.1299999999999999E-3</v>
      </c>
      <c r="G832" s="101">
        <v>1.1299999999999999E-3</v>
      </c>
      <c r="H832" s="81" t="s">
        <v>315</v>
      </c>
      <c r="I832" s="102" t="s">
        <v>316</v>
      </c>
      <c r="J832" s="100">
        <f>$F832*'2. Emissions Units &amp; Activities'!H$39*(1-$E832)</f>
        <v>9.8667943469785569E-4</v>
      </c>
      <c r="K832" s="103">
        <f>$F832*'2. Emissions Units &amp; Activities'!I$39*(1-$E832)</f>
        <v>1.1123781676413255E-3</v>
      </c>
      <c r="L832" s="81">
        <f>$F832*'2. Emissions Units &amp; Activities'!J$39*(1-$E832)</f>
        <v>1.1123781676413255E-3</v>
      </c>
      <c r="M832" s="100" t="s">
        <v>121</v>
      </c>
      <c r="N832" s="103">
        <f>$G832*'2. Emissions Units &amp; Activities'!L$39*(1-$E832)</f>
        <v>2.6697076023391814E-4</v>
      </c>
      <c r="O832" s="81">
        <f>$G832*'2. Emissions Units &amp; Activities'!M$39*(1-$E832)</f>
        <v>2.6697076023391814E-4</v>
      </c>
    </row>
    <row r="833" spans="1:15">
      <c r="A833" s="77" t="s">
        <v>195</v>
      </c>
      <c r="B833" s="98" t="s">
        <v>305</v>
      </c>
      <c r="C833" s="79" t="str">
        <f>IFERROR(IF(B833="No CAS","",INDEX('DEQ Pollutant List'!$C$7:$C$611,MATCH('3. Pollutant Emissions - EF'!B833,'DEQ Pollutant List'!$B$7:$B$611,0))),"")</f>
        <v>Fluorene</v>
      </c>
      <c r="D833" s="113"/>
      <c r="E833" s="99">
        <v>0</v>
      </c>
      <c r="F833" s="100">
        <v>5.7800000000000004E-3</v>
      </c>
      <c r="G833" s="101">
        <v>5.7800000000000004E-3</v>
      </c>
      <c r="H833" s="81" t="s">
        <v>315</v>
      </c>
      <c r="I833" s="102" t="s">
        <v>316</v>
      </c>
      <c r="J833" s="100">
        <f>$F833*'2. Emissions Units &amp; Activities'!H$39*(1-$E833)</f>
        <v>5.0469089668615996E-3</v>
      </c>
      <c r="K833" s="103">
        <f>$F833*'2. Emissions Units &amp; Activities'!I$39*(1-$E833)</f>
        <v>5.6898635477582848E-3</v>
      </c>
      <c r="L833" s="81">
        <f>$F833*'2. Emissions Units &amp; Activities'!J$39*(1-$E833)</f>
        <v>5.6898635477582848E-3</v>
      </c>
      <c r="M833" s="100" t="s">
        <v>121</v>
      </c>
      <c r="N833" s="103">
        <f>$G833*'2. Emissions Units &amp; Activities'!L$39*(1-$E833)</f>
        <v>1.3655672514619884E-3</v>
      </c>
      <c r="O833" s="81">
        <f>$G833*'2. Emissions Units &amp; Activities'!M$39*(1-$E833)</f>
        <v>1.3655672514619884E-3</v>
      </c>
    </row>
    <row r="834" spans="1:15">
      <c r="A834" s="77" t="s">
        <v>195</v>
      </c>
      <c r="B834" s="98" t="s">
        <v>270</v>
      </c>
      <c r="C834" s="79" t="str">
        <f>IFERROR(IF(B834="No CAS","",INDEX('DEQ Pollutant List'!$C$7:$C$611,MATCH('3. Pollutant Emissions - EF'!B834,'DEQ Pollutant List'!$B$7:$B$611,0))),"")</f>
        <v>Formaldehyde</v>
      </c>
      <c r="D834" s="113"/>
      <c r="E834" s="99">
        <v>0</v>
      </c>
      <c r="F834" s="100">
        <v>53.9</v>
      </c>
      <c r="G834" s="101">
        <v>53.9</v>
      </c>
      <c r="H834" s="81" t="s">
        <v>315</v>
      </c>
      <c r="I834" s="102" t="s">
        <v>316</v>
      </c>
      <c r="J834" s="100">
        <f>$F834*'2. Emissions Units &amp; Activities'!H$39*(1-$E834)</f>
        <v>47.063735867446397</v>
      </c>
      <c r="K834" s="103">
        <f>$F834*'2. Emissions Units &amp; Activities'!I$39*(1-$E834)</f>
        <v>53.05945419103314</v>
      </c>
      <c r="L834" s="81">
        <f>$F834*'2. Emissions Units &amp; Activities'!J$39*(1-$E834)</f>
        <v>53.05945419103314</v>
      </c>
      <c r="M834" s="100" t="s">
        <v>121</v>
      </c>
      <c r="N834" s="103">
        <f>$G834*'2. Emissions Units &amp; Activities'!L$39*(1-$E834)</f>
        <v>12.734269005847953</v>
      </c>
      <c r="O834" s="81">
        <f>$G834*'2. Emissions Units &amp; Activities'!M$39*(1-$E834)</f>
        <v>12.734269005847953</v>
      </c>
    </row>
    <row r="835" spans="1:15">
      <c r="A835" s="77" t="s">
        <v>195</v>
      </c>
      <c r="B835" s="98" t="s">
        <v>271</v>
      </c>
      <c r="C835" s="79" t="str">
        <f>IFERROR(IF(B835="No CAS","",INDEX('DEQ Pollutant List'!$C$7:$C$611,MATCH('3. Pollutant Emissions - EF'!B835,'DEQ Pollutant List'!$B$7:$B$611,0))),"")</f>
        <v>Hexane</v>
      </c>
      <c r="D835" s="113"/>
      <c r="E835" s="99">
        <v>0</v>
      </c>
      <c r="F835" s="100">
        <v>1.1299999999999999</v>
      </c>
      <c r="G835" s="101">
        <v>1.1299999999999999</v>
      </c>
      <c r="H835" s="81" t="s">
        <v>315</v>
      </c>
      <c r="I835" s="102" t="s">
        <v>316</v>
      </c>
      <c r="J835" s="100">
        <f>$F835*'2. Emissions Units &amp; Activities'!H$39*(1-$E835)</f>
        <v>0.9866794346978558</v>
      </c>
      <c r="K835" s="103">
        <f>$F835*'2. Emissions Units &amp; Activities'!I$39*(1-$E835)</f>
        <v>1.1123781676413254</v>
      </c>
      <c r="L835" s="81">
        <f>$F835*'2. Emissions Units &amp; Activities'!J$39*(1-$E835)</f>
        <v>1.1123781676413254</v>
      </c>
      <c r="M835" s="100" t="s">
        <v>121</v>
      </c>
      <c r="N835" s="103">
        <f>$G835*'2. Emissions Units &amp; Activities'!L$39*(1-$E835)</f>
        <v>0.26697076023391808</v>
      </c>
      <c r="O835" s="81">
        <f>$G835*'2. Emissions Units &amp; Activities'!M$39*(1-$E835)</f>
        <v>0.26697076023391808</v>
      </c>
    </row>
    <row r="836" spans="1:15">
      <c r="A836" s="77" t="s">
        <v>195</v>
      </c>
      <c r="B836" s="98" t="s">
        <v>326</v>
      </c>
      <c r="C836" s="79" t="str">
        <f>IFERROR(IF(B836="No CAS","",INDEX('DEQ Pollutant List'!$C$7:$C$611,MATCH('3. Pollutant Emissions - EF'!B836,'DEQ Pollutant List'!$B$7:$B$611,0))),"")</f>
        <v>Methanol</v>
      </c>
      <c r="D836" s="113"/>
      <c r="E836" s="99">
        <v>0</v>
      </c>
      <c r="F836" s="100">
        <v>2.5499999999999998</v>
      </c>
      <c r="G836" s="101">
        <v>2.5499999999999998</v>
      </c>
      <c r="H836" s="81" t="s">
        <v>315</v>
      </c>
      <c r="I836" s="102" t="s">
        <v>316</v>
      </c>
      <c r="J836" s="100">
        <f>$F836*'2. Emissions Units &amp; Activities'!H$39*(1-$E836)</f>
        <v>2.2265774853801172</v>
      </c>
      <c r="K836" s="103">
        <f>$F836*'2. Emissions Units &amp; Activities'!I$39*(1-$E836)</f>
        <v>2.5102339181286548</v>
      </c>
      <c r="L836" s="81">
        <f>$F836*'2. Emissions Units &amp; Activities'!J$39*(1-$E836)</f>
        <v>2.5102339181286548</v>
      </c>
      <c r="M836" s="100" t="s">
        <v>121</v>
      </c>
      <c r="N836" s="103">
        <f>$G836*'2. Emissions Units &amp; Activities'!L$39*(1-$E836)</f>
        <v>0.60245614035087713</v>
      </c>
      <c r="O836" s="81">
        <f>$G836*'2. Emissions Units &amp; Activities'!M$39*(1-$E836)</f>
        <v>0.60245614035087713</v>
      </c>
    </row>
    <row r="837" spans="1:15">
      <c r="A837" s="77" t="s">
        <v>195</v>
      </c>
      <c r="B837" s="98" t="s">
        <v>276</v>
      </c>
      <c r="C837" s="79" t="str">
        <f>IFERROR(IF(B837="No CAS","",INDEX('DEQ Pollutant List'!$C$7:$C$611,MATCH('3. Pollutant Emissions - EF'!B837,'DEQ Pollutant List'!$B$7:$B$611,0))),"")</f>
        <v>Naphthalene</v>
      </c>
      <c r="D837" s="113"/>
      <c r="E837" s="99">
        <v>0</v>
      </c>
      <c r="F837" s="100">
        <v>7.5899999999999995E-2</v>
      </c>
      <c r="G837" s="101">
        <v>7.5899999999999995E-2</v>
      </c>
      <c r="H837" s="81" t="s">
        <v>315</v>
      </c>
      <c r="I837" s="102" t="s">
        <v>316</v>
      </c>
      <c r="J837" s="100">
        <f>$F837*'2. Emissions Units &amp; Activities'!H$39*(1-$E837)</f>
        <v>6.6273423976608195E-2</v>
      </c>
      <c r="K837" s="103">
        <f>$F837*'2. Emissions Units &amp; Activities'!I$39*(1-$E837)</f>
        <v>7.4716374269005847E-2</v>
      </c>
      <c r="L837" s="81">
        <f>$F837*'2. Emissions Units &amp; Activities'!J$39*(1-$E837)</f>
        <v>7.4716374269005847E-2</v>
      </c>
      <c r="M837" s="100" t="s">
        <v>121</v>
      </c>
      <c r="N837" s="103">
        <f>$G837*'2. Emissions Units &amp; Activities'!L$39*(1-$E837)</f>
        <v>1.7931929824561401E-2</v>
      </c>
      <c r="O837" s="81">
        <f>$G837*'2. Emissions Units &amp; Activities'!M$39*(1-$E837)</f>
        <v>1.7931929824561401E-2</v>
      </c>
    </row>
    <row r="838" spans="1:15">
      <c r="A838" s="77" t="s">
        <v>195</v>
      </c>
      <c r="B838" s="98" t="s">
        <v>309</v>
      </c>
      <c r="C838" s="79" t="str">
        <f>IFERROR(IF(B838="No CAS","",INDEX('DEQ Pollutant List'!$C$7:$C$611,MATCH('3. Pollutant Emissions - EF'!B838,'DEQ Pollutant List'!$B$7:$B$611,0))),"")</f>
        <v>Phenanthrene</v>
      </c>
      <c r="D838" s="113"/>
      <c r="E838" s="99">
        <v>0</v>
      </c>
      <c r="F838" s="100">
        <v>1.06E-2</v>
      </c>
      <c r="G838" s="101">
        <v>1.06E-2</v>
      </c>
      <c r="H838" s="81" t="s">
        <v>315</v>
      </c>
      <c r="I838" s="102" t="s">
        <v>316</v>
      </c>
      <c r="J838" s="100">
        <f>$F838*'2. Emissions Units &amp; Activities'!H$39*(1-$E838)</f>
        <v>9.2555769980506835E-3</v>
      </c>
      <c r="K838" s="103">
        <f>$F838*'2. Emissions Units &amp; Activities'!I$39*(1-$E838)</f>
        <v>1.0434697855750488E-2</v>
      </c>
      <c r="L838" s="81">
        <f>$F838*'2. Emissions Units &amp; Activities'!J$39*(1-$E838)</f>
        <v>1.0434697855750488E-2</v>
      </c>
      <c r="M838" s="100" t="s">
        <v>121</v>
      </c>
      <c r="N838" s="103">
        <f>$G838*'2. Emissions Units &amp; Activities'!L$39*(1-$E838)</f>
        <v>2.5043274853801169E-3</v>
      </c>
      <c r="O838" s="81">
        <f>$G838*'2. Emissions Units &amp; Activities'!M$39*(1-$E838)</f>
        <v>2.5043274853801169E-3</v>
      </c>
    </row>
    <row r="839" spans="1:15">
      <c r="A839" s="77" t="s">
        <v>195</v>
      </c>
      <c r="B839" s="98" t="s">
        <v>311</v>
      </c>
      <c r="C839" s="79" t="str">
        <f>IFERROR(IF(B839="No CAS","",INDEX('DEQ Pollutant List'!$C$7:$C$611,MATCH('3. Pollutant Emissions - EF'!B839,'DEQ Pollutant List'!$B$7:$B$611,0))),"")</f>
        <v>Pyrene</v>
      </c>
      <c r="D839" s="113"/>
      <c r="E839" s="99">
        <v>0</v>
      </c>
      <c r="F839" s="100">
        <v>1.39E-3</v>
      </c>
      <c r="G839" s="101">
        <v>1.39E-3</v>
      </c>
      <c r="H839" s="81" t="s">
        <v>315</v>
      </c>
      <c r="I839" s="102" t="s">
        <v>316</v>
      </c>
      <c r="J839" s="100">
        <f>$F839*'2. Emissions Units &amp; Activities'!H$39*(1-$E839)</f>
        <v>1.2137030214424951E-3</v>
      </c>
      <c r="K839" s="103">
        <f>$F839*'2. Emissions Units &amp; Activities'!I$39*(1-$E839)</f>
        <v>1.3683235867446393E-3</v>
      </c>
      <c r="L839" s="81">
        <f>$F839*'2. Emissions Units &amp; Activities'!J$39*(1-$E839)</f>
        <v>1.3683235867446393E-3</v>
      </c>
      <c r="M839" s="100" t="s">
        <v>121</v>
      </c>
      <c r="N839" s="103">
        <f>$G839*'2. Emissions Units &amp; Activities'!L$39*(1-$E839)</f>
        <v>3.2839766081871346E-4</v>
      </c>
      <c r="O839" s="81">
        <f>$G839*'2. Emissions Units &amp; Activities'!M$39*(1-$E839)</f>
        <v>3.2839766081871346E-4</v>
      </c>
    </row>
    <row r="840" spans="1:15">
      <c r="A840" s="77" t="s">
        <v>195</v>
      </c>
      <c r="B840" s="98" t="s">
        <v>327</v>
      </c>
      <c r="C840" s="79" t="str">
        <f>IFERROR(IF(B840="No CAS","",INDEX('DEQ Pollutant List'!$C$7:$C$611,MATCH('3. Pollutant Emissions - EF'!B840,'DEQ Pollutant List'!$B$7:$B$611,0))),"")</f>
        <v>Styrene</v>
      </c>
      <c r="D840" s="113"/>
      <c r="E840" s="99">
        <v>0</v>
      </c>
      <c r="F840" s="100">
        <v>2.41E-2</v>
      </c>
      <c r="G840" s="101">
        <v>2.41E-2</v>
      </c>
      <c r="H840" s="81" t="s">
        <v>315</v>
      </c>
      <c r="I840" s="102" t="s">
        <v>316</v>
      </c>
      <c r="J840" s="100">
        <f>$F840*'2. Emissions Units &amp; Activities'!H$39*(1-$E840)</f>
        <v>2.104334015594542E-2</v>
      </c>
      <c r="K840" s="103">
        <f>$F840*'2. Emissions Units &amp; Activities'!I$39*(1-$E840)</f>
        <v>2.3724171539961012E-2</v>
      </c>
      <c r="L840" s="81">
        <f>$F840*'2. Emissions Units &amp; Activities'!J$39*(1-$E840)</f>
        <v>2.3724171539961012E-2</v>
      </c>
      <c r="M840" s="100" t="s">
        <v>121</v>
      </c>
      <c r="N840" s="103">
        <f>$G840*'2. Emissions Units &amp; Activities'!L$39*(1-$E840)</f>
        <v>5.6938011695906437E-3</v>
      </c>
      <c r="O840" s="81">
        <f>$G840*'2. Emissions Units &amp; Activities'!M$39*(1-$E840)</f>
        <v>5.6938011695906437E-3</v>
      </c>
    </row>
    <row r="841" spans="1:15">
      <c r="A841" s="77" t="s">
        <v>195</v>
      </c>
      <c r="B841" s="98" t="s">
        <v>279</v>
      </c>
      <c r="C841" s="79" t="str">
        <f>IFERROR(IF(B841="No CAS","",INDEX('DEQ Pollutant List'!$C$7:$C$611,MATCH('3. Pollutant Emissions - EF'!B841,'DEQ Pollutant List'!$B$7:$B$611,0))),"")</f>
        <v>Toluene</v>
      </c>
      <c r="D841" s="113"/>
      <c r="E841" s="99">
        <v>0</v>
      </c>
      <c r="F841" s="100">
        <v>0.41599999999999998</v>
      </c>
      <c r="G841" s="101">
        <v>0.41599999999999998</v>
      </c>
      <c r="H841" s="81" t="s">
        <v>315</v>
      </c>
      <c r="I841" s="102" t="s">
        <v>316</v>
      </c>
      <c r="J841" s="100">
        <f>$F841*'2. Emissions Units &amp; Activities'!H$39*(1-$E841)</f>
        <v>0.36323773879142301</v>
      </c>
      <c r="K841" s="103">
        <f>$F841*'2. Emissions Units &amp; Activities'!I$39*(1-$E841)</f>
        <v>0.40951267056530211</v>
      </c>
      <c r="L841" s="81">
        <f>$F841*'2. Emissions Units &amp; Activities'!J$39*(1-$E841)</f>
        <v>0.40951267056530211</v>
      </c>
      <c r="M841" s="100" t="s">
        <v>121</v>
      </c>
      <c r="N841" s="103">
        <f>$G841*'2. Emissions Units &amp; Activities'!L$39*(1-$E841)</f>
        <v>9.8283040935672514E-2</v>
      </c>
      <c r="O841" s="81">
        <f>$G841*'2. Emissions Units &amp; Activities'!M$39*(1-$E841)</f>
        <v>9.8283040935672514E-2</v>
      </c>
    </row>
    <row r="842" spans="1:15">
      <c r="A842" s="77" t="s">
        <v>195</v>
      </c>
      <c r="B842" s="98" t="s">
        <v>328</v>
      </c>
      <c r="C842" s="79" t="str">
        <f>IFERROR(IF(B842="No CAS","",INDEX('DEQ Pollutant List'!$C$7:$C$611,MATCH('3. Pollutant Emissions - EF'!B842,'DEQ Pollutant List'!$B$7:$B$611,0))),"")</f>
        <v>Vinyl chloride</v>
      </c>
      <c r="D842" s="113"/>
      <c r="E842" s="99">
        <v>0</v>
      </c>
      <c r="F842" s="100">
        <v>1.52E-2</v>
      </c>
      <c r="G842" s="101">
        <v>1.52E-2</v>
      </c>
      <c r="H842" s="81" t="s">
        <v>315</v>
      </c>
      <c r="I842" s="102" t="s">
        <v>316</v>
      </c>
      <c r="J842" s="100">
        <f>$F842*'2. Emissions Units &amp; Activities'!H$39*(1-$E842)</f>
        <v>1.3272148148148149E-2</v>
      </c>
      <c r="K842" s="103">
        <f>$F842*'2. Emissions Units &amp; Activities'!I$39*(1-$E842)</f>
        <v>1.4962962962962963E-2</v>
      </c>
      <c r="L842" s="81">
        <f>$F842*'2. Emissions Units &amp; Activities'!J$39*(1-$E842)</f>
        <v>1.4962962962962963E-2</v>
      </c>
      <c r="M842" s="100" t="s">
        <v>121</v>
      </c>
      <c r="N842" s="103">
        <f>$G842*'2. Emissions Units &amp; Activities'!L$39*(1-$E842)</f>
        <v>3.5911111111111113E-3</v>
      </c>
      <c r="O842" s="81">
        <f>$G842*'2. Emissions Units &amp; Activities'!M$39*(1-$E842)</f>
        <v>3.5911111111111113E-3</v>
      </c>
    </row>
    <row r="843" spans="1:15">
      <c r="A843" s="77" t="s">
        <v>195</v>
      </c>
      <c r="B843" s="98" t="s">
        <v>281</v>
      </c>
      <c r="C843" s="79" t="str">
        <f>IFERROR(IF(B843="No CAS","",INDEX('DEQ Pollutant List'!$C$7:$C$611,MATCH('3. Pollutant Emissions - EF'!B843,'DEQ Pollutant List'!$B$7:$B$611,0))),"")</f>
        <v>Xylene (mixture), including m-xylene, o-xylene, p-xylene</v>
      </c>
      <c r="D843" s="113"/>
      <c r="E843" s="99">
        <v>0</v>
      </c>
      <c r="F843" s="100">
        <v>0.188</v>
      </c>
      <c r="G843" s="101">
        <v>0.188</v>
      </c>
      <c r="H843" s="81" t="s">
        <v>315</v>
      </c>
      <c r="I843" s="102" t="s">
        <v>316</v>
      </c>
      <c r="J843" s="100">
        <f>$F843*'2. Emissions Units &amp; Activities'!H$39*(1-$E843)</f>
        <v>0.1641555165692008</v>
      </c>
      <c r="K843" s="103">
        <f>$F843*'2. Emissions Units &amp; Activities'!I$39*(1-$E843)</f>
        <v>0.18506822612085769</v>
      </c>
      <c r="L843" s="81">
        <f>$F843*'2. Emissions Units &amp; Activities'!J$39*(1-$E843)</f>
        <v>0.18506822612085769</v>
      </c>
      <c r="M843" s="100" t="s">
        <v>121</v>
      </c>
      <c r="N843" s="103">
        <f>$G843*'2. Emissions Units &amp; Activities'!L$39*(1-$E843)</f>
        <v>4.4416374269005847E-2</v>
      </c>
      <c r="O843" s="81">
        <f>$G843*'2. Emissions Units &amp; Activities'!M$39*(1-$E843)</f>
        <v>4.4416374269005847E-2</v>
      </c>
    </row>
    <row r="844" spans="1:15">
      <c r="A844" s="77"/>
      <c r="B844" s="98"/>
      <c r="C844" s="79" t="str">
        <f>IFERROR(IF(B844="No CAS","",INDEX('DEQ Pollutant List'!$C$7:$C$611,MATCH('3. Pollutant Emissions - EF'!B844,'DEQ Pollutant List'!$B$7:$B$611,0))),"")</f>
        <v/>
      </c>
      <c r="D844" s="113"/>
      <c r="E844" s="99"/>
      <c r="F844" s="100"/>
      <c r="G844" s="101"/>
      <c r="H844" s="81"/>
      <c r="I844" s="102"/>
      <c r="J844" s="100"/>
      <c r="K844" s="103"/>
      <c r="L844" s="81"/>
      <c r="M844" s="100"/>
      <c r="N844" s="103"/>
      <c r="O844" s="81"/>
    </row>
    <row r="845" spans="1:15">
      <c r="A845" s="77"/>
      <c r="B845" s="98"/>
      <c r="C845" s="79" t="str">
        <f>IFERROR(IF(B845="No CAS","",INDEX('DEQ Pollutant List'!$C$7:$C$611,MATCH('3. Pollutant Emissions - EF'!B845,'DEQ Pollutant List'!$B$7:$B$611,0))),"")</f>
        <v/>
      </c>
      <c r="D845" s="113"/>
      <c r="E845" s="99"/>
      <c r="F845" s="100"/>
      <c r="G845" s="101"/>
      <c r="H845" s="81"/>
      <c r="I845" s="102"/>
      <c r="J845" s="100"/>
      <c r="K845" s="103"/>
      <c r="L845" s="81"/>
      <c r="M845" s="100"/>
      <c r="N845" s="103"/>
      <c r="O845" s="81"/>
    </row>
    <row r="846" spans="1:15">
      <c r="A846" s="77"/>
      <c r="B846" s="98"/>
      <c r="C846" s="79" t="str">
        <f>IFERROR(IF(B846="No CAS","",INDEX('DEQ Pollutant List'!$C$7:$C$611,MATCH('3. Pollutant Emissions - EF'!B846,'DEQ Pollutant List'!$B$7:$B$611,0))),"")</f>
        <v/>
      </c>
      <c r="D846" s="113"/>
      <c r="E846" s="99"/>
      <c r="F846" s="100"/>
      <c r="G846" s="101"/>
      <c r="H846" s="81"/>
      <c r="I846" s="102"/>
      <c r="J846" s="100"/>
      <c r="K846" s="103"/>
      <c r="L846" s="81"/>
      <c r="M846" s="100"/>
      <c r="N846" s="103"/>
      <c r="O846" s="81"/>
    </row>
    <row r="847" spans="1:15">
      <c r="A847" s="77"/>
      <c r="B847" s="98"/>
      <c r="C847" s="79" t="str">
        <f>IFERROR(IF(B847="No CAS","",INDEX('DEQ Pollutant List'!$C$7:$C$611,MATCH('3. Pollutant Emissions - EF'!B847,'DEQ Pollutant List'!$B$7:$B$611,0))),"")</f>
        <v/>
      </c>
      <c r="D847" s="113"/>
      <c r="E847" s="99"/>
      <c r="F847" s="100"/>
      <c r="G847" s="101"/>
      <c r="H847" s="81"/>
      <c r="I847" s="102"/>
      <c r="J847" s="100"/>
      <c r="K847" s="103"/>
      <c r="L847" s="81"/>
      <c r="M847" s="100"/>
      <c r="N847" s="103"/>
      <c r="O847" s="81"/>
    </row>
    <row r="848" spans="1:15">
      <c r="A848" s="77" t="s">
        <v>198</v>
      </c>
      <c r="B848" s="98" t="s">
        <v>253</v>
      </c>
      <c r="C848" s="79" t="str">
        <f>IFERROR(IF(B848="No CAS","",INDEX('DEQ Pollutant List'!$C$7:$C$611,MATCH('3. Pollutant Emissions - EF'!B848,'DEQ Pollutant List'!$B$7:$B$611,0))),"")</f>
        <v>Arsenic and compounds</v>
      </c>
      <c r="D848" s="113"/>
      <c r="E848" s="99">
        <v>0</v>
      </c>
      <c r="F848" s="100">
        <v>1.7099999999999999E-6</v>
      </c>
      <c r="G848" s="101">
        <f t="shared" ref="G848:G858" si="10">F848</f>
        <v>1.7099999999999999E-6</v>
      </c>
      <c r="H848" s="81" t="s">
        <v>329</v>
      </c>
      <c r="I848" s="102" t="s">
        <v>330</v>
      </c>
      <c r="J848" s="100">
        <f>$F848*'2. Emissions Units &amp; Activities'!H$40*(1-$E848)</f>
        <v>0.14706</v>
      </c>
      <c r="K848" s="103">
        <f>$F848*'2. Emissions Units &amp; Activities'!I$40*(1-$E848)</f>
        <v>0.33344999999999997</v>
      </c>
      <c r="L848" s="81">
        <f>$F848*'2. Emissions Units &amp; Activities'!J$40*(1-$E848)</f>
        <v>0.33344999999999997</v>
      </c>
      <c r="M848" s="100" t="s">
        <v>121</v>
      </c>
      <c r="N848" s="103">
        <f>$F848*'2. Emissions Units &amp; Activities'!L$40*(1-$E848)</f>
        <v>9.1356164383561646E-4</v>
      </c>
      <c r="O848" s="81">
        <f>$F848*'2. Emissions Units &amp; Activities'!M$40*(1-$E848)</f>
        <v>9.1356164383561646E-4</v>
      </c>
    </row>
    <row r="849" spans="1:15">
      <c r="A849" s="77" t="s">
        <v>198</v>
      </c>
      <c r="B849" s="98" t="s">
        <v>264</v>
      </c>
      <c r="C849" s="79" t="str">
        <f>IFERROR(IF(B849="No CAS","",INDEX('DEQ Pollutant List'!$C$7:$C$611,MATCH('3. Pollutant Emissions - EF'!B849,'DEQ Pollutant List'!$B$7:$B$611,0))),"")</f>
        <v>Beryllium and compounds</v>
      </c>
      <c r="D849" s="113"/>
      <c r="E849" s="99">
        <v>0</v>
      </c>
      <c r="F849" s="100">
        <v>1.9000000000000001E-7</v>
      </c>
      <c r="G849" s="101">
        <f t="shared" si="10"/>
        <v>1.9000000000000001E-7</v>
      </c>
      <c r="H849" s="81" t="s">
        <v>329</v>
      </c>
      <c r="I849" s="102" t="s">
        <v>330</v>
      </c>
      <c r="J849" s="100">
        <f>$F849*'2. Emissions Units &amp; Activities'!H$40*(1-$E849)</f>
        <v>1.634E-2</v>
      </c>
      <c r="K849" s="103">
        <f>$F849*'2. Emissions Units &amp; Activities'!I$40*(1-$E849)</f>
        <v>3.705E-2</v>
      </c>
      <c r="L849" s="81">
        <f>$F849*'2. Emissions Units &amp; Activities'!J$40*(1-$E849)</f>
        <v>3.705E-2</v>
      </c>
      <c r="M849" s="100" t="s">
        <v>121</v>
      </c>
      <c r="N849" s="103">
        <f>$F849*'2. Emissions Units &amp; Activities'!L$40*(1-$E849)</f>
        <v>1.0150684931506851E-4</v>
      </c>
      <c r="O849" s="81">
        <f>$F849*'2. Emissions Units &amp; Activities'!M$40*(1-$E849)</f>
        <v>1.0150684931506851E-4</v>
      </c>
    </row>
    <row r="850" spans="1:15">
      <c r="A850" s="77" t="s">
        <v>198</v>
      </c>
      <c r="B850" s="98" t="s">
        <v>265</v>
      </c>
      <c r="C850" s="79" t="str">
        <f>IFERROR(IF(B850="No CAS","",INDEX('DEQ Pollutant List'!$C$7:$C$611,MATCH('3. Pollutant Emissions - EF'!B850,'DEQ Pollutant List'!$B$7:$B$611,0))),"")</f>
        <v>Cadmium and compounds</v>
      </c>
      <c r="D850" s="113"/>
      <c r="E850" s="99">
        <v>0</v>
      </c>
      <c r="F850" s="100">
        <v>2.6100000000000001E-5</v>
      </c>
      <c r="G850" s="101">
        <f t="shared" si="10"/>
        <v>2.6100000000000001E-5</v>
      </c>
      <c r="H850" s="81" t="s">
        <v>329</v>
      </c>
      <c r="I850" s="102" t="s">
        <v>330</v>
      </c>
      <c r="J850" s="100">
        <f>$F850*'2. Emissions Units &amp; Activities'!H$40*(1-$E850)</f>
        <v>2.2446000000000002</v>
      </c>
      <c r="K850" s="103">
        <f>$F850*'2. Emissions Units &amp; Activities'!I$40*(1-$E850)</f>
        <v>5.0895000000000001</v>
      </c>
      <c r="L850" s="81">
        <f>$F850*'2. Emissions Units &amp; Activities'!J$40*(1-$E850)</f>
        <v>5.0895000000000001</v>
      </c>
      <c r="M850" s="100" t="s">
        <v>121</v>
      </c>
      <c r="N850" s="103">
        <f>$F850*'2. Emissions Units &amp; Activities'!L$40*(1-$E850)</f>
        <v>1.3943835616438359E-2</v>
      </c>
      <c r="O850" s="81">
        <f>$F850*'2. Emissions Units &amp; Activities'!M$40*(1-$E850)</f>
        <v>1.3943835616438359E-2</v>
      </c>
    </row>
    <row r="851" spans="1:15">
      <c r="A851" s="77" t="s">
        <v>198</v>
      </c>
      <c r="B851" s="98" t="s">
        <v>266</v>
      </c>
      <c r="C851" s="79" t="str">
        <f>IFERROR(IF(B851="No CAS","",INDEX('DEQ Pollutant List'!$C$7:$C$611,MATCH('3. Pollutant Emissions - EF'!B851,'DEQ Pollutant List'!$B$7:$B$611,0))),"")</f>
        <v>Chromium VI, chromate and dichromate particulate</v>
      </c>
      <c r="D851" s="113"/>
      <c r="E851" s="99">
        <v>0</v>
      </c>
      <c r="F851" s="100">
        <v>5.3499999999999996E-7</v>
      </c>
      <c r="G851" s="101">
        <f t="shared" si="10"/>
        <v>5.3499999999999996E-7</v>
      </c>
      <c r="H851" s="81" t="s">
        <v>329</v>
      </c>
      <c r="I851" s="102" t="s">
        <v>330</v>
      </c>
      <c r="J851" s="100">
        <f>$F851*'2. Emissions Units &amp; Activities'!H$40*(1-$E851)</f>
        <v>4.6009999999999995E-2</v>
      </c>
      <c r="K851" s="103">
        <f>$F851*'2. Emissions Units &amp; Activities'!I$40*(1-$E851)</f>
        <v>0.10432499999999999</v>
      </c>
      <c r="L851" s="81">
        <f>$F851*'2. Emissions Units &amp; Activities'!J$40*(1-$E851)</f>
        <v>0.10432499999999999</v>
      </c>
      <c r="M851" s="100" t="s">
        <v>121</v>
      </c>
      <c r="N851" s="103">
        <f>$F851*'2. Emissions Units &amp; Activities'!L$40*(1-$E851)</f>
        <v>2.858219178082192E-4</v>
      </c>
      <c r="O851" s="81">
        <f>$F851*'2. Emissions Units &amp; Activities'!M$40*(1-$E851)</f>
        <v>2.858219178082192E-4</v>
      </c>
    </row>
    <row r="852" spans="1:15">
      <c r="A852" s="77" t="s">
        <v>198</v>
      </c>
      <c r="B852" s="98" t="s">
        <v>268</v>
      </c>
      <c r="C852" s="79" t="str">
        <f>IFERROR(IF(B852="No CAS","",INDEX('DEQ Pollutant List'!$C$7:$C$611,MATCH('3. Pollutant Emissions - EF'!B852,'DEQ Pollutant List'!$B$7:$B$611,0))),"")</f>
        <v>Copper and compounds</v>
      </c>
      <c r="D852" s="113"/>
      <c r="E852" s="99">
        <v>0</v>
      </c>
      <c r="F852" s="100">
        <v>2.5699999999999998E-3</v>
      </c>
      <c r="G852" s="101">
        <f t="shared" si="10"/>
        <v>2.5699999999999998E-3</v>
      </c>
      <c r="H852" s="81" t="s">
        <v>329</v>
      </c>
      <c r="I852" s="102" t="s">
        <v>330</v>
      </c>
      <c r="J852" s="100">
        <f>$F852*'2. Emissions Units &amp; Activities'!H$40*(1-$E852)</f>
        <v>221.01999999999998</v>
      </c>
      <c r="K852" s="103">
        <f>$F852*'2. Emissions Units &amp; Activities'!I$40*(1-$E852)</f>
        <v>501.15</v>
      </c>
      <c r="L852" s="81">
        <f>$F852*'2. Emissions Units &amp; Activities'!J$40*(1-$E852)</f>
        <v>501.15</v>
      </c>
      <c r="M852" s="100" t="s">
        <v>121</v>
      </c>
      <c r="N852" s="103">
        <f>$F852*'2. Emissions Units &amp; Activities'!L$40*(1-$E852)</f>
        <v>1.3730136986301371</v>
      </c>
      <c r="O852" s="81">
        <f>$F852*'2. Emissions Units &amp; Activities'!M$40*(1-$E852)</f>
        <v>1.3730136986301371</v>
      </c>
    </row>
    <row r="853" spans="1:15">
      <c r="A853" s="77" t="s">
        <v>198</v>
      </c>
      <c r="B853" s="98" t="s">
        <v>272</v>
      </c>
      <c r="C853" s="79" t="str">
        <f>IFERROR(IF(B853="No CAS","",INDEX('DEQ Pollutant List'!$C$7:$C$611,MATCH('3. Pollutant Emissions - EF'!B853,'DEQ Pollutant List'!$B$7:$B$611,0))),"")</f>
        <v>Lead and compounds</v>
      </c>
      <c r="D853" s="113"/>
      <c r="E853" s="99">
        <v>0</v>
      </c>
      <c r="F853" s="100">
        <v>5.7499999999999999E-3</v>
      </c>
      <c r="G853" s="101">
        <f t="shared" si="10"/>
        <v>5.7499999999999999E-3</v>
      </c>
      <c r="H853" s="81" t="s">
        <v>329</v>
      </c>
      <c r="I853" s="102" t="s">
        <v>330</v>
      </c>
      <c r="J853" s="100">
        <f>$F853*'2. Emissions Units &amp; Activities'!H$40*(1-$E853)</f>
        <v>494.5</v>
      </c>
      <c r="K853" s="103">
        <f>$F853*'2. Emissions Units &amp; Activities'!I$40*(1-$E853)</f>
        <v>1121.25</v>
      </c>
      <c r="L853" s="81">
        <f>$F853*'2. Emissions Units &amp; Activities'!J$40*(1-$E853)</f>
        <v>1121.25</v>
      </c>
      <c r="M853" s="100" t="s">
        <v>121</v>
      </c>
      <c r="N853" s="103">
        <f>$F853*'2. Emissions Units &amp; Activities'!L$40*(1-$E853)</f>
        <v>3.0719178082191783</v>
      </c>
      <c r="O853" s="81">
        <f>$F853*'2. Emissions Units &amp; Activities'!M$40*(1-$E853)</f>
        <v>3.0719178082191783</v>
      </c>
    </row>
    <row r="854" spans="1:15">
      <c r="A854" s="77" t="s">
        <v>198</v>
      </c>
      <c r="B854" s="98" t="s">
        <v>273</v>
      </c>
      <c r="C854" s="79" t="str">
        <f>IFERROR(IF(B854="No CAS","",INDEX('DEQ Pollutant List'!$C$7:$C$611,MATCH('3. Pollutant Emissions - EF'!B854,'DEQ Pollutant List'!$B$7:$B$611,0))),"")</f>
        <v>Manganese and compounds</v>
      </c>
      <c r="D854" s="113"/>
      <c r="E854" s="99">
        <v>0</v>
      </c>
      <c r="F854" s="100">
        <v>1.3600000000000001E-3</v>
      </c>
      <c r="G854" s="101">
        <f t="shared" si="10"/>
        <v>1.3600000000000001E-3</v>
      </c>
      <c r="H854" s="81" t="s">
        <v>329</v>
      </c>
      <c r="I854" s="102" t="s">
        <v>330</v>
      </c>
      <c r="J854" s="100">
        <f>$F854*'2. Emissions Units &amp; Activities'!H$40*(1-$E854)</f>
        <v>116.96000000000001</v>
      </c>
      <c r="K854" s="103">
        <f>$F854*'2. Emissions Units &amp; Activities'!I$40*(1-$E854)</f>
        <v>265.20000000000005</v>
      </c>
      <c r="L854" s="81">
        <f>$F854*'2. Emissions Units &amp; Activities'!J$40*(1-$E854)</f>
        <v>265.20000000000005</v>
      </c>
      <c r="M854" s="100" t="s">
        <v>121</v>
      </c>
      <c r="N854" s="103">
        <f>$F854*'2. Emissions Units &amp; Activities'!L$40*(1-$E854)</f>
        <v>0.7265753424657535</v>
      </c>
      <c r="O854" s="81">
        <f>$F854*'2. Emissions Units &amp; Activities'!M$40*(1-$E854)</f>
        <v>0.7265753424657535</v>
      </c>
    </row>
    <row r="855" spans="1:15">
      <c r="A855" s="77" t="s">
        <v>198</v>
      </c>
      <c r="B855" s="98" t="s">
        <v>274</v>
      </c>
      <c r="C855" s="79" t="str">
        <f>IFERROR(IF(B855="No CAS","",INDEX('DEQ Pollutant List'!$C$7:$C$611,MATCH('3. Pollutant Emissions - EF'!B855,'DEQ Pollutant List'!$B$7:$B$611,0))),"")</f>
        <v>Mercury and compounds</v>
      </c>
      <c r="D855" s="113"/>
      <c r="E855" s="99">
        <v>0</v>
      </c>
      <c r="F855" s="100">
        <v>1.0700000000000001E-7</v>
      </c>
      <c r="G855" s="101">
        <f t="shared" si="10"/>
        <v>1.0700000000000001E-7</v>
      </c>
      <c r="H855" s="81" t="s">
        <v>329</v>
      </c>
      <c r="I855" s="102" t="s">
        <v>330</v>
      </c>
      <c r="J855" s="100">
        <f>$F855*'2. Emissions Units &amp; Activities'!H$40*(1-$E855)</f>
        <v>9.2020000000000001E-3</v>
      </c>
      <c r="K855" s="103">
        <f>$F855*'2. Emissions Units &amp; Activities'!I$40*(1-$E855)</f>
        <v>2.0865000000000002E-2</v>
      </c>
      <c r="L855" s="81">
        <f>$F855*'2. Emissions Units &amp; Activities'!J$40*(1-$E855)</f>
        <v>2.0865000000000002E-2</v>
      </c>
      <c r="M855" s="100" t="s">
        <v>121</v>
      </c>
      <c r="N855" s="103">
        <f>$F855*'2. Emissions Units &amp; Activities'!L$40*(1-$E855)</f>
        <v>5.7164383561643842E-5</v>
      </c>
      <c r="O855" s="81">
        <f>$F855*'2. Emissions Units &amp; Activities'!M$40*(1-$E855)</f>
        <v>5.7164383561643842E-5</v>
      </c>
    </row>
    <row r="856" spans="1:15">
      <c r="A856" s="77" t="s">
        <v>198</v>
      </c>
      <c r="B856" s="98" t="s">
        <v>277</v>
      </c>
      <c r="C856" s="79" t="str">
        <f>IFERROR(IF(B856="No CAS","",INDEX('DEQ Pollutant List'!$C$7:$C$611,MATCH('3. Pollutant Emissions - EF'!B856,'DEQ Pollutant List'!$B$7:$B$611,0))),"")</f>
        <v>Nickel and compounds</v>
      </c>
      <c r="D856" s="113"/>
      <c r="E856" s="99">
        <v>0</v>
      </c>
      <c r="F856" s="100">
        <v>4.4199999999999997E-5</v>
      </c>
      <c r="G856" s="101">
        <f t="shared" si="10"/>
        <v>4.4199999999999997E-5</v>
      </c>
      <c r="H856" s="81" t="s">
        <v>329</v>
      </c>
      <c r="I856" s="102" t="s">
        <v>330</v>
      </c>
      <c r="J856" s="100">
        <f>$F856*'2. Emissions Units &amp; Activities'!H$40*(1-$E856)</f>
        <v>3.8011999999999997</v>
      </c>
      <c r="K856" s="103">
        <f>$F856*'2. Emissions Units &amp; Activities'!I$40*(1-$E856)</f>
        <v>8.6189999999999998</v>
      </c>
      <c r="L856" s="81">
        <f>$F856*'2. Emissions Units &amp; Activities'!J$40*(1-$E856)</f>
        <v>8.6189999999999998</v>
      </c>
      <c r="M856" s="100" t="s">
        <v>121</v>
      </c>
      <c r="N856" s="103">
        <f>$F856*'2. Emissions Units &amp; Activities'!L$40*(1-$E856)</f>
        <v>2.3613698630136987E-2</v>
      </c>
      <c r="O856" s="81">
        <f>$F856*'2. Emissions Units &amp; Activities'!M$40*(1-$E856)</f>
        <v>2.3613698630136987E-2</v>
      </c>
    </row>
    <row r="857" spans="1:15">
      <c r="A857" s="77" t="s">
        <v>198</v>
      </c>
      <c r="B857" s="98" t="s">
        <v>278</v>
      </c>
      <c r="C857" s="79" t="str">
        <f>IFERROR(IF(B857="No CAS","",INDEX('DEQ Pollutant List'!$C$7:$C$611,MATCH('3. Pollutant Emissions - EF'!B857,'DEQ Pollutant List'!$B$7:$B$611,0))),"")</f>
        <v>Selenium and compounds</v>
      </c>
      <c r="D857" s="113"/>
      <c r="E857" s="99">
        <v>0</v>
      </c>
      <c r="F857" s="100">
        <v>2.0000000000000002E-5</v>
      </c>
      <c r="G857" s="101">
        <f t="shared" si="10"/>
        <v>2.0000000000000002E-5</v>
      </c>
      <c r="H857" s="81" t="s">
        <v>329</v>
      </c>
      <c r="I857" s="102" t="s">
        <v>330</v>
      </c>
      <c r="J857" s="100">
        <f>$F857*'2. Emissions Units &amp; Activities'!H$40*(1-$E857)</f>
        <v>1.7200000000000002</v>
      </c>
      <c r="K857" s="103">
        <f>$F857*'2. Emissions Units &amp; Activities'!I$40*(1-$E857)</f>
        <v>3.9000000000000004</v>
      </c>
      <c r="L857" s="81">
        <f>$F857*'2. Emissions Units &amp; Activities'!J$40*(1-$E857)</f>
        <v>3.9000000000000004</v>
      </c>
      <c r="M857" s="100" t="s">
        <v>121</v>
      </c>
      <c r="N857" s="103">
        <f>$F857*'2. Emissions Units &amp; Activities'!L$40*(1-$E857)</f>
        <v>1.0684931506849318E-2</v>
      </c>
      <c r="O857" s="81">
        <f>$F857*'2. Emissions Units &amp; Activities'!M$40*(1-$E857)</f>
        <v>1.0684931506849318E-2</v>
      </c>
    </row>
    <row r="858" spans="1:15">
      <c r="A858" s="77" t="s">
        <v>198</v>
      </c>
      <c r="B858" s="98" t="s">
        <v>282</v>
      </c>
      <c r="C858" s="79" t="str">
        <f>IFERROR(IF(B858="No CAS","",INDEX('DEQ Pollutant List'!$C$7:$C$611,MATCH('3. Pollutant Emissions - EF'!B858,'DEQ Pollutant List'!$B$7:$B$611,0))),"")</f>
        <v>Zinc and compounds</v>
      </c>
      <c r="D858" s="113"/>
      <c r="E858" s="99">
        <v>0</v>
      </c>
      <c r="F858" s="100">
        <v>1.1999999999999999E-3</v>
      </c>
      <c r="G858" s="101">
        <f t="shared" si="10"/>
        <v>1.1999999999999999E-3</v>
      </c>
      <c r="H858" s="81" t="s">
        <v>329</v>
      </c>
      <c r="I858" s="102" t="s">
        <v>330</v>
      </c>
      <c r="J858" s="100">
        <f>$F858*'2. Emissions Units &amp; Activities'!H$40*(1-$E858)</f>
        <v>103.19999999999999</v>
      </c>
      <c r="K858" s="103">
        <f>$F858*'2. Emissions Units &amp; Activities'!I$40*(1-$E858)</f>
        <v>233.99999999999997</v>
      </c>
      <c r="L858" s="81">
        <f>$F858*'2. Emissions Units &amp; Activities'!J$40*(1-$E858)</f>
        <v>233.99999999999997</v>
      </c>
      <c r="M858" s="100" t="s">
        <v>121</v>
      </c>
      <c r="N858" s="103">
        <f>$F858*'2. Emissions Units &amp; Activities'!L$40*(1-$E858)</f>
        <v>0.64109589041095894</v>
      </c>
      <c r="O858" s="81">
        <f>$F858*'2. Emissions Units &amp; Activities'!M$40*(1-$E858)</f>
        <v>0.64109589041095894</v>
      </c>
    </row>
    <row r="859" spans="1:15">
      <c r="A859" s="77"/>
      <c r="B859" s="98"/>
      <c r="C859" s="79" t="str">
        <f>IFERROR(IF(B859="No CAS","",INDEX('DEQ Pollutant List'!$C$7:$C$611,MATCH('3. Pollutant Emissions - EF'!B859,'DEQ Pollutant List'!$B$7:$B$611,0))),"")</f>
        <v/>
      </c>
      <c r="D859" s="113"/>
      <c r="E859" s="99">
        <v>0</v>
      </c>
      <c r="F859" s="100"/>
      <c r="G859" s="101"/>
      <c r="H859" s="81"/>
      <c r="I859" s="102"/>
      <c r="J859" s="100"/>
      <c r="K859" s="103"/>
      <c r="L859" s="81"/>
      <c r="M859" s="100"/>
      <c r="N859" s="103"/>
      <c r="O859" s="81"/>
    </row>
    <row r="860" spans="1:15">
      <c r="A860" s="77" t="s">
        <v>205</v>
      </c>
      <c r="B860" s="98" t="s">
        <v>266</v>
      </c>
      <c r="C860" s="79" t="str">
        <f>IFERROR(IF(B860="No CAS","",INDEX('DEQ Pollutant List'!$C$7:$C$611,MATCH('3. Pollutant Emissions - EF'!B860,'DEQ Pollutant List'!$B$7:$B$611,0))),"")</f>
        <v>Chromium VI, chromate and dichromate particulate</v>
      </c>
      <c r="D860" s="113"/>
      <c r="E860" s="99">
        <v>0</v>
      </c>
      <c r="F860" s="100">
        <v>2.4462033720663605E-5</v>
      </c>
      <c r="G860" s="101">
        <f t="shared" ref="G860:G863" si="11">F860</f>
        <v>2.4462033720663605E-5</v>
      </c>
      <c r="H860" s="81" t="s">
        <v>331</v>
      </c>
      <c r="I860" s="102" t="s">
        <v>332</v>
      </c>
      <c r="J860" s="100">
        <f>$F860*'2. Emissions Units &amp; Activities'!H$41</f>
        <v>6.2402648021412856E-2</v>
      </c>
      <c r="K860" s="103">
        <f>$F860*'2. Emissions Units &amp; Activities'!I$41</f>
        <v>0.21428741539301319</v>
      </c>
      <c r="L860" s="81">
        <f>$F860*'2. Emissions Units &amp; Activities'!J$41</f>
        <v>0.21428741539301319</v>
      </c>
      <c r="M860" s="100" t="s">
        <v>121</v>
      </c>
      <c r="N860" s="103">
        <f>$F860*'2. Emissions Units &amp; Activities'!L$41</f>
        <v>5.8708880929592654E-4</v>
      </c>
      <c r="O860" s="81">
        <f>$F860*'2. Emissions Units &amp; Activities'!M$41</f>
        <v>5.8708880929592654E-4</v>
      </c>
    </row>
    <row r="861" spans="1:15">
      <c r="A861" s="77" t="s">
        <v>205</v>
      </c>
      <c r="B861" s="98" t="s">
        <v>277</v>
      </c>
      <c r="C861" s="79" t="str">
        <f>IFERROR(IF(B861="No CAS","",INDEX('DEQ Pollutant List'!$C$7:$C$611,MATCH('3. Pollutant Emissions - EF'!B861,'DEQ Pollutant List'!$B$7:$B$611,0))),"")</f>
        <v>Nickel and compounds</v>
      </c>
      <c r="D861" s="113"/>
      <c r="E861" s="99">
        <v>0</v>
      </c>
      <c r="F861" s="100">
        <v>6.3495246592380915E-5</v>
      </c>
      <c r="G861" s="101">
        <f t="shared" si="11"/>
        <v>6.3495246592380915E-5</v>
      </c>
      <c r="H861" s="81" t="s">
        <v>331</v>
      </c>
      <c r="I861" s="102" t="s">
        <v>332</v>
      </c>
      <c r="J861" s="100">
        <f>$F861*'2. Emissions Units &amp; Activities'!H$41</f>
        <v>0.16197637405716372</v>
      </c>
      <c r="K861" s="103">
        <f>$F861*'2. Emissions Units &amp; Activities'!I$41</f>
        <v>0.55621836014925685</v>
      </c>
      <c r="L861" s="81">
        <f>$F861*'2. Emissions Units &amp; Activities'!J$41</f>
        <v>0.55621836014925685</v>
      </c>
      <c r="M861" s="100" t="s">
        <v>121</v>
      </c>
      <c r="N861" s="103">
        <f>$F861*'2. Emissions Units &amp; Activities'!L$41</f>
        <v>1.5238859182171421E-3</v>
      </c>
      <c r="O861" s="81">
        <f>$F861*'2. Emissions Units &amp; Activities'!M$41</f>
        <v>1.5238859182171421E-3</v>
      </c>
    </row>
    <row r="862" spans="1:15">
      <c r="A862" s="77" t="s">
        <v>205</v>
      </c>
      <c r="B862" s="98" t="s">
        <v>333</v>
      </c>
      <c r="C862" s="79" t="str">
        <f>IFERROR(IF(B862="No CAS","",INDEX('DEQ Pollutant List'!$C$7:$C$611,MATCH('3. Pollutant Emissions - EF'!B862,'DEQ Pollutant List'!$B$7:$B$611,0))),"")</f>
        <v>Sodium hydroxide</v>
      </c>
      <c r="D862" s="113"/>
      <c r="E862" s="99">
        <v>0</v>
      </c>
      <c r="F862" s="100">
        <v>4.077005620110599E-3</v>
      </c>
      <c r="G862" s="101">
        <f t="shared" si="11"/>
        <v>4.077005620110599E-3</v>
      </c>
      <c r="H862" s="81" t="s">
        <v>331</v>
      </c>
      <c r="I862" s="102" t="s">
        <v>332</v>
      </c>
      <c r="J862" s="100">
        <f>$F862*'2. Emissions Units &amp; Activities'!H$41</f>
        <v>10.400441336902139</v>
      </c>
      <c r="K862" s="103">
        <f>$F862*'2. Emissions Units &amp; Activities'!I$41</f>
        <v>35.714569232168849</v>
      </c>
      <c r="L862" s="81">
        <f>$F862*'2. Emissions Units &amp; Activities'!J$41</f>
        <v>35.714569232168849</v>
      </c>
      <c r="M862" s="100" t="s">
        <v>121</v>
      </c>
      <c r="N862" s="103">
        <f>$F862*'2. Emissions Units &amp; Activities'!L$41</f>
        <v>9.784813488265437E-2</v>
      </c>
      <c r="O862" s="81">
        <f>$F862*'2. Emissions Units &amp; Activities'!M$41</f>
        <v>9.784813488265437E-2</v>
      </c>
    </row>
    <row r="863" spans="1:15">
      <c r="A863" s="77" t="s">
        <v>205</v>
      </c>
      <c r="B863" s="98" t="s">
        <v>282</v>
      </c>
      <c r="C863" s="79" t="str">
        <f>IFERROR(IF(B863="No CAS","",INDEX('DEQ Pollutant List'!$C$7:$C$611,MATCH('3. Pollutant Emissions - EF'!B863,'DEQ Pollutant List'!$B$7:$B$611,0))),"")</f>
        <v>Zinc and compounds</v>
      </c>
      <c r="D863" s="113"/>
      <c r="E863" s="99">
        <v>0</v>
      </c>
      <c r="F863" s="100">
        <v>4.7369492021366944E-3</v>
      </c>
      <c r="G863" s="101">
        <f t="shared" si="11"/>
        <v>4.7369492021366944E-3</v>
      </c>
      <c r="H863" s="81" t="s">
        <v>331</v>
      </c>
      <c r="I863" s="102" t="s">
        <v>332</v>
      </c>
      <c r="J863" s="100">
        <f>$F863*'2. Emissions Units &amp; Activities'!H$41</f>
        <v>12.083957414650706</v>
      </c>
      <c r="K863" s="103">
        <f>$F863*'2. Emissions Units &amp; Activities'!I$41</f>
        <v>41.495675010717441</v>
      </c>
      <c r="L863" s="81">
        <f>$F863*'2. Emissions Units &amp; Activities'!J$41</f>
        <v>41.495675010717441</v>
      </c>
      <c r="M863" s="100" t="s">
        <v>121</v>
      </c>
      <c r="N863" s="103">
        <f>$F863*'2. Emissions Units &amp; Activities'!L$41</f>
        <v>0.11368678085128067</v>
      </c>
      <c r="O863" s="81">
        <f>$F863*'2. Emissions Units &amp; Activities'!M$41</f>
        <v>0.11368678085128067</v>
      </c>
    </row>
    <row r="864" spans="1:15">
      <c r="A864" s="77" t="s">
        <v>212</v>
      </c>
      <c r="B864" s="98" t="s">
        <v>306</v>
      </c>
      <c r="C864" s="79" t="str">
        <f>IFERROR(IF(B864="No CAS","",INDEX('DEQ Pollutant List'!$C$7:$C$611,MATCH('3. Pollutant Emissions - EF'!B864,'DEQ Pollutant List'!$B$7:$B$611,0))),"")</f>
        <v>Hydrochloric acid</v>
      </c>
      <c r="D864" s="113"/>
      <c r="E864" s="99">
        <v>0</v>
      </c>
      <c r="F864" s="100">
        <v>2.4143380672545401E-4</v>
      </c>
      <c r="G864" s="101">
        <f t="shared" ref="G864:G893" si="12">F864</f>
        <v>2.4143380672545401E-4</v>
      </c>
      <c r="H864" s="81" t="s">
        <v>331</v>
      </c>
      <c r="I864" s="102" t="s">
        <v>332</v>
      </c>
      <c r="J864" s="100">
        <f>$F864*'2. Emissions Units &amp; Activities'!H$41</f>
        <v>0.61589764095663313</v>
      </c>
      <c r="K864" s="103">
        <f>$F864*'2. Emissions Units &amp; Activities'!I$41</f>
        <v>2.114960146914977</v>
      </c>
      <c r="L864" s="81">
        <f>$F864*'2. Emissions Units &amp; Activities'!J$41</f>
        <v>2.114960146914977</v>
      </c>
      <c r="M864" s="100" t="s">
        <v>121</v>
      </c>
      <c r="N864" s="103">
        <f>$F864*'2. Emissions Units &amp; Activities'!L$41</f>
        <v>5.7944113614108962E-3</v>
      </c>
      <c r="O864" s="81">
        <f>$F864*'2. Emissions Units &amp; Activities'!M$41</f>
        <v>5.7944113614108962E-3</v>
      </c>
    </row>
    <row r="865" spans="1:15">
      <c r="A865" s="77" t="s">
        <v>212</v>
      </c>
      <c r="B865" s="98" t="s">
        <v>334</v>
      </c>
      <c r="C865" s="79" t="str">
        <f>IFERROR(IF(B865="No CAS","",INDEX('DEQ Pollutant List'!$C$7:$C$611,MATCH('3. Pollutant Emissions - EF'!B865,'DEQ Pollutant List'!$B$7:$B$611,0))),"")</f>
        <v>Hydrogen fluoride</v>
      </c>
      <c r="D865" s="113"/>
      <c r="E865" s="99">
        <v>0</v>
      </c>
      <c r="F865" s="100">
        <v>1.1639491255884555E-3</v>
      </c>
      <c r="G865" s="101">
        <f t="shared" si="12"/>
        <v>1.1639491255884555E-3</v>
      </c>
      <c r="H865" s="81" t="s">
        <v>331</v>
      </c>
      <c r="I865" s="102" t="s">
        <v>332</v>
      </c>
      <c r="J865" s="100">
        <f>$F865*'2. Emissions Units &amp; Activities'!H$41</f>
        <v>2.9692342193761498</v>
      </c>
      <c r="K865" s="103">
        <f>$F865*'2. Emissions Units &amp; Activities'!I$41</f>
        <v>10.19619434015487</v>
      </c>
      <c r="L865" s="81">
        <f>$F865*'2. Emissions Units &amp; Activities'!J$41</f>
        <v>10.19619434015487</v>
      </c>
      <c r="M865" s="100" t="s">
        <v>121</v>
      </c>
      <c r="N865" s="103">
        <f>$F865*'2. Emissions Units &amp; Activities'!L$41</f>
        <v>2.7934779014122932E-2</v>
      </c>
      <c r="O865" s="81">
        <f>$F865*'2. Emissions Units &amp; Activities'!M$41</f>
        <v>2.7934779014122932E-2</v>
      </c>
    </row>
    <row r="866" spans="1:15">
      <c r="A866" s="77" t="s">
        <v>212</v>
      </c>
      <c r="B866" s="98" t="s">
        <v>335</v>
      </c>
      <c r="C866" s="79" t="str">
        <f>IFERROR(IF(B866="No CAS","",INDEX('DEQ Pollutant List'!$C$7:$C$611,MATCH('3. Pollutant Emissions - EF'!B866,'DEQ Pollutant List'!$B$7:$B$611,0))),"")</f>
        <v>Nitric acid</v>
      </c>
      <c r="D866" s="113"/>
      <c r="E866" s="99">
        <v>0</v>
      </c>
      <c r="F866" s="100">
        <v>1.3019991654879669E-2</v>
      </c>
      <c r="G866" s="101">
        <f t="shared" si="12"/>
        <v>1.3019991654879669E-2</v>
      </c>
      <c r="H866" s="81" t="s">
        <v>331</v>
      </c>
      <c r="I866" s="102" t="s">
        <v>332</v>
      </c>
      <c r="J866" s="100">
        <f>$F866*'2. Emissions Units &amp; Activities'!H$41</f>
        <v>33.213998711598038</v>
      </c>
      <c r="K866" s="103">
        <f>$F866*'2. Emissions Units &amp; Activities'!I$41</f>
        <v>114.0551268967459</v>
      </c>
      <c r="L866" s="81">
        <f>$F866*'2. Emissions Units &amp; Activities'!J$41</f>
        <v>114.0551268967459</v>
      </c>
      <c r="M866" s="100" t="s">
        <v>121</v>
      </c>
      <c r="N866" s="103">
        <f>K866/8760*24</f>
        <v>0.31247979971711204</v>
      </c>
      <c r="O866" s="81">
        <f>N866</f>
        <v>0.31247979971711204</v>
      </c>
    </row>
    <row r="867" spans="1:15">
      <c r="A867" s="77" t="s">
        <v>212</v>
      </c>
      <c r="B867" s="98" t="s">
        <v>333</v>
      </c>
      <c r="C867" s="79" t="str">
        <f>IFERROR(IF(B867="No CAS","",INDEX('DEQ Pollutant List'!$C$7:$C$611,MATCH('3. Pollutant Emissions - EF'!B867,'DEQ Pollutant List'!$B$7:$B$611,0))),"")</f>
        <v>Sodium hydroxide</v>
      </c>
      <c r="D867" s="113"/>
      <c r="E867" s="99">
        <v>0</v>
      </c>
      <c r="F867" s="100">
        <v>2.2747826892807188E-3</v>
      </c>
      <c r="G867" s="101">
        <f t="shared" si="12"/>
        <v>2.2747826892807188E-3</v>
      </c>
      <c r="H867" s="81" t="s">
        <v>331</v>
      </c>
      <c r="I867" s="102" t="s">
        <v>332</v>
      </c>
      <c r="J867" s="100">
        <f>$F867*'2. Emissions Units &amp; Activities'!H$41</f>
        <v>5.802970640355114</v>
      </c>
      <c r="K867" s="103">
        <f>$F867*'2. Emissions Units &amp; Activities'!I$41</f>
        <v>19.927096358099096</v>
      </c>
      <c r="L867" s="81">
        <f>$F867*'2. Emissions Units &amp; Activities'!J$41</f>
        <v>19.927096358099096</v>
      </c>
      <c r="M867" s="100" t="s">
        <v>121</v>
      </c>
      <c r="N867" s="103">
        <f t="shared" ref="N867:N893" si="13">K867/8760*24</f>
        <v>5.4594784542737251E-2</v>
      </c>
      <c r="O867" s="81">
        <f t="shared" ref="O867:O893" si="14">N867</f>
        <v>5.4594784542737251E-2</v>
      </c>
    </row>
    <row r="868" spans="1:15">
      <c r="A868" s="77" t="s">
        <v>212</v>
      </c>
      <c r="B868" s="98" t="s">
        <v>282</v>
      </c>
      <c r="C868" s="79" t="str">
        <f>IFERROR(IF(B868="No CAS","",INDEX('DEQ Pollutant List'!$C$7:$C$611,MATCH('3. Pollutant Emissions - EF'!B868,'DEQ Pollutant List'!$B$7:$B$611,0))),"")</f>
        <v>Zinc and compounds</v>
      </c>
      <c r="D868" s="113"/>
      <c r="E868" s="99">
        <v>0</v>
      </c>
      <c r="F868" s="100"/>
      <c r="G868" s="101">
        <f t="shared" si="12"/>
        <v>0</v>
      </c>
      <c r="H868" s="81" t="s">
        <v>331</v>
      </c>
      <c r="I868" s="102" t="s">
        <v>332</v>
      </c>
      <c r="J868" s="100">
        <f>$F868*'2. Emissions Units &amp; Activities'!H$41</f>
        <v>0</v>
      </c>
      <c r="K868" s="103">
        <f>$F868*'2. Emissions Units &amp; Activities'!I$41</f>
        <v>0</v>
      </c>
      <c r="L868" s="81">
        <f>$F868*'2. Emissions Units &amp; Activities'!J$41</f>
        <v>0</v>
      </c>
      <c r="M868" s="100"/>
      <c r="N868" s="103">
        <f t="shared" si="13"/>
        <v>0</v>
      </c>
      <c r="O868" s="81">
        <f t="shared" si="14"/>
        <v>0</v>
      </c>
    </row>
    <row r="869" spans="1:15">
      <c r="A869" s="77" t="s">
        <v>216</v>
      </c>
      <c r="B869" s="98" t="s">
        <v>277</v>
      </c>
      <c r="C869" s="79" t="str">
        <f>IFERROR(IF(B869="No CAS","",INDEX('DEQ Pollutant List'!$C$7:$C$611,MATCH('3. Pollutant Emissions - EF'!B869,'DEQ Pollutant List'!$B$7:$B$611,0))),"")</f>
        <v>Nickel and compounds</v>
      </c>
      <c r="D869" s="113"/>
      <c r="E869" s="99">
        <v>0</v>
      </c>
      <c r="F869" s="100">
        <v>1.6355193358821053E-3</v>
      </c>
      <c r="G869" s="101">
        <f t="shared" si="12"/>
        <v>1.6355193358821053E-3</v>
      </c>
      <c r="H869" s="81" t="s">
        <v>331</v>
      </c>
      <c r="I869" s="102" t="s">
        <v>332</v>
      </c>
      <c r="J869" s="100">
        <f>$F869*'2. Emissions Units &amp; Activities'!H$41</f>
        <v>4.1722098258352505</v>
      </c>
      <c r="K869" s="103">
        <f>$F869*'2. Emissions Units &amp; Activities'!I$41</f>
        <v>14.327149382327242</v>
      </c>
      <c r="L869" s="81">
        <f>$F869*'2. Emissions Units &amp; Activities'!J$41</f>
        <v>14.327149382327242</v>
      </c>
      <c r="M869" s="100" t="s">
        <v>121</v>
      </c>
      <c r="N869" s="103">
        <f t="shared" si="13"/>
        <v>3.9252464061170528E-2</v>
      </c>
      <c r="O869" s="81">
        <f t="shared" si="14"/>
        <v>3.9252464061170528E-2</v>
      </c>
    </row>
    <row r="870" spans="1:15">
      <c r="A870" s="77" t="s">
        <v>216</v>
      </c>
      <c r="B870" s="98" t="s">
        <v>335</v>
      </c>
      <c r="C870" s="79" t="str">
        <f>IFERROR(IF(B870="No CAS","",INDEX('DEQ Pollutant List'!$C$7:$C$611,MATCH('3. Pollutant Emissions - EF'!B870,'DEQ Pollutant List'!$B$7:$B$611,0))),"")</f>
        <v>Nitric acid</v>
      </c>
      <c r="D870" s="113"/>
      <c r="E870" s="99">
        <v>0</v>
      </c>
      <c r="F870" s="100">
        <v>3.1091775798881426E-3</v>
      </c>
      <c r="G870" s="101">
        <f t="shared" si="12"/>
        <v>3.1091775798881426E-3</v>
      </c>
      <c r="H870" s="81" t="s">
        <v>331</v>
      </c>
      <c r="I870" s="102" t="s">
        <v>332</v>
      </c>
      <c r="J870" s="100">
        <f>$F870*'2. Emissions Units &amp; Activities'!H$41</f>
        <v>7.9315120062946516</v>
      </c>
      <c r="K870" s="103">
        <f>$F870*'2. Emissions Units &amp; Activities'!I$41</f>
        <v>27.236395599820128</v>
      </c>
      <c r="L870" s="81">
        <f>$F870*'2. Emissions Units &amp; Activities'!J$41</f>
        <v>27.236395599820128</v>
      </c>
      <c r="M870" s="100" t="s">
        <v>121</v>
      </c>
      <c r="N870" s="103">
        <f t="shared" si="13"/>
        <v>7.4620261917315425E-2</v>
      </c>
      <c r="O870" s="81">
        <f t="shared" si="14"/>
        <v>7.4620261917315425E-2</v>
      </c>
    </row>
    <row r="871" spans="1:15">
      <c r="A871" s="77" t="s">
        <v>216</v>
      </c>
      <c r="B871" s="98" t="s">
        <v>336</v>
      </c>
      <c r="C871" s="79" t="str">
        <f>IFERROR(IF(B871="No CAS","",INDEX('DEQ Pollutant List'!$C$7:$C$611,MATCH('3. Pollutant Emissions - EF'!B871,'DEQ Pollutant List'!$B$7:$B$611,0))),"")</f>
        <v>Sulfuric acid</v>
      </c>
      <c r="D871" s="113"/>
      <c r="E871" s="99">
        <v>0</v>
      </c>
      <c r="F871" s="100">
        <v>3.6934770053025641E-3</v>
      </c>
      <c r="G871" s="101">
        <f t="shared" si="12"/>
        <v>3.6934770053025641E-3</v>
      </c>
      <c r="H871" s="81" t="s">
        <v>331</v>
      </c>
      <c r="I871" s="102" t="s">
        <v>332</v>
      </c>
      <c r="J871" s="100">
        <f>$F871*'2. Emissions Units &amp; Activities'!H$41</f>
        <v>9.4220598405268401</v>
      </c>
      <c r="K871" s="103">
        <f>$F871*'2. Emissions Units &amp; Activities'!I$41</f>
        <v>32.35485856645046</v>
      </c>
      <c r="L871" s="81">
        <f>$F871*'2. Emissions Units &amp; Activities'!J$41</f>
        <v>32.35485856645046</v>
      </c>
      <c r="M871" s="100" t="s">
        <v>121</v>
      </c>
      <c r="N871" s="103">
        <f t="shared" si="13"/>
        <v>8.8643448127261534E-2</v>
      </c>
      <c r="O871" s="81">
        <f t="shared" si="14"/>
        <v>8.8643448127261534E-2</v>
      </c>
    </row>
    <row r="872" spans="1:15">
      <c r="A872" s="77" t="s">
        <v>216</v>
      </c>
      <c r="B872" s="98" t="s">
        <v>333</v>
      </c>
      <c r="C872" s="79" t="str">
        <f>IFERROR(IF(B872="No CAS","",INDEX('DEQ Pollutant List'!$C$7:$C$611,MATCH('3. Pollutant Emissions - EF'!B872,'DEQ Pollutant List'!$B$7:$B$611,0))),"")</f>
        <v>Sodium hydroxide</v>
      </c>
      <c r="D872" s="113"/>
      <c r="E872" s="99">
        <v>0</v>
      </c>
      <c r="F872" s="100">
        <v>4.672912388234589E-3</v>
      </c>
      <c r="G872" s="101">
        <f t="shared" si="12"/>
        <v>4.672912388234589E-3</v>
      </c>
      <c r="H872" s="81" t="s">
        <v>331</v>
      </c>
      <c r="I872" s="102" t="s">
        <v>332</v>
      </c>
      <c r="J872" s="100">
        <f>$F872*'2. Emissions Units &amp; Activities'!H$41</f>
        <v>11.920599502386436</v>
      </c>
      <c r="K872" s="103">
        <f>$F872*'2. Emissions Units &amp; Activities'!I$41</f>
        <v>40.934712520935001</v>
      </c>
      <c r="L872" s="81">
        <f>$F872*'2. Emissions Units &amp; Activities'!J$41</f>
        <v>40.934712520935001</v>
      </c>
      <c r="M872" s="100" t="s">
        <v>121</v>
      </c>
      <c r="N872" s="103">
        <f t="shared" si="13"/>
        <v>0.11214989731763014</v>
      </c>
      <c r="O872" s="81">
        <f t="shared" si="14"/>
        <v>0.11214989731763014</v>
      </c>
    </row>
    <row r="873" spans="1:15">
      <c r="A873" s="77" t="s">
        <v>216</v>
      </c>
      <c r="B873" s="98" t="s">
        <v>282</v>
      </c>
      <c r="C873" s="79" t="str">
        <f>IFERROR(IF(B873="No CAS","",INDEX('DEQ Pollutant List'!$C$7:$C$611,MATCH('3. Pollutant Emissions - EF'!B873,'DEQ Pollutant List'!$B$7:$B$611,0))),"")</f>
        <v>Zinc and compounds</v>
      </c>
      <c r="D873" s="113"/>
      <c r="E873" s="99">
        <v>0</v>
      </c>
      <c r="F873" s="100">
        <v>0</v>
      </c>
      <c r="G873" s="101">
        <f t="shared" si="12"/>
        <v>0</v>
      </c>
      <c r="H873" s="81" t="s">
        <v>331</v>
      </c>
      <c r="I873" s="102" t="s">
        <v>332</v>
      </c>
      <c r="J873" s="100">
        <f>$F873*'2. Emissions Units &amp; Activities'!H$41</f>
        <v>0</v>
      </c>
      <c r="K873" s="103">
        <f>$F873*'2. Emissions Units &amp; Activities'!I$41</f>
        <v>0</v>
      </c>
      <c r="L873" s="81">
        <f>$F873*'2. Emissions Units &amp; Activities'!J$41</f>
        <v>0</v>
      </c>
      <c r="M873" s="100" t="s">
        <v>121</v>
      </c>
      <c r="N873" s="103">
        <f t="shared" si="13"/>
        <v>0</v>
      </c>
      <c r="O873" s="81">
        <f t="shared" si="14"/>
        <v>0</v>
      </c>
    </row>
    <row r="874" spans="1:15">
      <c r="A874" s="77" t="s">
        <v>220</v>
      </c>
      <c r="B874" s="98" t="s">
        <v>266</v>
      </c>
      <c r="C874" s="79" t="str">
        <f>IFERROR(IF(B874="No CAS","",INDEX('DEQ Pollutant List'!$C$7:$C$611,MATCH('3. Pollutant Emissions - EF'!B874,'DEQ Pollutant List'!$B$7:$B$611,0))),"")</f>
        <v>Chromium VI, chromate and dichromate particulate</v>
      </c>
      <c r="D874" s="113"/>
      <c r="E874" s="99">
        <v>0</v>
      </c>
      <c r="F874" s="100">
        <v>1.6935314956559455E-4</v>
      </c>
      <c r="G874" s="101">
        <f t="shared" si="12"/>
        <v>1.6935314956559455E-4</v>
      </c>
      <c r="H874" s="81" t="s">
        <v>331</v>
      </c>
      <c r="I874" s="102" t="s">
        <v>332</v>
      </c>
      <c r="J874" s="100">
        <f>$F874*'2. Emissions Units &amp; Activities'!H$41</f>
        <v>0.43201988454183171</v>
      </c>
      <c r="K874" s="103">
        <f>$F874*'2. Emissions Units &amp; Activities'!I$41</f>
        <v>1.4835335901946083</v>
      </c>
      <c r="L874" s="81">
        <f>$F874*'2. Emissions Units &amp; Activities'!J$41</f>
        <v>1.4835335901946083</v>
      </c>
      <c r="M874" s="100" t="s">
        <v>121</v>
      </c>
      <c r="N874" s="103">
        <f t="shared" si="13"/>
        <v>4.0644755895742693E-3</v>
      </c>
      <c r="O874" s="81">
        <f t="shared" si="14"/>
        <v>4.0644755895742693E-3</v>
      </c>
    </row>
    <row r="875" spans="1:15">
      <c r="A875" s="77" t="s">
        <v>220</v>
      </c>
      <c r="B875" s="98" t="s">
        <v>334</v>
      </c>
      <c r="C875" s="79" t="str">
        <f>IFERROR(IF(B875="No CAS","",INDEX('DEQ Pollutant List'!$C$7:$C$611,MATCH('3. Pollutant Emissions - EF'!B875,'DEQ Pollutant List'!$B$7:$B$611,0))),"")</f>
        <v>Hydrogen fluoride</v>
      </c>
      <c r="D875" s="113"/>
      <c r="E875" s="99">
        <v>0</v>
      </c>
      <c r="F875" s="100">
        <v>6.2528079463485299E-3</v>
      </c>
      <c r="G875" s="101">
        <f t="shared" si="12"/>
        <v>6.2528079463485299E-3</v>
      </c>
      <c r="H875" s="81" t="s">
        <v>331</v>
      </c>
      <c r="I875" s="102" t="s">
        <v>332</v>
      </c>
      <c r="J875" s="100">
        <f>$F875*'2. Emissions Units &amp; Activities'!H$41</f>
        <v>15.950913071135099</v>
      </c>
      <c r="K875" s="103">
        <f>$F875*'2. Emissions Units &amp; Activities'!I$41</f>
        <v>54.774597610013124</v>
      </c>
      <c r="L875" s="81">
        <f>$F875*'2. Emissions Units &amp; Activities'!J$41</f>
        <v>54.774597610013124</v>
      </c>
      <c r="M875" s="100" t="s">
        <v>121</v>
      </c>
      <c r="N875" s="103">
        <f t="shared" si="13"/>
        <v>0.15006739071236472</v>
      </c>
      <c r="O875" s="81">
        <f t="shared" si="14"/>
        <v>0.15006739071236472</v>
      </c>
    </row>
    <row r="876" spans="1:15">
      <c r="A876" s="77" t="s">
        <v>220</v>
      </c>
      <c r="B876" s="98" t="s">
        <v>335</v>
      </c>
      <c r="C876" s="79" t="str">
        <f>IFERROR(IF(B876="No CAS","",INDEX('DEQ Pollutant List'!$C$7:$C$611,MATCH('3. Pollutant Emissions - EF'!B876,'DEQ Pollutant List'!$B$7:$B$611,0))),"")</f>
        <v>Nitric acid</v>
      </c>
      <c r="D876" s="113"/>
      <c r="E876" s="99">
        <v>0</v>
      </c>
      <c r="F876" s="100">
        <v>2.5011231785394092E-2</v>
      </c>
      <c r="G876" s="101">
        <f t="shared" si="12"/>
        <v>2.5011231785394092E-2</v>
      </c>
      <c r="H876" s="81" t="s">
        <v>331</v>
      </c>
      <c r="I876" s="102" t="s">
        <v>332</v>
      </c>
      <c r="J876" s="100">
        <f>$F876*'2. Emissions Units &amp; Activities'!H$41</f>
        <v>63.803652284540327</v>
      </c>
      <c r="K876" s="103">
        <f>$F876*'2. Emissions Units &amp; Activities'!I$41</f>
        <v>219.09839044005224</v>
      </c>
      <c r="L876" s="81">
        <f>$F876*'2. Emissions Units &amp; Activities'!J$41</f>
        <v>219.09839044005224</v>
      </c>
      <c r="M876" s="100" t="s">
        <v>121</v>
      </c>
      <c r="N876" s="103">
        <f t="shared" si="13"/>
        <v>0.6002695628494582</v>
      </c>
      <c r="O876" s="81">
        <f t="shared" si="14"/>
        <v>0.6002695628494582</v>
      </c>
    </row>
    <row r="877" spans="1:15">
      <c r="A877" s="77" t="s">
        <v>220</v>
      </c>
      <c r="B877" s="98" t="s">
        <v>337</v>
      </c>
      <c r="C877" s="79" t="str">
        <f>IFERROR(IF(B877="No CAS","",INDEX('DEQ Pollutant List'!$C$7:$C$611,MATCH('3. Pollutant Emissions - EF'!B877,'DEQ Pollutant List'!$B$7:$B$611,0))),"")</f>
        <v>Phosphoric acid</v>
      </c>
      <c r="D877" s="113"/>
      <c r="E877" s="99">
        <v>0</v>
      </c>
      <c r="F877" s="100">
        <v>5.4844730428866293E-4</v>
      </c>
      <c r="G877" s="101">
        <f t="shared" si="12"/>
        <v>5.4844730428866293E-4</v>
      </c>
      <c r="H877" s="81" t="s">
        <v>331</v>
      </c>
      <c r="I877" s="102" t="s">
        <v>332</v>
      </c>
      <c r="J877" s="100">
        <f>$F877*'2. Emissions Units &amp; Activities'!H$41</f>
        <v>1.3990890732403791</v>
      </c>
      <c r="K877" s="103">
        <f>$F877*'2. Emissions Units &amp; Activities'!I$41</f>
        <v>4.8043983855686871</v>
      </c>
      <c r="L877" s="81">
        <f>$F877*'2. Emissions Units &amp; Activities'!J$41</f>
        <v>4.8043983855686871</v>
      </c>
      <c r="M877" s="100" t="s">
        <v>121</v>
      </c>
      <c r="N877" s="103">
        <f t="shared" si="13"/>
        <v>1.316273530292791E-2</v>
      </c>
      <c r="O877" s="81">
        <f t="shared" si="14"/>
        <v>1.316273530292791E-2</v>
      </c>
    </row>
    <row r="878" spans="1:15">
      <c r="A878" s="77" t="s">
        <v>220</v>
      </c>
      <c r="B878" s="98" t="s">
        <v>333</v>
      </c>
      <c r="C878" s="79" t="str">
        <f>IFERROR(IF(B878="No CAS","",INDEX('DEQ Pollutant List'!$C$7:$C$611,MATCH('3. Pollutant Emissions - EF'!B878,'DEQ Pollutant List'!$B$7:$B$611,0))),"")</f>
        <v>Sodium hydroxide</v>
      </c>
      <c r="D878" s="113"/>
      <c r="E878" s="99">
        <v>0</v>
      </c>
      <c r="F878" s="100">
        <v>0</v>
      </c>
      <c r="G878" s="101">
        <f t="shared" si="12"/>
        <v>0</v>
      </c>
      <c r="H878" s="81" t="s">
        <v>331</v>
      </c>
      <c r="I878" s="102" t="s">
        <v>332</v>
      </c>
      <c r="J878" s="100">
        <f>$F878*'2. Emissions Units &amp; Activities'!H$41</f>
        <v>0</v>
      </c>
      <c r="K878" s="103">
        <f>$F878*'2. Emissions Units &amp; Activities'!I$41</f>
        <v>0</v>
      </c>
      <c r="L878" s="81">
        <f>$F878*'2. Emissions Units &amp; Activities'!J$41</f>
        <v>0</v>
      </c>
      <c r="M878" s="100" t="s">
        <v>121</v>
      </c>
      <c r="N878" s="103">
        <f t="shared" si="13"/>
        <v>0</v>
      </c>
      <c r="O878" s="81">
        <f t="shared" si="14"/>
        <v>0</v>
      </c>
    </row>
    <row r="879" spans="1:15">
      <c r="A879" s="77" t="s">
        <v>220</v>
      </c>
      <c r="B879" s="98" t="s">
        <v>282</v>
      </c>
      <c r="C879" s="79" t="str">
        <f>IFERROR(IF(B879="No CAS","",INDEX('DEQ Pollutant List'!$C$7:$C$611,MATCH('3. Pollutant Emissions - EF'!B879,'DEQ Pollutant List'!$B$7:$B$611,0))),"")</f>
        <v>Zinc and compounds</v>
      </c>
      <c r="D879" s="113"/>
      <c r="E879" s="99">
        <v>0</v>
      </c>
      <c r="F879" s="100">
        <v>0</v>
      </c>
      <c r="G879" s="101">
        <f t="shared" si="12"/>
        <v>0</v>
      </c>
      <c r="H879" s="81" t="s">
        <v>331</v>
      </c>
      <c r="I879" s="102" t="s">
        <v>332</v>
      </c>
      <c r="J879" s="100">
        <f>$F879*'2. Emissions Units &amp; Activities'!H$41</f>
        <v>0</v>
      </c>
      <c r="K879" s="103">
        <f>$F879*'2. Emissions Units &amp; Activities'!I$41</f>
        <v>0</v>
      </c>
      <c r="L879" s="81">
        <f>$F879*'2. Emissions Units &amp; Activities'!J$41</f>
        <v>0</v>
      </c>
      <c r="M879" s="100" t="s">
        <v>121</v>
      </c>
      <c r="N879" s="103">
        <f t="shared" si="13"/>
        <v>0</v>
      </c>
      <c r="O879" s="81">
        <f t="shared" si="14"/>
        <v>0</v>
      </c>
    </row>
    <row r="880" spans="1:15">
      <c r="A880" s="77" t="s">
        <v>224</v>
      </c>
      <c r="B880" s="98" t="s">
        <v>306</v>
      </c>
      <c r="C880" s="79" t="str">
        <f>IFERROR(IF(B880="No CAS","",INDEX('DEQ Pollutant List'!$C$7:$C$611,MATCH('3. Pollutant Emissions - EF'!B880,'DEQ Pollutant List'!$B$7:$B$611,0))),"")</f>
        <v>Hydrochloric acid</v>
      </c>
      <c r="D880" s="113"/>
      <c r="E880" s="99">
        <v>0</v>
      </c>
      <c r="F880" s="100">
        <v>4.1380399277570236E-3</v>
      </c>
      <c r="G880" s="101">
        <f t="shared" si="12"/>
        <v>4.1380399277570236E-3</v>
      </c>
      <c r="H880" s="81" t="s">
        <v>331</v>
      </c>
      <c r="I880" s="102" t="s">
        <v>332</v>
      </c>
      <c r="J880" s="100">
        <f>$F880*'2. Emissions Units &amp; Activities'!H$41</f>
        <v>10.556139855708167</v>
      </c>
      <c r="K880" s="103">
        <f>$F880*'2. Emissions Units &amp; Activities'!I$41</f>
        <v>36.249229767151526</v>
      </c>
      <c r="L880" s="81">
        <f>$F880*'2. Emissions Units &amp; Activities'!J$41</f>
        <v>36.249229767151526</v>
      </c>
      <c r="M880" s="100" t="s">
        <v>121</v>
      </c>
      <c r="N880" s="103">
        <f>+G880*24</f>
        <v>9.9312958266168566E-2</v>
      </c>
      <c r="O880" s="81">
        <f t="shared" si="14"/>
        <v>9.9312958266168566E-2</v>
      </c>
    </row>
    <row r="881" spans="1:15">
      <c r="A881" s="77" t="s">
        <v>224</v>
      </c>
      <c r="B881" s="98" t="s">
        <v>335</v>
      </c>
      <c r="C881" s="79" t="str">
        <f>IFERROR(IF(B881="No CAS","",INDEX('DEQ Pollutant List'!$C$7:$C$611,MATCH('3. Pollutant Emissions - EF'!B881,'DEQ Pollutant List'!$B$7:$B$611,0))),"")</f>
        <v>Nitric acid</v>
      </c>
      <c r="D881" s="113"/>
      <c r="E881" s="99">
        <v>0</v>
      </c>
      <c r="F881" s="100">
        <v>1.1473372732413997E-2</v>
      </c>
      <c r="G881" s="101">
        <f t="shared" si="12"/>
        <v>1.1473372732413997E-2</v>
      </c>
      <c r="H881" s="81" t="s">
        <v>331</v>
      </c>
      <c r="I881" s="102" t="s">
        <v>332</v>
      </c>
      <c r="J881" s="100">
        <f>$F881*'2. Emissions Units &amp; Activities'!H$41</f>
        <v>29.268573840388104</v>
      </c>
      <c r="K881" s="103">
        <f>$F881*'2. Emissions Units &amp; Activities'!I$41</f>
        <v>100.50674513594662</v>
      </c>
      <c r="L881" s="81">
        <f>$F881*'2. Emissions Units &amp; Activities'!J$41</f>
        <v>100.50674513594662</v>
      </c>
      <c r="M881" s="100" t="s">
        <v>121</v>
      </c>
      <c r="N881" s="103">
        <f t="shared" si="13"/>
        <v>0.27536094557793589</v>
      </c>
      <c r="O881" s="81">
        <f t="shared" si="14"/>
        <v>0.27536094557793589</v>
      </c>
    </row>
    <row r="882" spans="1:15">
      <c r="A882" s="77" t="s">
        <v>224</v>
      </c>
      <c r="B882" s="98" t="s">
        <v>336</v>
      </c>
      <c r="C882" s="79" t="str">
        <f>IFERROR(IF(B882="No CAS","",INDEX('DEQ Pollutant List'!$C$7:$C$611,MATCH('3. Pollutant Emissions - EF'!B882,'DEQ Pollutant List'!$B$7:$B$611,0))),"")</f>
        <v>Sulfuric acid</v>
      </c>
      <c r="D882" s="113"/>
      <c r="E882" s="99">
        <v>0</v>
      </c>
      <c r="F882" s="100">
        <v>2.5141376298665119E-3</v>
      </c>
      <c r="G882" s="101">
        <f t="shared" si="12"/>
        <v>2.5141376298665119E-3</v>
      </c>
      <c r="H882" s="81" t="s">
        <v>331</v>
      </c>
      <c r="I882" s="102" t="s">
        <v>332</v>
      </c>
      <c r="J882" s="100">
        <f>$F882*'2. Emissions Units &amp; Activities'!H$41</f>
        <v>6.4135650937894715</v>
      </c>
      <c r="K882" s="103">
        <f>$F882*'2. Emissions Units &amp; Activities'!I$41</f>
        <v>22.023845637630643</v>
      </c>
      <c r="L882" s="81">
        <f>$F882*'2. Emissions Units &amp; Activities'!J$41</f>
        <v>22.023845637630643</v>
      </c>
      <c r="M882" s="100" t="s">
        <v>121</v>
      </c>
      <c r="N882" s="103">
        <f t="shared" si="13"/>
        <v>6.0339303116796285E-2</v>
      </c>
      <c r="O882" s="81">
        <f t="shared" si="14"/>
        <v>6.0339303116796285E-2</v>
      </c>
    </row>
    <row r="883" spans="1:15">
      <c r="A883" s="77" t="s">
        <v>224</v>
      </c>
      <c r="B883" s="98" t="s">
        <v>266</v>
      </c>
      <c r="C883" s="79" t="str">
        <f>IFERROR(IF(B883="No CAS","",INDEX('DEQ Pollutant List'!$C$7:$C$611,MATCH('3. Pollutant Emissions - EF'!B883,'DEQ Pollutant List'!$B$7:$B$611,0))),"")</f>
        <v>Chromium VI, chromate and dichromate particulate</v>
      </c>
      <c r="D883" s="113"/>
      <c r="E883" s="99">
        <v>0</v>
      </c>
      <c r="F883" s="100">
        <v>3.3899999999999997E-5</v>
      </c>
      <c r="G883" s="101">
        <f t="shared" si="12"/>
        <v>3.3899999999999997E-5</v>
      </c>
      <c r="H883" s="81" t="s">
        <v>331</v>
      </c>
      <c r="I883" s="102" t="s">
        <v>332</v>
      </c>
      <c r="J883" s="100">
        <f>$F883*'2. Emissions Units &amp; Activities'!H$41</f>
        <v>8.6478899999999997E-2</v>
      </c>
      <c r="K883" s="103">
        <f>$F883*'2. Emissions Units &amp; Activities'!I$41</f>
        <v>0.29696399999999995</v>
      </c>
      <c r="L883" s="81">
        <f>$F883*'2. Emissions Units &amp; Activities'!J$41</f>
        <v>0.29696399999999995</v>
      </c>
      <c r="M883" s="100" t="s">
        <v>121</v>
      </c>
      <c r="N883" s="103">
        <f t="shared" si="13"/>
        <v>8.1359999999999994E-4</v>
      </c>
      <c r="O883" s="81">
        <f t="shared" si="14"/>
        <v>8.1359999999999994E-4</v>
      </c>
    </row>
    <row r="884" spans="1:15">
      <c r="A884" s="77" t="s">
        <v>224</v>
      </c>
      <c r="B884" s="98" t="s">
        <v>338</v>
      </c>
      <c r="C884" s="79" t="str">
        <f>IFERROR(IF(B884="No CAS","",INDEX('DEQ Pollutant List'!$C$7:$C$611,MATCH('3. Pollutant Emissions - EF'!B884,'DEQ Pollutant List'!$B$7:$B$611,0))),"")</f>
        <v>Cyanide, hydrogen</v>
      </c>
      <c r="D884" s="113"/>
      <c r="E884" s="99">
        <v>0</v>
      </c>
      <c r="F884" s="100">
        <v>4.8521724864313374E-5</v>
      </c>
      <c r="G884" s="101">
        <f t="shared" si="12"/>
        <v>4.8521724864313374E-5</v>
      </c>
      <c r="H884" s="81" t="s">
        <v>331</v>
      </c>
      <c r="I884" s="102" t="s">
        <v>332</v>
      </c>
      <c r="J884" s="100">
        <f>$F884*'2. Emissions Units &amp; Activities'!H$41</f>
        <v>0.12377892012886342</v>
      </c>
      <c r="K884" s="103">
        <f>$F884*'2. Emissions Units &amp; Activities'!I$41</f>
        <v>0.42505030981138514</v>
      </c>
      <c r="L884" s="81">
        <f>$F884*'2. Emissions Units &amp; Activities'!J$41</f>
        <v>0.42505030981138514</v>
      </c>
      <c r="M884" s="100" t="s">
        <v>121</v>
      </c>
      <c r="N884" s="103">
        <f t="shared" si="13"/>
        <v>1.164521396743521E-3</v>
      </c>
      <c r="O884" s="81">
        <f t="shared" si="14"/>
        <v>1.164521396743521E-3</v>
      </c>
    </row>
    <row r="885" spans="1:15">
      <c r="A885" s="77" t="s">
        <v>224</v>
      </c>
      <c r="B885" s="98" t="s">
        <v>265</v>
      </c>
      <c r="C885" s="79" t="str">
        <f>IFERROR(IF(B885="No CAS","",INDEX('DEQ Pollutant List'!$C$7:$C$611,MATCH('3. Pollutant Emissions - EF'!B885,'DEQ Pollutant List'!$B$7:$B$611,0))),"")</f>
        <v>Cadmium and compounds</v>
      </c>
      <c r="D885" s="113"/>
      <c r="E885" s="99">
        <v>0</v>
      </c>
      <c r="F885" s="100">
        <v>1.1485284502083146E-4</v>
      </c>
      <c r="G885" s="101">
        <f t="shared" si="12"/>
        <v>1.1485284502083146E-4</v>
      </c>
      <c r="H885" s="81" t="s">
        <v>331</v>
      </c>
      <c r="I885" s="102" t="s">
        <v>332</v>
      </c>
      <c r="J885" s="100">
        <f>$F885*'2. Emissions Units &amp; Activities'!H$41</f>
        <v>0.29298960764814103</v>
      </c>
      <c r="K885" s="103">
        <f>$F885*'2. Emissions Units &amp; Activities'!I$41</f>
        <v>1.0061109223824836</v>
      </c>
      <c r="L885" s="81">
        <f>$F885*'2. Emissions Units &amp; Activities'!J$41</f>
        <v>1.0061109223824836</v>
      </c>
      <c r="M885" s="100" t="s">
        <v>121</v>
      </c>
      <c r="N885" s="103">
        <f t="shared" si="13"/>
        <v>2.7564682804999551E-3</v>
      </c>
      <c r="O885" s="81">
        <f t="shared" si="14"/>
        <v>2.7564682804999551E-3</v>
      </c>
    </row>
    <row r="886" spans="1:15">
      <c r="A886" s="77" t="s">
        <v>224</v>
      </c>
      <c r="B886" s="98" t="s">
        <v>333</v>
      </c>
      <c r="C886" s="79" t="str">
        <f>IFERROR(IF(B886="No CAS","",INDEX('DEQ Pollutant List'!$C$7:$C$611,MATCH('3. Pollutant Emissions - EF'!B886,'DEQ Pollutant List'!$B$7:$B$611,0))),"")</f>
        <v>Sodium hydroxide</v>
      </c>
      <c r="D886" s="113"/>
      <c r="E886" s="99">
        <v>0</v>
      </c>
      <c r="F886" s="100">
        <v>1.2401496585216094E-2</v>
      </c>
      <c r="G886" s="101">
        <f t="shared" si="12"/>
        <v>1.2401496585216094E-2</v>
      </c>
      <c r="H886" s="81" t="s">
        <v>331</v>
      </c>
      <c r="I886" s="102" t="s">
        <v>332</v>
      </c>
      <c r="J886" s="100">
        <f>$F886*'2. Emissions Units &amp; Activities'!H$41</f>
        <v>31.636217788886256</v>
      </c>
      <c r="K886" s="103">
        <f>$F886*'2. Emissions Units &amp; Activities'!I$41</f>
        <v>108.63711008649298</v>
      </c>
      <c r="L886" s="81">
        <f>$F886*'2. Emissions Units &amp; Activities'!J$41</f>
        <v>108.63711008649298</v>
      </c>
      <c r="M886" s="100" t="s">
        <v>121</v>
      </c>
      <c r="N886" s="103">
        <f t="shared" si="13"/>
        <v>0.29763591804518624</v>
      </c>
      <c r="O886" s="81">
        <f t="shared" si="14"/>
        <v>0.29763591804518624</v>
      </c>
    </row>
    <row r="887" spans="1:15">
      <c r="A887" s="77" t="s">
        <v>224</v>
      </c>
      <c r="B887" s="98" t="s">
        <v>282</v>
      </c>
      <c r="C887" s="79" t="str">
        <f>IFERROR(IF(B887="No CAS","",INDEX('DEQ Pollutant List'!$C$7:$C$611,MATCH('3. Pollutant Emissions - EF'!B887,'DEQ Pollutant List'!$B$7:$B$611,0))),"")</f>
        <v>Zinc and compounds</v>
      </c>
      <c r="D887" s="113"/>
      <c r="E887" s="99">
        <v>0</v>
      </c>
      <c r="F887" s="100">
        <v>0</v>
      </c>
      <c r="G887" s="101">
        <v>0</v>
      </c>
      <c r="H887" s="81" t="s">
        <v>331</v>
      </c>
      <c r="I887" s="102" t="s">
        <v>332</v>
      </c>
      <c r="J887" s="100">
        <f>$F887*'2. Emissions Units &amp; Activities'!H$41</f>
        <v>0</v>
      </c>
      <c r="K887" s="103">
        <f>$F887*'2. Emissions Units &amp; Activities'!I$41</f>
        <v>0</v>
      </c>
      <c r="L887" s="81">
        <f>$F887*'2. Emissions Units &amp; Activities'!J$41</f>
        <v>0</v>
      </c>
      <c r="M887" s="100" t="s">
        <v>121</v>
      </c>
      <c r="N887" s="103">
        <f t="shared" si="13"/>
        <v>0</v>
      </c>
      <c r="O887" s="81">
        <f t="shared" si="14"/>
        <v>0</v>
      </c>
    </row>
    <row r="888" spans="1:15">
      <c r="A888" s="77" t="s">
        <v>224</v>
      </c>
      <c r="B888" s="98" t="s">
        <v>339</v>
      </c>
      <c r="C888" s="79" t="str">
        <f>IFERROR(IF(B888="No CAS","",INDEX('DEQ Pollutant List'!$C$7:$C$611,MATCH('3. Pollutant Emissions - EF'!B888,'DEQ Pollutant List'!$B$7:$B$611,0))),"")</f>
        <v>Nickel chloride</v>
      </c>
      <c r="D888" s="113"/>
      <c r="E888" s="99">
        <v>0</v>
      </c>
      <c r="F888" s="100">
        <v>4.8286761345090802E-4</v>
      </c>
      <c r="G888" s="101">
        <f t="shared" si="12"/>
        <v>4.8286761345090802E-4</v>
      </c>
      <c r="H888" s="81" t="s">
        <v>331</v>
      </c>
      <c r="I888" s="102" t="s">
        <v>332</v>
      </c>
      <c r="J888" s="100">
        <f>$F888*'2. Emissions Units &amp; Activities'!H$41</f>
        <v>1.2317952819132663</v>
      </c>
      <c r="K888" s="103">
        <f>$F888*'2. Emissions Units &amp; Activities'!I$41</f>
        <v>4.229920293829954</v>
      </c>
      <c r="L888" s="81">
        <f>$F888*'2. Emissions Units &amp; Activities'!J$41</f>
        <v>4.229920293829954</v>
      </c>
      <c r="M888" s="100" t="s">
        <v>121</v>
      </c>
      <c r="N888" s="103">
        <f>+G888*24</f>
        <v>1.1588822722821792E-2</v>
      </c>
      <c r="O888" s="81">
        <f t="shared" ref="O888" si="15">N888</f>
        <v>1.1588822722821792E-2</v>
      </c>
    </row>
    <row r="889" spans="1:15">
      <c r="A889" s="77" t="s">
        <v>228</v>
      </c>
      <c r="B889" s="98" t="s">
        <v>266</v>
      </c>
      <c r="C889" s="79" t="str">
        <f>IFERROR(IF(B889="No CAS","",INDEX('DEQ Pollutant List'!$C$7:$C$611,MATCH('3. Pollutant Emissions - EF'!B889,'DEQ Pollutant List'!$B$7:$B$611,0))),"")</f>
        <v>Chromium VI, chromate and dichromate particulate</v>
      </c>
      <c r="D889" s="113"/>
      <c r="E889" s="99">
        <v>0</v>
      </c>
      <c r="F889" s="100">
        <v>1.2494055706727247E-4</v>
      </c>
      <c r="G889" s="101">
        <f t="shared" si="12"/>
        <v>1.2494055706727247E-4</v>
      </c>
      <c r="H889" s="81" t="s">
        <v>331</v>
      </c>
      <c r="I889" s="102" t="s">
        <v>332</v>
      </c>
      <c r="J889" s="100">
        <f>$F889*'2. Emissions Units &amp; Activities'!H$41</f>
        <v>0.3187233610786121</v>
      </c>
      <c r="K889" s="103">
        <f>$F889*'2. Emissions Units &amp; Activities'!I$41</f>
        <v>1.0944792799093068</v>
      </c>
      <c r="L889" s="81">
        <f>$F889*'2. Emissions Units &amp; Activities'!J$41</f>
        <v>1.0944792799093068</v>
      </c>
      <c r="M889" s="100" t="s">
        <v>121</v>
      </c>
      <c r="N889" s="103">
        <f t="shared" si="13"/>
        <v>2.9985733696145395E-3</v>
      </c>
      <c r="O889" s="81">
        <f t="shared" si="14"/>
        <v>2.9985733696145395E-3</v>
      </c>
    </row>
    <row r="890" spans="1:15">
      <c r="A890" s="77" t="s">
        <v>228</v>
      </c>
      <c r="B890" s="98" t="s">
        <v>334</v>
      </c>
      <c r="C890" s="79" t="str">
        <f>IFERROR(IF(B890="No CAS","",INDEX('DEQ Pollutant List'!$C$7:$C$611,MATCH('3. Pollutant Emissions - EF'!B890,'DEQ Pollutant List'!$B$7:$B$611,0))),"")</f>
        <v>Hydrogen fluoride</v>
      </c>
      <c r="D890" s="113"/>
      <c r="E890" s="99">
        <v>0</v>
      </c>
      <c r="F890" s="100">
        <v>8.7674194625225954E-6</v>
      </c>
      <c r="G890" s="101">
        <f t="shared" si="12"/>
        <v>8.7674194625225954E-6</v>
      </c>
      <c r="H890" s="81" t="s">
        <v>331</v>
      </c>
      <c r="I890" s="102" t="s">
        <v>332</v>
      </c>
      <c r="J890" s="100">
        <f>$F890*'2. Emissions Units &amp; Activities'!H$41</f>
        <v>2.236568704889514E-2</v>
      </c>
      <c r="K890" s="103">
        <f>$F890*'2. Emissions Units &amp; Activities'!I$41</f>
        <v>7.6802594491697934E-2</v>
      </c>
      <c r="L890" s="81">
        <f>$F890*'2. Emissions Units &amp; Activities'!J$41</f>
        <v>7.6802594491697934E-2</v>
      </c>
      <c r="M890" s="100" t="s">
        <v>121</v>
      </c>
      <c r="N890" s="103">
        <f t="shared" si="13"/>
        <v>2.1041806710054228E-4</v>
      </c>
      <c r="O890" s="81">
        <f t="shared" si="14"/>
        <v>2.1041806710054228E-4</v>
      </c>
    </row>
    <row r="891" spans="1:15">
      <c r="A891" s="77" t="s">
        <v>228</v>
      </c>
      <c r="B891" s="98" t="s">
        <v>335</v>
      </c>
      <c r="C891" s="79" t="str">
        <f>IFERROR(IF(B891="No CAS","",INDEX('DEQ Pollutant List'!$C$7:$C$611,MATCH('3. Pollutant Emissions - EF'!B891,'DEQ Pollutant List'!$B$7:$B$611,0))),"")</f>
        <v>Nitric acid</v>
      </c>
      <c r="D891" s="113"/>
      <c r="E891" s="99">
        <v>0</v>
      </c>
      <c r="F891" s="100">
        <v>3.3387065607718381E-3</v>
      </c>
      <c r="G891" s="101">
        <f t="shared" si="12"/>
        <v>3.3387065607718381E-3</v>
      </c>
      <c r="H891" s="81" t="s">
        <v>331</v>
      </c>
      <c r="I891" s="102" t="s">
        <v>332</v>
      </c>
      <c r="J891" s="100">
        <f>$F891*'2. Emissions Units &amp; Activities'!H$41</f>
        <v>8.5170404365289585</v>
      </c>
      <c r="K891" s="103">
        <f>$F891*'2. Emissions Units &amp; Activities'!I$41</f>
        <v>29.247069472361304</v>
      </c>
      <c r="L891" s="81">
        <f>$F891*'2. Emissions Units &amp; Activities'!J$41</f>
        <v>29.247069472361304</v>
      </c>
      <c r="M891" s="100" t="s">
        <v>121</v>
      </c>
      <c r="N891" s="103">
        <f t="shared" si="13"/>
        <v>8.0128957458524108E-2</v>
      </c>
      <c r="O891" s="81">
        <f t="shared" si="14"/>
        <v>8.0128957458524108E-2</v>
      </c>
    </row>
    <row r="892" spans="1:15">
      <c r="A892" s="77" t="s">
        <v>228</v>
      </c>
      <c r="B892" s="98" t="s">
        <v>333</v>
      </c>
      <c r="C892" s="79" t="str">
        <f>IFERROR(IF(B892="No CAS","",INDEX('DEQ Pollutant List'!$C$7:$C$611,MATCH('3. Pollutant Emissions - EF'!B892,'DEQ Pollutant List'!$B$7:$B$611,0))),"")</f>
        <v>Sodium hydroxide</v>
      </c>
      <c r="D892" s="113"/>
      <c r="E892" s="99">
        <v>0</v>
      </c>
      <c r="F892" s="100">
        <v>3.001839923882847E-3</v>
      </c>
      <c r="G892" s="101">
        <f t="shared" si="12"/>
        <v>3.001839923882847E-3</v>
      </c>
      <c r="H892" s="81" t="s">
        <v>331</v>
      </c>
      <c r="I892" s="102" t="s">
        <v>332</v>
      </c>
      <c r="J892" s="100">
        <f>$F892*'2. Emissions Units &amp; Activities'!H$41</f>
        <v>7.6576936458251428</v>
      </c>
      <c r="K892" s="103">
        <f>$F892*'2. Emissions Units &amp; Activities'!I$41</f>
        <v>26.296117733213741</v>
      </c>
      <c r="L892" s="81">
        <f>$F892*'2. Emissions Units &amp; Activities'!J$41</f>
        <v>26.296117733213741</v>
      </c>
      <c r="M892" s="100" t="s">
        <v>121</v>
      </c>
      <c r="N892" s="103">
        <f t="shared" si="13"/>
        <v>7.2044158173188322E-2</v>
      </c>
      <c r="O892" s="81">
        <f t="shared" si="14"/>
        <v>7.2044158173188322E-2</v>
      </c>
    </row>
    <row r="893" spans="1:15">
      <c r="A893" s="77" t="s">
        <v>228</v>
      </c>
      <c r="B893" s="98" t="s">
        <v>282</v>
      </c>
      <c r="C893" s="79" t="str">
        <f>IFERROR(IF(B893="No CAS","",INDEX('DEQ Pollutant List'!$C$7:$C$611,MATCH('3. Pollutant Emissions - EF'!B893,'DEQ Pollutant List'!$B$7:$B$611,0))),"")</f>
        <v>Zinc and compounds</v>
      </c>
      <c r="D893" s="113"/>
      <c r="E893" s="99">
        <v>0</v>
      </c>
      <c r="F893" s="100">
        <v>0</v>
      </c>
      <c r="G893" s="101">
        <f t="shared" si="12"/>
        <v>0</v>
      </c>
      <c r="H893" s="81" t="s">
        <v>331</v>
      </c>
      <c r="I893" s="102" t="s">
        <v>332</v>
      </c>
      <c r="J893" s="100">
        <f>$F893*'2. Emissions Units &amp; Activities'!H$41</f>
        <v>0</v>
      </c>
      <c r="K893" s="103">
        <f>$F893*'2. Emissions Units &amp; Activities'!I$41</f>
        <v>0</v>
      </c>
      <c r="L893" s="81">
        <f>$F893*'2. Emissions Units &amp; Activities'!J$41</f>
        <v>0</v>
      </c>
      <c r="M893" s="100" t="s">
        <v>121</v>
      </c>
      <c r="N893" s="103">
        <f t="shared" si="13"/>
        <v>0</v>
      </c>
      <c r="O893" s="81">
        <f t="shared" si="14"/>
        <v>0</v>
      </c>
    </row>
    <row r="894" spans="1:15">
      <c r="A894" s="77"/>
      <c r="B894" s="98"/>
      <c r="C894" s="79"/>
      <c r="D894" s="113"/>
      <c r="E894" s="99"/>
      <c r="F894" s="100"/>
      <c r="G894" s="101"/>
      <c r="H894" s="81"/>
      <c r="I894" s="102"/>
      <c r="J894" s="100"/>
      <c r="K894" s="103"/>
      <c r="L894" s="81"/>
      <c r="M894" s="100"/>
      <c r="N894" s="103"/>
      <c r="O894" s="81"/>
    </row>
    <row r="895" spans="1:15">
      <c r="A895" s="77"/>
      <c r="B895" s="98"/>
      <c r="C895" s="79" t="str">
        <f>IFERROR(IF(B895="No CAS","",INDEX('DEQ Pollutant List'!$C$7:$C$611,MATCH('3. Pollutant Emissions - EF'!B895,'DEQ Pollutant List'!$B$7:$B$611,0))),"")</f>
        <v/>
      </c>
      <c r="D895" s="113"/>
      <c r="E895" s="99"/>
      <c r="F895" s="100"/>
      <c r="G895" s="101"/>
      <c r="H895" s="81"/>
      <c r="I895" s="102"/>
      <c r="J895" s="100"/>
      <c r="K895" s="103"/>
      <c r="L895" s="81"/>
      <c r="M895" s="100"/>
      <c r="N895" s="103"/>
      <c r="O895" s="81"/>
    </row>
    <row r="896" spans="1:15">
      <c r="A896" s="77"/>
      <c r="B896" s="98"/>
      <c r="C896" s="79" t="str">
        <f>IFERROR(IF(B896="No CAS","",INDEX('DEQ Pollutant List'!$C$7:$C$611,MATCH('3. Pollutant Emissions - EF'!B896,'DEQ Pollutant List'!$B$7:$B$611,0))),"")</f>
        <v/>
      </c>
      <c r="D896" s="113"/>
      <c r="E896" s="99"/>
      <c r="F896" s="100"/>
      <c r="G896" s="101"/>
      <c r="H896" s="81"/>
      <c r="I896" s="102"/>
      <c r="J896" s="100"/>
      <c r="K896" s="103"/>
      <c r="L896" s="81"/>
      <c r="M896" s="100"/>
      <c r="N896" s="103"/>
      <c r="O896" s="81"/>
    </row>
    <row r="897" spans="1:15">
      <c r="A897" s="77"/>
      <c r="B897" s="98"/>
      <c r="C897" s="79" t="str">
        <f>IFERROR(IF(B897="No CAS","",INDEX('DEQ Pollutant List'!$C$7:$C$611,MATCH('3. Pollutant Emissions - EF'!B897,'DEQ Pollutant List'!$B$7:$B$611,0))),"")</f>
        <v/>
      </c>
      <c r="D897" s="113"/>
      <c r="E897" s="99"/>
      <c r="F897" s="100"/>
      <c r="G897" s="101"/>
      <c r="H897" s="81"/>
      <c r="I897" s="102"/>
      <c r="J897" s="100"/>
      <c r="K897" s="103"/>
      <c r="L897" s="81"/>
      <c r="M897" s="100"/>
      <c r="N897" s="103"/>
      <c r="O897" s="81"/>
    </row>
    <row r="898" spans="1:15">
      <c r="A898" s="77"/>
      <c r="B898" s="98"/>
      <c r="C898" s="79" t="str">
        <f>IFERROR(IF(B898="No CAS","",INDEX('DEQ Pollutant List'!$C$7:$C$611,MATCH('3. Pollutant Emissions - EF'!B898,'DEQ Pollutant List'!$B$7:$B$611,0))),"")</f>
        <v/>
      </c>
      <c r="D898" s="113"/>
      <c r="E898" s="99"/>
      <c r="F898" s="100"/>
      <c r="G898" s="101"/>
      <c r="H898" s="81"/>
      <c r="I898" s="102"/>
      <c r="J898" s="100"/>
      <c r="K898" s="103"/>
      <c r="L898" s="81"/>
      <c r="M898" s="100"/>
      <c r="N898" s="103"/>
      <c r="O898" s="81"/>
    </row>
    <row r="899" spans="1:15">
      <c r="A899" s="77"/>
      <c r="B899" s="98"/>
      <c r="C899" s="79" t="str">
        <f>IFERROR(IF(B899="No CAS","",INDEX('DEQ Pollutant List'!$C$7:$C$611,MATCH('3. Pollutant Emissions - EF'!B899,'DEQ Pollutant List'!$B$7:$B$611,0))),"")</f>
        <v/>
      </c>
      <c r="D899" s="113"/>
      <c r="E899" s="99"/>
      <c r="F899" s="100"/>
      <c r="G899" s="101"/>
      <c r="H899" s="81"/>
      <c r="I899" s="102"/>
      <c r="J899" s="100"/>
      <c r="K899" s="103"/>
      <c r="L899" s="81"/>
      <c r="M899" s="100"/>
      <c r="N899" s="103"/>
      <c r="O899" s="81"/>
    </row>
    <row r="900" spans="1:15">
      <c r="A900" s="77"/>
      <c r="B900" s="98"/>
      <c r="C900" s="79" t="str">
        <f>IFERROR(IF(B900="No CAS","",INDEX('DEQ Pollutant List'!$C$7:$C$611,MATCH('3. Pollutant Emissions - EF'!B900,'DEQ Pollutant List'!$B$7:$B$611,0))),"")</f>
        <v/>
      </c>
      <c r="D900" s="113"/>
      <c r="E900" s="99"/>
      <c r="F900" s="100"/>
      <c r="G900" s="101"/>
      <c r="H900" s="81"/>
      <c r="I900" s="102"/>
      <c r="J900" s="100"/>
      <c r="K900" s="103"/>
      <c r="L900" s="81"/>
      <c r="M900" s="100"/>
      <c r="N900" s="103"/>
      <c r="O900" s="81"/>
    </row>
    <row r="901" spans="1:15">
      <c r="A901" s="77"/>
      <c r="B901" s="98"/>
      <c r="C901" s="79" t="str">
        <f>IFERROR(IF(B901="No CAS","",INDEX('DEQ Pollutant List'!$C$7:$C$611,MATCH('3. Pollutant Emissions - EF'!B901,'DEQ Pollutant List'!$B$7:$B$611,0))),"")</f>
        <v/>
      </c>
      <c r="D901" s="113"/>
      <c r="E901" s="99"/>
      <c r="F901" s="100"/>
      <c r="G901" s="101"/>
      <c r="H901" s="81"/>
      <c r="I901" s="102"/>
      <c r="J901" s="100"/>
      <c r="K901" s="103"/>
      <c r="L901" s="81"/>
      <c r="M901" s="100"/>
      <c r="N901" s="103"/>
      <c r="O901" s="81"/>
    </row>
    <row r="902" spans="1:15">
      <c r="A902" s="77"/>
      <c r="B902" s="98"/>
      <c r="C902" s="79" t="str">
        <f>IFERROR(IF(B902="No CAS","",INDEX('DEQ Pollutant List'!$C$7:$C$611,MATCH('3. Pollutant Emissions - EF'!B902,'DEQ Pollutant List'!$B$7:$B$611,0))),"")</f>
        <v/>
      </c>
      <c r="D902" s="113"/>
      <c r="E902" s="99"/>
      <c r="F902" s="100"/>
      <c r="G902" s="101"/>
      <c r="H902" s="81"/>
      <c r="I902" s="102"/>
      <c r="J902" s="100"/>
      <c r="K902" s="103"/>
      <c r="L902" s="81"/>
      <c r="M902" s="100"/>
      <c r="N902" s="103"/>
      <c r="O902" s="81"/>
    </row>
    <row r="903" spans="1:15">
      <c r="A903" s="77"/>
      <c r="B903" s="98"/>
      <c r="C903" s="79" t="str">
        <f>IFERROR(IF(B903="No CAS","",INDEX('DEQ Pollutant List'!$C$7:$C$611,MATCH('3. Pollutant Emissions - EF'!B903,'DEQ Pollutant List'!$B$7:$B$611,0))),"")</f>
        <v/>
      </c>
      <c r="D903" s="113"/>
      <c r="E903" s="99"/>
      <c r="F903" s="100"/>
      <c r="G903" s="101"/>
      <c r="H903" s="81"/>
      <c r="I903" s="102"/>
      <c r="J903" s="100"/>
      <c r="K903" s="103"/>
      <c r="L903" s="81"/>
      <c r="M903" s="100"/>
      <c r="N903" s="103"/>
      <c r="O903" s="81"/>
    </row>
    <row r="904" spans="1:15">
      <c r="A904" s="77"/>
      <c r="B904" s="98"/>
      <c r="C904" s="79" t="str">
        <f>IFERROR(IF(B904="No CAS","",INDEX('DEQ Pollutant List'!$C$7:$C$611,MATCH('3. Pollutant Emissions - EF'!B904,'DEQ Pollutant List'!$B$7:$B$611,0))),"")</f>
        <v/>
      </c>
      <c r="D904" s="113"/>
      <c r="E904" s="99"/>
      <c r="F904" s="100"/>
      <c r="G904" s="101"/>
      <c r="H904" s="81"/>
      <c r="I904" s="102"/>
      <c r="J904" s="100"/>
      <c r="K904" s="103"/>
      <c r="L904" s="81"/>
      <c r="M904" s="100"/>
      <c r="N904" s="103"/>
      <c r="O904" s="81"/>
    </row>
    <row r="905" spans="1:15">
      <c r="A905" s="77"/>
      <c r="B905" s="98"/>
      <c r="C905" s="79" t="str">
        <f>IFERROR(IF(B905="No CAS","",INDEX('DEQ Pollutant List'!$C$7:$C$611,MATCH('3. Pollutant Emissions - EF'!B905,'DEQ Pollutant List'!$B$7:$B$611,0))),"")</f>
        <v/>
      </c>
      <c r="D905" s="113"/>
      <c r="E905" s="99"/>
      <c r="F905" s="100"/>
      <c r="G905" s="101"/>
      <c r="H905" s="81"/>
      <c r="I905" s="102"/>
      <c r="J905" s="100"/>
      <c r="K905" s="103"/>
      <c r="L905" s="81"/>
      <c r="M905" s="100"/>
      <c r="N905" s="103"/>
      <c r="O905" s="81"/>
    </row>
    <row r="906" spans="1:15">
      <c r="A906" s="77"/>
      <c r="B906" s="98"/>
      <c r="C906" s="79" t="str">
        <f>IFERROR(IF(B906="No CAS","",INDEX('DEQ Pollutant List'!$C$7:$C$611,MATCH('3. Pollutant Emissions - EF'!B906,'DEQ Pollutant List'!$B$7:$B$611,0))),"")</f>
        <v/>
      </c>
      <c r="D906" s="113"/>
      <c r="E906" s="99"/>
      <c r="F906" s="100"/>
      <c r="G906" s="101"/>
      <c r="H906" s="81"/>
      <c r="I906" s="102"/>
      <c r="J906" s="100"/>
      <c r="K906" s="103"/>
      <c r="L906" s="81"/>
      <c r="M906" s="100"/>
      <c r="N906" s="103"/>
      <c r="O906" s="81"/>
    </row>
    <row r="907" spans="1:15">
      <c r="A907" s="77"/>
      <c r="B907" s="98"/>
      <c r="C907" s="79" t="str">
        <f>IFERROR(IF(B907="No CAS","",INDEX('DEQ Pollutant List'!$C$7:$C$611,MATCH('3. Pollutant Emissions - EF'!B907,'DEQ Pollutant List'!$B$7:$B$611,0))),"")</f>
        <v/>
      </c>
      <c r="D907" s="113"/>
      <c r="E907" s="99"/>
      <c r="F907" s="100"/>
      <c r="G907" s="101"/>
      <c r="H907" s="81"/>
      <c r="I907" s="102"/>
      <c r="J907" s="100"/>
      <c r="K907" s="103"/>
      <c r="L907" s="81"/>
      <c r="M907" s="100"/>
      <c r="N907" s="103"/>
      <c r="O907" s="81"/>
    </row>
    <row r="908" spans="1:15">
      <c r="A908" s="77"/>
      <c r="B908" s="98"/>
      <c r="C908" s="79" t="str">
        <f>IFERROR(IF(B908="No CAS","",INDEX('DEQ Pollutant List'!$C$7:$C$611,MATCH('3. Pollutant Emissions - EF'!B908,'DEQ Pollutant List'!$B$7:$B$611,0))),"")</f>
        <v/>
      </c>
      <c r="D908" s="113"/>
      <c r="E908" s="99"/>
      <c r="F908" s="100"/>
      <c r="G908" s="101"/>
      <c r="H908" s="81"/>
      <c r="I908" s="102"/>
      <c r="J908" s="100"/>
      <c r="K908" s="103"/>
      <c r="L908" s="81"/>
      <c r="M908" s="100"/>
      <c r="N908" s="103"/>
      <c r="O908" s="81"/>
    </row>
    <row r="909" spans="1:15">
      <c r="A909" s="77"/>
      <c r="B909" s="98"/>
      <c r="C909" s="79" t="str">
        <f>IFERROR(IF(B909="No CAS","",INDEX('DEQ Pollutant List'!$C$7:$C$611,MATCH('3. Pollutant Emissions - EF'!B909,'DEQ Pollutant List'!$B$7:$B$611,0))),"")</f>
        <v/>
      </c>
      <c r="D909" s="113"/>
      <c r="E909" s="99"/>
      <c r="F909" s="100"/>
      <c r="G909" s="101"/>
      <c r="H909" s="81"/>
      <c r="I909" s="102"/>
      <c r="J909" s="100"/>
      <c r="K909" s="103"/>
      <c r="L909" s="81"/>
      <c r="M909" s="100"/>
      <c r="N909" s="103"/>
      <c r="O909" s="81"/>
    </row>
    <row r="910" spans="1:15">
      <c r="A910" s="77"/>
      <c r="B910" s="98"/>
      <c r="C910" s="79" t="str">
        <f>IFERROR(IF(B910="No CAS","",INDEX('DEQ Pollutant List'!$C$7:$C$611,MATCH('3. Pollutant Emissions - EF'!B910,'DEQ Pollutant List'!$B$7:$B$611,0))),"")</f>
        <v/>
      </c>
      <c r="D910" s="113"/>
      <c r="E910" s="99"/>
      <c r="F910" s="100"/>
      <c r="G910" s="101"/>
      <c r="H910" s="81"/>
      <c r="I910" s="102"/>
      <c r="J910" s="100"/>
      <c r="K910" s="103"/>
      <c r="L910" s="81"/>
      <c r="M910" s="100"/>
      <c r="N910" s="103"/>
      <c r="O910" s="81"/>
    </row>
    <row r="911" spans="1:15">
      <c r="A911" s="77"/>
      <c r="B911" s="98"/>
      <c r="C911" s="79" t="str">
        <f>IFERROR(IF(B911="No CAS","",INDEX('DEQ Pollutant List'!$C$7:$C$611,MATCH('3. Pollutant Emissions - EF'!B911,'DEQ Pollutant List'!$B$7:$B$611,0))),"")</f>
        <v/>
      </c>
      <c r="D911" s="113"/>
      <c r="E911" s="99"/>
      <c r="F911" s="100"/>
      <c r="G911" s="101"/>
      <c r="H911" s="81"/>
      <c r="I911" s="102"/>
      <c r="J911" s="100"/>
      <c r="K911" s="103"/>
      <c r="L911" s="81"/>
      <c r="M911" s="100"/>
      <c r="N911" s="103"/>
      <c r="O911" s="81"/>
    </row>
    <row r="912" spans="1:15">
      <c r="A912" s="77"/>
      <c r="B912" s="98"/>
      <c r="C912" s="79" t="str">
        <f>IFERROR(IF(B912="No CAS","",INDEX('DEQ Pollutant List'!$C$7:$C$611,MATCH('3. Pollutant Emissions - EF'!B912,'DEQ Pollutant List'!$B$7:$B$611,0))),"")</f>
        <v/>
      </c>
      <c r="D912" s="113"/>
      <c r="E912" s="99"/>
      <c r="F912" s="100"/>
      <c r="G912" s="101"/>
      <c r="H912" s="81"/>
      <c r="I912" s="102"/>
      <c r="J912" s="100"/>
      <c r="K912" s="103"/>
      <c r="L912" s="81"/>
      <c r="M912" s="100"/>
      <c r="N912" s="103"/>
      <c r="O912" s="81"/>
    </row>
    <row r="913" spans="1:15">
      <c r="A913" s="77"/>
      <c r="B913" s="98"/>
      <c r="C913" s="79" t="str">
        <f>IFERROR(IF(B913="No CAS","",INDEX('DEQ Pollutant List'!$C$7:$C$611,MATCH('3. Pollutant Emissions - EF'!B913,'DEQ Pollutant List'!$B$7:$B$611,0))),"")</f>
        <v/>
      </c>
      <c r="D913" s="113"/>
      <c r="E913" s="99"/>
      <c r="F913" s="100"/>
      <c r="G913" s="101"/>
      <c r="H913" s="81"/>
      <c r="I913" s="102"/>
      <c r="J913" s="100"/>
      <c r="K913" s="103"/>
      <c r="L913" s="81"/>
      <c r="M913" s="100"/>
      <c r="N913" s="103"/>
      <c r="O913" s="81"/>
    </row>
    <row r="914" spans="1:15">
      <c r="A914" s="77"/>
      <c r="B914" s="98"/>
      <c r="C914" s="79" t="str">
        <f>IFERROR(IF(B914="No CAS","",INDEX('DEQ Pollutant List'!$C$7:$C$611,MATCH('3. Pollutant Emissions - EF'!B914,'DEQ Pollutant List'!$B$7:$B$611,0))),"")</f>
        <v/>
      </c>
      <c r="D914" s="113"/>
      <c r="E914" s="99"/>
      <c r="F914" s="100"/>
      <c r="G914" s="101"/>
      <c r="H914" s="81"/>
      <c r="I914" s="102"/>
      <c r="J914" s="100"/>
      <c r="K914" s="103"/>
      <c r="L914" s="81"/>
      <c r="M914" s="100"/>
      <c r="N914" s="103"/>
      <c r="O914" s="81"/>
    </row>
    <row r="915" spans="1:15">
      <c r="A915" s="77"/>
      <c r="B915" s="98"/>
      <c r="C915" s="79" t="str">
        <f>IFERROR(IF(B915="No CAS","",INDEX('DEQ Pollutant List'!$C$7:$C$611,MATCH('3. Pollutant Emissions - EF'!B915,'DEQ Pollutant List'!$B$7:$B$611,0))),"")</f>
        <v/>
      </c>
      <c r="D915" s="113"/>
      <c r="E915" s="99"/>
      <c r="F915" s="100"/>
      <c r="G915" s="101"/>
      <c r="H915" s="81"/>
      <c r="I915" s="102"/>
      <c r="J915" s="100"/>
      <c r="K915" s="103"/>
      <c r="L915" s="81"/>
      <c r="M915" s="100"/>
      <c r="N915" s="103"/>
      <c r="O915" s="81"/>
    </row>
    <row r="916" spans="1:15">
      <c r="A916" s="77"/>
      <c r="B916" s="98"/>
      <c r="C916" s="79" t="str">
        <f>IFERROR(IF(B916="No CAS","",INDEX('DEQ Pollutant List'!$C$7:$C$611,MATCH('3. Pollutant Emissions - EF'!B916,'DEQ Pollutant List'!$B$7:$B$611,0))),"")</f>
        <v/>
      </c>
      <c r="D916" s="113"/>
      <c r="E916" s="99"/>
      <c r="F916" s="100"/>
      <c r="G916" s="101"/>
      <c r="H916" s="81"/>
      <c r="I916" s="102"/>
      <c r="J916" s="100"/>
      <c r="K916" s="103"/>
      <c r="L916" s="81"/>
      <c r="M916" s="100"/>
      <c r="N916" s="103"/>
      <c r="O916" s="81"/>
    </row>
    <row r="917" spans="1:15">
      <c r="A917" s="77"/>
      <c r="B917" s="98"/>
      <c r="C917" s="79" t="str">
        <f>IFERROR(IF(B917="No CAS","",INDEX('DEQ Pollutant List'!$C$7:$C$611,MATCH('3. Pollutant Emissions - EF'!B917,'DEQ Pollutant List'!$B$7:$B$611,0))),"")</f>
        <v/>
      </c>
      <c r="D917" s="113"/>
      <c r="E917" s="99"/>
      <c r="F917" s="100"/>
      <c r="G917" s="101"/>
      <c r="H917" s="81"/>
      <c r="I917" s="102"/>
      <c r="J917" s="100"/>
      <c r="K917" s="103"/>
      <c r="L917" s="81"/>
      <c r="M917" s="100"/>
      <c r="N917" s="103"/>
      <c r="O917" s="81"/>
    </row>
    <row r="918" spans="1:15">
      <c r="A918" s="77"/>
      <c r="B918" s="98"/>
      <c r="C918" s="79" t="str">
        <f>IFERROR(IF(B918="No CAS","",INDEX('DEQ Pollutant List'!$C$7:$C$611,MATCH('3. Pollutant Emissions - EF'!B918,'DEQ Pollutant List'!$B$7:$B$611,0))),"")</f>
        <v/>
      </c>
      <c r="D918" s="113"/>
      <c r="E918" s="99"/>
      <c r="F918" s="100"/>
      <c r="G918" s="101"/>
      <c r="H918" s="81"/>
      <c r="I918" s="102"/>
      <c r="J918" s="100"/>
      <c r="K918" s="103"/>
      <c r="L918" s="81"/>
      <c r="M918" s="100"/>
      <c r="N918" s="103"/>
      <c r="O918" s="81"/>
    </row>
    <row r="919" spans="1:15">
      <c r="A919" s="77"/>
      <c r="B919" s="98"/>
      <c r="C919" s="79" t="str">
        <f>IFERROR(IF(B919="No CAS","",INDEX('DEQ Pollutant List'!$C$7:$C$611,MATCH('3. Pollutant Emissions - EF'!B919,'DEQ Pollutant List'!$B$7:$B$611,0))),"")</f>
        <v/>
      </c>
      <c r="D919" s="113"/>
      <c r="E919" s="99"/>
      <c r="F919" s="100"/>
      <c r="G919" s="101"/>
      <c r="H919" s="81"/>
      <c r="I919" s="102"/>
      <c r="J919" s="100"/>
      <c r="K919" s="103"/>
      <c r="L919" s="81"/>
      <c r="M919" s="100"/>
      <c r="N919" s="103"/>
      <c r="O919" s="81"/>
    </row>
    <row r="920" spans="1:15">
      <c r="A920" s="77"/>
      <c r="B920" s="98"/>
      <c r="C920" s="79" t="str">
        <f>IFERROR(IF(B920="No CAS","",INDEX('DEQ Pollutant List'!$C$7:$C$611,MATCH('3. Pollutant Emissions - EF'!B920,'DEQ Pollutant List'!$B$7:$B$611,0))),"")</f>
        <v/>
      </c>
      <c r="D920" s="113"/>
      <c r="E920" s="99"/>
      <c r="F920" s="100"/>
      <c r="G920" s="101"/>
      <c r="H920" s="81"/>
      <c r="I920" s="102"/>
      <c r="J920" s="100"/>
      <c r="K920" s="103"/>
      <c r="L920" s="81"/>
      <c r="M920" s="100"/>
      <c r="N920" s="103"/>
      <c r="O920" s="81"/>
    </row>
    <row r="921" spans="1:15">
      <c r="A921" s="77"/>
      <c r="B921" s="98"/>
      <c r="C921" s="79" t="str">
        <f>IFERROR(IF(B921="No CAS","",INDEX('DEQ Pollutant List'!$C$7:$C$611,MATCH('3. Pollutant Emissions - EF'!B921,'DEQ Pollutant List'!$B$7:$B$611,0))),"")</f>
        <v/>
      </c>
      <c r="D921" s="113"/>
      <c r="E921" s="99"/>
      <c r="F921" s="100"/>
      <c r="G921" s="101"/>
      <c r="H921" s="81"/>
      <c r="I921" s="102"/>
      <c r="J921" s="100"/>
      <c r="K921" s="103"/>
      <c r="L921" s="81"/>
      <c r="M921" s="100"/>
      <c r="N921" s="103"/>
      <c r="O921" s="81"/>
    </row>
    <row r="922" spans="1:15">
      <c r="A922" s="77"/>
      <c r="B922" s="98"/>
      <c r="C922" s="79" t="str">
        <f>IFERROR(IF(B922="No CAS","",INDEX('DEQ Pollutant List'!$C$7:$C$611,MATCH('3. Pollutant Emissions - EF'!B922,'DEQ Pollutant List'!$B$7:$B$611,0))),"")</f>
        <v/>
      </c>
      <c r="D922" s="113"/>
      <c r="E922" s="99"/>
      <c r="F922" s="100"/>
      <c r="G922" s="101"/>
      <c r="H922" s="81"/>
      <c r="I922" s="102"/>
      <c r="J922" s="100"/>
      <c r="K922" s="103"/>
      <c r="L922" s="81"/>
      <c r="M922" s="100"/>
      <c r="N922" s="103"/>
      <c r="O922" s="81"/>
    </row>
    <row r="923" spans="1:15">
      <c r="A923" s="77"/>
      <c r="B923" s="98"/>
      <c r="C923" s="79" t="str">
        <f>IFERROR(IF(B923="No CAS","",INDEX('DEQ Pollutant List'!$C$7:$C$611,MATCH('3. Pollutant Emissions - EF'!B923,'DEQ Pollutant List'!$B$7:$B$611,0))),"")</f>
        <v/>
      </c>
      <c r="D923" s="113"/>
      <c r="E923" s="99"/>
      <c r="F923" s="100"/>
      <c r="G923" s="101"/>
      <c r="H923" s="81"/>
      <c r="I923" s="102"/>
      <c r="J923" s="100"/>
      <c r="K923" s="103"/>
      <c r="L923" s="81"/>
      <c r="M923" s="100"/>
      <c r="N923" s="103"/>
      <c r="O923" s="81"/>
    </row>
    <row r="924" spans="1:15">
      <c r="A924" s="77"/>
      <c r="B924" s="98"/>
      <c r="C924" s="79" t="str">
        <f>IFERROR(IF(B924="No CAS","",INDEX('DEQ Pollutant List'!$C$7:$C$611,MATCH('3. Pollutant Emissions - EF'!B924,'DEQ Pollutant List'!$B$7:$B$611,0))),"")</f>
        <v/>
      </c>
      <c r="D924" s="113"/>
      <c r="E924" s="99"/>
      <c r="F924" s="100"/>
      <c r="G924" s="101"/>
      <c r="H924" s="81"/>
      <c r="I924" s="102"/>
      <c r="J924" s="100"/>
      <c r="K924" s="103"/>
      <c r="L924" s="81"/>
      <c r="M924" s="100"/>
      <c r="N924" s="103"/>
      <c r="O924" s="81"/>
    </row>
    <row r="925" spans="1:15">
      <c r="A925" s="77"/>
      <c r="B925" s="98"/>
      <c r="C925" s="79" t="str">
        <f>IFERROR(IF(B925="No CAS","",INDEX('DEQ Pollutant List'!$C$7:$C$611,MATCH('3. Pollutant Emissions - EF'!B925,'DEQ Pollutant List'!$B$7:$B$611,0))),"")</f>
        <v/>
      </c>
      <c r="D925" s="113"/>
      <c r="E925" s="99"/>
      <c r="F925" s="100"/>
      <c r="G925" s="101"/>
      <c r="H925" s="81"/>
      <c r="I925" s="102"/>
      <c r="J925" s="100"/>
      <c r="K925" s="103"/>
      <c r="L925" s="81"/>
      <c r="M925" s="100"/>
      <c r="N925" s="103"/>
      <c r="O925" s="81"/>
    </row>
    <row r="926" spans="1:15">
      <c r="A926" s="77"/>
      <c r="B926" s="98"/>
      <c r="C926" s="79" t="str">
        <f>IFERROR(IF(B926="No CAS","",INDEX('DEQ Pollutant List'!$C$7:$C$611,MATCH('3. Pollutant Emissions - EF'!B926,'DEQ Pollutant List'!$B$7:$B$611,0))),"")</f>
        <v/>
      </c>
      <c r="D926" s="113"/>
      <c r="E926" s="99"/>
      <c r="F926" s="100"/>
      <c r="G926" s="101"/>
      <c r="H926" s="81"/>
      <c r="I926" s="102"/>
      <c r="J926" s="100"/>
      <c r="K926" s="103"/>
      <c r="L926" s="81"/>
      <c r="M926" s="100"/>
      <c r="N926" s="103"/>
      <c r="O926" s="81"/>
    </row>
    <row r="927" spans="1:15">
      <c r="A927" s="77"/>
      <c r="B927" s="98"/>
      <c r="C927" s="79" t="str">
        <f>IFERROR(IF(B927="No CAS","",INDEX('DEQ Pollutant List'!$C$7:$C$611,MATCH('3. Pollutant Emissions - EF'!B927,'DEQ Pollutant List'!$B$7:$B$611,0))),"")</f>
        <v/>
      </c>
      <c r="D927" s="113"/>
      <c r="E927" s="99"/>
      <c r="F927" s="100"/>
      <c r="G927" s="101"/>
      <c r="H927" s="81"/>
      <c r="I927" s="102"/>
      <c r="J927" s="100"/>
      <c r="K927" s="103"/>
      <c r="L927" s="81"/>
      <c r="M927" s="100"/>
      <c r="N927" s="103"/>
      <c r="O927" s="81"/>
    </row>
    <row r="928" spans="1:15">
      <c r="A928" s="77"/>
      <c r="B928" s="98"/>
      <c r="C928" s="79" t="str">
        <f>IFERROR(IF(B928="No CAS","",INDEX('DEQ Pollutant List'!$C$7:$C$611,MATCH('3. Pollutant Emissions - EF'!B928,'DEQ Pollutant List'!$B$7:$B$611,0))),"")</f>
        <v/>
      </c>
      <c r="D928" s="113"/>
      <c r="E928" s="99"/>
      <c r="F928" s="100"/>
      <c r="G928" s="101"/>
      <c r="H928" s="81"/>
      <c r="I928" s="102"/>
      <c r="J928" s="100"/>
      <c r="K928" s="103"/>
      <c r="L928" s="81"/>
      <c r="M928" s="100"/>
      <c r="N928" s="103"/>
      <c r="O928" s="81"/>
    </row>
    <row r="929" spans="1:15">
      <c r="A929" s="77"/>
      <c r="B929" s="98"/>
      <c r="C929" s="79" t="str">
        <f>IFERROR(IF(B929="No CAS","",INDEX('DEQ Pollutant List'!$C$7:$C$611,MATCH('3. Pollutant Emissions - EF'!B929,'DEQ Pollutant List'!$B$7:$B$611,0))),"")</f>
        <v/>
      </c>
      <c r="D929" s="113"/>
      <c r="E929" s="99"/>
      <c r="F929" s="100"/>
      <c r="G929" s="101"/>
      <c r="H929" s="81"/>
      <c r="I929" s="102"/>
      <c r="J929" s="100"/>
      <c r="K929" s="103"/>
      <c r="L929" s="81"/>
      <c r="M929" s="100"/>
      <c r="N929" s="103"/>
      <c r="O929" s="81"/>
    </row>
    <row r="930" spans="1:15">
      <c r="A930" s="77"/>
      <c r="B930" s="98"/>
      <c r="C930" s="79" t="str">
        <f>IFERROR(IF(B930="No CAS","",INDEX('DEQ Pollutant List'!$C$7:$C$611,MATCH('3. Pollutant Emissions - EF'!B930,'DEQ Pollutant List'!$B$7:$B$611,0))),"")</f>
        <v/>
      </c>
      <c r="D930" s="113"/>
      <c r="E930" s="99"/>
      <c r="F930" s="100"/>
      <c r="G930" s="101"/>
      <c r="H930" s="81"/>
      <c r="I930" s="102"/>
      <c r="J930" s="100"/>
      <c r="K930" s="103"/>
      <c r="L930" s="81"/>
      <c r="M930" s="100"/>
      <c r="N930" s="103"/>
      <c r="O930" s="81"/>
    </row>
    <row r="931" spans="1:15">
      <c r="A931" s="77"/>
      <c r="B931" s="98"/>
      <c r="C931" s="79" t="str">
        <f>IFERROR(IF(B931="No CAS","",INDEX('DEQ Pollutant List'!$C$7:$C$611,MATCH('3. Pollutant Emissions - EF'!B931,'DEQ Pollutant List'!$B$7:$B$611,0))),"")</f>
        <v/>
      </c>
      <c r="D931" s="113"/>
      <c r="E931" s="99"/>
      <c r="F931" s="100"/>
      <c r="G931" s="101"/>
      <c r="H931" s="81"/>
      <c r="I931" s="102"/>
      <c r="J931" s="100"/>
      <c r="K931" s="103"/>
      <c r="L931" s="81"/>
      <c r="M931" s="100"/>
      <c r="N931" s="103"/>
      <c r="O931" s="81"/>
    </row>
    <row r="932" spans="1:15">
      <c r="A932" s="77"/>
      <c r="B932" s="98"/>
      <c r="C932" s="79" t="str">
        <f>IFERROR(IF(B932="No CAS","",INDEX('DEQ Pollutant List'!$C$7:$C$611,MATCH('3. Pollutant Emissions - EF'!B932,'DEQ Pollutant List'!$B$7:$B$611,0))),"")</f>
        <v/>
      </c>
      <c r="D932" s="113"/>
      <c r="E932" s="99"/>
      <c r="F932" s="100"/>
      <c r="G932" s="101"/>
      <c r="H932" s="81"/>
      <c r="I932" s="102"/>
      <c r="J932" s="100"/>
      <c r="K932" s="103"/>
      <c r="L932" s="81"/>
      <c r="M932" s="100"/>
      <c r="N932" s="103"/>
      <c r="O932" s="81"/>
    </row>
    <row r="933" spans="1:15">
      <c r="A933" s="77"/>
      <c r="B933" s="98"/>
      <c r="C933" s="79" t="str">
        <f>IFERROR(IF(B933="No CAS","",INDEX('DEQ Pollutant List'!$C$7:$C$611,MATCH('3. Pollutant Emissions - EF'!B933,'DEQ Pollutant List'!$B$7:$B$611,0))),"")</f>
        <v/>
      </c>
      <c r="D933" s="113"/>
      <c r="E933" s="99"/>
      <c r="F933" s="100"/>
      <c r="G933" s="101"/>
      <c r="H933" s="81"/>
      <c r="I933" s="102"/>
      <c r="J933" s="100"/>
      <c r="K933" s="103"/>
      <c r="L933" s="81"/>
      <c r="M933" s="100"/>
      <c r="N933" s="103"/>
      <c r="O933" s="81"/>
    </row>
    <row r="934" spans="1:15">
      <c r="A934" s="77"/>
      <c r="B934" s="98"/>
      <c r="C934" s="79" t="str">
        <f>IFERROR(IF(B934="No CAS","",INDEX('DEQ Pollutant List'!$C$7:$C$611,MATCH('3. Pollutant Emissions - EF'!B934,'DEQ Pollutant List'!$B$7:$B$611,0))),"")</f>
        <v/>
      </c>
      <c r="D934" s="113"/>
      <c r="E934" s="99"/>
      <c r="F934" s="100"/>
      <c r="G934" s="101"/>
      <c r="H934" s="81"/>
      <c r="I934" s="102"/>
      <c r="J934" s="100"/>
      <c r="K934" s="103"/>
      <c r="L934" s="81"/>
      <c r="M934" s="100"/>
      <c r="N934" s="103"/>
      <c r="O934" s="81"/>
    </row>
    <row r="935" spans="1:15">
      <c r="A935" s="77"/>
      <c r="B935" s="98"/>
      <c r="C935" s="79" t="str">
        <f>IFERROR(IF(B935="No CAS","",INDEX('DEQ Pollutant List'!$C$7:$C$611,MATCH('3. Pollutant Emissions - EF'!B935,'DEQ Pollutant List'!$B$7:$B$611,0))),"")</f>
        <v/>
      </c>
      <c r="D935" s="113"/>
      <c r="E935" s="99"/>
      <c r="F935" s="100"/>
      <c r="G935" s="101"/>
      <c r="H935" s="81"/>
      <c r="I935" s="102"/>
      <c r="J935" s="100"/>
      <c r="K935" s="103"/>
      <c r="L935" s="81"/>
      <c r="M935" s="100"/>
      <c r="N935" s="103"/>
      <c r="O935" s="81"/>
    </row>
    <row r="936" spans="1:15">
      <c r="A936" s="77"/>
      <c r="B936" s="98"/>
      <c r="C936" s="79" t="str">
        <f>IFERROR(IF(B936="No CAS","",INDEX('DEQ Pollutant List'!$C$7:$C$611,MATCH('3. Pollutant Emissions - EF'!B936,'DEQ Pollutant List'!$B$7:$B$611,0))),"")</f>
        <v/>
      </c>
      <c r="D936" s="113"/>
      <c r="E936" s="99"/>
      <c r="F936" s="100"/>
      <c r="G936" s="101"/>
      <c r="H936" s="81"/>
      <c r="I936" s="102"/>
      <c r="J936" s="100"/>
      <c r="K936" s="103"/>
      <c r="L936" s="81"/>
      <c r="M936" s="100"/>
      <c r="N936" s="103"/>
      <c r="O936" s="81"/>
    </row>
    <row r="937" spans="1:15">
      <c r="A937" s="77"/>
      <c r="B937" s="98"/>
      <c r="C937" s="79" t="str">
        <f>IFERROR(IF(B937="No CAS","",INDEX('DEQ Pollutant List'!$C$7:$C$611,MATCH('3. Pollutant Emissions - EF'!B937,'DEQ Pollutant List'!$B$7:$B$611,0))),"")</f>
        <v/>
      </c>
      <c r="D937" s="113"/>
      <c r="E937" s="99"/>
      <c r="F937" s="100"/>
      <c r="G937" s="101"/>
      <c r="H937" s="81"/>
      <c r="I937" s="102"/>
      <c r="J937" s="100"/>
      <c r="K937" s="103"/>
      <c r="L937" s="81"/>
      <c r="M937" s="100"/>
      <c r="N937" s="103"/>
      <c r="O937" s="81"/>
    </row>
    <row r="938" spans="1:15">
      <c r="A938" s="77"/>
      <c r="B938" s="98"/>
      <c r="C938" s="79" t="str">
        <f>IFERROR(IF(B938="No CAS","",INDEX('DEQ Pollutant List'!$C$7:$C$611,MATCH('3. Pollutant Emissions - EF'!B938,'DEQ Pollutant List'!$B$7:$B$611,0))),"")</f>
        <v/>
      </c>
      <c r="D938" s="113"/>
      <c r="E938" s="99"/>
      <c r="F938" s="100"/>
      <c r="G938" s="101"/>
      <c r="H938" s="81"/>
      <c r="I938" s="102"/>
      <c r="J938" s="100"/>
      <c r="K938" s="103"/>
      <c r="L938" s="81"/>
      <c r="M938" s="100"/>
      <c r="N938" s="103"/>
      <c r="O938" s="81"/>
    </row>
    <row r="939" spans="1:15">
      <c r="A939" s="77"/>
      <c r="B939" s="98"/>
      <c r="C939" s="79" t="str">
        <f>IFERROR(IF(B939="No CAS","",INDEX('DEQ Pollutant List'!$C$7:$C$611,MATCH('3. Pollutant Emissions - EF'!B939,'DEQ Pollutant List'!$B$7:$B$611,0))),"")</f>
        <v/>
      </c>
      <c r="D939" s="113"/>
      <c r="E939" s="99"/>
      <c r="F939" s="100"/>
      <c r="G939" s="101"/>
      <c r="H939" s="81"/>
      <c r="I939" s="102"/>
      <c r="J939" s="100"/>
      <c r="K939" s="103"/>
      <c r="L939" s="81"/>
      <c r="M939" s="100"/>
      <c r="N939" s="103"/>
      <c r="O939" s="81"/>
    </row>
    <row r="940" spans="1:15">
      <c r="A940" s="77"/>
      <c r="B940" s="98"/>
      <c r="C940" s="79" t="str">
        <f>IFERROR(IF(B940="No CAS","",INDEX('DEQ Pollutant List'!$C$7:$C$611,MATCH('3. Pollutant Emissions - EF'!B940,'DEQ Pollutant List'!$B$7:$B$611,0))),"")</f>
        <v/>
      </c>
      <c r="D940" s="113"/>
      <c r="E940" s="99"/>
      <c r="F940" s="100"/>
      <c r="G940" s="101"/>
      <c r="H940" s="81"/>
      <c r="I940" s="102"/>
      <c r="J940" s="100"/>
      <c r="K940" s="103"/>
      <c r="L940" s="81"/>
      <c r="M940" s="100"/>
      <c r="N940" s="103"/>
      <c r="O940" s="81"/>
    </row>
    <row r="941" spans="1:15">
      <c r="A941" s="77"/>
      <c r="B941" s="98"/>
      <c r="C941" s="79" t="str">
        <f>IFERROR(IF(B941="No CAS","",INDEX('DEQ Pollutant List'!$C$7:$C$611,MATCH('3. Pollutant Emissions - EF'!B941,'DEQ Pollutant List'!$B$7:$B$611,0))),"")</f>
        <v/>
      </c>
      <c r="D941" s="113"/>
      <c r="E941" s="99"/>
      <c r="F941" s="100"/>
      <c r="G941" s="101"/>
      <c r="H941" s="81"/>
      <c r="I941" s="102"/>
      <c r="J941" s="100"/>
      <c r="K941" s="103"/>
      <c r="L941" s="81"/>
      <c r="M941" s="100"/>
      <c r="N941" s="103"/>
      <c r="O941" s="81"/>
    </row>
    <row r="942" spans="1:15">
      <c r="A942" s="77"/>
      <c r="B942" s="98"/>
      <c r="C942" s="79" t="str">
        <f>IFERROR(IF(B942="No CAS","",INDEX('DEQ Pollutant List'!$C$7:$C$611,MATCH('3. Pollutant Emissions - EF'!B942,'DEQ Pollutant List'!$B$7:$B$611,0))),"")</f>
        <v/>
      </c>
      <c r="D942" s="113"/>
      <c r="E942" s="99"/>
      <c r="F942" s="100"/>
      <c r="G942" s="101"/>
      <c r="H942" s="81"/>
      <c r="I942" s="102"/>
      <c r="J942" s="100"/>
      <c r="K942" s="103"/>
      <c r="L942" s="81"/>
      <c r="M942" s="100"/>
      <c r="N942" s="103"/>
      <c r="O942" s="81"/>
    </row>
    <row r="943" spans="1:15">
      <c r="A943" s="77"/>
      <c r="B943" s="98"/>
      <c r="C943" s="79" t="str">
        <f>IFERROR(IF(B943="No CAS","",INDEX('DEQ Pollutant List'!$C$7:$C$611,MATCH('3. Pollutant Emissions - EF'!B943,'DEQ Pollutant List'!$B$7:$B$611,0))),"")</f>
        <v/>
      </c>
      <c r="D943" s="113"/>
      <c r="E943" s="99"/>
      <c r="F943" s="100"/>
      <c r="G943" s="101"/>
      <c r="H943" s="81"/>
      <c r="I943" s="102"/>
      <c r="J943" s="100"/>
      <c r="K943" s="103"/>
      <c r="L943" s="81"/>
      <c r="M943" s="100"/>
      <c r="N943" s="103"/>
      <c r="O943" s="81"/>
    </row>
    <row r="944" spans="1:15">
      <c r="A944" s="77"/>
      <c r="B944" s="98"/>
      <c r="C944" s="79" t="str">
        <f>IFERROR(IF(B944="No CAS","",INDEX('DEQ Pollutant List'!$C$7:$C$611,MATCH('3. Pollutant Emissions - EF'!B944,'DEQ Pollutant List'!$B$7:$B$611,0))),"")</f>
        <v/>
      </c>
      <c r="D944" s="113"/>
      <c r="E944" s="99"/>
      <c r="F944" s="100"/>
      <c r="G944" s="101"/>
      <c r="H944" s="81"/>
      <c r="I944" s="102"/>
      <c r="J944" s="100"/>
      <c r="K944" s="103"/>
      <c r="L944" s="81"/>
      <c r="M944" s="100"/>
      <c r="N944" s="103"/>
      <c r="O944" s="81"/>
    </row>
    <row r="945" spans="1:15">
      <c r="A945" s="77"/>
      <c r="B945" s="98"/>
      <c r="C945" s="79" t="str">
        <f>IFERROR(IF(B945="No CAS","",INDEX('DEQ Pollutant List'!$C$7:$C$611,MATCH('3. Pollutant Emissions - EF'!B945,'DEQ Pollutant List'!$B$7:$B$611,0))),"")</f>
        <v/>
      </c>
      <c r="D945" s="113"/>
      <c r="E945" s="99"/>
      <c r="F945" s="100"/>
      <c r="G945" s="101"/>
      <c r="H945" s="81"/>
      <c r="I945" s="102"/>
      <c r="J945" s="100"/>
      <c r="K945" s="103"/>
      <c r="L945" s="81"/>
      <c r="M945" s="100"/>
      <c r="N945" s="103"/>
      <c r="O945" s="81"/>
    </row>
    <row r="946" spans="1:15">
      <c r="A946" s="77"/>
      <c r="B946" s="98"/>
      <c r="C946" s="79" t="str">
        <f>IFERROR(IF(B946="No CAS","",INDEX('DEQ Pollutant List'!$C$7:$C$611,MATCH('3. Pollutant Emissions - EF'!B946,'DEQ Pollutant List'!$B$7:$B$611,0))),"")</f>
        <v/>
      </c>
      <c r="D946" s="113"/>
      <c r="E946" s="99"/>
      <c r="F946" s="100"/>
      <c r="G946" s="101"/>
      <c r="H946" s="81"/>
      <c r="I946" s="102"/>
      <c r="J946" s="100"/>
      <c r="K946" s="103"/>
      <c r="L946" s="81"/>
      <c r="M946" s="100"/>
      <c r="N946" s="103"/>
      <c r="O946" s="81"/>
    </row>
    <row r="947" spans="1:15">
      <c r="A947" s="77"/>
      <c r="B947" s="98"/>
      <c r="C947" s="79" t="str">
        <f>IFERROR(IF(B947="No CAS","",INDEX('DEQ Pollutant List'!$C$7:$C$611,MATCH('3. Pollutant Emissions - EF'!B947,'DEQ Pollutant List'!$B$7:$B$611,0))),"")</f>
        <v/>
      </c>
      <c r="D947" s="113"/>
      <c r="E947" s="99"/>
      <c r="F947" s="100"/>
      <c r="G947" s="101"/>
      <c r="H947" s="81"/>
      <c r="I947" s="102"/>
      <c r="J947" s="100"/>
      <c r="K947" s="103"/>
      <c r="L947" s="81"/>
      <c r="M947" s="100"/>
      <c r="N947" s="103"/>
      <c r="O947" s="81"/>
    </row>
    <row r="948" spans="1:15">
      <c r="A948" s="77"/>
      <c r="B948" s="98"/>
      <c r="C948" s="79" t="str">
        <f>IFERROR(IF(B948="No CAS","",INDEX('DEQ Pollutant List'!$C$7:$C$611,MATCH('3. Pollutant Emissions - EF'!B948,'DEQ Pollutant List'!$B$7:$B$611,0))),"")</f>
        <v/>
      </c>
      <c r="D948" s="113"/>
      <c r="E948" s="99"/>
      <c r="F948" s="100"/>
      <c r="G948" s="101"/>
      <c r="H948" s="81"/>
      <c r="I948" s="102"/>
      <c r="J948" s="100"/>
      <c r="K948" s="103"/>
      <c r="L948" s="81"/>
      <c r="M948" s="100"/>
      <c r="N948" s="103"/>
      <c r="O948" s="81"/>
    </row>
    <row r="949" spans="1:15">
      <c r="A949" s="77"/>
      <c r="B949" s="98"/>
      <c r="C949" s="79" t="str">
        <f>IFERROR(IF(B949="No CAS","",INDEX('DEQ Pollutant List'!$C$7:$C$611,MATCH('3. Pollutant Emissions - EF'!B949,'DEQ Pollutant List'!$B$7:$B$611,0))),"")</f>
        <v/>
      </c>
      <c r="D949" s="113"/>
      <c r="E949" s="99"/>
      <c r="F949" s="100"/>
      <c r="G949" s="101"/>
      <c r="H949" s="81"/>
      <c r="I949" s="102"/>
      <c r="J949" s="100"/>
      <c r="K949" s="103"/>
      <c r="L949" s="81"/>
      <c r="M949" s="100"/>
      <c r="N949" s="103"/>
      <c r="O949" s="81"/>
    </row>
    <row r="950" spans="1:15">
      <c r="A950" s="77"/>
      <c r="B950" s="98"/>
      <c r="C950" s="79" t="str">
        <f>IFERROR(IF(B950="No CAS","",INDEX('DEQ Pollutant List'!$C$7:$C$611,MATCH('3. Pollutant Emissions - EF'!B950,'DEQ Pollutant List'!$B$7:$B$611,0))),"")</f>
        <v/>
      </c>
      <c r="D950" s="113"/>
      <c r="E950" s="99"/>
      <c r="F950" s="100"/>
      <c r="G950" s="101"/>
      <c r="H950" s="81"/>
      <c r="I950" s="102"/>
      <c r="J950" s="100"/>
      <c r="K950" s="103"/>
      <c r="L950" s="81"/>
      <c r="M950" s="100"/>
      <c r="N950" s="103"/>
      <c r="O950" s="81"/>
    </row>
    <row r="951" spans="1:15">
      <c r="A951" s="77"/>
      <c r="B951" s="98"/>
      <c r="C951" s="79" t="str">
        <f>IFERROR(IF(B951="No CAS","",INDEX('DEQ Pollutant List'!$C$7:$C$611,MATCH('3. Pollutant Emissions - EF'!B951,'DEQ Pollutant List'!$B$7:$B$611,0))),"")</f>
        <v/>
      </c>
      <c r="D951" s="113"/>
      <c r="E951" s="99"/>
      <c r="F951" s="100"/>
      <c r="G951" s="101"/>
      <c r="H951" s="81"/>
      <c r="I951" s="102"/>
      <c r="J951" s="100"/>
      <c r="K951" s="103"/>
      <c r="L951" s="81"/>
      <c r="M951" s="100"/>
      <c r="N951" s="103"/>
      <c r="O951" s="81"/>
    </row>
    <row r="952" spans="1:15">
      <c r="A952" s="77"/>
      <c r="B952" s="98"/>
      <c r="C952" s="79" t="str">
        <f>IFERROR(IF(B952="No CAS","",INDEX('DEQ Pollutant List'!$C$7:$C$611,MATCH('3. Pollutant Emissions - EF'!B952,'DEQ Pollutant List'!$B$7:$B$611,0))),"")</f>
        <v/>
      </c>
      <c r="D952" s="113"/>
      <c r="E952" s="99"/>
      <c r="F952" s="100"/>
      <c r="G952" s="101"/>
      <c r="H952" s="81"/>
      <c r="I952" s="102"/>
      <c r="J952" s="100"/>
      <c r="K952" s="103"/>
      <c r="L952" s="81"/>
      <c r="M952" s="100"/>
      <c r="N952" s="103"/>
      <c r="O952" s="81"/>
    </row>
    <row r="953" spans="1:15">
      <c r="A953" s="77"/>
      <c r="B953" s="98"/>
      <c r="C953" s="79" t="str">
        <f>IFERROR(IF(B953="No CAS","",INDEX('DEQ Pollutant List'!$C$7:$C$611,MATCH('3. Pollutant Emissions - EF'!B953,'DEQ Pollutant List'!$B$7:$B$611,0))),"")</f>
        <v/>
      </c>
      <c r="D953" s="113"/>
      <c r="E953" s="99"/>
      <c r="F953" s="100"/>
      <c r="G953" s="101"/>
      <c r="H953" s="81"/>
      <c r="I953" s="102"/>
      <c r="J953" s="100"/>
      <c r="K953" s="103"/>
      <c r="L953" s="81"/>
      <c r="M953" s="100"/>
      <c r="N953" s="103"/>
      <c r="O953" s="81"/>
    </row>
    <row r="954" spans="1:15">
      <c r="A954" s="77"/>
      <c r="B954" s="98"/>
      <c r="C954" s="79" t="str">
        <f>IFERROR(IF(B954="No CAS","",INDEX('DEQ Pollutant List'!$C$7:$C$611,MATCH('3. Pollutant Emissions - EF'!B954,'DEQ Pollutant List'!$B$7:$B$611,0))),"")</f>
        <v/>
      </c>
      <c r="D954" s="113"/>
      <c r="E954" s="99"/>
      <c r="F954" s="100"/>
      <c r="G954" s="101"/>
      <c r="H954" s="81"/>
      <c r="I954" s="102"/>
      <c r="J954" s="100"/>
      <c r="K954" s="103"/>
      <c r="L954" s="81"/>
      <c r="M954" s="100"/>
      <c r="N954" s="103"/>
      <c r="O954" s="81"/>
    </row>
    <row r="955" spans="1:15">
      <c r="A955" s="77"/>
      <c r="B955" s="98"/>
      <c r="C955" s="79" t="str">
        <f>IFERROR(IF(B955="No CAS","",INDEX('DEQ Pollutant List'!$C$7:$C$611,MATCH('3. Pollutant Emissions - EF'!B955,'DEQ Pollutant List'!$B$7:$B$611,0))),"")</f>
        <v/>
      </c>
      <c r="D955" s="113"/>
      <c r="E955" s="99"/>
      <c r="F955" s="100"/>
      <c r="G955" s="101"/>
      <c r="H955" s="81"/>
      <c r="I955" s="102"/>
      <c r="J955" s="100"/>
      <c r="K955" s="103"/>
      <c r="L955" s="81"/>
      <c r="M955" s="100"/>
      <c r="N955" s="103"/>
      <c r="O955" s="81"/>
    </row>
    <row r="956" spans="1:15">
      <c r="A956" s="77"/>
      <c r="B956" s="98"/>
      <c r="C956" s="79" t="str">
        <f>IFERROR(IF(B956="No CAS","",INDEX('DEQ Pollutant List'!$C$7:$C$611,MATCH('3. Pollutant Emissions - EF'!B956,'DEQ Pollutant List'!$B$7:$B$611,0))),"")</f>
        <v/>
      </c>
      <c r="D956" s="113"/>
      <c r="E956" s="99"/>
      <c r="F956" s="100"/>
      <c r="G956" s="101"/>
      <c r="H956" s="81"/>
      <c r="I956" s="102"/>
      <c r="J956" s="100"/>
      <c r="K956" s="103"/>
      <c r="L956" s="81"/>
      <c r="M956" s="100"/>
      <c r="N956" s="103"/>
      <c r="O956" s="81"/>
    </row>
    <row r="957" spans="1:15">
      <c r="A957" s="77"/>
      <c r="B957" s="98"/>
      <c r="C957" s="79" t="str">
        <f>IFERROR(IF(B957="No CAS","",INDEX('DEQ Pollutant List'!$C$7:$C$611,MATCH('3. Pollutant Emissions - EF'!B957,'DEQ Pollutant List'!$B$7:$B$611,0))),"")</f>
        <v/>
      </c>
      <c r="D957" s="113"/>
      <c r="E957" s="99"/>
      <c r="F957" s="100"/>
      <c r="G957" s="101"/>
      <c r="H957" s="81"/>
      <c r="I957" s="102"/>
      <c r="J957" s="100"/>
      <c r="K957" s="103"/>
      <c r="L957" s="81"/>
      <c r="M957" s="100"/>
      <c r="N957" s="103"/>
      <c r="O957" s="81"/>
    </row>
    <row r="958" spans="1:15">
      <c r="A958" s="77"/>
      <c r="B958" s="98"/>
      <c r="C958" s="79" t="str">
        <f>IFERROR(IF(B958="No CAS","",INDEX('DEQ Pollutant List'!$C$7:$C$611,MATCH('3. Pollutant Emissions - EF'!B958,'DEQ Pollutant List'!$B$7:$B$611,0))),"")</f>
        <v/>
      </c>
      <c r="D958" s="113"/>
      <c r="E958" s="99"/>
      <c r="F958" s="100"/>
      <c r="G958" s="101"/>
      <c r="H958" s="81"/>
      <c r="I958" s="102"/>
      <c r="J958" s="100"/>
      <c r="K958" s="103"/>
      <c r="L958" s="81"/>
      <c r="M958" s="100"/>
      <c r="N958" s="103"/>
      <c r="O958" s="81"/>
    </row>
    <row r="959" spans="1:15">
      <c r="A959" s="77"/>
      <c r="B959" s="98"/>
      <c r="C959" s="79" t="str">
        <f>IFERROR(IF(B959="No CAS","",INDEX('DEQ Pollutant List'!$C$7:$C$611,MATCH('3. Pollutant Emissions - EF'!B959,'DEQ Pollutant List'!$B$7:$B$611,0))),"")</f>
        <v/>
      </c>
      <c r="D959" s="113"/>
      <c r="E959" s="99"/>
      <c r="F959" s="100"/>
      <c r="G959" s="101"/>
      <c r="H959" s="81"/>
      <c r="I959" s="102"/>
      <c r="J959" s="100"/>
      <c r="K959" s="103"/>
      <c r="L959" s="81"/>
      <c r="M959" s="100"/>
      <c r="N959" s="103"/>
      <c r="O959" s="81"/>
    </row>
    <row r="960" spans="1:15">
      <c r="A960" s="77"/>
      <c r="B960" s="98"/>
      <c r="C960" s="79" t="str">
        <f>IFERROR(IF(B960="No CAS","",INDEX('DEQ Pollutant List'!$C$7:$C$611,MATCH('3. Pollutant Emissions - EF'!B960,'DEQ Pollutant List'!$B$7:$B$611,0))),"")</f>
        <v/>
      </c>
      <c r="D960" s="113"/>
      <c r="E960" s="99"/>
      <c r="F960" s="100"/>
      <c r="G960" s="101"/>
      <c r="H960" s="81"/>
      <c r="I960" s="102"/>
      <c r="J960" s="100"/>
      <c r="K960" s="103"/>
      <c r="L960" s="81"/>
      <c r="M960" s="100"/>
      <c r="N960" s="103"/>
      <c r="O960" s="81"/>
    </row>
    <row r="961" spans="1:15">
      <c r="A961" s="77"/>
      <c r="B961" s="98"/>
      <c r="C961" s="79" t="str">
        <f>IFERROR(IF(B961="No CAS","",INDEX('DEQ Pollutant List'!$C$7:$C$611,MATCH('3. Pollutant Emissions - EF'!B961,'DEQ Pollutant List'!$B$7:$B$611,0))),"")</f>
        <v/>
      </c>
      <c r="D961" s="113"/>
      <c r="E961" s="99"/>
      <c r="F961" s="100"/>
      <c r="G961" s="101"/>
      <c r="H961" s="81"/>
      <c r="I961" s="102"/>
      <c r="J961" s="100"/>
      <c r="K961" s="103"/>
      <c r="L961" s="81"/>
      <c r="M961" s="100"/>
      <c r="N961" s="103"/>
      <c r="O961" s="81"/>
    </row>
    <row r="962" spans="1:15">
      <c r="A962" s="77"/>
      <c r="B962" s="98"/>
      <c r="C962" s="79" t="str">
        <f>IFERROR(IF(B962="No CAS","",INDEX('DEQ Pollutant List'!$C$7:$C$611,MATCH('3. Pollutant Emissions - EF'!B962,'DEQ Pollutant List'!$B$7:$B$611,0))),"")</f>
        <v/>
      </c>
      <c r="D962" s="113"/>
      <c r="E962" s="99"/>
      <c r="F962" s="100"/>
      <c r="G962" s="101"/>
      <c r="H962" s="81"/>
      <c r="I962" s="102"/>
      <c r="J962" s="100"/>
      <c r="K962" s="103"/>
      <c r="L962" s="81"/>
      <c r="M962" s="100"/>
      <c r="N962" s="103"/>
      <c r="O962" s="81"/>
    </row>
    <row r="963" spans="1:15">
      <c r="A963" s="77"/>
      <c r="B963" s="98"/>
      <c r="C963" s="79" t="str">
        <f>IFERROR(IF(B963="No CAS","",INDEX('DEQ Pollutant List'!$C$7:$C$611,MATCH('3. Pollutant Emissions - EF'!B963,'DEQ Pollutant List'!$B$7:$B$611,0))),"")</f>
        <v/>
      </c>
      <c r="D963" s="113"/>
      <c r="E963" s="99"/>
      <c r="F963" s="100"/>
      <c r="G963" s="101"/>
      <c r="H963" s="81"/>
      <c r="I963" s="102"/>
      <c r="J963" s="100"/>
      <c r="K963" s="103"/>
      <c r="L963" s="81"/>
      <c r="M963" s="100"/>
      <c r="N963" s="103"/>
      <c r="O963" s="81"/>
    </row>
    <row r="964" spans="1:15">
      <c r="A964" s="77"/>
      <c r="B964" s="98"/>
      <c r="C964" s="79" t="str">
        <f>IFERROR(IF(B964="No CAS","",INDEX('DEQ Pollutant List'!$C$7:$C$611,MATCH('3. Pollutant Emissions - EF'!B964,'DEQ Pollutant List'!$B$7:$B$611,0))),"")</f>
        <v/>
      </c>
      <c r="D964" s="113"/>
      <c r="E964" s="99"/>
      <c r="F964" s="100"/>
      <c r="G964" s="101"/>
      <c r="H964" s="81"/>
      <c r="I964" s="102"/>
      <c r="J964" s="100"/>
      <c r="K964" s="103"/>
      <c r="L964" s="81"/>
      <c r="M964" s="100"/>
      <c r="N964" s="103"/>
      <c r="O964" s="81"/>
    </row>
    <row r="965" spans="1:15">
      <c r="A965" s="77"/>
      <c r="B965" s="98"/>
      <c r="C965" s="79" t="str">
        <f>IFERROR(IF(B965="No CAS","",INDEX('DEQ Pollutant List'!$C$7:$C$611,MATCH('3. Pollutant Emissions - EF'!B965,'DEQ Pollutant List'!$B$7:$B$611,0))),"")</f>
        <v/>
      </c>
      <c r="D965" s="113"/>
      <c r="E965" s="99"/>
      <c r="F965" s="100"/>
      <c r="G965" s="101"/>
      <c r="H965" s="81"/>
      <c r="I965" s="102"/>
      <c r="J965" s="100"/>
      <c r="K965" s="103"/>
      <c r="L965" s="81"/>
      <c r="M965" s="100"/>
      <c r="N965" s="103"/>
      <c r="O965" s="81"/>
    </row>
    <row r="966" spans="1:15">
      <c r="A966" s="77"/>
      <c r="B966" s="98"/>
      <c r="C966" s="79" t="str">
        <f>IFERROR(IF(B966="No CAS","",INDEX('DEQ Pollutant List'!$C$7:$C$611,MATCH('3. Pollutant Emissions - EF'!B966,'DEQ Pollutant List'!$B$7:$B$611,0))),"")</f>
        <v/>
      </c>
      <c r="D966" s="113"/>
      <c r="E966" s="99"/>
      <c r="F966" s="100"/>
      <c r="G966" s="101"/>
      <c r="H966" s="81"/>
      <c r="I966" s="102"/>
      <c r="J966" s="100"/>
      <c r="K966" s="103"/>
      <c r="L966" s="81"/>
      <c r="M966" s="100"/>
      <c r="N966" s="103"/>
      <c r="O966" s="81"/>
    </row>
    <row r="967" spans="1:15">
      <c r="A967" s="77"/>
      <c r="B967" s="98"/>
      <c r="C967" s="79" t="str">
        <f>IFERROR(IF(B967="No CAS","",INDEX('DEQ Pollutant List'!$C$7:$C$611,MATCH('3. Pollutant Emissions - EF'!B967,'DEQ Pollutant List'!$B$7:$B$611,0))),"")</f>
        <v/>
      </c>
      <c r="D967" s="113"/>
      <c r="E967" s="99"/>
      <c r="F967" s="100"/>
      <c r="G967" s="101"/>
      <c r="H967" s="81"/>
      <c r="I967" s="102"/>
      <c r="J967" s="100"/>
      <c r="K967" s="103"/>
      <c r="L967" s="81"/>
      <c r="M967" s="100"/>
      <c r="N967" s="103"/>
      <c r="O967" s="81"/>
    </row>
    <row r="968" spans="1:15">
      <c r="A968" s="77"/>
      <c r="B968" s="98"/>
      <c r="C968" s="79" t="str">
        <f>IFERROR(IF(B968="No CAS","",INDEX('DEQ Pollutant List'!$C$7:$C$611,MATCH('3. Pollutant Emissions - EF'!B968,'DEQ Pollutant List'!$B$7:$B$611,0))),"")</f>
        <v/>
      </c>
      <c r="D968" s="113"/>
      <c r="E968" s="99"/>
      <c r="F968" s="100"/>
      <c r="G968" s="101"/>
      <c r="H968" s="81"/>
      <c r="I968" s="102"/>
      <c r="J968" s="100"/>
      <c r="K968" s="103"/>
      <c r="L968" s="81"/>
      <c r="M968" s="100"/>
      <c r="N968" s="103"/>
      <c r="O968" s="81"/>
    </row>
    <row r="969" spans="1:15">
      <c r="A969" s="77"/>
      <c r="B969" s="98"/>
      <c r="C969" s="79" t="str">
        <f>IFERROR(IF(B969="No CAS","",INDEX('DEQ Pollutant List'!$C$7:$C$611,MATCH('3. Pollutant Emissions - EF'!B969,'DEQ Pollutant List'!$B$7:$B$611,0))),"")</f>
        <v/>
      </c>
      <c r="D969" s="113"/>
      <c r="E969" s="99"/>
      <c r="F969" s="100"/>
      <c r="G969" s="101"/>
      <c r="H969" s="81"/>
      <c r="I969" s="102"/>
      <c r="J969" s="100"/>
      <c r="K969" s="103"/>
      <c r="L969" s="81"/>
      <c r="M969" s="100"/>
      <c r="N969" s="103"/>
      <c r="O969" s="81"/>
    </row>
    <row r="970" spans="1:15">
      <c r="A970" s="77"/>
      <c r="B970" s="98"/>
      <c r="C970" s="79" t="str">
        <f>IFERROR(IF(B970="No CAS","",INDEX('DEQ Pollutant List'!$C$7:$C$611,MATCH('3. Pollutant Emissions - EF'!B970,'DEQ Pollutant List'!$B$7:$B$611,0))),"")</f>
        <v/>
      </c>
      <c r="D970" s="113"/>
      <c r="E970" s="99"/>
      <c r="F970" s="100"/>
      <c r="G970" s="101"/>
      <c r="H970" s="81"/>
      <c r="I970" s="102"/>
      <c r="J970" s="100"/>
      <c r="K970" s="103"/>
      <c r="L970" s="81"/>
      <c r="M970" s="100"/>
      <c r="N970" s="103"/>
      <c r="O970" s="81"/>
    </row>
    <row r="971" spans="1:15">
      <c r="A971" s="77"/>
      <c r="B971" s="98"/>
      <c r="C971" s="79" t="str">
        <f>IFERROR(IF(B971="No CAS","",INDEX('DEQ Pollutant List'!$C$7:$C$611,MATCH('3. Pollutant Emissions - EF'!B971,'DEQ Pollutant List'!$B$7:$B$611,0))),"")</f>
        <v/>
      </c>
      <c r="D971" s="113"/>
      <c r="E971" s="99"/>
      <c r="F971" s="100"/>
      <c r="G971" s="101"/>
      <c r="H971" s="81"/>
      <c r="I971" s="102"/>
      <c r="J971" s="100"/>
      <c r="K971" s="103"/>
      <c r="L971" s="81"/>
      <c r="M971" s="100"/>
      <c r="N971" s="103"/>
      <c r="O971" s="81"/>
    </row>
    <row r="972" spans="1:15">
      <c r="A972" s="77"/>
      <c r="B972" s="98"/>
      <c r="C972" s="79" t="str">
        <f>IFERROR(IF(B972="No CAS","",INDEX('DEQ Pollutant List'!$C$7:$C$611,MATCH('3. Pollutant Emissions - EF'!B972,'DEQ Pollutant List'!$B$7:$B$611,0))),"")</f>
        <v/>
      </c>
      <c r="D972" s="113"/>
      <c r="E972" s="99"/>
      <c r="F972" s="100"/>
      <c r="G972" s="101"/>
      <c r="H972" s="81"/>
      <c r="I972" s="102"/>
      <c r="J972" s="100"/>
      <c r="K972" s="103"/>
      <c r="L972" s="81"/>
      <c r="M972" s="100"/>
      <c r="N972" s="103"/>
      <c r="O972" s="81"/>
    </row>
    <row r="973" spans="1:15">
      <c r="A973" s="77"/>
      <c r="B973" s="98"/>
      <c r="C973" s="79" t="str">
        <f>IFERROR(IF(B973="No CAS","",INDEX('DEQ Pollutant List'!$C$7:$C$611,MATCH('3. Pollutant Emissions - EF'!B973,'DEQ Pollutant List'!$B$7:$B$611,0))),"")</f>
        <v/>
      </c>
      <c r="D973" s="113"/>
      <c r="E973" s="99"/>
      <c r="F973" s="100"/>
      <c r="G973" s="101"/>
      <c r="H973" s="81"/>
      <c r="I973" s="102"/>
      <c r="J973" s="100"/>
      <c r="K973" s="103"/>
      <c r="L973" s="81"/>
      <c r="M973" s="100"/>
      <c r="N973" s="103"/>
      <c r="O973" s="81"/>
    </row>
    <row r="974" spans="1:15">
      <c r="A974" s="77"/>
      <c r="B974" s="98"/>
      <c r="C974" s="79" t="str">
        <f>IFERROR(IF(B974="No CAS","",INDEX('DEQ Pollutant List'!$C$7:$C$611,MATCH('3. Pollutant Emissions - EF'!B974,'DEQ Pollutant List'!$B$7:$B$611,0))),"")</f>
        <v/>
      </c>
      <c r="D974" s="113"/>
      <c r="E974" s="99"/>
      <c r="F974" s="100"/>
      <c r="G974" s="101"/>
      <c r="H974" s="81"/>
      <c r="I974" s="102"/>
      <c r="J974" s="100"/>
      <c r="K974" s="103"/>
      <c r="L974" s="81"/>
      <c r="M974" s="100"/>
      <c r="N974" s="103"/>
      <c r="O974" s="81"/>
    </row>
    <row r="975" spans="1:15">
      <c r="A975" s="77"/>
      <c r="B975" s="98"/>
      <c r="C975" s="79" t="str">
        <f>IFERROR(IF(B975="No CAS","",INDEX('DEQ Pollutant List'!$C$7:$C$611,MATCH('3. Pollutant Emissions - EF'!B975,'DEQ Pollutant List'!$B$7:$B$611,0))),"")</f>
        <v/>
      </c>
      <c r="D975" s="113"/>
      <c r="E975" s="99"/>
      <c r="F975" s="100"/>
      <c r="G975" s="101"/>
      <c r="H975" s="81"/>
      <c r="I975" s="102"/>
      <c r="J975" s="100"/>
      <c r="K975" s="103"/>
      <c r="L975" s="81"/>
      <c r="M975" s="100"/>
      <c r="N975" s="103"/>
      <c r="O975" s="81"/>
    </row>
    <row r="976" spans="1:15">
      <c r="A976" s="77"/>
      <c r="B976" s="98"/>
      <c r="C976" s="79" t="str">
        <f>IFERROR(IF(B976="No CAS","",INDEX('DEQ Pollutant List'!$C$7:$C$611,MATCH('3. Pollutant Emissions - EF'!B976,'DEQ Pollutant List'!$B$7:$B$611,0))),"")</f>
        <v/>
      </c>
      <c r="D976" s="113"/>
      <c r="E976" s="99"/>
      <c r="F976" s="100"/>
      <c r="G976" s="101"/>
      <c r="H976" s="81"/>
      <c r="I976" s="102"/>
      <c r="J976" s="100"/>
      <c r="K976" s="103"/>
      <c r="L976" s="81"/>
      <c r="M976" s="100"/>
      <c r="N976" s="103"/>
      <c r="O976" s="81"/>
    </row>
    <row r="977" spans="1:15">
      <c r="A977" s="77"/>
      <c r="B977" s="98"/>
      <c r="C977" s="79" t="str">
        <f>IFERROR(IF(B977="No CAS","",INDEX('DEQ Pollutant List'!$C$7:$C$611,MATCH('3. Pollutant Emissions - EF'!B977,'DEQ Pollutant List'!$B$7:$B$611,0))),"")</f>
        <v/>
      </c>
      <c r="D977" s="113"/>
      <c r="E977" s="99"/>
      <c r="F977" s="100"/>
      <c r="G977" s="101"/>
      <c r="H977" s="81"/>
      <c r="I977" s="102"/>
      <c r="J977" s="100"/>
      <c r="K977" s="103"/>
      <c r="L977" s="81"/>
      <c r="M977" s="100"/>
      <c r="N977" s="103"/>
      <c r="O977" s="81"/>
    </row>
    <row r="978" spans="1:15">
      <c r="A978" s="77"/>
      <c r="B978" s="98"/>
      <c r="C978" s="79" t="str">
        <f>IFERROR(IF(B978="No CAS","",INDEX('DEQ Pollutant List'!$C$7:$C$611,MATCH('3. Pollutant Emissions - EF'!B978,'DEQ Pollutant List'!$B$7:$B$611,0))),"")</f>
        <v/>
      </c>
      <c r="D978" s="113"/>
      <c r="E978" s="99"/>
      <c r="F978" s="100"/>
      <c r="G978" s="101"/>
      <c r="H978" s="81"/>
      <c r="I978" s="102"/>
      <c r="J978" s="100"/>
      <c r="K978" s="103"/>
      <c r="L978" s="81"/>
      <c r="M978" s="100"/>
      <c r="N978" s="103"/>
      <c r="O978" s="81"/>
    </row>
    <row r="979" spans="1:15">
      <c r="A979" s="77"/>
      <c r="B979" s="98"/>
      <c r="C979" s="79" t="str">
        <f>IFERROR(IF(B979="No CAS","",INDEX('DEQ Pollutant List'!$C$7:$C$611,MATCH('3. Pollutant Emissions - EF'!B979,'DEQ Pollutant List'!$B$7:$B$611,0))),"")</f>
        <v/>
      </c>
      <c r="D979" s="113"/>
      <c r="E979" s="99"/>
      <c r="F979" s="100"/>
      <c r="G979" s="101"/>
      <c r="H979" s="81"/>
      <c r="I979" s="102"/>
      <c r="J979" s="100"/>
      <c r="K979" s="103"/>
      <c r="L979" s="81"/>
      <c r="M979" s="100"/>
      <c r="N979" s="103"/>
      <c r="O979" s="81"/>
    </row>
    <row r="980" spans="1:15">
      <c r="A980" s="77"/>
      <c r="B980" s="98"/>
      <c r="C980" s="79" t="str">
        <f>IFERROR(IF(B980="No CAS","",INDEX('DEQ Pollutant List'!$C$7:$C$611,MATCH('3. Pollutant Emissions - EF'!B980,'DEQ Pollutant List'!$B$7:$B$611,0))),"")</f>
        <v/>
      </c>
      <c r="D980" s="113"/>
      <c r="E980" s="99"/>
      <c r="F980" s="100"/>
      <c r="G980" s="101"/>
      <c r="H980" s="81"/>
      <c r="I980" s="102"/>
      <c r="J980" s="100"/>
      <c r="K980" s="103"/>
      <c r="L980" s="81"/>
      <c r="M980" s="100"/>
      <c r="N980" s="103"/>
      <c r="O980" s="81"/>
    </row>
    <row r="981" spans="1:15">
      <c r="A981" s="77"/>
      <c r="B981" s="98"/>
      <c r="C981" s="79" t="str">
        <f>IFERROR(IF(B981="No CAS","",INDEX('DEQ Pollutant List'!$C$7:$C$611,MATCH('3. Pollutant Emissions - EF'!B981,'DEQ Pollutant List'!$B$7:$B$611,0))),"")</f>
        <v/>
      </c>
      <c r="D981" s="113"/>
      <c r="E981" s="99"/>
      <c r="F981" s="100"/>
      <c r="G981" s="101"/>
      <c r="H981" s="81"/>
      <c r="I981" s="102"/>
      <c r="J981" s="100"/>
      <c r="K981" s="103"/>
      <c r="L981" s="81"/>
      <c r="M981" s="100"/>
      <c r="N981" s="103"/>
      <c r="O981" s="81"/>
    </row>
    <row r="982" spans="1:15">
      <c r="A982" s="77"/>
      <c r="B982" s="98"/>
      <c r="C982" s="79" t="str">
        <f>IFERROR(IF(B982="No CAS","",INDEX('DEQ Pollutant List'!$C$7:$C$611,MATCH('3. Pollutant Emissions - EF'!B982,'DEQ Pollutant List'!$B$7:$B$611,0))),"")</f>
        <v/>
      </c>
      <c r="D982" s="113"/>
      <c r="E982" s="99"/>
      <c r="F982" s="100"/>
      <c r="G982" s="101"/>
      <c r="H982" s="81"/>
      <c r="I982" s="102"/>
      <c r="J982" s="100"/>
      <c r="K982" s="103"/>
      <c r="L982" s="81"/>
      <c r="M982" s="100"/>
      <c r="N982" s="103"/>
      <c r="O982" s="81"/>
    </row>
    <row r="983" spans="1:15">
      <c r="A983" s="77"/>
      <c r="B983" s="98"/>
      <c r="C983" s="79" t="str">
        <f>IFERROR(IF(B983="No CAS","",INDEX('DEQ Pollutant List'!$C$7:$C$611,MATCH('3. Pollutant Emissions - EF'!B983,'DEQ Pollutant List'!$B$7:$B$611,0))),"")</f>
        <v/>
      </c>
      <c r="D983" s="113"/>
      <c r="E983" s="99"/>
      <c r="F983" s="100"/>
      <c r="G983" s="101"/>
      <c r="H983" s="81"/>
      <c r="I983" s="102"/>
      <c r="J983" s="100"/>
      <c r="K983" s="103"/>
      <c r="L983" s="81"/>
      <c r="M983" s="100"/>
      <c r="N983" s="103"/>
      <c r="O983" s="81"/>
    </row>
    <row r="984" spans="1:15">
      <c r="A984" s="77"/>
      <c r="B984" s="98"/>
      <c r="C984" s="79" t="str">
        <f>IFERROR(IF(B984="No CAS","",INDEX('DEQ Pollutant List'!$C$7:$C$611,MATCH('3. Pollutant Emissions - EF'!B984,'DEQ Pollutant List'!$B$7:$B$611,0))),"")</f>
        <v/>
      </c>
      <c r="D984" s="113"/>
      <c r="E984" s="99"/>
      <c r="F984" s="100"/>
      <c r="G984" s="101"/>
      <c r="H984" s="81"/>
      <c r="I984" s="102"/>
      <c r="J984" s="100"/>
      <c r="K984" s="103"/>
      <c r="L984" s="81"/>
      <c r="M984" s="100"/>
      <c r="N984" s="103"/>
      <c r="O984" s="81"/>
    </row>
    <row r="985" spans="1:15">
      <c r="A985" s="77"/>
      <c r="B985" s="98"/>
      <c r="C985" s="79" t="str">
        <f>IFERROR(IF(B985="No CAS","",INDEX('DEQ Pollutant List'!$C$7:$C$611,MATCH('3. Pollutant Emissions - EF'!B985,'DEQ Pollutant List'!$B$7:$B$611,0))),"")</f>
        <v/>
      </c>
      <c r="D985" s="113"/>
      <c r="E985" s="99"/>
      <c r="F985" s="100"/>
      <c r="G985" s="101"/>
      <c r="H985" s="81"/>
      <c r="I985" s="102"/>
      <c r="J985" s="100"/>
      <c r="K985" s="103"/>
      <c r="L985" s="81"/>
      <c r="M985" s="100"/>
      <c r="N985" s="103"/>
      <c r="O985" s="81"/>
    </row>
    <row r="986" spans="1:15">
      <c r="A986" s="77"/>
      <c r="B986" s="98"/>
      <c r="C986" s="79" t="str">
        <f>IFERROR(IF(B986="No CAS","",INDEX('DEQ Pollutant List'!$C$7:$C$611,MATCH('3. Pollutant Emissions - EF'!B986,'DEQ Pollutant List'!$B$7:$B$611,0))),"")</f>
        <v/>
      </c>
      <c r="D986" s="113"/>
      <c r="E986" s="99"/>
      <c r="F986" s="100"/>
      <c r="G986" s="101"/>
      <c r="H986" s="81"/>
      <c r="I986" s="102"/>
      <c r="J986" s="100"/>
      <c r="K986" s="103"/>
      <c r="L986" s="81"/>
      <c r="M986" s="100"/>
      <c r="N986" s="103"/>
      <c r="O986" s="81"/>
    </row>
    <row r="987" spans="1:15">
      <c r="A987" s="77"/>
      <c r="B987" s="98"/>
      <c r="C987" s="79" t="str">
        <f>IFERROR(IF(B987="No CAS","",INDEX('DEQ Pollutant List'!$C$7:$C$611,MATCH('3. Pollutant Emissions - EF'!B987,'DEQ Pollutant List'!$B$7:$B$611,0))),"")</f>
        <v/>
      </c>
      <c r="D987" s="113"/>
      <c r="E987" s="99"/>
      <c r="F987" s="100"/>
      <c r="G987" s="101"/>
      <c r="H987" s="81"/>
      <c r="I987" s="102"/>
      <c r="J987" s="100"/>
      <c r="K987" s="103"/>
      <c r="L987" s="81"/>
      <c r="M987" s="100"/>
      <c r="N987" s="103"/>
      <c r="O987" s="81"/>
    </row>
    <row r="988" spans="1:15">
      <c r="A988" s="77"/>
      <c r="B988" s="98"/>
      <c r="C988" s="79" t="str">
        <f>IFERROR(IF(B988="No CAS","",INDEX('DEQ Pollutant List'!$C$7:$C$611,MATCH('3. Pollutant Emissions - EF'!B988,'DEQ Pollutant List'!$B$7:$B$611,0))),"")</f>
        <v/>
      </c>
      <c r="D988" s="113"/>
      <c r="E988" s="99"/>
      <c r="F988" s="100"/>
      <c r="G988" s="101"/>
      <c r="H988" s="81"/>
      <c r="I988" s="102"/>
      <c r="J988" s="100"/>
      <c r="K988" s="103"/>
      <c r="L988" s="81"/>
      <c r="M988" s="100"/>
      <c r="N988" s="103"/>
      <c r="O988" s="81"/>
    </row>
    <row r="989" spans="1:15">
      <c r="A989" s="77"/>
      <c r="B989" s="98"/>
      <c r="C989" s="79" t="str">
        <f>IFERROR(IF(B989="No CAS","",INDEX('DEQ Pollutant List'!$C$7:$C$611,MATCH('3. Pollutant Emissions - EF'!B989,'DEQ Pollutant List'!$B$7:$B$611,0))),"")</f>
        <v/>
      </c>
      <c r="D989" s="113"/>
      <c r="E989" s="99"/>
      <c r="F989" s="100"/>
      <c r="G989" s="101"/>
      <c r="H989" s="81"/>
      <c r="I989" s="102"/>
      <c r="J989" s="100"/>
      <c r="K989" s="103"/>
      <c r="L989" s="81"/>
      <c r="M989" s="100"/>
      <c r="N989" s="103"/>
      <c r="O989" s="81"/>
    </row>
    <row r="990" spans="1:15">
      <c r="A990" s="77"/>
      <c r="B990" s="98"/>
      <c r="C990" s="79" t="str">
        <f>IFERROR(IF(B990="No CAS","",INDEX('DEQ Pollutant List'!$C$7:$C$611,MATCH('3. Pollutant Emissions - EF'!B990,'DEQ Pollutant List'!$B$7:$B$611,0))),"")</f>
        <v/>
      </c>
      <c r="D990" s="113"/>
      <c r="E990" s="99"/>
      <c r="F990" s="100"/>
      <c r="G990" s="101"/>
      <c r="H990" s="81"/>
      <c r="I990" s="102"/>
      <c r="J990" s="100"/>
      <c r="K990" s="103"/>
      <c r="L990" s="81"/>
      <c r="M990" s="100"/>
      <c r="N990" s="103"/>
      <c r="O990" s="81"/>
    </row>
    <row r="991" spans="1:15">
      <c r="A991" s="77"/>
      <c r="B991" s="98"/>
      <c r="C991" s="79" t="str">
        <f>IFERROR(IF(B991="No CAS","",INDEX('DEQ Pollutant List'!$C$7:$C$611,MATCH('3. Pollutant Emissions - EF'!B991,'DEQ Pollutant List'!$B$7:$B$611,0))),"")</f>
        <v/>
      </c>
      <c r="D991" s="113"/>
      <c r="E991" s="99"/>
      <c r="F991" s="100"/>
      <c r="G991" s="101"/>
      <c r="H991" s="81"/>
      <c r="I991" s="102"/>
      <c r="J991" s="100"/>
      <c r="K991" s="103"/>
      <c r="L991" s="81"/>
      <c r="M991" s="100"/>
      <c r="N991" s="103"/>
      <c r="O991" s="81"/>
    </row>
    <row r="992" spans="1:15">
      <c r="A992" s="77"/>
      <c r="B992" s="98"/>
      <c r="C992" s="79" t="str">
        <f>IFERROR(IF(B992="No CAS","",INDEX('DEQ Pollutant List'!$C$7:$C$611,MATCH('3. Pollutant Emissions - EF'!B992,'DEQ Pollutant List'!$B$7:$B$611,0))),"")</f>
        <v/>
      </c>
      <c r="D992" s="113"/>
      <c r="E992" s="99"/>
      <c r="F992" s="100"/>
      <c r="G992" s="101"/>
      <c r="H992" s="81"/>
      <c r="I992" s="102"/>
      <c r="J992" s="100"/>
      <c r="K992" s="103"/>
      <c r="L992" s="81"/>
      <c r="M992" s="100"/>
      <c r="N992" s="103"/>
      <c r="O992" s="81"/>
    </row>
    <row r="993" spans="1:15">
      <c r="A993" s="77"/>
      <c r="B993" s="98"/>
      <c r="C993" s="79" t="str">
        <f>IFERROR(IF(B993="No CAS","",INDEX('DEQ Pollutant List'!$C$7:$C$611,MATCH('3. Pollutant Emissions - EF'!B993,'DEQ Pollutant List'!$B$7:$B$611,0))),"")</f>
        <v/>
      </c>
      <c r="D993" s="113"/>
      <c r="E993" s="99"/>
      <c r="F993" s="100"/>
      <c r="G993" s="101"/>
      <c r="H993" s="81"/>
      <c r="I993" s="102"/>
      <c r="J993" s="100"/>
      <c r="K993" s="103"/>
      <c r="L993" s="81"/>
      <c r="M993" s="100"/>
      <c r="N993" s="103"/>
      <c r="O993" s="81"/>
    </row>
    <row r="994" spans="1:15">
      <c r="A994" s="77"/>
      <c r="B994" s="98"/>
      <c r="C994" s="79" t="str">
        <f>IFERROR(IF(B994="No CAS","",INDEX('DEQ Pollutant List'!$C$7:$C$611,MATCH('3. Pollutant Emissions - EF'!B994,'DEQ Pollutant List'!$B$7:$B$611,0))),"")</f>
        <v/>
      </c>
      <c r="D994" s="113"/>
      <c r="E994" s="99"/>
      <c r="F994" s="100"/>
      <c r="G994" s="101"/>
      <c r="H994" s="81"/>
      <c r="I994" s="102"/>
      <c r="J994" s="100"/>
      <c r="K994" s="103"/>
      <c r="L994" s="81"/>
      <c r="M994" s="100"/>
      <c r="N994" s="103"/>
      <c r="O994" s="81"/>
    </row>
    <row r="995" spans="1:15">
      <c r="A995" s="77"/>
      <c r="B995" s="98"/>
      <c r="C995" s="79" t="str">
        <f>IFERROR(IF(B995="No CAS","",INDEX('DEQ Pollutant List'!$C$7:$C$611,MATCH('3. Pollutant Emissions - EF'!B995,'DEQ Pollutant List'!$B$7:$B$611,0))),"")</f>
        <v/>
      </c>
      <c r="D995" s="113"/>
      <c r="E995" s="99"/>
      <c r="F995" s="100"/>
      <c r="G995" s="101"/>
      <c r="H995" s="81"/>
      <c r="I995" s="102"/>
      <c r="J995" s="100"/>
      <c r="K995" s="103"/>
      <c r="L995" s="81"/>
      <c r="M995" s="100"/>
      <c r="N995" s="103"/>
      <c r="O995" s="81"/>
    </row>
    <row r="996" spans="1:15">
      <c r="A996" s="77"/>
      <c r="B996" s="98"/>
      <c r="C996" s="79" t="str">
        <f>IFERROR(IF(B996="No CAS","",INDEX('DEQ Pollutant List'!$C$7:$C$611,MATCH('3. Pollutant Emissions - EF'!B996,'DEQ Pollutant List'!$B$7:$B$611,0))),"")</f>
        <v/>
      </c>
      <c r="D996" s="113"/>
      <c r="E996" s="99"/>
      <c r="F996" s="100"/>
      <c r="G996" s="101"/>
      <c r="H996" s="81"/>
      <c r="I996" s="102"/>
      <c r="J996" s="100"/>
      <c r="K996" s="103"/>
      <c r="L996" s="81"/>
      <c r="M996" s="100"/>
      <c r="N996" s="103"/>
      <c r="O996" s="81"/>
    </row>
    <row r="997" spans="1:15">
      <c r="A997" s="77"/>
      <c r="B997" s="98"/>
      <c r="C997" s="79" t="str">
        <f>IFERROR(IF(B997="No CAS","",INDEX('DEQ Pollutant List'!$C$7:$C$611,MATCH('3. Pollutant Emissions - EF'!B997,'DEQ Pollutant List'!$B$7:$B$611,0))),"")</f>
        <v/>
      </c>
      <c r="D997" s="113"/>
      <c r="E997" s="99"/>
      <c r="F997" s="100"/>
      <c r="G997" s="101"/>
      <c r="H997" s="81"/>
      <c r="I997" s="102"/>
      <c r="J997" s="100"/>
      <c r="K997" s="103"/>
      <c r="L997" s="81"/>
      <c r="M997" s="100"/>
      <c r="N997" s="103"/>
      <c r="O997" s="81"/>
    </row>
    <row r="998" spans="1:15">
      <c r="A998" s="77"/>
      <c r="B998" s="98"/>
      <c r="C998" s="79" t="str">
        <f>IFERROR(IF(B998="No CAS","",INDEX('DEQ Pollutant List'!$C$7:$C$611,MATCH('3. Pollutant Emissions - EF'!B998,'DEQ Pollutant List'!$B$7:$B$611,0))),"")</f>
        <v/>
      </c>
      <c r="D998" s="113"/>
      <c r="E998" s="99"/>
      <c r="F998" s="100"/>
      <c r="G998" s="101"/>
      <c r="H998" s="81"/>
      <c r="I998" s="102"/>
      <c r="J998" s="100"/>
      <c r="K998" s="103"/>
      <c r="L998" s="81"/>
      <c r="M998" s="100"/>
      <c r="N998" s="103"/>
      <c r="O998" s="81"/>
    </row>
    <row r="999" spans="1:15">
      <c r="A999" s="77"/>
      <c r="B999" s="98"/>
      <c r="C999" s="79" t="str">
        <f>IFERROR(IF(B999="No CAS","",INDEX('DEQ Pollutant List'!$C$7:$C$611,MATCH('3. Pollutant Emissions - EF'!B999,'DEQ Pollutant List'!$B$7:$B$611,0))),"")</f>
        <v/>
      </c>
      <c r="D999" s="113"/>
      <c r="E999" s="99"/>
      <c r="F999" s="100"/>
      <c r="G999" s="101"/>
      <c r="H999" s="81"/>
      <c r="I999" s="102"/>
      <c r="J999" s="100"/>
      <c r="K999" s="103"/>
      <c r="L999" s="81"/>
      <c r="M999" s="100"/>
      <c r="N999" s="103"/>
      <c r="O999" s="81"/>
    </row>
    <row r="1000" spans="1:15">
      <c r="A1000" s="77"/>
      <c r="B1000" s="98"/>
      <c r="C1000" s="79" t="str">
        <f>IFERROR(IF(B1000="No CAS","",INDEX('DEQ Pollutant List'!$C$7:$C$611,MATCH('3. Pollutant Emissions - EF'!B1000,'DEQ Pollutant List'!$B$7:$B$611,0))),"")</f>
        <v/>
      </c>
      <c r="D1000" s="113"/>
      <c r="E1000" s="99"/>
      <c r="F1000" s="100"/>
      <c r="G1000" s="101"/>
      <c r="H1000" s="81"/>
      <c r="I1000" s="102"/>
      <c r="J1000" s="100"/>
      <c r="K1000" s="103"/>
      <c r="L1000" s="81"/>
      <c r="M1000" s="100"/>
      <c r="N1000" s="103"/>
      <c r="O1000" s="81"/>
    </row>
    <row r="1001" spans="1:15">
      <c r="A1001" s="77"/>
      <c r="B1001" s="98"/>
      <c r="C1001" s="79" t="str">
        <f>IFERROR(IF(B1001="No CAS","",INDEX('DEQ Pollutant List'!$C$7:$C$611,MATCH('3. Pollutant Emissions - EF'!B1001,'DEQ Pollutant List'!$B$7:$B$611,0))),"")</f>
        <v/>
      </c>
      <c r="D1001" s="113"/>
      <c r="E1001" s="99"/>
      <c r="F1001" s="100"/>
      <c r="G1001" s="101"/>
      <c r="H1001" s="81"/>
      <c r="I1001" s="102"/>
      <c r="J1001" s="100"/>
      <c r="K1001" s="103"/>
      <c r="L1001" s="81"/>
      <c r="M1001" s="100"/>
      <c r="N1001" s="103"/>
      <c r="O1001" s="81"/>
    </row>
    <row r="1002" spans="1:15">
      <c r="A1002" s="77"/>
      <c r="B1002" s="98"/>
      <c r="C1002" s="79" t="str">
        <f>IFERROR(IF(B1002="No CAS","",INDEX('DEQ Pollutant List'!$C$7:$C$611,MATCH('3. Pollutant Emissions - EF'!B1002,'DEQ Pollutant List'!$B$7:$B$611,0))),"")</f>
        <v/>
      </c>
      <c r="D1002" s="113"/>
      <c r="E1002" s="99"/>
      <c r="F1002" s="100"/>
      <c r="G1002" s="101"/>
      <c r="H1002" s="81"/>
      <c r="I1002" s="102"/>
      <c r="J1002" s="100"/>
      <c r="K1002" s="103"/>
      <c r="L1002" s="81"/>
      <c r="M1002" s="100"/>
      <c r="N1002" s="103"/>
      <c r="O1002" s="81"/>
    </row>
    <row r="1003" spans="1:15">
      <c r="A1003" s="77"/>
      <c r="B1003" s="98"/>
      <c r="C1003" s="79" t="str">
        <f>IFERROR(IF(B1003="No CAS","",INDEX('DEQ Pollutant List'!$C$7:$C$611,MATCH('3. Pollutant Emissions - EF'!B1003,'DEQ Pollutant List'!$B$7:$B$611,0))),"")</f>
        <v/>
      </c>
      <c r="D1003" s="113"/>
      <c r="E1003" s="99"/>
      <c r="F1003" s="100"/>
      <c r="G1003" s="101"/>
      <c r="H1003" s="81"/>
      <c r="I1003" s="102"/>
      <c r="J1003" s="100"/>
      <c r="K1003" s="103"/>
      <c r="L1003" s="81"/>
      <c r="M1003" s="100"/>
      <c r="N1003" s="103"/>
      <c r="O1003" s="81"/>
    </row>
    <row r="1004" spans="1:15">
      <c r="A1004" s="77"/>
      <c r="B1004" s="98"/>
      <c r="C1004" s="79" t="str">
        <f>IFERROR(IF(B1004="No CAS","",INDEX('DEQ Pollutant List'!$C$7:$C$611,MATCH('3. Pollutant Emissions - EF'!B1004,'DEQ Pollutant List'!$B$7:$B$611,0))),"")</f>
        <v/>
      </c>
      <c r="D1004" s="113"/>
      <c r="E1004" s="99"/>
      <c r="F1004" s="100"/>
      <c r="G1004" s="101"/>
      <c r="H1004" s="81"/>
      <c r="I1004" s="102"/>
      <c r="J1004" s="100"/>
      <c r="K1004" s="103"/>
      <c r="L1004" s="81"/>
      <c r="M1004" s="100"/>
      <c r="N1004" s="103"/>
      <c r="O1004" s="81"/>
    </row>
    <row r="1005" spans="1:15">
      <c r="A1005" s="77"/>
      <c r="B1005" s="98"/>
      <c r="C1005" s="79" t="str">
        <f>IFERROR(IF(B1005="No CAS","",INDEX('DEQ Pollutant List'!$C$7:$C$611,MATCH('3. Pollutant Emissions - EF'!B1005,'DEQ Pollutant List'!$B$7:$B$611,0))),"")</f>
        <v/>
      </c>
      <c r="D1005" s="113"/>
      <c r="E1005" s="99"/>
      <c r="F1005" s="100"/>
      <c r="G1005" s="101"/>
      <c r="H1005" s="81"/>
      <c r="I1005" s="102"/>
      <c r="J1005" s="100"/>
      <c r="K1005" s="103"/>
      <c r="L1005" s="81"/>
      <c r="M1005" s="100"/>
      <c r="N1005" s="103"/>
      <c r="O1005" s="81"/>
    </row>
    <row r="1006" spans="1:15">
      <c r="A1006" s="77"/>
      <c r="B1006" s="98"/>
      <c r="C1006" s="79" t="str">
        <f>IFERROR(IF(B1006="No CAS","",INDEX('DEQ Pollutant List'!$C$7:$C$611,MATCH('3. Pollutant Emissions - EF'!B1006,'DEQ Pollutant List'!$B$7:$B$611,0))),"")</f>
        <v/>
      </c>
      <c r="D1006" s="113"/>
      <c r="E1006" s="99"/>
      <c r="F1006" s="100"/>
      <c r="G1006" s="101"/>
      <c r="H1006" s="81"/>
      <c r="I1006" s="102"/>
      <c r="J1006" s="100"/>
      <c r="K1006" s="103"/>
      <c r="L1006" s="81"/>
      <c r="M1006" s="100"/>
      <c r="N1006" s="103"/>
      <c r="O1006" s="81"/>
    </row>
    <row r="1007" spans="1:15">
      <c r="A1007" s="77"/>
      <c r="B1007" s="98"/>
      <c r="C1007" s="79" t="str">
        <f>IFERROR(IF(B1007="No CAS","",INDEX('DEQ Pollutant List'!$C$7:$C$611,MATCH('3. Pollutant Emissions - EF'!B1007,'DEQ Pollutant List'!$B$7:$B$611,0))),"")</f>
        <v/>
      </c>
      <c r="D1007" s="113"/>
      <c r="E1007" s="99"/>
      <c r="F1007" s="100"/>
      <c r="G1007" s="101"/>
      <c r="H1007" s="81"/>
      <c r="I1007" s="102"/>
      <c r="J1007" s="100"/>
      <c r="K1007" s="103"/>
      <c r="L1007" s="81"/>
      <c r="M1007" s="100"/>
      <c r="N1007" s="103"/>
      <c r="O1007" s="81"/>
    </row>
    <row r="1008" spans="1:15">
      <c r="A1008" s="77"/>
      <c r="B1008" s="98"/>
      <c r="C1008" s="79" t="str">
        <f>IFERROR(IF(B1008="No CAS","",INDEX('DEQ Pollutant List'!$C$7:$C$611,MATCH('3. Pollutant Emissions - EF'!B1008,'DEQ Pollutant List'!$B$7:$B$611,0))),"")</f>
        <v/>
      </c>
      <c r="D1008" s="113"/>
      <c r="E1008" s="99"/>
      <c r="F1008" s="100"/>
      <c r="G1008" s="101"/>
      <c r="H1008" s="81"/>
      <c r="I1008" s="102"/>
      <c r="J1008" s="100"/>
      <c r="K1008" s="103"/>
      <c r="L1008" s="81"/>
      <c r="M1008" s="100"/>
      <c r="N1008" s="103"/>
      <c r="O1008" s="81"/>
    </row>
    <row r="1009" spans="1:15">
      <c r="A1009" s="77"/>
      <c r="B1009" s="98"/>
      <c r="C1009" s="79" t="str">
        <f>IFERROR(IF(B1009="No CAS","",INDEX('DEQ Pollutant List'!$C$7:$C$611,MATCH('3. Pollutant Emissions - EF'!B1009,'DEQ Pollutant List'!$B$7:$B$611,0))),"")</f>
        <v/>
      </c>
      <c r="D1009" s="113"/>
      <c r="E1009" s="99"/>
      <c r="F1009" s="100"/>
      <c r="G1009" s="101"/>
      <c r="H1009" s="81"/>
      <c r="I1009" s="102"/>
      <c r="J1009" s="100"/>
      <c r="K1009" s="103"/>
      <c r="L1009" s="81"/>
      <c r="M1009" s="100"/>
      <c r="N1009" s="103"/>
      <c r="O1009" s="81"/>
    </row>
    <row r="1010" spans="1:15">
      <c r="A1010" s="77"/>
      <c r="B1010" s="98"/>
      <c r="C1010" s="79" t="str">
        <f>IFERROR(IF(B1010="No CAS","",INDEX('DEQ Pollutant List'!$C$7:$C$611,MATCH('3. Pollutant Emissions - EF'!B1010,'DEQ Pollutant List'!$B$7:$B$611,0))),"")</f>
        <v/>
      </c>
      <c r="D1010" s="113"/>
      <c r="E1010" s="99"/>
      <c r="F1010" s="100"/>
      <c r="G1010" s="101"/>
      <c r="H1010" s="81"/>
      <c r="I1010" s="102"/>
      <c r="J1010" s="100"/>
      <c r="K1010" s="103"/>
      <c r="L1010" s="81"/>
      <c r="M1010" s="100"/>
      <c r="N1010" s="103"/>
      <c r="O1010" s="81"/>
    </row>
    <row r="1011" spans="1:15">
      <c r="A1011" s="77"/>
      <c r="B1011" s="98"/>
      <c r="C1011" s="79" t="str">
        <f>IFERROR(IF(B1011="No CAS","",INDEX('DEQ Pollutant List'!$C$7:$C$611,MATCH('3. Pollutant Emissions - EF'!B1011,'DEQ Pollutant List'!$B$7:$B$611,0))),"")</f>
        <v/>
      </c>
      <c r="D1011" s="113"/>
      <c r="E1011" s="99"/>
      <c r="F1011" s="100"/>
      <c r="G1011" s="101"/>
      <c r="H1011" s="81"/>
      <c r="I1011" s="102"/>
      <c r="J1011" s="100"/>
      <c r="K1011" s="103"/>
      <c r="L1011" s="81"/>
      <c r="M1011" s="100"/>
      <c r="N1011" s="103"/>
      <c r="O1011" s="81"/>
    </row>
    <row r="1012" spans="1:15">
      <c r="A1012" s="77"/>
      <c r="B1012" s="98"/>
      <c r="C1012" s="79" t="str">
        <f>IFERROR(IF(B1012="No CAS","",INDEX('DEQ Pollutant List'!$C$7:$C$611,MATCH('3. Pollutant Emissions - EF'!B1012,'DEQ Pollutant List'!$B$7:$B$611,0))),"")</f>
        <v/>
      </c>
      <c r="D1012" s="113"/>
      <c r="E1012" s="99"/>
      <c r="F1012" s="100"/>
      <c r="G1012" s="101"/>
      <c r="H1012" s="81"/>
      <c r="I1012" s="102"/>
      <c r="J1012" s="100"/>
      <c r="K1012" s="103"/>
      <c r="L1012" s="81"/>
      <c r="M1012" s="100"/>
      <c r="N1012" s="103"/>
      <c r="O1012" s="81"/>
    </row>
    <row r="1013" spans="1:15">
      <c r="A1013" s="77"/>
      <c r="B1013" s="98"/>
      <c r="C1013" s="79" t="str">
        <f>IFERROR(IF(B1013="No CAS","",INDEX('DEQ Pollutant List'!$C$7:$C$611,MATCH('3. Pollutant Emissions - EF'!B1013,'DEQ Pollutant List'!$B$7:$B$611,0))),"")</f>
        <v/>
      </c>
      <c r="D1013" s="113"/>
      <c r="E1013" s="99"/>
      <c r="F1013" s="100"/>
      <c r="G1013" s="101"/>
      <c r="H1013" s="81"/>
      <c r="I1013" s="102"/>
      <c r="J1013" s="100"/>
      <c r="K1013" s="103"/>
      <c r="L1013" s="81"/>
      <c r="M1013" s="100"/>
      <c r="N1013" s="103"/>
      <c r="O1013" s="81"/>
    </row>
    <row r="1014" spans="1:15">
      <c r="A1014" s="77"/>
      <c r="B1014" s="98"/>
      <c r="C1014" s="79" t="str">
        <f>IFERROR(IF(B1014="No CAS","",INDEX('DEQ Pollutant List'!$C$7:$C$611,MATCH('3. Pollutant Emissions - EF'!B1014,'DEQ Pollutant List'!$B$7:$B$611,0))),"")</f>
        <v/>
      </c>
      <c r="D1014" s="113"/>
      <c r="E1014" s="99"/>
      <c r="F1014" s="100"/>
      <c r="G1014" s="101"/>
      <c r="H1014" s="81"/>
      <c r="I1014" s="102"/>
      <c r="J1014" s="100"/>
      <c r="K1014" s="103"/>
      <c r="L1014" s="81"/>
      <c r="M1014" s="100"/>
      <c r="N1014" s="103"/>
      <c r="O1014" s="81"/>
    </row>
    <row r="1015" spans="1:15">
      <c r="A1015" s="77"/>
      <c r="B1015" s="98"/>
      <c r="C1015" s="79" t="str">
        <f>IFERROR(IF(B1015="No CAS","",INDEX('DEQ Pollutant List'!$C$7:$C$611,MATCH('3. Pollutant Emissions - EF'!B1015,'DEQ Pollutant List'!$B$7:$B$611,0))),"")</f>
        <v/>
      </c>
      <c r="D1015" s="113"/>
      <c r="E1015" s="99"/>
      <c r="F1015" s="100"/>
      <c r="G1015" s="101"/>
      <c r="H1015" s="81"/>
      <c r="I1015" s="102"/>
      <c r="J1015" s="100"/>
      <c r="K1015" s="103"/>
      <c r="L1015" s="81"/>
      <c r="M1015" s="100"/>
      <c r="N1015" s="103"/>
      <c r="O1015" s="81"/>
    </row>
    <row r="1016" spans="1:15">
      <c r="A1016" s="77"/>
      <c r="B1016" s="98"/>
      <c r="C1016" s="79" t="str">
        <f>IFERROR(IF(B1016="No CAS","",INDEX('DEQ Pollutant List'!$C$7:$C$611,MATCH('3. Pollutant Emissions - EF'!B1016,'DEQ Pollutant List'!$B$7:$B$611,0))),"")</f>
        <v/>
      </c>
      <c r="D1016" s="113"/>
      <c r="E1016" s="99"/>
      <c r="F1016" s="100"/>
      <c r="G1016" s="101"/>
      <c r="H1016" s="81"/>
      <c r="I1016" s="102"/>
      <c r="J1016" s="100"/>
      <c r="K1016" s="103"/>
      <c r="L1016" s="81"/>
      <c r="M1016" s="100"/>
      <c r="N1016" s="103"/>
      <c r="O1016" s="81"/>
    </row>
    <row r="1017" spans="1:15">
      <c r="A1017" s="77"/>
      <c r="B1017" s="98"/>
      <c r="C1017" s="79" t="str">
        <f>IFERROR(IF(B1017="No CAS","",INDEX('DEQ Pollutant List'!$C$7:$C$611,MATCH('3. Pollutant Emissions - EF'!B1017,'DEQ Pollutant List'!$B$7:$B$611,0))),"")</f>
        <v/>
      </c>
      <c r="D1017" s="113"/>
      <c r="E1017" s="99"/>
      <c r="F1017" s="100"/>
      <c r="G1017" s="101"/>
      <c r="H1017" s="81"/>
      <c r="I1017" s="102"/>
      <c r="J1017" s="100"/>
      <c r="K1017" s="103"/>
      <c r="L1017" s="81"/>
      <c r="M1017" s="100"/>
      <c r="N1017" s="103"/>
      <c r="O1017" s="81"/>
    </row>
    <row r="1018" spans="1:15">
      <c r="A1018" s="77"/>
      <c r="B1018" s="98"/>
      <c r="C1018" s="79" t="str">
        <f>IFERROR(IF(B1018="No CAS","",INDEX('DEQ Pollutant List'!$C$7:$C$611,MATCH('3. Pollutant Emissions - EF'!B1018,'DEQ Pollutant List'!$B$7:$B$611,0))),"")</f>
        <v/>
      </c>
      <c r="D1018" s="113"/>
      <c r="E1018" s="99"/>
      <c r="F1018" s="100"/>
      <c r="G1018" s="101"/>
      <c r="H1018" s="81"/>
      <c r="I1018" s="102"/>
      <c r="J1018" s="100"/>
      <c r="K1018" s="103"/>
      <c r="L1018" s="81"/>
      <c r="M1018" s="100"/>
      <c r="N1018" s="103"/>
      <c r="O1018" s="81"/>
    </row>
    <row r="1019" spans="1:15">
      <c r="A1019" s="77"/>
      <c r="B1019" s="98"/>
      <c r="C1019" s="79" t="str">
        <f>IFERROR(IF(B1019="No CAS","",INDEX('DEQ Pollutant List'!$C$7:$C$611,MATCH('3. Pollutant Emissions - EF'!B1019,'DEQ Pollutant List'!$B$7:$B$611,0))),"")</f>
        <v/>
      </c>
      <c r="D1019" s="113"/>
      <c r="E1019" s="99"/>
      <c r="F1019" s="100"/>
      <c r="G1019" s="101"/>
      <c r="H1019" s="81"/>
      <c r="I1019" s="102"/>
      <c r="J1019" s="100"/>
      <c r="K1019" s="103"/>
      <c r="L1019" s="81"/>
      <c r="M1019" s="100"/>
      <c r="N1019" s="103"/>
      <c r="O1019" s="81"/>
    </row>
    <row r="1020" spans="1:15">
      <c r="A1020" s="77"/>
      <c r="B1020" s="98"/>
      <c r="C1020" s="79" t="str">
        <f>IFERROR(IF(B1020="No CAS","",INDEX('DEQ Pollutant List'!$C$7:$C$611,MATCH('3. Pollutant Emissions - EF'!B1020,'DEQ Pollutant List'!$B$7:$B$611,0))),"")</f>
        <v/>
      </c>
      <c r="D1020" s="113"/>
      <c r="E1020" s="99"/>
      <c r="F1020" s="100"/>
      <c r="G1020" s="101"/>
      <c r="H1020" s="81"/>
      <c r="I1020" s="102"/>
      <c r="J1020" s="100"/>
      <c r="K1020" s="103"/>
      <c r="L1020" s="81"/>
      <c r="M1020" s="100"/>
      <c r="N1020" s="103"/>
      <c r="O1020" s="81"/>
    </row>
    <row r="1021" spans="1:15">
      <c r="A1021" s="77"/>
      <c r="B1021" s="98"/>
      <c r="C1021" s="79" t="str">
        <f>IFERROR(IF(B1021="No CAS","",INDEX('DEQ Pollutant List'!$C$7:$C$611,MATCH('3. Pollutant Emissions - EF'!B1021,'DEQ Pollutant List'!$B$7:$B$611,0))),"")</f>
        <v/>
      </c>
      <c r="D1021" s="113"/>
      <c r="E1021" s="99"/>
      <c r="F1021" s="100"/>
      <c r="G1021" s="101"/>
      <c r="H1021" s="81"/>
      <c r="I1021" s="102"/>
      <c r="J1021" s="100"/>
      <c r="K1021" s="103"/>
      <c r="L1021" s="81"/>
      <c r="M1021" s="100"/>
      <c r="N1021" s="103"/>
      <c r="O1021" s="81"/>
    </row>
    <row r="1022" spans="1:15">
      <c r="A1022" s="77"/>
      <c r="B1022" s="98"/>
      <c r="C1022" s="79" t="str">
        <f>IFERROR(IF(B1022="No CAS","",INDEX('DEQ Pollutant List'!$C$7:$C$611,MATCH('3. Pollutant Emissions - EF'!B1022,'DEQ Pollutant List'!$B$7:$B$611,0))),"")</f>
        <v/>
      </c>
      <c r="D1022" s="113"/>
      <c r="E1022" s="99"/>
      <c r="F1022" s="100"/>
      <c r="G1022" s="101"/>
      <c r="H1022" s="81"/>
      <c r="I1022" s="102"/>
      <c r="J1022" s="100"/>
      <c r="K1022" s="103"/>
      <c r="L1022" s="81"/>
      <c r="M1022" s="100"/>
      <c r="N1022" s="103"/>
      <c r="O1022" s="81"/>
    </row>
    <row r="1023" spans="1:15">
      <c r="A1023" s="77"/>
      <c r="B1023" s="98"/>
      <c r="C1023" s="79" t="str">
        <f>IFERROR(IF(B1023="No CAS","",INDEX('DEQ Pollutant List'!$C$7:$C$611,MATCH('3. Pollutant Emissions - EF'!B1023,'DEQ Pollutant List'!$B$7:$B$611,0))),"")</f>
        <v/>
      </c>
      <c r="D1023" s="113"/>
      <c r="E1023" s="99"/>
      <c r="F1023" s="100"/>
      <c r="G1023" s="101"/>
      <c r="H1023" s="81"/>
      <c r="I1023" s="102"/>
      <c r="J1023" s="100"/>
      <c r="K1023" s="103"/>
      <c r="L1023" s="81"/>
      <c r="M1023" s="100"/>
      <c r="N1023" s="103"/>
      <c r="O1023" s="81"/>
    </row>
    <row r="1024" spans="1:15">
      <c r="A1024" s="77"/>
      <c r="B1024" s="98"/>
      <c r="C1024" s="79" t="str">
        <f>IFERROR(IF(B1024="No CAS","",INDEX('DEQ Pollutant List'!$C$7:$C$611,MATCH('3. Pollutant Emissions - EF'!B1024,'DEQ Pollutant List'!$B$7:$B$611,0))),"")</f>
        <v/>
      </c>
      <c r="D1024" s="113"/>
      <c r="E1024" s="99"/>
      <c r="F1024" s="100"/>
      <c r="G1024" s="101"/>
      <c r="H1024" s="81"/>
      <c r="I1024" s="102"/>
      <c r="J1024" s="100"/>
      <c r="K1024" s="103"/>
      <c r="L1024" s="81"/>
      <c r="M1024" s="100"/>
      <c r="N1024" s="103"/>
      <c r="O1024" s="81"/>
    </row>
    <row r="1025" spans="1:15">
      <c r="A1025" s="77"/>
      <c r="B1025" s="98"/>
      <c r="C1025" s="79" t="str">
        <f>IFERROR(IF(B1025="No CAS","",INDEX('DEQ Pollutant List'!$C$7:$C$611,MATCH('3. Pollutant Emissions - EF'!B1025,'DEQ Pollutant List'!$B$7:$B$611,0))),"")</f>
        <v/>
      </c>
      <c r="D1025" s="113"/>
      <c r="E1025" s="99"/>
      <c r="F1025" s="100"/>
      <c r="G1025" s="101"/>
      <c r="H1025" s="81"/>
      <c r="I1025" s="102"/>
      <c r="J1025" s="100"/>
      <c r="K1025" s="103"/>
      <c r="L1025" s="81"/>
      <c r="M1025" s="100"/>
      <c r="N1025" s="103"/>
      <c r="O1025" s="81"/>
    </row>
    <row r="1026" spans="1:15">
      <c r="A1026" s="77"/>
      <c r="B1026" s="98"/>
      <c r="C1026" s="79" t="str">
        <f>IFERROR(IF(B1026="No CAS","",INDEX('DEQ Pollutant List'!$C$7:$C$611,MATCH('3. Pollutant Emissions - EF'!B1026,'DEQ Pollutant List'!$B$7:$B$611,0))),"")</f>
        <v/>
      </c>
      <c r="D1026" s="113"/>
      <c r="E1026" s="99"/>
      <c r="F1026" s="100"/>
      <c r="G1026" s="101"/>
      <c r="H1026" s="81"/>
      <c r="I1026" s="102"/>
      <c r="J1026" s="100"/>
      <c r="K1026" s="103"/>
      <c r="L1026" s="81"/>
      <c r="M1026" s="100"/>
      <c r="N1026" s="103"/>
      <c r="O1026" s="81"/>
    </row>
    <row r="1027" spans="1:15">
      <c r="A1027" s="77"/>
      <c r="B1027" s="98"/>
      <c r="C1027" s="79" t="str">
        <f>IFERROR(IF(B1027="No CAS","",INDEX('DEQ Pollutant List'!$C$7:$C$611,MATCH('3. Pollutant Emissions - EF'!B1027,'DEQ Pollutant List'!$B$7:$B$611,0))),"")</f>
        <v/>
      </c>
      <c r="D1027" s="113"/>
      <c r="E1027" s="99"/>
      <c r="F1027" s="100"/>
      <c r="G1027" s="101"/>
      <c r="H1027" s="81"/>
      <c r="I1027" s="102"/>
      <c r="J1027" s="100"/>
      <c r="K1027" s="103"/>
      <c r="L1027" s="81"/>
      <c r="M1027" s="100"/>
      <c r="N1027" s="103"/>
      <c r="O1027" s="81"/>
    </row>
    <row r="1028" spans="1:15">
      <c r="A1028" s="77"/>
      <c r="B1028" s="98"/>
      <c r="C1028" s="79" t="str">
        <f>IFERROR(IF(B1028="No CAS","",INDEX('DEQ Pollutant List'!$C$7:$C$611,MATCH('3. Pollutant Emissions - EF'!B1028,'DEQ Pollutant List'!$B$7:$B$611,0))),"")</f>
        <v/>
      </c>
      <c r="D1028" s="113"/>
      <c r="E1028" s="99"/>
      <c r="F1028" s="100"/>
      <c r="G1028" s="101"/>
      <c r="H1028" s="81"/>
      <c r="I1028" s="102"/>
      <c r="J1028" s="100"/>
      <c r="K1028" s="103"/>
      <c r="L1028" s="81"/>
      <c r="M1028" s="100"/>
      <c r="N1028" s="103"/>
      <c r="O1028" s="81"/>
    </row>
    <row r="1029" spans="1:15">
      <c r="A1029" s="77"/>
      <c r="B1029" s="98"/>
      <c r="C1029" s="79" t="str">
        <f>IFERROR(IF(B1029="No CAS","",INDEX('DEQ Pollutant List'!$C$7:$C$611,MATCH('3. Pollutant Emissions - EF'!B1029,'DEQ Pollutant List'!$B$7:$B$611,0))),"")</f>
        <v/>
      </c>
      <c r="D1029" s="113"/>
      <c r="E1029" s="99"/>
      <c r="F1029" s="100"/>
      <c r="G1029" s="101"/>
      <c r="H1029" s="81"/>
      <c r="I1029" s="102"/>
      <c r="J1029" s="100"/>
      <c r="K1029" s="103"/>
      <c r="L1029" s="81"/>
      <c r="M1029" s="100"/>
      <c r="N1029" s="103"/>
      <c r="O1029" s="81"/>
    </row>
    <row r="1030" spans="1:15">
      <c r="A1030" s="77"/>
      <c r="B1030" s="98"/>
      <c r="C1030" s="79" t="str">
        <f>IFERROR(IF(B1030="No CAS","",INDEX('DEQ Pollutant List'!$C$7:$C$611,MATCH('3. Pollutant Emissions - EF'!B1030,'DEQ Pollutant List'!$B$7:$B$611,0))),"")</f>
        <v/>
      </c>
      <c r="D1030" s="113"/>
      <c r="E1030" s="99"/>
      <c r="F1030" s="100"/>
      <c r="G1030" s="101"/>
      <c r="H1030" s="81"/>
      <c r="I1030" s="102"/>
      <c r="J1030" s="100"/>
      <c r="K1030" s="103"/>
      <c r="L1030" s="81"/>
      <c r="M1030" s="100"/>
      <c r="N1030" s="103"/>
      <c r="O1030" s="81"/>
    </row>
    <row r="1031" spans="1:15">
      <c r="A1031" s="77"/>
      <c r="B1031" s="98"/>
      <c r="C1031" s="79" t="str">
        <f>IFERROR(IF(B1031="No CAS","",INDEX('DEQ Pollutant List'!$C$7:$C$611,MATCH('3. Pollutant Emissions - EF'!B1031,'DEQ Pollutant List'!$B$7:$B$611,0))),"")</f>
        <v/>
      </c>
      <c r="D1031" s="113"/>
      <c r="E1031" s="99"/>
      <c r="F1031" s="100"/>
      <c r="G1031" s="101"/>
      <c r="H1031" s="81"/>
      <c r="I1031" s="102"/>
      <c r="J1031" s="100"/>
      <c r="K1031" s="103"/>
      <c r="L1031" s="81"/>
      <c r="M1031" s="100"/>
      <c r="N1031" s="103"/>
      <c r="O1031" s="81"/>
    </row>
    <row r="1032" spans="1:15">
      <c r="A1032" s="77"/>
      <c r="B1032" s="98"/>
      <c r="C1032" s="79" t="str">
        <f>IFERROR(IF(B1032="No CAS","",INDEX('DEQ Pollutant List'!$C$7:$C$611,MATCH('3. Pollutant Emissions - EF'!B1032,'DEQ Pollutant List'!$B$7:$B$611,0))),"")</f>
        <v/>
      </c>
      <c r="D1032" s="113"/>
      <c r="E1032" s="99"/>
      <c r="F1032" s="100"/>
      <c r="G1032" s="101"/>
      <c r="H1032" s="81"/>
      <c r="I1032" s="102"/>
      <c r="J1032" s="100"/>
      <c r="K1032" s="103"/>
      <c r="L1032" s="81"/>
      <c r="M1032" s="100"/>
      <c r="N1032" s="103"/>
      <c r="O1032" s="81"/>
    </row>
    <row r="1033" spans="1:15">
      <c r="A1033" s="77"/>
      <c r="B1033" s="98"/>
      <c r="C1033" s="79" t="str">
        <f>IFERROR(IF(B1033="No CAS","",INDEX('DEQ Pollutant List'!$C$7:$C$611,MATCH('3. Pollutant Emissions - EF'!B1033,'DEQ Pollutant List'!$B$7:$B$611,0))),"")</f>
        <v/>
      </c>
      <c r="D1033" s="113"/>
      <c r="E1033" s="99"/>
      <c r="F1033" s="100"/>
      <c r="G1033" s="101"/>
      <c r="H1033" s="81"/>
      <c r="I1033" s="102"/>
      <c r="J1033" s="100"/>
      <c r="K1033" s="103"/>
      <c r="L1033" s="81"/>
      <c r="M1033" s="100"/>
      <c r="N1033" s="103"/>
      <c r="O1033" s="81"/>
    </row>
    <row r="1034" spans="1:15">
      <c r="A1034" s="77"/>
      <c r="B1034" s="98"/>
      <c r="C1034" s="79" t="str">
        <f>IFERROR(IF(B1034="No CAS","",INDEX('DEQ Pollutant List'!$C$7:$C$611,MATCH('3. Pollutant Emissions - EF'!B1034,'DEQ Pollutant List'!$B$7:$B$611,0))),"")</f>
        <v/>
      </c>
      <c r="D1034" s="113"/>
      <c r="E1034" s="99"/>
      <c r="F1034" s="100"/>
      <c r="G1034" s="101"/>
      <c r="H1034" s="81"/>
      <c r="I1034" s="102"/>
      <c r="J1034" s="100"/>
      <c r="K1034" s="103"/>
      <c r="L1034" s="81"/>
      <c r="M1034" s="100"/>
      <c r="N1034" s="103"/>
      <c r="O1034" s="81"/>
    </row>
    <row r="1035" spans="1:15">
      <c r="A1035" s="77"/>
      <c r="B1035" s="98"/>
      <c r="C1035" s="79" t="str">
        <f>IFERROR(IF(B1035="No CAS","",INDEX('DEQ Pollutant List'!$C$7:$C$611,MATCH('3. Pollutant Emissions - EF'!B1035,'DEQ Pollutant List'!$B$7:$B$611,0))),"")</f>
        <v/>
      </c>
      <c r="D1035" s="113"/>
      <c r="E1035" s="99"/>
      <c r="F1035" s="100"/>
      <c r="G1035" s="101"/>
      <c r="H1035" s="81"/>
      <c r="I1035" s="102"/>
      <c r="J1035" s="100"/>
      <c r="K1035" s="103"/>
      <c r="L1035" s="81"/>
      <c r="M1035" s="100"/>
      <c r="N1035" s="103"/>
      <c r="O1035" s="81"/>
    </row>
    <row r="1036" spans="1:15">
      <c r="A1036" s="77"/>
      <c r="B1036" s="98"/>
      <c r="C1036" s="79" t="str">
        <f>IFERROR(IF(B1036="No CAS","",INDEX('DEQ Pollutant List'!$C$7:$C$611,MATCH('3. Pollutant Emissions - EF'!B1036,'DEQ Pollutant List'!$B$7:$B$611,0))),"")</f>
        <v/>
      </c>
      <c r="D1036" s="113"/>
      <c r="E1036" s="99"/>
      <c r="F1036" s="100"/>
      <c r="G1036" s="101"/>
      <c r="H1036" s="81"/>
      <c r="I1036" s="102"/>
      <c r="J1036" s="100"/>
      <c r="K1036" s="103"/>
      <c r="L1036" s="81"/>
      <c r="M1036" s="100"/>
      <c r="N1036" s="103"/>
      <c r="O1036" s="81"/>
    </row>
    <row r="1037" spans="1:15">
      <c r="A1037" s="77"/>
      <c r="B1037" s="98"/>
      <c r="C1037" s="79" t="str">
        <f>IFERROR(IF(B1037="No CAS","",INDEX('DEQ Pollutant List'!$C$7:$C$611,MATCH('3. Pollutant Emissions - EF'!B1037,'DEQ Pollutant List'!$B$7:$B$611,0))),"")</f>
        <v/>
      </c>
      <c r="D1037" s="113"/>
      <c r="E1037" s="99"/>
      <c r="F1037" s="100"/>
      <c r="G1037" s="101"/>
      <c r="H1037" s="81"/>
      <c r="I1037" s="102"/>
      <c r="J1037" s="100"/>
      <c r="K1037" s="103"/>
      <c r="L1037" s="81"/>
      <c r="M1037" s="100"/>
      <c r="N1037" s="103"/>
      <c r="O1037" s="81"/>
    </row>
    <row r="1038" spans="1:15">
      <c r="A1038" s="77"/>
      <c r="B1038" s="98"/>
      <c r="C1038" s="79" t="str">
        <f>IFERROR(IF(B1038="No CAS","",INDEX('DEQ Pollutant List'!$C$7:$C$611,MATCH('3. Pollutant Emissions - EF'!B1038,'DEQ Pollutant List'!$B$7:$B$611,0))),"")</f>
        <v/>
      </c>
      <c r="D1038" s="113"/>
      <c r="E1038" s="99"/>
      <c r="F1038" s="100"/>
      <c r="G1038" s="101"/>
      <c r="H1038" s="81"/>
      <c r="I1038" s="102"/>
      <c r="J1038" s="100"/>
      <c r="K1038" s="103"/>
      <c r="L1038" s="81"/>
      <c r="M1038" s="100"/>
      <c r="N1038" s="103"/>
      <c r="O1038" s="81"/>
    </row>
    <row r="1039" spans="1:15">
      <c r="A1039" s="77"/>
      <c r="B1039" s="98"/>
      <c r="C1039" s="79" t="str">
        <f>IFERROR(IF(B1039="No CAS","",INDEX('DEQ Pollutant List'!$C$7:$C$611,MATCH('3. Pollutant Emissions - EF'!B1039,'DEQ Pollutant List'!$B$7:$B$611,0))),"")</f>
        <v/>
      </c>
      <c r="D1039" s="113"/>
      <c r="E1039" s="99"/>
      <c r="F1039" s="100"/>
      <c r="G1039" s="101"/>
      <c r="H1039" s="81"/>
      <c r="I1039" s="102"/>
      <c r="J1039" s="100"/>
      <c r="K1039" s="103"/>
      <c r="L1039" s="81"/>
      <c r="M1039" s="100"/>
      <c r="N1039" s="103"/>
      <c r="O1039" s="81"/>
    </row>
    <row r="1040" spans="1:15">
      <c r="A1040" s="77"/>
      <c r="B1040" s="98"/>
      <c r="C1040" s="79" t="str">
        <f>IFERROR(IF(B1040="No CAS","",INDEX('DEQ Pollutant List'!$C$7:$C$611,MATCH('3. Pollutant Emissions - EF'!B1040,'DEQ Pollutant List'!$B$7:$B$611,0))),"")</f>
        <v/>
      </c>
      <c r="D1040" s="113"/>
      <c r="E1040" s="99"/>
      <c r="F1040" s="100"/>
      <c r="G1040" s="101"/>
      <c r="H1040" s="81"/>
      <c r="I1040" s="102"/>
      <c r="J1040" s="100"/>
      <c r="K1040" s="103"/>
      <c r="L1040" s="81"/>
      <c r="M1040" s="100"/>
      <c r="N1040" s="103"/>
      <c r="O1040" s="81"/>
    </row>
    <row r="1041" spans="1:15">
      <c r="A1041" s="77"/>
      <c r="B1041" s="98"/>
      <c r="C1041" s="79" t="str">
        <f>IFERROR(IF(B1041="No CAS","",INDEX('DEQ Pollutant List'!$C$7:$C$611,MATCH('3. Pollutant Emissions - EF'!B1041,'DEQ Pollutant List'!$B$7:$B$611,0))),"")</f>
        <v/>
      </c>
      <c r="D1041" s="113"/>
      <c r="E1041" s="99"/>
      <c r="F1041" s="100"/>
      <c r="G1041" s="101"/>
      <c r="H1041" s="81"/>
      <c r="I1041" s="102"/>
      <c r="J1041" s="100"/>
      <c r="K1041" s="103"/>
      <c r="L1041" s="81"/>
      <c r="M1041" s="100"/>
      <c r="N1041" s="103"/>
      <c r="O1041" s="81"/>
    </row>
    <row r="1042" spans="1:15">
      <c r="A1042" s="77"/>
      <c r="B1042" s="98"/>
      <c r="C1042" s="79" t="str">
        <f>IFERROR(IF(B1042="No CAS","",INDEX('DEQ Pollutant List'!$C$7:$C$611,MATCH('3. Pollutant Emissions - EF'!B1042,'DEQ Pollutant List'!$B$7:$B$611,0))),"")</f>
        <v/>
      </c>
      <c r="D1042" s="113"/>
      <c r="E1042" s="99"/>
      <c r="F1042" s="100"/>
      <c r="G1042" s="101"/>
      <c r="H1042" s="81"/>
      <c r="I1042" s="102"/>
      <c r="J1042" s="100"/>
      <c r="K1042" s="103"/>
      <c r="L1042" s="81"/>
      <c r="M1042" s="100"/>
      <c r="N1042" s="103"/>
      <c r="O1042" s="81"/>
    </row>
    <row r="1043" spans="1:15">
      <c r="A1043" s="77"/>
      <c r="B1043" s="98"/>
      <c r="C1043" s="79" t="str">
        <f>IFERROR(IF(B1043="No CAS","",INDEX('DEQ Pollutant List'!$C$7:$C$611,MATCH('3. Pollutant Emissions - EF'!B1043,'DEQ Pollutant List'!$B$7:$B$611,0))),"")</f>
        <v/>
      </c>
      <c r="D1043" s="113"/>
      <c r="E1043" s="99"/>
      <c r="F1043" s="100"/>
      <c r="G1043" s="101"/>
      <c r="H1043" s="81"/>
      <c r="I1043" s="102"/>
      <c r="J1043" s="100"/>
      <c r="K1043" s="103"/>
      <c r="L1043" s="81"/>
      <c r="M1043" s="100"/>
      <c r="N1043" s="103"/>
      <c r="O1043" s="81"/>
    </row>
    <row r="1044" spans="1:15">
      <c r="A1044" s="77"/>
      <c r="B1044" s="98"/>
      <c r="C1044" s="79" t="str">
        <f>IFERROR(IF(B1044="No CAS","",INDEX('DEQ Pollutant List'!$C$7:$C$611,MATCH('3. Pollutant Emissions - EF'!B1044,'DEQ Pollutant List'!$B$7:$B$611,0))),"")</f>
        <v/>
      </c>
      <c r="D1044" s="113"/>
      <c r="E1044" s="99"/>
      <c r="F1044" s="100"/>
      <c r="G1044" s="101"/>
      <c r="H1044" s="81"/>
      <c r="I1044" s="102"/>
      <c r="J1044" s="100"/>
      <c r="K1044" s="103"/>
      <c r="L1044" s="81"/>
      <c r="M1044" s="100"/>
      <c r="N1044" s="103"/>
      <c r="O1044" s="81"/>
    </row>
    <row r="1045" spans="1:15">
      <c r="A1045" s="77"/>
      <c r="B1045" s="98"/>
      <c r="C1045" s="79" t="str">
        <f>IFERROR(IF(B1045="No CAS","",INDEX('DEQ Pollutant List'!$C$7:$C$611,MATCH('3. Pollutant Emissions - EF'!B1045,'DEQ Pollutant List'!$B$7:$B$611,0))),"")</f>
        <v/>
      </c>
      <c r="D1045" s="113"/>
      <c r="E1045" s="99"/>
      <c r="F1045" s="100"/>
      <c r="G1045" s="101"/>
      <c r="H1045" s="81"/>
      <c r="I1045" s="102"/>
      <c r="J1045" s="100"/>
      <c r="K1045" s="103"/>
      <c r="L1045" s="81"/>
      <c r="M1045" s="100"/>
      <c r="N1045" s="103"/>
      <c r="O1045" s="81"/>
    </row>
    <row r="1046" spans="1:15">
      <c r="A1046" s="77"/>
      <c r="B1046" s="98"/>
      <c r="C1046" s="79" t="str">
        <f>IFERROR(IF(B1046="No CAS","",INDEX('DEQ Pollutant List'!$C$7:$C$611,MATCH('3. Pollutant Emissions - EF'!B1046,'DEQ Pollutant List'!$B$7:$B$611,0))),"")</f>
        <v/>
      </c>
      <c r="D1046" s="113"/>
      <c r="E1046" s="99"/>
      <c r="F1046" s="100"/>
      <c r="G1046" s="101"/>
      <c r="H1046" s="81"/>
      <c r="I1046" s="102"/>
      <c r="J1046" s="100"/>
      <c r="K1046" s="103"/>
      <c r="L1046" s="81"/>
      <c r="M1046" s="100"/>
      <c r="N1046" s="103"/>
      <c r="O1046" s="81"/>
    </row>
    <row r="1047" spans="1:15">
      <c r="A1047" s="77"/>
      <c r="B1047" s="98"/>
      <c r="C1047" s="79" t="str">
        <f>IFERROR(IF(B1047="No CAS","",INDEX('DEQ Pollutant List'!$C$7:$C$611,MATCH('3. Pollutant Emissions - EF'!B1047,'DEQ Pollutant List'!$B$7:$B$611,0))),"")</f>
        <v/>
      </c>
      <c r="D1047" s="113"/>
      <c r="E1047" s="99"/>
      <c r="F1047" s="100"/>
      <c r="G1047" s="101"/>
      <c r="H1047" s="81"/>
      <c r="I1047" s="102"/>
      <c r="J1047" s="100"/>
      <c r="K1047" s="103"/>
      <c r="L1047" s="81"/>
      <c r="M1047" s="100"/>
      <c r="N1047" s="103"/>
      <c r="O1047" s="81"/>
    </row>
    <row r="1048" spans="1:15">
      <c r="A1048" s="77"/>
      <c r="B1048" s="98"/>
      <c r="C1048" s="79" t="str">
        <f>IFERROR(IF(B1048="No CAS","",INDEX('DEQ Pollutant List'!$C$7:$C$611,MATCH('3. Pollutant Emissions - EF'!B1048,'DEQ Pollutant List'!$B$7:$B$611,0))),"")</f>
        <v/>
      </c>
      <c r="D1048" s="113"/>
      <c r="E1048" s="99"/>
      <c r="F1048" s="100"/>
      <c r="G1048" s="101"/>
      <c r="H1048" s="81"/>
      <c r="I1048" s="102"/>
      <c r="J1048" s="100"/>
      <c r="K1048" s="103"/>
      <c r="L1048" s="81"/>
      <c r="M1048" s="100"/>
      <c r="N1048" s="103"/>
      <c r="O1048" s="81"/>
    </row>
    <row r="1049" spans="1:15">
      <c r="A1049" s="77"/>
      <c r="B1049" s="98"/>
      <c r="C1049" s="79" t="str">
        <f>IFERROR(IF(B1049="No CAS","",INDEX('DEQ Pollutant List'!$C$7:$C$611,MATCH('3. Pollutant Emissions - EF'!B1049,'DEQ Pollutant List'!$B$7:$B$611,0))),"")</f>
        <v/>
      </c>
      <c r="D1049" s="113"/>
      <c r="E1049" s="99"/>
      <c r="F1049" s="100"/>
      <c r="G1049" s="101"/>
      <c r="H1049" s="81"/>
      <c r="I1049" s="102"/>
      <c r="J1049" s="100"/>
      <c r="K1049" s="103"/>
      <c r="L1049" s="81"/>
      <c r="M1049" s="100"/>
      <c r="N1049" s="103"/>
      <c r="O1049" s="81"/>
    </row>
    <row r="1050" spans="1:15">
      <c r="A1050" s="77"/>
      <c r="B1050" s="98"/>
      <c r="C1050" s="79" t="str">
        <f>IFERROR(IF(B1050="No CAS","",INDEX('DEQ Pollutant List'!$C$7:$C$611,MATCH('3. Pollutant Emissions - EF'!B1050,'DEQ Pollutant List'!$B$7:$B$611,0))),"")</f>
        <v/>
      </c>
      <c r="D1050" s="113"/>
      <c r="E1050" s="99"/>
      <c r="F1050" s="100"/>
      <c r="G1050" s="101"/>
      <c r="H1050" s="81"/>
      <c r="I1050" s="102"/>
      <c r="J1050" s="100"/>
      <c r="K1050" s="103"/>
      <c r="L1050" s="81"/>
      <c r="M1050" s="100"/>
      <c r="N1050" s="103"/>
      <c r="O1050" s="81"/>
    </row>
    <row r="1051" spans="1:15">
      <c r="A1051" s="77"/>
      <c r="B1051" s="98"/>
      <c r="C1051" s="79" t="str">
        <f>IFERROR(IF(B1051="No CAS","",INDEX('DEQ Pollutant List'!$C$7:$C$611,MATCH('3. Pollutant Emissions - EF'!B1051,'DEQ Pollutant List'!$B$7:$B$611,0))),"")</f>
        <v/>
      </c>
      <c r="D1051" s="113"/>
      <c r="E1051" s="99"/>
      <c r="F1051" s="100"/>
      <c r="G1051" s="101"/>
      <c r="H1051" s="81"/>
      <c r="I1051" s="102"/>
      <c r="J1051" s="100"/>
      <c r="K1051" s="103"/>
      <c r="L1051" s="81"/>
      <c r="M1051" s="100"/>
      <c r="N1051" s="103"/>
      <c r="O1051" s="81"/>
    </row>
    <row r="1052" spans="1:15">
      <c r="A1052" s="77"/>
      <c r="B1052" s="98"/>
      <c r="C1052" s="79" t="str">
        <f>IFERROR(IF(B1052="No CAS","",INDEX('DEQ Pollutant List'!$C$7:$C$611,MATCH('3. Pollutant Emissions - EF'!B1052,'DEQ Pollutant List'!$B$7:$B$611,0))),"")</f>
        <v/>
      </c>
      <c r="D1052" s="113"/>
      <c r="E1052" s="99"/>
      <c r="F1052" s="100"/>
      <c r="G1052" s="101"/>
      <c r="H1052" s="81"/>
      <c r="I1052" s="102"/>
      <c r="J1052" s="100"/>
      <c r="K1052" s="103"/>
      <c r="L1052" s="81"/>
      <c r="M1052" s="100"/>
      <c r="N1052" s="103"/>
      <c r="O1052" s="81"/>
    </row>
    <row r="1053" spans="1:15">
      <c r="A1053" s="77"/>
      <c r="B1053" s="98"/>
      <c r="C1053" s="79" t="str">
        <f>IFERROR(IF(B1053="No CAS","",INDEX('DEQ Pollutant List'!$C$7:$C$611,MATCH('3. Pollutant Emissions - EF'!B1053,'DEQ Pollutant List'!$B$7:$B$611,0))),"")</f>
        <v/>
      </c>
      <c r="D1053" s="113"/>
      <c r="E1053" s="99"/>
      <c r="F1053" s="100"/>
      <c r="G1053" s="101"/>
      <c r="H1053" s="81"/>
      <c r="I1053" s="102"/>
      <c r="J1053" s="100"/>
      <c r="K1053" s="103"/>
      <c r="L1053" s="81"/>
      <c r="M1053" s="100"/>
      <c r="N1053" s="103"/>
      <c r="O1053" s="81"/>
    </row>
    <row r="1054" spans="1:15">
      <c r="A1054" s="77"/>
      <c r="B1054" s="98"/>
      <c r="C1054" s="79" t="str">
        <f>IFERROR(IF(B1054="No CAS","",INDEX('DEQ Pollutant List'!$C$7:$C$611,MATCH('3. Pollutant Emissions - EF'!B1054,'DEQ Pollutant List'!$B$7:$B$611,0))),"")</f>
        <v/>
      </c>
      <c r="D1054" s="113"/>
      <c r="E1054" s="99"/>
      <c r="F1054" s="100"/>
      <c r="G1054" s="101"/>
      <c r="H1054" s="81"/>
      <c r="I1054" s="102"/>
      <c r="J1054" s="100"/>
      <c r="K1054" s="103"/>
      <c r="L1054" s="81"/>
      <c r="M1054" s="100"/>
      <c r="N1054" s="103"/>
      <c r="O1054" s="81"/>
    </row>
    <row r="1055" spans="1:15">
      <c r="A1055" s="77"/>
      <c r="B1055" s="98"/>
      <c r="C1055" s="79" t="str">
        <f>IFERROR(IF(B1055="No CAS","",INDEX('DEQ Pollutant List'!$C$7:$C$611,MATCH('3. Pollutant Emissions - EF'!B1055,'DEQ Pollutant List'!$B$7:$B$611,0))),"")</f>
        <v/>
      </c>
      <c r="D1055" s="113"/>
      <c r="E1055" s="99"/>
      <c r="F1055" s="100"/>
      <c r="G1055" s="101"/>
      <c r="H1055" s="81"/>
      <c r="I1055" s="102"/>
      <c r="J1055" s="100"/>
      <c r="K1055" s="103"/>
      <c r="L1055" s="81"/>
      <c r="M1055" s="100"/>
      <c r="N1055" s="103"/>
      <c r="O1055" s="81"/>
    </row>
    <row r="1056" spans="1:15">
      <c r="A1056" s="77"/>
      <c r="B1056" s="98"/>
      <c r="C1056" s="79" t="str">
        <f>IFERROR(IF(B1056="No CAS","",INDEX('DEQ Pollutant List'!$C$7:$C$611,MATCH('3. Pollutant Emissions - EF'!B1056,'DEQ Pollutant List'!$B$7:$B$611,0))),"")</f>
        <v/>
      </c>
      <c r="D1056" s="113"/>
      <c r="E1056" s="99"/>
      <c r="F1056" s="100"/>
      <c r="G1056" s="101"/>
      <c r="H1056" s="81"/>
      <c r="I1056" s="102"/>
      <c r="J1056" s="100"/>
      <c r="K1056" s="103"/>
      <c r="L1056" s="81"/>
      <c r="M1056" s="100"/>
      <c r="N1056" s="103"/>
      <c r="O1056" s="81"/>
    </row>
    <row r="1057" spans="1:15">
      <c r="A1057" s="77"/>
      <c r="B1057" s="98"/>
      <c r="C1057" s="79" t="str">
        <f>IFERROR(IF(B1057="No CAS","",INDEX('DEQ Pollutant List'!$C$7:$C$611,MATCH('3. Pollutant Emissions - EF'!B1057,'DEQ Pollutant List'!$B$7:$B$611,0))),"")</f>
        <v/>
      </c>
      <c r="D1057" s="113"/>
      <c r="E1057" s="99"/>
      <c r="F1057" s="100"/>
      <c r="G1057" s="101"/>
      <c r="H1057" s="81"/>
      <c r="I1057" s="102"/>
      <c r="J1057" s="100"/>
      <c r="K1057" s="103"/>
      <c r="L1057" s="81"/>
      <c r="M1057" s="100"/>
      <c r="N1057" s="103"/>
      <c r="O1057" s="81"/>
    </row>
    <row r="1058" spans="1:15">
      <c r="A1058" s="77"/>
      <c r="B1058" s="98"/>
      <c r="C1058" s="79" t="str">
        <f>IFERROR(IF(B1058="No CAS","",INDEX('DEQ Pollutant List'!$C$7:$C$611,MATCH('3. Pollutant Emissions - EF'!B1058,'DEQ Pollutant List'!$B$7:$B$611,0))),"")</f>
        <v/>
      </c>
      <c r="D1058" s="113"/>
      <c r="E1058" s="99"/>
      <c r="F1058" s="100"/>
      <c r="G1058" s="101"/>
      <c r="H1058" s="81"/>
      <c r="I1058" s="102"/>
      <c r="J1058" s="100"/>
      <c r="K1058" s="103"/>
      <c r="L1058" s="81"/>
      <c r="M1058" s="100"/>
      <c r="N1058" s="103"/>
      <c r="O1058" s="81"/>
    </row>
    <row r="1059" spans="1:15">
      <c r="A1059" s="77"/>
      <c r="B1059" s="98"/>
      <c r="C1059" s="79" t="str">
        <f>IFERROR(IF(B1059="No CAS","",INDEX('DEQ Pollutant List'!$C$7:$C$611,MATCH('3. Pollutant Emissions - EF'!B1059,'DEQ Pollutant List'!$B$7:$B$611,0))),"")</f>
        <v/>
      </c>
      <c r="D1059" s="113"/>
      <c r="E1059" s="99"/>
      <c r="F1059" s="100"/>
      <c r="G1059" s="101"/>
      <c r="H1059" s="81"/>
      <c r="I1059" s="102"/>
      <c r="J1059" s="100"/>
      <c r="K1059" s="103"/>
      <c r="L1059" s="81"/>
      <c r="M1059" s="100"/>
      <c r="N1059" s="103"/>
      <c r="O1059" s="81"/>
    </row>
    <row r="1060" spans="1:15">
      <c r="A1060" s="77"/>
      <c r="B1060" s="98"/>
      <c r="C1060" s="79" t="str">
        <f>IFERROR(IF(B1060="No CAS","",INDEX('DEQ Pollutant List'!$C$7:$C$611,MATCH('3. Pollutant Emissions - EF'!B1060,'DEQ Pollutant List'!$B$7:$B$611,0))),"")</f>
        <v/>
      </c>
      <c r="D1060" s="113"/>
      <c r="E1060" s="99"/>
      <c r="F1060" s="100"/>
      <c r="G1060" s="101"/>
      <c r="H1060" s="81"/>
      <c r="I1060" s="102"/>
      <c r="J1060" s="100"/>
      <c r="K1060" s="103"/>
      <c r="L1060" s="81"/>
      <c r="M1060" s="100"/>
      <c r="N1060" s="103"/>
      <c r="O1060" s="81"/>
    </row>
    <row r="1061" spans="1:15">
      <c r="A1061" s="77"/>
      <c r="B1061" s="98"/>
      <c r="C1061" s="79" t="str">
        <f>IFERROR(IF(B1061="No CAS","",INDEX('DEQ Pollutant List'!$C$7:$C$611,MATCH('3. Pollutant Emissions - EF'!B1061,'DEQ Pollutant List'!$B$7:$B$611,0))),"")</f>
        <v/>
      </c>
      <c r="D1061" s="113"/>
      <c r="E1061" s="99"/>
      <c r="F1061" s="100"/>
      <c r="G1061" s="101"/>
      <c r="H1061" s="81"/>
      <c r="I1061" s="102"/>
      <c r="J1061" s="100"/>
      <c r="K1061" s="103"/>
      <c r="L1061" s="81"/>
      <c r="M1061" s="100"/>
      <c r="N1061" s="103"/>
      <c r="O1061" s="81"/>
    </row>
    <row r="1062" spans="1:15">
      <c r="A1062" s="77"/>
      <c r="B1062" s="98"/>
      <c r="C1062" s="79" t="str">
        <f>IFERROR(IF(B1062="No CAS","",INDEX('DEQ Pollutant List'!$C$7:$C$611,MATCH('3. Pollutant Emissions - EF'!B1062,'DEQ Pollutant List'!$B$7:$B$611,0))),"")</f>
        <v/>
      </c>
      <c r="D1062" s="113"/>
      <c r="E1062" s="99"/>
      <c r="F1062" s="100"/>
      <c r="G1062" s="101"/>
      <c r="H1062" s="81"/>
      <c r="I1062" s="102"/>
      <c r="J1062" s="100"/>
      <c r="K1062" s="103"/>
      <c r="L1062" s="81"/>
      <c r="M1062" s="100"/>
      <c r="N1062" s="103"/>
      <c r="O1062" s="81"/>
    </row>
    <row r="1063" spans="1:15">
      <c r="A1063" s="77"/>
      <c r="B1063" s="98"/>
      <c r="C1063" s="79" t="str">
        <f>IFERROR(IF(B1063="No CAS","",INDEX('DEQ Pollutant List'!$C$7:$C$611,MATCH('3. Pollutant Emissions - EF'!B1063,'DEQ Pollutant List'!$B$7:$B$611,0))),"")</f>
        <v/>
      </c>
      <c r="D1063" s="113"/>
      <c r="E1063" s="99"/>
      <c r="F1063" s="100"/>
      <c r="G1063" s="101"/>
      <c r="H1063" s="81"/>
      <c r="I1063" s="102"/>
      <c r="J1063" s="100"/>
      <c r="K1063" s="103"/>
      <c r="L1063" s="81"/>
      <c r="M1063" s="100"/>
      <c r="N1063" s="103"/>
      <c r="O1063" s="81"/>
    </row>
    <row r="1064" spans="1:15">
      <c r="A1064" s="77"/>
      <c r="B1064" s="98"/>
      <c r="C1064" s="79" t="str">
        <f>IFERROR(IF(B1064="No CAS","",INDEX('DEQ Pollutant List'!$C$7:$C$611,MATCH('3. Pollutant Emissions - EF'!B1064,'DEQ Pollutant List'!$B$7:$B$611,0))),"")</f>
        <v/>
      </c>
      <c r="D1064" s="113"/>
      <c r="E1064" s="99"/>
      <c r="F1064" s="100"/>
      <c r="G1064" s="101"/>
      <c r="H1064" s="81"/>
      <c r="I1064" s="102"/>
      <c r="J1064" s="100"/>
      <c r="K1064" s="103"/>
      <c r="L1064" s="81"/>
      <c r="M1064" s="100"/>
      <c r="N1064" s="103"/>
      <c r="O1064" s="81"/>
    </row>
    <row r="1065" spans="1:15">
      <c r="A1065" s="77"/>
      <c r="B1065" s="98"/>
      <c r="C1065" s="79" t="str">
        <f>IFERROR(IF(B1065="No CAS","",INDEX('DEQ Pollutant List'!$C$7:$C$611,MATCH('3. Pollutant Emissions - EF'!B1065,'DEQ Pollutant List'!$B$7:$B$611,0))),"")</f>
        <v/>
      </c>
      <c r="D1065" s="113"/>
      <c r="E1065" s="99"/>
      <c r="F1065" s="100"/>
      <c r="G1065" s="101"/>
      <c r="H1065" s="81"/>
      <c r="I1065" s="102"/>
      <c r="J1065" s="100"/>
      <c r="K1065" s="103"/>
      <c r="L1065" s="81"/>
      <c r="M1065" s="100"/>
      <c r="N1065" s="103"/>
      <c r="O1065" s="81"/>
    </row>
    <row r="1066" spans="1:15">
      <c r="A1066" s="77"/>
      <c r="B1066" s="98"/>
      <c r="C1066" s="79" t="str">
        <f>IFERROR(IF(B1066="No CAS","",INDEX('DEQ Pollutant List'!$C$7:$C$611,MATCH('3. Pollutant Emissions - EF'!B1066,'DEQ Pollutant List'!$B$7:$B$611,0))),"")</f>
        <v/>
      </c>
      <c r="D1066" s="113"/>
      <c r="E1066" s="99"/>
      <c r="F1066" s="100"/>
      <c r="G1066" s="101"/>
      <c r="H1066" s="81"/>
      <c r="I1066" s="102"/>
      <c r="J1066" s="100"/>
      <c r="K1066" s="103"/>
      <c r="L1066" s="81"/>
      <c r="M1066" s="100"/>
      <c r="N1066" s="103"/>
      <c r="O1066" s="81"/>
    </row>
    <row r="1067" spans="1:15">
      <c r="A1067" s="77"/>
      <c r="B1067" s="98"/>
      <c r="C1067" s="79" t="str">
        <f>IFERROR(IF(B1067="No CAS","",INDEX('DEQ Pollutant List'!$C$7:$C$611,MATCH('3. Pollutant Emissions - EF'!B1067,'DEQ Pollutant List'!$B$7:$B$611,0))),"")</f>
        <v/>
      </c>
      <c r="D1067" s="113"/>
      <c r="E1067" s="99"/>
      <c r="F1067" s="100"/>
      <c r="G1067" s="101"/>
      <c r="H1067" s="81"/>
      <c r="I1067" s="102"/>
      <c r="J1067" s="100"/>
      <c r="K1067" s="103"/>
      <c r="L1067" s="81"/>
      <c r="M1067" s="100"/>
      <c r="N1067" s="103"/>
      <c r="O1067" s="81"/>
    </row>
    <row r="1068" spans="1:15">
      <c r="A1068" s="77"/>
      <c r="B1068" s="98"/>
      <c r="C1068" s="79" t="str">
        <f>IFERROR(IF(B1068="No CAS","",INDEX('DEQ Pollutant List'!$C$7:$C$611,MATCH('3. Pollutant Emissions - EF'!B1068,'DEQ Pollutant List'!$B$7:$B$611,0))),"")</f>
        <v/>
      </c>
      <c r="D1068" s="113"/>
      <c r="E1068" s="99"/>
      <c r="F1068" s="100"/>
      <c r="G1068" s="101"/>
      <c r="H1068" s="81"/>
      <c r="I1068" s="102"/>
      <c r="J1068" s="100"/>
      <c r="K1068" s="103"/>
      <c r="L1068" s="81"/>
      <c r="M1068" s="100"/>
      <c r="N1068" s="103"/>
      <c r="O1068" s="81"/>
    </row>
    <row r="1069" spans="1:15">
      <c r="A1069" s="77"/>
      <c r="B1069" s="98"/>
      <c r="C1069" s="79" t="str">
        <f>IFERROR(IF(B1069="No CAS","",INDEX('DEQ Pollutant List'!$C$7:$C$611,MATCH('3. Pollutant Emissions - EF'!B1069,'DEQ Pollutant List'!$B$7:$B$611,0))),"")</f>
        <v/>
      </c>
      <c r="D1069" s="113"/>
      <c r="E1069" s="99"/>
      <c r="F1069" s="100"/>
      <c r="G1069" s="101"/>
      <c r="H1069" s="81"/>
      <c r="I1069" s="102"/>
      <c r="J1069" s="100"/>
      <c r="K1069" s="103"/>
      <c r="L1069" s="81"/>
      <c r="M1069" s="100"/>
      <c r="N1069" s="103"/>
      <c r="O1069" s="81"/>
    </row>
    <row r="1070" spans="1:15">
      <c r="A1070" s="77"/>
      <c r="B1070" s="98"/>
      <c r="C1070" s="79" t="str">
        <f>IFERROR(IF(B1070="No CAS","",INDEX('DEQ Pollutant List'!$C$7:$C$611,MATCH('3. Pollutant Emissions - EF'!B1070,'DEQ Pollutant List'!$B$7:$B$611,0))),"")</f>
        <v/>
      </c>
      <c r="D1070" s="113"/>
      <c r="E1070" s="99"/>
      <c r="F1070" s="100"/>
      <c r="G1070" s="101"/>
      <c r="H1070" s="81"/>
      <c r="I1070" s="102"/>
      <c r="J1070" s="100"/>
      <c r="K1070" s="103"/>
      <c r="L1070" s="81"/>
      <c r="M1070" s="100"/>
      <c r="N1070" s="103"/>
      <c r="O1070" s="81"/>
    </row>
    <row r="1071" spans="1:15">
      <c r="A1071" s="77"/>
      <c r="B1071" s="98"/>
      <c r="C1071" s="79" t="str">
        <f>IFERROR(IF(B1071="No CAS","",INDEX('DEQ Pollutant List'!$C$7:$C$611,MATCH('3. Pollutant Emissions - EF'!B1071,'DEQ Pollutant List'!$B$7:$B$611,0))),"")</f>
        <v/>
      </c>
      <c r="D1071" s="113"/>
      <c r="E1071" s="99"/>
      <c r="F1071" s="100"/>
      <c r="G1071" s="101"/>
      <c r="H1071" s="81"/>
      <c r="I1071" s="102"/>
      <c r="J1071" s="100"/>
      <c r="K1071" s="103"/>
      <c r="L1071" s="81"/>
      <c r="M1071" s="100"/>
      <c r="N1071" s="103"/>
      <c r="O1071" s="81"/>
    </row>
    <row r="1072" spans="1:15">
      <c r="A1072" s="77"/>
      <c r="B1072" s="98"/>
      <c r="C1072" s="79" t="str">
        <f>IFERROR(IF(B1072="No CAS","",INDEX('DEQ Pollutant List'!$C$7:$C$611,MATCH('3. Pollutant Emissions - EF'!B1072,'DEQ Pollutant List'!$B$7:$B$611,0))),"")</f>
        <v/>
      </c>
      <c r="D1072" s="113"/>
      <c r="E1072" s="99"/>
      <c r="F1072" s="100"/>
      <c r="G1072" s="101"/>
      <c r="H1072" s="81"/>
      <c r="I1072" s="102"/>
      <c r="J1072" s="100"/>
      <c r="K1072" s="103"/>
      <c r="L1072" s="81"/>
      <c r="M1072" s="100"/>
      <c r="N1072" s="103"/>
      <c r="O1072" s="81"/>
    </row>
    <row r="1073" spans="1:15">
      <c r="A1073" s="77"/>
      <c r="B1073" s="98"/>
      <c r="C1073" s="79" t="str">
        <f>IFERROR(IF(B1073="No CAS","",INDEX('DEQ Pollutant List'!$C$7:$C$611,MATCH('3. Pollutant Emissions - EF'!B1073,'DEQ Pollutant List'!$B$7:$B$611,0))),"")</f>
        <v/>
      </c>
      <c r="D1073" s="113"/>
      <c r="E1073" s="99"/>
      <c r="F1073" s="100"/>
      <c r="G1073" s="101"/>
      <c r="H1073" s="81"/>
      <c r="I1073" s="102"/>
      <c r="J1073" s="100"/>
      <c r="K1073" s="103"/>
      <c r="L1073" s="81"/>
      <c r="M1073" s="100"/>
      <c r="N1073" s="103"/>
      <c r="O1073" s="81"/>
    </row>
    <row r="1074" spans="1:15">
      <c r="A1074" s="77"/>
      <c r="B1074" s="98"/>
      <c r="C1074" s="79" t="str">
        <f>IFERROR(IF(B1074="No CAS","",INDEX('DEQ Pollutant List'!$C$7:$C$611,MATCH('3. Pollutant Emissions - EF'!B1074,'DEQ Pollutant List'!$B$7:$B$611,0))),"")</f>
        <v/>
      </c>
      <c r="D1074" s="113"/>
      <c r="E1074" s="99"/>
      <c r="F1074" s="100"/>
      <c r="G1074" s="101"/>
      <c r="H1074" s="81"/>
      <c r="I1074" s="102"/>
      <c r="J1074" s="100"/>
      <c r="K1074" s="103"/>
      <c r="L1074" s="81"/>
      <c r="M1074" s="100"/>
      <c r="N1074" s="103"/>
      <c r="O1074" s="81"/>
    </row>
    <row r="1075" spans="1:15">
      <c r="A1075" s="77"/>
      <c r="B1075" s="98"/>
      <c r="C1075" s="79" t="str">
        <f>IFERROR(IF(B1075="No CAS","",INDEX('DEQ Pollutant List'!$C$7:$C$611,MATCH('3. Pollutant Emissions - EF'!B1075,'DEQ Pollutant List'!$B$7:$B$611,0))),"")</f>
        <v/>
      </c>
      <c r="D1075" s="113"/>
      <c r="E1075" s="99"/>
      <c r="F1075" s="100"/>
      <c r="G1075" s="101"/>
      <c r="H1075" s="81"/>
      <c r="I1075" s="102"/>
      <c r="J1075" s="100"/>
      <c r="K1075" s="103"/>
      <c r="L1075" s="81"/>
      <c r="M1075" s="100"/>
      <c r="N1075" s="103"/>
      <c r="O1075" s="81"/>
    </row>
    <row r="1076" spans="1:15">
      <c r="A1076" s="77"/>
      <c r="B1076" s="98"/>
      <c r="C1076" s="79" t="str">
        <f>IFERROR(IF(B1076="No CAS","",INDEX('DEQ Pollutant List'!$C$7:$C$611,MATCH('3. Pollutant Emissions - EF'!B1076,'DEQ Pollutant List'!$B$7:$B$611,0))),"")</f>
        <v/>
      </c>
      <c r="D1076" s="113"/>
      <c r="E1076" s="99"/>
      <c r="F1076" s="100"/>
      <c r="G1076" s="101"/>
      <c r="H1076" s="81"/>
      <c r="I1076" s="102"/>
      <c r="J1076" s="100"/>
      <c r="K1076" s="103"/>
      <c r="L1076" s="81"/>
      <c r="M1076" s="100"/>
      <c r="N1076" s="103"/>
      <c r="O1076" s="81"/>
    </row>
    <row r="1077" spans="1:15">
      <c r="A1077" s="77"/>
      <c r="B1077" s="98"/>
      <c r="C1077" s="79" t="str">
        <f>IFERROR(IF(B1077="No CAS","",INDEX('DEQ Pollutant List'!$C$7:$C$611,MATCH('3. Pollutant Emissions - EF'!B1077,'DEQ Pollutant List'!$B$7:$B$611,0))),"")</f>
        <v/>
      </c>
      <c r="D1077" s="113"/>
      <c r="E1077" s="99"/>
      <c r="F1077" s="100"/>
      <c r="G1077" s="101"/>
      <c r="H1077" s="81"/>
      <c r="I1077" s="102"/>
      <c r="J1077" s="100"/>
      <c r="K1077" s="103"/>
      <c r="L1077" s="81"/>
      <c r="M1077" s="100"/>
      <c r="N1077" s="103"/>
      <c r="O1077" s="81"/>
    </row>
    <row r="1078" spans="1:15">
      <c r="A1078" s="77"/>
      <c r="B1078" s="98"/>
      <c r="C1078" s="79" t="str">
        <f>IFERROR(IF(B1078="No CAS","",INDEX('DEQ Pollutant List'!$C$7:$C$611,MATCH('3. Pollutant Emissions - EF'!B1078,'DEQ Pollutant List'!$B$7:$B$611,0))),"")</f>
        <v/>
      </c>
      <c r="D1078" s="113"/>
      <c r="E1078" s="99"/>
      <c r="F1078" s="100"/>
      <c r="G1078" s="101"/>
      <c r="H1078" s="81"/>
      <c r="I1078" s="102"/>
      <c r="J1078" s="100"/>
      <c r="K1078" s="103"/>
      <c r="L1078" s="81"/>
      <c r="M1078" s="100"/>
      <c r="N1078" s="103"/>
      <c r="O1078" s="81"/>
    </row>
    <row r="1079" spans="1:15">
      <c r="A1079" s="77"/>
      <c r="B1079" s="98"/>
      <c r="C1079" s="79" t="str">
        <f>IFERROR(IF(B1079="No CAS","",INDEX('DEQ Pollutant List'!$C$7:$C$611,MATCH('3. Pollutant Emissions - EF'!B1079,'DEQ Pollutant List'!$B$7:$B$611,0))),"")</f>
        <v/>
      </c>
      <c r="D1079" s="113"/>
      <c r="E1079" s="99"/>
      <c r="F1079" s="100"/>
      <c r="G1079" s="101"/>
      <c r="H1079" s="81"/>
      <c r="I1079" s="102"/>
      <c r="J1079" s="100"/>
      <c r="K1079" s="103"/>
      <c r="L1079" s="81"/>
      <c r="M1079" s="100"/>
      <c r="N1079" s="103"/>
      <c r="O1079" s="81"/>
    </row>
    <row r="1080" spans="1:15">
      <c r="A1080" s="77"/>
      <c r="B1080" s="98"/>
      <c r="C1080" s="79" t="str">
        <f>IFERROR(IF(B1080="No CAS","",INDEX('DEQ Pollutant List'!$C$7:$C$611,MATCH('3. Pollutant Emissions - EF'!B1080,'DEQ Pollutant List'!$B$7:$B$611,0))),"")</f>
        <v/>
      </c>
      <c r="D1080" s="113"/>
      <c r="E1080" s="99"/>
      <c r="F1080" s="100"/>
      <c r="G1080" s="101"/>
      <c r="H1080" s="81"/>
      <c r="I1080" s="102"/>
      <c r="J1080" s="100"/>
      <c r="K1080" s="103"/>
      <c r="L1080" s="81"/>
      <c r="M1080" s="100"/>
      <c r="N1080" s="103"/>
      <c r="O1080" s="81"/>
    </row>
    <row r="1081" spans="1:15">
      <c r="A1081" s="77"/>
      <c r="B1081" s="98"/>
      <c r="C1081" s="79" t="str">
        <f>IFERROR(IF(B1081="No CAS","",INDEX('DEQ Pollutant List'!$C$7:$C$611,MATCH('3. Pollutant Emissions - EF'!B1081,'DEQ Pollutant List'!$B$7:$B$611,0))),"")</f>
        <v/>
      </c>
      <c r="D1081" s="113" t="str">
        <f>IFERROR(IF(OR($B1081="",$B1081="No CAS"),INDEX('DEQ Pollutant List'!$A$7:$A$611,MATCH($C1081,'DEQ Pollutant List'!$C$7:$C$611,0)),INDEX('DEQ Pollutant List'!$A$7:$A$611,MATCH($B1081,'DEQ Pollutant List'!$B$7:$B$611,0))),"")</f>
        <v/>
      </c>
      <c r="E1081" s="99"/>
      <c r="F1081" s="100"/>
      <c r="G1081" s="101"/>
      <c r="H1081" s="81"/>
      <c r="I1081" s="102"/>
      <c r="J1081" s="100"/>
      <c r="K1081" s="103"/>
      <c r="L1081" s="81"/>
      <c r="M1081" s="100"/>
      <c r="N1081" s="103"/>
      <c r="O1081" s="81"/>
    </row>
    <row r="1082" spans="1:15">
      <c r="A1082" s="77"/>
      <c r="B1082" s="98"/>
      <c r="C1082" s="79" t="str">
        <f>IFERROR(IF(B1082="No CAS","",INDEX('DEQ Pollutant List'!$C$7:$C$611,MATCH('3. Pollutant Emissions - EF'!B1082,'DEQ Pollutant List'!$B$7:$B$611,0))),"")</f>
        <v/>
      </c>
      <c r="D1082" s="113" t="str">
        <f>IFERROR(IF(OR($B1082="",$B1082="No CAS"),INDEX('DEQ Pollutant List'!$A$7:$A$611,MATCH($C1082,'DEQ Pollutant List'!$C$7:$C$611,0)),INDEX('DEQ Pollutant List'!$A$7:$A$611,MATCH($B1082,'DEQ Pollutant List'!$B$7:$B$611,0))),"")</f>
        <v/>
      </c>
      <c r="E1082" s="99"/>
      <c r="F1082" s="100"/>
      <c r="G1082" s="101"/>
      <c r="H1082" s="81"/>
      <c r="I1082" s="102"/>
      <c r="J1082" s="100"/>
      <c r="K1082" s="103"/>
      <c r="L1082" s="81"/>
      <c r="M1082" s="100"/>
      <c r="N1082" s="103"/>
      <c r="O1082" s="81"/>
    </row>
    <row r="1083" spans="1:15">
      <c r="A1083" s="77"/>
      <c r="B1083" s="98"/>
      <c r="C1083" s="79" t="str">
        <f>IFERROR(IF(B1083="No CAS","",INDEX('DEQ Pollutant List'!$C$7:$C$611,MATCH('3. Pollutant Emissions - EF'!B1083,'DEQ Pollutant List'!$B$7:$B$611,0))),"")</f>
        <v/>
      </c>
      <c r="D1083" s="113" t="str">
        <f>IFERROR(IF(OR($B1083="",$B1083="No CAS"),INDEX('DEQ Pollutant List'!$A$7:$A$611,MATCH($C1083,'DEQ Pollutant List'!$C$7:$C$611,0)),INDEX('DEQ Pollutant List'!$A$7:$A$611,MATCH($B1083,'DEQ Pollutant List'!$B$7:$B$611,0))),"")</f>
        <v/>
      </c>
      <c r="E1083" s="99"/>
      <c r="F1083" s="100"/>
      <c r="G1083" s="101"/>
      <c r="H1083" s="81"/>
      <c r="I1083" s="102"/>
      <c r="J1083" s="100"/>
      <c r="K1083" s="103"/>
      <c r="L1083" s="81"/>
      <c r="M1083" s="100"/>
      <c r="N1083" s="103"/>
      <c r="O1083" s="81"/>
    </row>
    <row r="1084" spans="1:15">
      <c r="A1084" s="77"/>
      <c r="B1084" s="98"/>
      <c r="C1084" s="79" t="str">
        <f>IFERROR(IF(B1084="No CAS","",INDEX('DEQ Pollutant List'!$C$7:$C$611,MATCH('3. Pollutant Emissions - EF'!B1084,'DEQ Pollutant List'!$B$7:$B$611,0))),"")</f>
        <v/>
      </c>
      <c r="D1084" s="113" t="str">
        <f>IFERROR(IF(OR($B1084="",$B1084="No CAS"),INDEX('DEQ Pollutant List'!$A$7:$A$611,MATCH($C1084,'DEQ Pollutant List'!$C$7:$C$611,0)),INDEX('DEQ Pollutant List'!$A$7:$A$611,MATCH($B1084,'DEQ Pollutant List'!$B$7:$B$611,0))),"")</f>
        <v/>
      </c>
      <c r="E1084" s="99"/>
      <c r="F1084" s="100"/>
      <c r="G1084" s="101"/>
      <c r="H1084" s="81"/>
      <c r="I1084" s="102"/>
      <c r="J1084" s="100"/>
      <c r="K1084" s="103"/>
      <c r="L1084" s="81"/>
      <c r="M1084" s="100"/>
      <c r="N1084" s="103"/>
      <c r="O1084" s="81"/>
    </row>
    <row r="1085" spans="1:15">
      <c r="A1085" s="77"/>
      <c r="B1085" s="98"/>
      <c r="C1085" s="79" t="str">
        <f>IFERROR(IF(B1085="No CAS","",INDEX('DEQ Pollutant List'!$C$7:$C$611,MATCH('3. Pollutant Emissions - EF'!B1085,'DEQ Pollutant List'!$B$7:$B$611,0))),"")</f>
        <v/>
      </c>
      <c r="D1085" s="113" t="str">
        <f>IFERROR(IF(OR($B1085="",$B1085="No CAS"),INDEX('DEQ Pollutant List'!$A$7:$A$611,MATCH($C1085,'DEQ Pollutant List'!$C$7:$C$611,0)),INDEX('DEQ Pollutant List'!$A$7:$A$611,MATCH($B1085,'DEQ Pollutant List'!$B$7:$B$611,0))),"")</f>
        <v/>
      </c>
      <c r="E1085" s="99"/>
      <c r="F1085" s="100"/>
      <c r="G1085" s="101"/>
      <c r="H1085" s="81"/>
      <c r="I1085" s="102"/>
      <c r="J1085" s="100"/>
      <c r="K1085" s="103"/>
      <c r="L1085" s="81"/>
      <c r="M1085" s="100"/>
      <c r="N1085" s="103"/>
      <c r="O1085" s="81"/>
    </row>
    <row r="1086" spans="1:15">
      <c r="A1086" s="77"/>
      <c r="B1086" s="98"/>
      <c r="C1086" s="79" t="str">
        <f>IFERROR(IF(B1086="No CAS","",INDEX('DEQ Pollutant List'!$C$7:$C$611,MATCH('3. Pollutant Emissions - EF'!B1086,'DEQ Pollutant List'!$B$7:$B$611,0))),"")</f>
        <v/>
      </c>
      <c r="D1086" s="113" t="str">
        <f>IFERROR(IF(OR($B1086="",$B1086="No CAS"),INDEX('DEQ Pollutant List'!$A$7:$A$611,MATCH($C1086,'DEQ Pollutant List'!$C$7:$C$611,0)),INDEX('DEQ Pollutant List'!$A$7:$A$611,MATCH($B1086,'DEQ Pollutant List'!$B$7:$B$611,0))),"")</f>
        <v/>
      </c>
      <c r="E1086" s="99"/>
      <c r="F1086" s="100"/>
      <c r="G1086" s="101"/>
      <c r="H1086" s="81"/>
      <c r="I1086" s="102"/>
      <c r="J1086" s="100"/>
      <c r="K1086" s="103"/>
      <c r="L1086" s="81"/>
      <c r="M1086" s="100"/>
      <c r="N1086" s="103"/>
      <c r="O1086" s="81"/>
    </row>
    <row r="1087" spans="1:15">
      <c r="A1087" s="77"/>
      <c r="B1087" s="98"/>
      <c r="C1087" s="79" t="str">
        <f>IFERROR(IF(B1087="No CAS","",INDEX('DEQ Pollutant List'!$C$7:$C$611,MATCH('3. Pollutant Emissions - EF'!B1087,'DEQ Pollutant List'!$B$7:$B$611,0))),"")</f>
        <v/>
      </c>
      <c r="D1087" s="113" t="str">
        <f>IFERROR(IF(OR($B1087="",$B1087="No CAS"),INDEX('DEQ Pollutant List'!$A$7:$A$611,MATCH($C1087,'DEQ Pollutant List'!$C$7:$C$611,0)),INDEX('DEQ Pollutant List'!$A$7:$A$611,MATCH($B1087,'DEQ Pollutant List'!$B$7:$B$611,0))),"")</f>
        <v/>
      </c>
      <c r="E1087" s="99"/>
      <c r="F1087" s="100"/>
      <c r="G1087" s="101"/>
      <c r="H1087" s="81"/>
      <c r="I1087" s="102"/>
      <c r="J1087" s="100"/>
      <c r="K1087" s="103"/>
      <c r="L1087" s="81"/>
      <c r="M1087" s="100"/>
      <c r="N1087" s="103"/>
      <c r="O1087" s="81"/>
    </row>
    <row r="1088" spans="1:15">
      <c r="A1088" s="77"/>
      <c r="B1088" s="98"/>
      <c r="C1088" s="79" t="str">
        <f>IFERROR(IF(B1088="No CAS","",INDEX('DEQ Pollutant List'!$C$7:$C$611,MATCH('3. Pollutant Emissions - EF'!B1088,'DEQ Pollutant List'!$B$7:$B$611,0))),"")</f>
        <v/>
      </c>
      <c r="D1088" s="113" t="str">
        <f>IFERROR(IF(OR($B1088="",$B1088="No CAS"),INDEX('DEQ Pollutant List'!$A$7:$A$611,MATCH($C1088,'DEQ Pollutant List'!$C$7:$C$611,0)),INDEX('DEQ Pollutant List'!$A$7:$A$611,MATCH($B1088,'DEQ Pollutant List'!$B$7:$B$611,0))),"")</f>
        <v/>
      </c>
      <c r="E1088" s="99"/>
      <c r="F1088" s="100"/>
      <c r="G1088" s="101"/>
      <c r="H1088" s="81"/>
      <c r="I1088" s="102"/>
      <c r="J1088" s="100"/>
      <c r="K1088" s="103"/>
      <c r="L1088" s="81"/>
      <c r="M1088" s="100"/>
      <c r="N1088" s="103"/>
      <c r="O1088" s="81"/>
    </row>
    <row r="1089" spans="1:15">
      <c r="A1089" s="77"/>
      <c r="B1089" s="98"/>
      <c r="C1089" s="79" t="str">
        <f>IFERROR(IF(B1089="No CAS","",INDEX('DEQ Pollutant List'!$C$7:$C$611,MATCH('3. Pollutant Emissions - EF'!B1089,'DEQ Pollutant List'!$B$7:$B$611,0))),"")</f>
        <v/>
      </c>
      <c r="D1089" s="113" t="str">
        <f>IFERROR(IF(OR($B1089="",$B1089="No CAS"),INDEX('DEQ Pollutant List'!$A$7:$A$611,MATCH($C1089,'DEQ Pollutant List'!$C$7:$C$611,0)),INDEX('DEQ Pollutant List'!$A$7:$A$611,MATCH($B1089,'DEQ Pollutant List'!$B$7:$B$611,0))),"")</f>
        <v/>
      </c>
      <c r="E1089" s="99"/>
      <c r="F1089" s="100"/>
      <c r="G1089" s="101"/>
      <c r="H1089" s="81"/>
      <c r="I1089" s="102"/>
      <c r="J1089" s="100"/>
      <c r="K1089" s="103"/>
      <c r="L1089" s="81"/>
      <c r="M1089" s="100"/>
      <c r="N1089" s="103"/>
      <c r="O1089" s="81"/>
    </row>
    <row r="1090" spans="1:15">
      <c r="A1090" s="77"/>
      <c r="B1090" s="98"/>
      <c r="C1090" s="79" t="str">
        <f>IFERROR(IF(B1090="No CAS","",INDEX('DEQ Pollutant List'!$C$7:$C$611,MATCH('3. Pollutant Emissions - EF'!B1090,'DEQ Pollutant List'!$B$7:$B$611,0))),"")</f>
        <v/>
      </c>
      <c r="D1090" s="113" t="str">
        <f>IFERROR(IF(OR($B1090="",$B1090="No CAS"),INDEX('DEQ Pollutant List'!$A$7:$A$611,MATCH($C1090,'DEQ Pollutant List'!$C$7:$C$611,0)),INDEX('DEQ Pollutant List'!$A$7:$A$611,MATCH($B1090,'DEQ Pollutant List'!$B$7:$B$611,0))),"")</f>
        <v/>
      </c>
      <c r="E1090" s="99"/>
      <c r="F1090" s="100"/>
      <c r="G1090" s="101"/>
      <c r="H1090" s="81"/>
      <c r="I1090" s="102"/>
      <c r="J1090" s="100"/>
      <c r="K1090" s="103"/>
      <c r="L1090" s="81"/>
      <c r="M1090" s="100"/>
      <c r="N1090" s="103"/>
      <c r="O1090" s="81"/>
    </row>
    <row r="1091" spans="1:15">
      <c r="A1091" s="77"/>
      <c r="B1091" s="98"/>
      <c r="C1091" s="79" t="str">
        <f>IFERROR(IF(B1091="No CAS","",INDEX('DEQ Pollutant List'!$C$7:$C$611,MATCH('3. Pollutant Emissions - EF'!B1091,'DEQ Pollutant List'!$B$7:$B$611,0))),"")</f>
        <v/>
      </c>
      <c r="D1091" s="113" t="str">
        <f>IFERROR(IF(OR($B1091="",$B1091="No CAS"),INDEX('DEQ Pollutant List'!$A$7:$A$611,MATCH($C1091,'DEQ Pollutant List'!$C$7:$C$611,0)),INDEX('DEQ Pollutant List'!$A$7:$A$611,MATCH($B1091,'DEQ Pollutant List'!$B$7:$B$611,0))),"")</f>
        <v/>
      </c>
      <c r="E1091" s="99"/>
      <c r="F1091" s="100"/>
      <c r="G1091" s="101"/>
      <c r="H1091" s="81"/>
      <c r="I1091" s="102"/>
      <c r="J1091" s="100"/>
      <c r="K1091" s="103"/>
      <c r="L1091" s="81"/>
      <c r="M1091" s="100"/>
      <c r="N1091" s="103"/>
      <c r="O1091" s="81"/>
    </row>
    <row r="1092" spans="1:15">
      <c r="A1092" s="77"/>
      <c r="B1092" s="98"/>
      <c r="C1092" s="79" t="str">
        <f>IFERROR(IF(B1092="No CAS","",INDEX('DEQ Pollutant List'!$C$7:$C$611,MATCH('3. Pollutant Emissions - EF'!B1092,'DEQ Pollutant List'!$B$7:$B$611,0))),"")</f>
        <v/>
      </c>
      <c r="D1092" s="113" t="str">
        <f>IFERROR(IF(OR($B1092="",$B1092="No CAS"),INDEX('DEQ Pollutant List'!$A$7:$A$611,MATCH($C1092,'DEQ Pollutant List'!$C$7:$C$611,0)),INDEX('DEQ Pollutant List'!$A$7:$A$611,MATCH($B1092,'DEQ Pollutant List'!$B$7:$B$611,0))),"")</f>
        <v/>
      </c>
      <c r="E1092" s="99"/>
      <c r="F1092" s="100"/>
      <c r="G1092" s="101"/>
      <c r="H1092" s="81"/>
      <c r="I1092" s="102"/>
      <c r="J1092" s="100"/>
      <c r="K1092" s="103"/>
      <c r="L1092" s="81"/>
      <c r="M1092" s="100"/>
      <c r="N1092" s="103"/>
      <c r="O1092" s="81"/>
    </row>
    <row r="1093" spans="1:15">
      <c r="A1093" s="77"/>
      <c r="B1093" s="98"/>
      <c r="C1093" s="79" t="str">
        <f>IFERROR(IF(B1093="No CAS","",INDEX('DEQ Pollutant List'!$C$7:$C$611,MATCH('3. Pollutant Emissions - EF'!B1093,'DEQ Pollutant List'!$B$7:$B$611,0))),"")</f>
        <v/>
      </c>
      <c r="D1093" s="113" t="str">
        <f>IFERROR(IF(OR($B1093="",$B1093="No CAS"),INDEX('DEQ Pollutant List'!$A$7:$A$611,MATCH($C1093,'DEQ Pollutant List'!$C$7:$C$611,0)),INDEX('DEQ Pollutant List'!$A$7:$A$611,MATCH($B1093,'DEQ Pollutant List'!$B$7:$B$611,0))),"")</f>
        <v/>
      </c>
      <c r="E1093" s="99"/>
      <c r="F1093" s="100"/>
      <c r="G1093" s="101"/>
      <c r="H1093" s="81"/>
      <c r="I1093" s="102"/>
      <c r="J1093" s="100"/>
      <c r="K1093" s="103"/>
      <c r="L1093" s="81"/>
      <c r="M1093" s="100"/>
      <c r="N1093" s="103"/>
      <c r="O1093" s="81"/>
    </row>
    <row r="1094" spans="1:15">
      <c r="A1094" s="77"/>
      <c r="B1094" s="98"/>
      <c r="C1094" s="79" t="str">
        <f>IFERROR(IF(B1094="No CAS","",INDEX('DEQ Pollutant List'!$C$7:$C$611,MATCH('3. Pollutant Emissions - EF'!B1094,'DEQ Pollutant List'!$B$7:$B$611,0))),"")</f>
        <v/>
      </c>
      <c r="D1094" s="113" t="str">
        <f>IFERROR(IF(OR($B1094="",$B1094="No CAS"),INDEX('DEQ Pollutant List'!$A$7:$A$611,MATCH($C1094,'DEQ Pollutant List'!$C$7:$C$611,0)),INDEX('DEQ Pollutant List'!$A$7:$A$611,MATCH($B1094,'DEQ Pollutant List'!$B$7:$B$611,0))),"")</f>
        <v/>
      </c>
      <c r="E1094" s="99"/>
      <c r="F1094" s="100"/>
      <c r="G1094" s="101"/>
      <c r="H1094" s="81"/>
      <c r="I1094" s="102"/>
      <c r="J1094" s="100"/>
      <c r="K1094" s="103"/>
      <c r="L1094" s="81"/>
      <c r="M1094" s="100"/>
      <c r="N1094" s="103"/>
      <c r="O1094" s="81"/>
    </row>
    <row r="1095" spans="1:15">
      <c r="A1095" s="77"/>
      <c r="B1095" s="98"/>
      <c r="C1095" s="79" t="str">
        <f>IFERROR(IF(B1095="No CAS","",INDEX('DEQ Pollutant List'!$C$7:$C$611,MATCH('3. Pollutant Emissions - EF'!B1095,'DEQ Pollutant List'!$B$7:$B$611,0))),"")</f>
        <v/>
      </c>
      <c r="D1095" s="113" t="str">
        <f>IFERROR(IF(OR($B1095="",$B1095="No CAS"),INDEX('DEQ Pollutant List'!$A$7:$A$611,MATCH($C1095,'DEQ Pollutant List'!$C$7:$C$611,0)),INDEX('DEQ Pollutant List'!$A$7:$A$611,MATCH($B1095,'DEQ Pollutant List'!$B$7:$B$611,0))),"")</f>
        <v/>
      </c>
      <c r="E1095" s="99"/>
      <c r="F1095" s="100"/>
      <c r="G1095" s="101"/>
      <c r="H1095" s="81"/>
      <c r="I1095" s="102"/>
      <c r="J1095" s="100"/>
      <c r="K1095" s="103"/>
      <c r="L1095" s="81"/>
      <c r="M1095" s="100"/>
      <c r="N1095" s="103"/>
      <c r="O1095" s="81"/>
    </row>
    <row r="1096" spans="1:15">
      <c r="A1096" s="77"/>
      <c r="B1096" s="98"/>
      <c r="C1096" s="79" t="str">
        <f>IFERROR(IF(B1096="No CAS","",INDEX('DEQ Pollutant List'!$C$7:$C$611,MATCH('3. Pollutant Emissions - EF'!B1096,'DEQ Pollutant List'!$B$7:$B$611,0))),"")</f>
        <v/>
      </c>
      <c r="D1096" s="113" t="str">
        <f>IFERROR(IF(OR($B1096="",$B1096="No CAS"),INDEX('DEQ Pollutant List'!$A$7:$A$611,MATCH($C1096,'DEQ Pollutant List'!$C$7:$C$611,0)),INDEX('DEQ Pollutant List'!$A$7:$A$611,MATCH($B1096,'DEQ Pollutant List'!$B$7:$B$611,0))),"")</f>
        <v/>
      </c>
      <c r="E1096" s="99"/>
      <c r="F1096" s="100"/>
      <c r="G1096" s="101"/>
      <c r="H1096" s="81"/>
      <c r="I1096" s="102"/>
      <c r="J1096" s="100"/>
      <c r="K1096" s="103"/>
      <c r="L1096" s="81"/>
      <c r="M1096" s="100"/>
      <c r="N1096" s="103"/>
      <c r="O1096" s="81"/>
    </row>
    <row r="1097" spans="1:15">
      <c r="A1097" s="77"/>
      <c r="B1097" s="98"/>
      <c r="C1097" s="79" t="str">
        <f>IFERROR(IF(B1097="No CAS","",INDEX('DEQ Pollutant List'!$C$7:$C$611,MATCH('3. Pollutant Emissions - EF'!B1097,'DEQ Pollutant List'!$B$7:$B$611,0))),"")</f>
        <v/>
      </c>
      <c r="D1097" s="113" t="str">
        <f>IFERROR(IF(OR($B1097="",$B1097="No CAS"),INDEX('DEQ Pollutant List'!$A$7:$A$611,MATCH($C1097,'DEQ Pollutant List'!$C$7:$C$611,0)),INDEX('DEQ Pollutant List'!$A$7:$A$611,MATCH($B1097,'DEQ Pollutant List'!$B$7:$B$611,0))),"")</f>
        <v/>
      </c>
      <c r="E1097" s="99"/>
      <c r="F1097" s="100"/>
      <c r="G1097" s="101"/>
      <c r="H1097" s="81"/>
      <c r="I1097" s="102"/>
      <c r="J1097" s="100"/>
      <c r="K1097" s="103"/>
      <c r="L1097" s="81"/>
      <c r="M1097" s="100"/>
      <c r="N1097" s="103"/>
      <c r="O1097" s="81"/>
    </row>
    <row r="1098" spans="1:15">
      <c r="A1098" s="77"/>
      <c r="B1098" s="98"/>
      <c r="C1098" s="79" t="str">
        <f>IFERROR(IF(B1098="No CAS","",INDEX('DEQ Pollutant List'!$C$7:$C$611,MATCH('3. Pollutant Emissions - EF'!B1098,'DEQ Pollutant List'!$B$7:$B$611,0))),"")</f>
        <v/>
      </c>
      <c r="D1098" s="113" t="str">
        <f>IFERROR(IF(OR($B1098="",$B1098="No CAS"),INDEX('DEQ Pollutant List'!$A$7:$A$611,MATCH($C1098,'DEQ Pollutant List'!$C$7:$C$611,0)),INDEX('DEQ Pollutant List'!$A$7:$A$611,MATCH($B1098,'DEQ Pollutant List'!$B$7:$B$611,0))),"")</f>
        <v/>
      </c>
      <c r="E1098" s="99"/>
      <c r="F1098" s="100"/>
      <c r="G1098" s="101"/>
      <c r="H1098" s="81"/>
      <c r="I1098" s="102"/>
      <c r="J1098" s="100"/>
      <c r="K1098" s="103"/>
      <c r="L1098" s="81"/>
      <c r="M1098" s="100"/>
      <c r="N1098" s="103"/>
      <c r="O1098" s="81"/>
    </row>
    <row r="1099" spans="1:15">
      <c r="A1099" s="77"/>
      <c r="B1099" s="98"/>
      <c r="C1099" s="79" t="str">
        <f>IFERROR(IF(B1099="No CAS","",INDEX('DEQ Pollutant List'!$C$7:$C$611,MATCH('3. Pollutant Emissions - EF'!B1099,'DEQ Pollutant List'!$B$7:$B$611,0))),"")</f>
        <v/>
      </c>
      <c r="D1099" s="113" t="str">
        <f>IFERROR(IF(OR($B1099="",$B1099="No CAS"),INDEX('DEQ Pollutant List'!$A$7:$A$611,MATCH($C1099,'DEQ Pollutant List'!$C$7:$C$611,0)),INDEX('DEQ Pollutant List'!$A$7:$A$611,MATCH($B1099,'DEQ Pollutant List'!$B$7:$B$611,0))),"")</f>
        <v/>
      </c>
      <c r="E1099" s="99"/>
      <c r="F1099" s="100"/>
      <c r="G1099" s="101"/>
      <c r="H1099" s="81"/>
      <c r="I1099" s="102"/>
      <c r="J1099" s="100"/>
      <c r="K1099" s="103"/>
      <c r="L1099" s="81"/>
      <c r="M1099" s="100"/>
      <c r="N1099" s="103"/>
      <c r="O1099" s="81"/>
    </row>
    <row r="1100" spans="1:15">
      <c r="A1100" s="77"/>
      <c r="B1100" s="98"/>
      <c r="C1100" s="79" t="str">
        <f>IFERROR(IF(B1100="No CAS","",INDEX('DEQ Pollutant List'!$C$7:$C$611,MATCH('3. Pollutant Emissions - EF'!B1100,'DEQ Pollutant List'!$B$7:$B$611,0))),"")</f>
        <v/>
      </c>
      <c r="D1100" s="113" t="str">
        <f>IFERROR(IF(OR($B1100="",$B1100="No CAS"),INDEX('DEQ Pollutant List'!$A$7:$A$611,MATCH($C1100,'DEQ Pollutant List'!$C$7:$C$611,0)),INDEX('DEQ Pollutant List'!$A$7:$A$611,MATCH($B1100,'DEQ Pollutant List'!$B$7:$B$611,0))),"")</f>
        <v/>
      </c>
      <c r="E1100" s="99"/>
      <c r="F1100" s="100"/>
      <c r="G1100" s="101"/>
      <c r="H1100" s="81"/>
      <c r="I1100" s="102"/>
      <c r="J1100" s="100"/>
      <c r="K1100" s="103"/>
      <c r="L1100" s="81"/>
      <c r="M1100" s="100"/>
      <c r="N1100" s="103"/>
      <c r="O1100" s="81"/>
    </row>
    <row r="1101" spans="1:15">
      <c r="A1101" s="77"/>
      <c r="B1101" s="98"/>
      <c r="C1101" s="79" t="str">
        <f>IFERROR(IF(B1101="No CAS","",INDEX('DEQ Pollutant List'!$C$7:$C$611,MATCH('3. Pollutant Emissions - EF'!B1101,'DEQ Pollutant List'!$B$7:$B$611,0))),"")</f>
        <v/>
      </c>
      <c r="D1101" s="113" t="str">
        <f>IFERROR(IF(OR($B1101="",$B1101="No CAS"),INDEX('DEQ Pollutant List'!$A$7:$A$611,MATCH($C1101,'DEQ Pollutant List'!$C$7:$C$611,0)),INDEX('DEQ Pollutant List'!$A$7:$A$611,MATCH($B1101,'DEQ Pollutant List'!$B$7:$B$611,0))),"")</f>
        <v/>
      </c>
      <c r="E1101" s="99"/>
      <c r="F1101" s="100"/>
      <c r="G1101" s="101"/>
      <c r="H1101" s="81"/>
      <c r="I1101" s="102"/>
      <c r="J1101" s="100"/>
      <c r="K1101" s="103"/>
      <c r="L1101" s="81"/>
      <c r="M1101" s="100"/>
      <c r="N1101" s="103"/>
      <c r="O1101" s="81"/>
    </row>
    <row r="1102" spans="1:15">
      <c r="A1102" s="77"/>
      <c r="B1102" s="98"/>
      <c r="C1102" s="79" t="str">
        <f>IFERROR(IF(B1102="No CAS","",INDEX('DEQ Pollutant List'!$C$7:$C$611,MATCH('3. Pollutant Emissions - EF'!B1102,'DEQ Pollutant List'!$B$7:$B$611,0))),"")</f>
        <v/>
      </c>
      <c r="D1102" s="113" t="str">
        <f>IFERROR(IF(OR($B1102="",$B1102="No CAS"),INDEX('DEQ Pollutant List'!$A$7:$A$611,MATCH($C1102,'DEQ Pollutant List'!$C$7:$C$611,0)),INDEX('DEQ Pollutant List'!$A$7:$A$611,MATCH($B1102,'DEQ Pollutant List'!$B$7:$B$611,0))),"")</f>
        <v/>
      </c>
      <c r="E1102" s="99"/>
      <c r="F1102" s="100"/>
      <c r="G1102" s="101"/>
      <c r="H1102" s="81"/>
      <c r="I1102" s="102"/>
      <c r="J1102" s="100"/>
      <c r="K1102" s="103"/>
      <c r="L1102" s="81"/>
      <c r="M1102" s="100"/>
      <c r="N1102" s="103"/>
      <c r="O1102" s="81"/>
    </row>
    <row r="1103" spans="1:15">
      <c r="A1103" s="77"/>
      <c r="B1103" s="98"/>
      <c r="C1103" s="79" t="str">
        <f>IFERROR(IF(B1103="No CAS","",INDEX('DEQ Pollutant List'!$C$7:$C$611,MATCH('3. Pollutant Emissions - EF'!B1103,'DEQ Pollutant List'!$B$7:$B$611,0))),"")</f>
        <v/>
      </c>
      <c r="D1103" s="113" t="str">
        <f>IFERROR(IF(OR($B1103="",$B1103="No CAS"),INDEX('DEQ Pollutant List'!$A$7:$A$611,MATCH($C1103,'DEQ Pollutant List'!$C$7:$C$611,0)),INDEX('DEQ Pollutant List'!$A$7:$A$611,MATCH($B1103,'DEQ Pollutant List'!$B$7:$B$611,0))),"")</f>
        <v/>
      </c>
      <c r="E1103" s="99"/>
      <c r="F1103" s="100"/>
      <c r="G1103" s="101"/>
      <c r="H1103" s="81"/>
      <c r="I1103" s="102"/>
      <c r="J1103" s="100"/>
      <c r="K1103" s="103"/>
      <c r="L1103" s="81"/>
      <c r="M1103" s="100"/>
      <c r="N1103" s="103"/>
      <c r="O1103" s="81"/>
    </row>
    <row r="1104" spans="1:15">
      <c r="A1104" s="77"/>
      <c r="B1104" s="98"/>
      <c r="C1104" s="79" t="str">
        <f>IFERROR(IF(B1104="No CAS","",INDEX('DEQ Pollutant List'!$C$7:$C$611,MATCH('3. Pollutant Emissions - EF'!B1104,'DEQ Pollutant List'!$B$7:$B$611,0))),"")</f>
        <v/>
      </c>
      <c r="D1104" s="113" t="str">
        <f>IFERROR(IF(OR($B1104="",$B1104="No CAS"),INDEX('DEQ Pollutant List'!$A$7:$A$611,MATCH($C1104,'DEQ Pollutant List'!$C$7:$C$611,0)),INDEX('DEQ Pollutant List'!$A$7:$A$611,MATCH($B1104,'DEQ Pollutant List'!$B$7:$B$611,0))),"")</f>
        <v/>
      </c>
      <c r="E1104" s="99"/>
      <c r="F1104" s="100"/>
      <c r="G1104" s="101"/>
      <c r="H1104" s="81"/>
      <c r="I1104" s="102"/>
      <c r="J1104" s="100"/>
      <c r="K1104" s="103"/>
      <c r="L1104" s="81"/>
      <c r="M1104" s="100"/>
      <c r="N1104" s="103"/>
      <c r="O1104" s="81"/>
    </row>
    <row r="1105" spans="1:15">
      <c r="A1105" s="77"/>
      <c r="B1105" s="98"/>
      <c r="C1105" s="79" t="str">
        <f>IFERROR(IF(B1105="No CAS","",INDEX('DEQ Pollutant List'!$C$7:$C$611,MATCH('3. Pollutant Emissions - EF'!B1105,'DEQ Pollutant List'!$B$7:$B$611,0))),"")</f>
        <v/>
      </c>
      <c r="D1105" s="113"/>
      <c r="E1105" s="99"/>
      <c r="F1105" s="100"/>
      <c r="G1105" s="101"/>
      <c r="H1105" s="81"/>
      <c r="I1105" s="102"/>
      <c r="J1105" s="100"/>
      <c r="K1105" s="103"/>
      <c r="L1105" s="81"/>
      <c r="M1105" s="100"/>
      <c r="N1105" s="103"/>
      <c r="O1105" s="81"/>
    </row>
    <row r="1106" spans="1:15">
      <c r="A1106" s="77"/>
      <c r="B1106" s="98"/>
      <c r="C1106" s="79" t="str">
        <f>IFERROR(IF(B1106="No CAS","",INDEX('DEQ Pollutant List'!$C$7:$C$611,MATCH('3. Pollutant Emissions - EF'!B1106,'DEQ Pollutant List'!$B$7:$B$611,0))),"")</f>
        <v/>
      </c>
      <c r="D1106" s="113"/>
      <c r="E1106" s="99"/>
      <c r="F1106" s="100"/>
      <c r="G1106" s="101"/>
      <c r="H1106" s="81"/>
      <c r="I1106" s="102"/>
      <c r="J1106" s="100"/>
      <c r="K1106" s="103"/>
      <c r="L1106" s="81"/>
      <c r="M1106" s="100"/>
      <c r="N1106" s="103"/>
      <c r="O1106" s="81"/>
    </row>
    <row r="1107" spans="1:15">
      <c r="A1107" s="77"/>
      <c r="B1107" s="98"/>
      <c r="C1107" s="79" t="str">
        <f>IFERROR(IF(B1107="No CAS","",INDEX('DEQ Pollutant List'!$C$7:$C$611,MATCH('3. Pollutant Emissions - EF'!B1107,'DEQ Pollutant List'!$B$7:$B$611,0))),"")</f>
        <v/>
      </c>
      <c r="D1107" s="113"/>
      <c r="E1107" s="99"/>
      <c r="F1107" s="100"/>
      <c r="G1107" s="101"/>
      <c r="H1107" s="81"/>
      <c r="I1107" s="102"/>
      <c r="J1107" s="100"/>
      <c r="K1107" s="103"/>
      <c r="L1107" s="81"/>
      <c r="M1107" s="100"/>
      <c r="N1107" s="103"/>
      <c r="O1107" s="81"/>
    </row>
    <row r="1108" spans="1:15">
      <c r="A1108" s="77"/>
      <c r="B1108" s="98"/>
      <c r="C1108" s="79" t="str">
        <f>IFERROR(IF(B1108="No CAS","",INDEX('DEQ Pollutant List'!$C$7:$C$611,MATCH('3. Pollutant Emissions - EF'!B1108,'DEQ Pollutant List'!$B$7:$B$611,0))),"")</f>
        <v/>
      </c>
      <c r="D1108" s="113"/>
      <c r="E1108" s="99"/>
      <c r="F1108" s="100"/>
      <c r="G1108" s="101"/>
      <c r="H1108" s="81"/>
      <c r="I1108" s="102"/>
      <c r="J1108" s="100"/>
      <c r="K1108" s="103"/>
      <c r="L1108" s="81"/>
      <c r="M1108" s="100"/>
      <c r="N1108" s="103"/>
      <c r="O1108" s="81"/>
    </row>
    <row r="1109" spans="1:15">
      <c r="A1109" s="77"/>
      <c r="B1109" s="98"/>
      <c r="C1109" s="79" t="str">
        <f>IFERROR(IF(B1109="No CAS","",INDEX('DEQ Pollutant List'!$C$7:$C$611,MATCH('3. Pollutant Emissions - EF'!B1109,'DEQ Pollutant List'!$B$7:$B$611,0))),"")</f>
        <v/>
      </c>
      <c r="D1109" s="113"/>
      <c r="E1109" s="99"/>
      <c r="F1109" s="100"/>
      <c r="G1109" s="101"/>
      <c r="H1109" s="81"/>
      <c r="I1109" s="102"/>
      <c r="J1109" s="100"/>
      <c r="K1109" s="103"/>
      <c r="L1109" s="81"/>
      <c r="M1109" s="100"/>
      <c r="N1109" s="103"/>
      <c r="O1109" s="81"/>
    </row>
    <row r="1110" spans="1:15">
      <c r="A1110" s="77"/>
      <c r="B1110" s="98"/>
      <c r="C1110" s="79" t="str">
        <f>IFERROR(IF(B1110="No CAS","",INDEX('DEQ Pollutant List'!$C$7:$C$611,MATCH('3. Pollutant Emissions - EF'!B1110,'DEQ Pollutant List'!$B$7:$B$611,0))),"")</f>
        <v/>
      </c>
      <c r="D1110" s="113"/>
      <c r="E1110" s="99"/>
      <c r="F1110" s="100"/>
      <c r="G1110" s="101"/>
      <c r="H1110" s="81"/>
      <c r="I1110" s="102"/>
      <c r="J1110" s="100"/>
      <c r="K1110" s="103"/>
      <c r="L1110" s="81"/>
      <c r="M1110" s="100"/>
      <c r="N1110" s="103"/>
      <c r="O1110" s="81"/>
    </row>
    <row r="1111" spans="1:15">
      <c r="A1111" s="77"/>
      <c r="B1111" s="98"/>
      <c r="C1111" s="79" t="str">
        <f>IFERROR(IF(B1111="No CAS","",INDEX('DEQ Pollutant List'!$C$7:$C$611,MATCH('3. Pollutant Emissions - EF'!B1111,'DEQ Pollutant List'!$B$7:$B$611,0))),"")</f>
        <v/>
      </c>
      <c r="D1111" s="113"/>
      <c r="E1111" s="99"/>
      <c r="F1111" s="100"/>
      <c r="G1111" s="101"/>
      <c r="H1111" s="81"/>
      <c r="I1111" s="102"/>
      <c r="J1111" s="100"/>
      <c r="K1111" s="103"/>
      <c r="L1111" s="81"/>
      <c r="M1111" s="100"/>
      <c r="N1111" s="103"/>
      <c r="O1111" s="81"/>
    </row>
    <row r="1112" spans="1:15">
      <c r="A1112" s="77"/>
      <c r="B1112" s="98"/>
      <c r="C1112" s="79" t="str">
        <f>IFERROR(IF(B1112="No CAS","",INDEX('DEQ Pollutant List'!$C$7:$C$611,MATCH('3. Pollutant Emissions - EF'!B1112,'DEQ Pollutant List'!$B$7:$B$611,0))),"")</f>
        <v/>
      </c>
      <c r="D1112" s="113"/>
      <c r="E1112" s="99"/>
      <c r="F1112" s="100"/>
      <c r="G1112" s="101"/>
      <c r="H1112" s="81"/>
      <c r="I1112" s="102"/>
      <c r="J1112" s="100"/>
      <c r="K1112" s="103"/>
      <c r="L1112" s="81"/>
      <c r="M1112" s="100"/>
      <c r="N1112" s="103"/>
      <c r="O1112" s="81"/>
    </row>
    <row r="1113" spans="1:15">
      <c r="A1113" s="77"/>
      <c r="B1113" s="98"/>
      <c r="C1113" s="79" t="str">
        <f>IFERROR(IF(B1113="No CAS","",INDEX('DEQ Pollutant List'!$C$7:$C$611,MATCH('3. Pollutant Emissions - EF'!B1113,'DEQ Pollutant List'!$B$7:$B$611,0))),"")</f>
        <v/>
      </c>
      <c r="D1113" s="113"/>
      <c r="E1113" s="99"/>
      <c r="F1113" s="100"/>
      <c r="G1113" s="101"/>
      <c r="H1113" s="81"/>
      <c r="I1113" s="102"/>
      <c r="J1113" s="100"/>
      <c r="K1113" s="103"/>
      <c r="L1113" s="81"/>
      <c r="M1113" s="100"/>
      <c r="N1113" s="103"/>
      <c r="O1113" s="81"/>
    </row>
    <row r="1114" spans="1:15">
      <c r="A1114" s="77"/>
      <c r="B1114" s="98"/>
      <c r="C1114" s="79" t="str">
        <f>IFERROR(IF(B1114="No CAS","",INDEX('DEQ Pollutant List'!$C$7:$C$611,MATCH('3. Pollutant Emissions - EF'!B1114,'DEQ Pollutant List'!$B$7:$B$611,0))),"")</f>
        <v/>
      </c>
      <c r="D1114" s="113"/>
      <c r="E1114" s="99"/>
      <c r="F1114" s="100"/>
      <c r="G1114" s="101"/>
      <c r="H1114" s="81"/>
      <c r="I1114" s="102"/>
      <c r="J1114" s="100"/>
      <c r="K1114" s="103"/>
      <c r="L1114" s="81"/>
      <c r="M1114" s="100"/>
      <c r="N1114" s="103"/>
      <c r="O1114" s="81"/>
    </row>
    <row r="1115" spans="1:15">
      <c r="A1115" s="77"/>
      <c r="B1115" s="98"/>
      <c r="C1115" s="79" t="str">
        <f>IFERROR(IF(B1115="No CAS","",INDEX('DEQ Pollutant List'!$C$7:$C$611,MATCH('3. Pollutant Emissions - EF'!B1115,'DEQ Pollutant List'!$B$7:$B$611,0))),"")</f>
        <v/>
      </c>
      <c r="D1115" s="113"/>
      <c r="E1115" s="99"/>
      <c r="F1115" s="100"/>
      <c r="G1115" s="101"/>
      <c r="H1115" s="81"/>
      <c r="I1115" s="102"/>
      <c r="J1115" s="100"/>
      <c r="K1115" s="103"/>
      <c r="L1115" s="81"/>
      <c r="M1115" s="100"/>
      <c r="N1115" s="103"/>
      <c r="O1115" s="81"/>
    </row>
    <row r="1116" spans="1:15">
      <c r="A1116" s="77"/>
      <c r="B1116" s="98"/>
      <c r="C1116" s="79" t="str">
        <f>IFERROR(IF(B1116="No CAS","",INDEX('DEQ Pollutant List'!$C$7:$C$611,MATCH('3. Pollutant Emissions - EF'!B1116,'DEQ Pollutant List'!$B$7:$B$611,0))),"")</f>
        <v/>
      </c>
      <c r="D1116" s="113"/>
      <c r="E1116" s="99"/>
      <c r="F1116" s="100"/>
      <c r="G1116" s="101"/>
      <c r="H1116" s="81"/>
      <c r="I1116" s="102"/>
      <c r="J1116" s="100"/>
      <c r="K1116" s="103"/>
      <c r="L1116" s="81"/>
      <c r="M1116" s="100"/>
      <c r="N1116" s="103"/>
      <c r="O1116" s="81"/>
    </row>
    <row r="1117" spans="1:15">
      <c r="A1117" s="77"/>
      <c r="B1117" s="98"/>
      <c r="C1117" s="79" t="str">
        <f>IFERROR(IF(B1117="No CAS","",INDEX('DEQ Pollutant List'!$C$7:$C$611,MATCH('3. Pollutant Emissions - EF'!B1117,'DEQ Pollutant List'!$B$7:$B$611,0))),"")</f>
        <v/>
      </c>
      <c r="D1117" s="113"/>
      <c r="E1117" s="99"/>
      <c r="F1117" s="100"/>
      <c r="G1117" s="101"/>
      <c r="H1117" s="81"/>
      <c r="I1117" s="102"/>
      <c r="J1117" s="100"/>
      <c r="K1117" s="103"/>
      <c r="L1117" s="81"/>
      <c r="M1117" s="100"/>
      <c r="N1117" s="103"/>
      <c r="O1117" s="81"/>
    </row>
    <row r="1118" spans="1:15">
      <c r="A1118" s="77"/>
      <c r="B1118" s="98"/>
      <c r="C1118" s="79" t="str">
        <f>IFERROR(IF(B1118="No CAS","",INDEX('DEQ Pollutant List'!$C$7:$C$611,MATCH('3. Pollutant Emissions - EF'!B1118,'DEQ Pollutant List'!$B$7:$B$611,0))),"")</f>
        <v/>
      </c>
      <c r="D1118" s="113"/>
      <c r="E1118" s="99"/>
      <c r="F1118" s="100"/>
      <c r="G1118" s="101"/>
      <c r="H1118" s="81"/>
      <c r="I1118" s="102"/>
      <c r="J1118" s="100"/>
      <c r="K1118" s="103"/>
      <c r="L1118" s="81"/>
      <c r="M1118" s="100"/>
      <c r="N1118" s="103"/>
      <c r="O1118" s="81"/>
    </row>
    <row r="1119" spans="1:15">
      <c r="A1119" s="77"/>
      <c r="B1119" s="98"/>
      <c r="C1119" s="79" t="str">
        <f>IFERROR(IF(B1119="No CAS","",INDEX('DEQ Pollutant List'!$C$7:$C$611,MATCH('3. Pollutant Emissions - EF'!B1119,'DEQ Pollutant List'!$B$7:$B$611,0))),"")</f>
        <v/>
      </c>
      <c r="D1119" s="113"/>
      <c r="E1119" s="99"/>
      <c r="F1119" s="100"/>
      <c r="G1119" s="101"/>
      <c r="H1119" s="81"/>
      <c r="I1119" s="102"/>
      <c r="J1119" s="100"/>
      <c r="K1119" s="103"/>
      <c r="L1119" s="81"/>
      <c r="M1119" s="100"/>
      <c r="N1119" s="103"/>
      <c r="O1119" s="81"/>
    </row>
    <row r="1120" spans="1:15">
      <c r="A1120" s="77"/>
      <c r="B1120" s="98"/>
      <c r="C1120" s="79" t="str">
        <f>IFERROR(IF(B1120="No CAS","",INDEX('DEQ Pollutant List'!$C$7:$C$611,MATCH('3. Pollutant Emissions - EF'!B1120,'DEQ Pollutant List'!$B$7:$B$611,0))),"")</f>
        <v/>
      </c>
      <c r="D1120" s="113"/>
      <c r="E1120" s="99"/>
      <c r="F1120" s="100"/>
      <c r="G1120" s="101"/>
      <c r="H1120" s="81"/>
      <c r="I1120" s="102"/>
      <c r="J1120" s="100"/>
      <c r="K1120" s="103"/>
      <c r="L1120" s="81"/>
      <c r="M1120" s="100"/>
      <c r="N1120" s="103"/>
      <c r="O1120" s="81"/>
    </row>
    <row r="1121" spans="1:15">
      <c r="A1121" s="77"/>
      <c r="B1121" s="98"/>
      <c r="C1121" s="79" t="str">
        <f>IFERROR(IF(B1121="No CAS","",INDEX('DEQ Pollutant List'!$C$7:$C$611,MATCH('3. Pollutant Emissions - EF'!B1121,'DEQ Pollutant List'!$B$7:$B$611,0))),"")</f>
        <v/>
      </c>
      <c r="D1121" s="113"/>
      <c r="E1121" s="99"/>
      <c r="F1121" s="100"/>
      <c r="G1121" s="101"/>
      <c r="H1121" s="81"/>
      <c r="I1121" s="102"/>
      <c r="J1121" s="100"/>
      <c r="K1121" s="103"/>
      <c r="L1121" s="81"/>
      <c r="M1121" s="100"/>
      <c r="N1121" s="103"/>
      <c r="O1121" s="81"/>
    </row>
    <row r="1122" spans="1:15">
      <c r="A1122" s="77"/>
      <c r="B1122" s="98"/>
      <c r="C1122" s="79" t="str">
        <f>IFERROR(IF(B1122="No CAS","",INDEX('DEQ Pollutant List'!$C$7:$C$611,MATCH('3. Pollutant Emissions - EF'!B1122,'DEQ Pollutant List'!$B$7:$B$611,0))),"")</f>
        <v/>
      </c>
      <c r="D1122" s="113"/>
      <c r="E1122" s="99"/>
      <c r="F1122" s="100"/>
      <c r="G1122" s="101"/>
      <c r="H1122" s="81"/>
      <c r="I1122" s="102"/>
      <c r="J1122" s="100"/>
      <c r="K1122" s="103"/>
      <c r="L1122" s="81"/>
      <c r="M1122" s="100"/>
      <c r="N1122" s="103"/>
      <c r="O1122" s="81"/>
    </row>
    <row r="1123" spans="1:15">
      <c r="A1123" s="77"/>
      <c r="B1123" s="98"/>
      <c r="C1123" s="79" t="str">
        <f>IFERROR(IF(B1123="No CAS","",INDEX('DEQ Pollutant List'!$C$7:$C$611,MATCH('3. Pollutant Emissions - EF'!B1123,'DEQ Pollutant List'!$B$7:$B$611,0))),"")</f>
        <v/>
      </c>
      <c r="D1123" s="113"/>
      <c r="E1123" s="99"/>
      <c r="F1123" s="100"/>
      <c r="G1123" s="101"/>
      <c r="H1123" s="81"/>
      <c r="I1123" s="102"/>
      <c r="J1123" s="100"/>
      <c r="K1123" s="103"/>
      <c r="L1123" s="81"/>
      <c r="M1123" s="100"/>
      <c r="N1123" s="103"/>
      <c r="O1123" s="81"/>
    </row>
    <row r="1124" spans="1:15">
      <c r="A1124" s="77"/>
      <c r="B1124" s="98"/>
      <c r="C1124" s="79" t="str">
        <f>IFERROR(IF(B1124="No CAS","",INDEX('DEQ Pollutant List'!$C$7:$C$611,MATCH('3. Pollutant Emissions - EF'!B1124,'DEQ Pollutant List'!$B$7:$B$611,0))),"")</f>
        <v/>
      </c>
      <c r="D1124" s="113"/>
      <c r="E1124" s="99"/>
      <c r="F1124" s="100"/>
      <c r="G1124" s="101"/>
      <c r="H1124" s="81"/>
      <c r="I1124" s="102"/>
      <c r="J1124" s="100"/>
      <c r="K1124" s="103"/>
      <c r="L1124" s="81"/>
      <c r="M1124" s="100"/>
      <c r="N1124" s="103"/>
      <c r="O1124" s="81"/>
    </row>
    <row r="1125" spans="1:15">
      <c r="A1125" s="77"/>
      <c r="B1125" s="98"/>
      <c r="C1125" s="79" t="str">
        <f>IFERROR(IF(B1125="No CAS","",INDEX('DEQ Pollutant List'!$C$7:$C$611,MATCH('3. Pollutant Emissions - EF'!B1125,'DEQ Pollutant List'!$B$7:$B$611,0))),"")</f>
        <v/>
      </c>
      <c r="D1125" s="113"/>
      <c r="E1125" s="99"/>
      <c r="F1125" s="100"/>
      <c r="G1125" s="101"/>
      <c r="H1125" s="81"/>
      <c r="I1125" s="102"/>
      <c r="J1125" s="100"/>
      <c r="K1125" s="103"/>
      <c r="L1125" s="81"/>
      <c r="M1125" s="100"/>
      <c r="N1125" s="103"/>
      <c r="O1125" s="81"/>
    </row>
    <row r="1126" spans="1:15">
      <c r="A1126" s="77"/>
      <c r="B1126" s="98"/>
      <c r="C1126" s="79" t="str">
        <f>IFERROR(IF(B1126="No CAS","",INDEX('DEQ Pollutant List'!$C$7:$C$611,MATCH('3. Pollutant Emissions - EF'!B1126,'DEQ Pollutant List'!$B$7:$B$611,0))),"")</f>
        <v/>
      </c>
      <c r="D1126" s="113"/>
      <c r="E1126" s="99"/>
      <c r="F1126" s="100"/>
      <c r="G1126" s="101"/>
      <c r="H1126" s="81"/>
      <c r="I1126" s="102"/>
      <c r="J1126" s="100"/>
      <c r="K1126" s="103"/>
      <c r="L1126" s="81"/>
      <c r="M1126" s="100"/>
      <c r="N1126" s="103"/>
      <c r="O1126" s="81"/>
    </row>
    <row r="1127" spans="1:15">
      <c r="A1127" s="77"/>
      <c r="B1127" s="98"/>
      <c r="C1127" s="79" t="str">
        <f>IFERROR(IF(B1127="No CAS","",INDEX('DEQ Pollutant List'!$C$7:$C$611,MATCH('3. Pollutant Emissions - EF'!B1127,'DEQ Pollutant List'!$B$7:$B$611,0))),"")</f>
        <v/>
      </c>
      <c r="D1127" s="113"/>
      <c r="E1127" s="99"/>
      <c r="F1127" s="100"/>
      <c r="G1127" s="101"/>
      <c r="H1127" s="81"/>
      <c r="I1127" s="102"/>
      <c r="J1127" s="100"/>
      <c r="K1127" s="103"/>
      <c r="L1127" s="81"/>
      <c r="M1127" s="100"/>
      <c r="N1127" s="103"/>
      <c r="O1127" s="81"/>
    </row>
    <row r="1128" spans="1:15">
      <c r="A1128" s="77"/>
      <c r="B1128" s="98"/>
      <c r="C1128" s="79" t="str">
        <f>IFERROR(IF(B1128="No CAS","",INDEX('DEQ Pollutant List'!$C$7:$C$611,MATCH('3. Pollutant Emissions - EF'!B1128,'DEQ Pollutant List'!$B$7:$B$611,0))),"")</f>
        <v/>
      </c>
      <c r="D1128" s="113"/>
      <c r="E1128" s="99"/>
      <c r="F1128" s="100"/>
      <c r="G1128" s="101"/>
      <c r="H1128" s="81"/>
      <c r="I1128" s="102"/>
      <c r="J1128" s="100"/>
      <c r="K1128" s="103"/>
      <c r="L1128" s="81"/>
      <c r="M1128" s="100"/>
      <c r="N1128" s="103"/>
      <c r="O1128" s="81"/>
    </row>
    <row r="1129" spans="1:15">
      <c r="A1129" s="77"/>
      <c r="B1129" s="98"/>
      <c r="C1129" s="79" t="str">
        <f>IFERROR(IF(B1129="No CAS","",INDEX('DEQ Pollutant List'!$C$7:$C$611,MATCH('3. Pollutant Emissions - EF'!B1129,'DEQ Pollutant List'!$B$7:$B$611,0))),"")</f>
        <v/>
      </c>
      <c r="D1129" s="113"/>
      <c r="E1129" s="99"/>
      <c r="F1129" s="100"/>
      <c r="G1129" s="101"/>
      <c r="H1129" s="81"/>
      <c r="I1129" s="102"/>
      <c r="J1129" s="100"/>
      <c r="K1129" s="103"/>
      <c r="L1129" s="81"/>
      <c r="M1129" s="100"/>
      <c r="N1129" s="103"/>
      <c r="O1129" s="81"/>
    </row>
    <row r="1130" spans="1:15">
      <c r="A1130" s="77"/>
      <c r="B1130" s="98"/>
      <c r="C1130" s="79" t="str">
        <f>IFERROR(IF(B1130="No CAS","",INDEX('DEQ Pollutant List'!$C$7:$C$611,MATCH('3. Pollutant Emissions - EF'!B1130,'DEQ Pollutant List'!$B$7:$B$611,0))),"")</f>
        <v/>
      </c>
      <c r="D1130" s="113"/>
      <c r="E1130" s="99"/>
      <c r="F1130" s="100"/>
      <c r="G1130" s="101"/>
      <c r="H1130" s="81"/>
      <c r="I1130" s="102"/>
      <c r="J1130" s="100"/>
      <c r="K1130" s="103"/>
      <c r="L1130" s="81"/>
      <c r="M1130" s="100"/>
      <c r="N1130" s="103"/>
      <c r="O1130" s="81"/>
    </row>
    <row r="1131" spans="1:15">
      <c r="A1131" s="77"/>
      <c r="B1131" s="98"/>
      <c r="C1131" s="79" t="str">
        <f>IFERROR(IF(B1131="No CAS","",INDEX('DEQ Pollutant List'!$C$7:$C$611,MATCH('3. Pollutant Emissions - EF'!B1131,'DEQ Pollutant List'!$B$7:$B$611,0))),"")</f>
        <v/>
      </c>
      <c r="D1131" s="113"/>
      <c r="E1131" s="99"/>
      <c r="F1131" s="100"/>
      <c r="G1131" s="101"/>
      <c r="H1131" s="81"/>
      <c r="I1131" s="102"/>
      <c r="J1131" s="100"/>
      <c r="K1131" s="103"/>
      <c r="L1131" s="81"/>
      <c r="M1131" s="100"/>
      <c r="N1131" s="103"/>
      <c r="O1131" s="81"/>
    </row>
    <row r="1132" spans="1:15">
      <c r="A1132" s="77"/>
      <c r="B1132" s="98"/>
      <c r="C1132" s="79" t="str">
        <f>IFERROR(IF(B1132="No CAS","",INDEX('DEQ Pollutant List'!$C$7:$C$611,MATCH('3. Pollutant Emissions - EF'!B1132,'DEQ Pollutant List'!$B$7:$B$611,0))),"")</f>
        <v/>
      </c>
      <c r="D1132" s="113"/>
      <c r="E1132" s="99"/>
      <c r="F1132" s="100"/>
      <c r="G1132" s="101"/>
      <c r="H1132" s="81"/>
      <c r="I1132" s="102"/>
      <c r="J1132" s="100"/>
      <c r="K1132" s="103"/>
      <c r="L1132" s="81"/>
      <c r="M1132" s="100"/>
      <c r="N1132" s="103"/>
      <c r="O1132" s="81"/>
    </row>
    <row r="1133" spans="1:15">
      <c r="A1133" s="77"/>
      <c r="B1133" s="98"/>
      <c r="C1133" s="79" t="str">
        <f>IFERROR(IF(B1133="No CAS","",INDEX('DEQ Pollutant List'!$C$7:$C$611,MATCH('3. Pollutant Emissions - EF'!B1133,'DEQ Pollutant List'!$B$7:$B$611,0))),"")</f>
        <v/>
      </c>
      <c r="D1133" s="113"/>
      <c r="E1133" s="99"/>
      <c r="F1133" s="100"/>
      <c r="G1133" s="101"/>
      <c r="H1133" s="81"/>
      <c r="I1133" s="102"/>
      <c r="J1133" s="100"/>
      <c r="K1133" s="103"/>
      <c r="L1133" s="81"/>
      <c r="M1133" s="100"/>
      <c r="N1133" s="103"/>
      <c r="O1133" s="81"/>
    </row>
    <row r="1134" spans="1:15">
      <c r="A1134" s="77"/>
      <c r="B1134" s="98"/>
      <c r="C1134" s="79" t="str">
        <f>IFERROR(IF(B1134="No CAS","",INDEX('DEQ Pollutant List'!$C$7:$C$611,MATCH('3. Pollutant Emissions - EF'!B1134,'DEQ Pollutant List'!$B$7:$B$611,0))),"")</f>
        <v/>
      </c>
      <c r="D1134" s="113"/>
      <c r="E1134" s="99"/>
      <c r="F1134" s="100"/>
      <c r="G1134" s="101"/>
      <c r="H1134" s="81"/>
      <c r="I1134" s="102"/>
      <c r="J1134" s="100"/>
      <c r="K1134" s="103"/>
      <c r="L1134" s="81"/>
      <c r="M1134" s="100"/>
      <c r="N1134" s="103"/>
      <c r="O1134" s="81"/>
    </row>
    <row r="1135" spans="1:15">
      <c r="A1135" s="77"/>
      <c r="B1135" s="98"/>
      <c r="C1135" s="79" t="str">
        <f>IFERROR(IF(B1135="No CAS","",INDEX('DEQ Pollutant List'!$C$7:$C$611,MATCH('3. Pollutant Emissions - EF'!B1135,'DEQ Pollutant List'!$B$7:$B$611,0))),"")</f>
        <v/>
      </c>
      <c r="D1135" s="113"/>
      <c r="E1135" s="99"/>
      <c r="F1135" s="100"/>
      <c r="G1135" s="101"/>
      <c r="H1135" s="81"/>
      <c r="I1135" s="102"/>
      <c r="J1135" s="100"/>
      <c r="K1135" s="103"/>
      <c r="L1135" s="81"/>
      <c r="M1135" s="100"/>
      <c r="N1135" s="103"/>
      <c r="O1135" s="81"/>
    </row>
    <row r="1136" spans="1:15">
      <c r="A1136" s="77"/>
      <c r="B1136" s="98"/>
      <c r="C1136" s="79" t="str">
        <f>IFERROR(IF(B1136="No CAS","",INDEX('DEQ Pollutant List'!$C$7:$C$611,MATCH('3. Pollutant Emissions - EF'!B1136,'DEQ Pollutant List'!$B$7:$B$611,0))),"")</f>
        <v/>
      </c>
      <c r="D1136" s="113"/>
      <c r="E1136" s="99"/>
      <c r="F1136" s="100"/>
      <c r="G1136" s="101"/>
      <c r="H1136" s="81"/>
      <c r="I1136" s="102"/>
      <c r="J1136" s="100"/>
      <c r="K1136" s="103"/>
      <c r="L1136" s="81"/>
      <c r="M1136" s="100"/>
      <c r="N1136" s="103"/>
      <c r="O1136" s="81"/>
    </row>
    <row r="1137" spans="1:15">
      <c r="A1137" s="77"/>
      <c r="B1137" s="98"/>
      <c r="C1137" s="79" t="str">
        <f>IFERROR(IF(B1137="No CAS","",INDEX('DEQ Pollutant List'!$C$7:$C$611,MATCH('3. Pollutant Emissions - EF'!B1137,'DEQ Pollutant List'!$B$7:$B$611,0))),"")</f>
        <v/>
      </c>
      <c r="D1137" s="113"/>
      <c r="E1137" s="99"/>
      <c r="F1137" s="100"/>
      <c r="G1137" s="101"/>
      <c r="H1137" s="81"/>
      <c r="I1137" s="102"/>
      <c r="J1137" s="100"/>
      <c r="K1137" s="103"/>
      <c r="L1137" s="81"/>
      <c r="M1137" s="100"/>
      <c r="N1137" s="103"/>
      <c r="O1137" s="81"/>
    </row>
    <row r="1138" spans="1:15">
      <c r="A1138" s="77"/>
      <c r="B1138" s="98"/>
      <c r="C1138" s="79"/>
      <c r="D1138" s="113"/>
      <c r="E1138" s="99"/>
      <c r="F1138" s="100"/>
      <c r="G1138" s="101"/>
      <c r="H1138" s="81"/>
      <c r="I1138" s="102"/>
      <c r="J1138" s="100"/>
      <c r="K1138" s="103"/>
      <c r="L1138" s="81"/>
      <c r="M1138" s="100"/>
      <c r="N1138" s="103"/>
      <c r="O1138" s="81"/>
    </row>
    <row r="1139" spans="1:15">
      <c r="A1139" s="77"/>
      <c r="B1139" s="98"/>
      <c r="C1139" s="79"/>
      <c r="D1139" s="113"/>
      <c r="E1139" s="99"/>
      <c r="F1139" s="100"/>
      <c r="G1139" s="101"/>
      <c r="H1139" s="81"/>
      <c r="I1139" s="102"/>
      <c r="J1139" s="100"/>
      <c r="K1139" s="103"/>
      <c r="L1139" s="81"/>
      <c r="M1139" s="100"/>
      <c r="N1139" s="103"/>
      <c r="O1139" s="81"/>
    </row>
    <row r="1140" spans="1:15">
      <c r="A1140" s="77"/>
      <c r="B1140" s="98"/>
      <c r="C1140" s="79"/>
      <c r="D1140" s="113"/>
      <c r="E1140" s="99"/>
      <c r="F1140" s="100"/>
      <c r="G1140" s="101"/>
      <c r="H1140" s="81"/>
      <c r="I1140" s="102"/>
      <c r="J1140" s="100"/>
      <c r="K1140" s="103"/>
      <c r="L1140" s="81"/>
      <c r="M1140" s="100"/>
      <c r="N1140" s="103"/>
      <c r="O1140" s="81"/>
    </row>
    <row r="1141" spans="1:15">
      <c r="A1141" s="77"/>
      <c r="B1141" s="98"/>
      <c r="C1141" s="79"/>
      <c r="D1141" s="113"/>
      <c r="E1141" s="99"/>
      <c r="F1141" s="100"/>
      <c r="G1141" s="101"/>
      <c r="H1141" s="81"/>
      <c r="I1141" s="102"/>
      <c r="J1141" s="100"/>
      <c r="K1141" s="103"/>
      <c r="L1141" s="81"/>
      <c r="M1141" s="100"/>
      <c r="N1141" s="103"/>
      <c r="O1141" s="81"/>
    </row>
    <row r="1142" spans="1:15">
      <c r="A1142" s="77"/>
      <c r="B1142" s="98"/>
      <c r="C1142" s="79"/>
      <c r="D1142" s="113"/>
      <c r="E1142" s="99"/>
      <c r="F1142" s="100"/>
      <c r="G1142" s="101"/>
      <c r="H1142" s="81"/>
      <c r="I1142" s="102"/>
      <c r="J1142" s="100"/>
      <c r="K1142" s="103"/>
      <c r="L1142" s="81"/>
      <c r="M1142" s="100"/>
      <c r="N1142" s="103"/>
      <c r="O1142" s="81"/>
    </row>
    <row r="1143" spans="1:15">
      <c r="A1143" s="77"/>
      <c r="B1143" s="98"/>
      <c r="C1143" s="79"/>
      <c r="D1143" s="113"/>
      <c r="E1143" s="99"/>
      <c r="F1143" s="100"/>
      <c r="G1143" s="101"/>
      <c r="H1143" s="81"/>
      <c r="I1143" s="102"/>
      <c r="J1143" s="100"/>
      <c r="K1143" s="103"/>
      <c r="L1143" s="81"/>
      <c r="M1143" s="100"/>
      <c r="N1143" s="103"/>
      <c r="O1143" s="81"/>
    </row>
    <row r="1144" spans="1:15">
      <c r="A1144" s="77"/>
      <c r="B1144" s="98"/>
      <c r="C1144" s="79"/>
      <c r="D1144" s="113"/>
      <c r="E1144" s="99"/>
      <c r="F1144" s="100"/>
      <c r="G1144" s="101"/>
      <c r="H1144" s="81"/>
      <c r="I1144" s="102"/>
      <c r="J1144" s="100"/>
      <c r="K1144" s="103"/>
      <c r="L1144" s="81"/>
      <c r="M1144" s="100"/>
      <c r="N1144" s="103"/>
      <c r="O1144" s="81"/>
    </row>
    <row r="1145" spans="1:15">
      <c r="A1145" s="77"/>
      <c r="B1145" s="98"/>
      <c r="C1145" s="79"/>
      <c r="D1145" s="113"/>
      <c r="E1145" s="99"/>
      <c r="F1145" s="100"/>
      <c r="G1145" s="101"/>
      <c r="H1145" s="81"/>
      <c r="I1145" s="102"/>
      <c r="J1145" s="100"/>
      <c r="K1145" s="103"/>
      <c r="L1145" s="81"/>
      <c r="M1145" s="100"/>
      <c r="N1145" s="103"/>
      <c r="O1145" s="81"/>
    </row>
    <row r="1146" spans="1:15">
      <c r="A1146" s="77"/>
      <c r="B1146" s="98"/>
      <c r="C1146" s="79"/>
      <c r="D1146" s="113"/>
      <c r="E1146" s="99"/>
      <c r="F1146" s="100"/>
      <c r="G1146" s="101"/>
      <c r="H1146" s="81"/>
      <c r="I1146" s="102"/>
      <c r="J1146" s="100"/>
      <c r="K1146" s="103"/>
      <c r="L1146" s="81"/>
      <c r="M1146" s="100"/>
      <c r="N1146" s="103"/>
      <c r="O1146" s="81"/>
    </row>
    <row r="1147" spans="1:15">
      <c r="A1147" s="77"/>
      <c r="B1147" s="98"/>
      <c r="C1147" s="79"/>
      <c r="D1147" s="113"/>
      <c r="E1147" s="99"/>
      <c r="F1147" s="100"/>
      <c r="G1147" s="101"/>
      <c r="H1147" s="81"/>
      <c r="I1147" s="102"/>
      <c r="J1147" s="100"/>
      <c r="K1147" s="103"/>
      <c r="L1147" s="81"/>
      <c r="M1147" s="100"/>
      <c r="N1147" s="103"/>
      <c r="O1147" s="81"/>
    </row>
    <row r="1148" spans="1:15">
      <c r="A1148" s="77"/>
      <c r="B1148" s="98"/>
      <c r="C1148" s="79"/>
      <c r="D1148" s="113"/>
      <c r="E1148" s="99"/>
      <c r="F1148" s="100"/>
      <c r="G1148" s="101"/>
      <c r="H1148" s="81"/>
      <c r="I1148" s="102"/>
      <c r="J1148" s="100"/>
      <c r="K1148" s="103"/>
      <c r="L1148" s="81"/>
      <c r="M1148" s="100"/>
      <c r="N1148" s="103"/>
      <c r="O1148" s="81"/>
    </row>
    <row r="1149" spans="1:15">
      <c r="A1149" s="77"/>
      <c r="B1149" s="98"/>
      <c r="C1149" s="79"/>
      <c r="D1149" s="113"/>
      <c r="E1149" s="99"/>
      <c r="F1149" s="100"/>
      <c r="G1149" s="101"/>
      <c r="H1149" s="81"/>
      <c r="I1149" s="102"/>
      <c r="J1149" s="100"/>
      <c r="K1149" s="103"/>
      <c r="L1149" s="81"/>
      <c r="M1149" s="100"/>
      <c r="N1149" s="103"/>
      <c r="O1149" s="81"/>
    </row>
    <row r="1150" spans="1:15">
      <c r="A1150" s="77"/>
      <c r="B1150" s="98"/>
      <c r="C1150" s="79"/>
      <c r="D1150" s="113"/>
      <c r="E1150" s="99"/>
      <c r="F1150" s="100"/>
      <c r="G1150" s="101"/>
      <c r="H1150" s="81"/>
      <c r="I1150" s="102"/>
      <c r="J1150" s="100"/>
      <c r="K1150" s="103"/>
      <c r="L1150" s="81"/>
      <c r="M1150" s="100"/>
      <c r="N1150" s="103"/>
      <c r="O1150" s="81"/>
    </row>
    <row r="1151" spans="1:15">
      <c r="A1151" s="77"/>
      <c r="B1151" s="98"/>
      <c r="C1151" s="79"/>
      <c r="D1151" s="113"/>
      <c r="E1151" s="99"/>
      <c r="F1151" s="100"/>
      <c r="G1151" s="101"/>
      <c r="H1151" s="81"/>
      <c r="I1151" s="102"/>
      <c r="J1151" s="100"/>
      <c r="K1151" s="103"/>
      <c r="L1151" s="81"/>
      <c r="M1151" s="100"/>
      <c r="N1151" s="103"/>
      <c r="O1151" s="81"/>
    </row>
    <row r="1152" spans="1:15">
      <c r="A1152" s="77"/>
      <c r="B1152" s="98"/>
      <c r="C1152" s="79"/>
      <c r="D1152" s="113"/>
      <c r="E1152" s="99"/>
      <c r="F1152" s="100"/>
      <c r="G1152" s="101"/>
      <c r="H1152" s="81"/>
      <c r="I1152" s="102"/>
      <c r="J1152" s="100"/>
      <c r="K1152" s="103"/>
      <c r="L1152" s="81"/>
      <c r="M1152" s="100"/>
      <c r="N1152" s="103"/>
      <c r="O1152" s="81"/>
    </row>
    <row r="1153" spans="1:15">
      <c r="A1153" s="77"/>
      <c r="B1153" s="98"/>
      <c r="C1153" s="79"/>
      <c r="D1153" s="113"/>
      <c r="E1153" s="99"/>
      <c r="F1153" s="100"/>
      <c r="G1153" s="101"/>
      <c r="H1153" s="81"/>
      <c r="I1153" s="102"/>
      <c r="J1153" s="100"/>
      <c r="K1153" s="103"/>
      <c r="L1153" s="81"/>
      <c r="M1153" s="100"/>
      <c r="N1153" s="103"/>
      <c r="O1153" s="81"/>
    </row>
    <row r="1154" spans="1:15">
      <c r="A1154" s="77"/>
      <c r="B1154" s="98"/>
      <c r="C1154" s="79"/>
      <c r="D1154" s="113"/>
      <c r="E1154" s="99"/>
      <c r="F1154" s="100"/>
      <c r="G1154" s="101"/>
      <c r="H1154" s="81"/>
      <c r="I1154" s="102"/>
      <c r="J1154" s="100"/>
      <c r="K1154" s="103"/>
      <c r="L1154" s="81"/>
      <c r="M1154" s="100"/>
      <c r="N1154" s="103"/>
      <c r="O1154" s="81"/>
    </row>
    <row r="1155" spans="1:15">
      <c r="A1155" s="77"/>
      <c r="B1155" s="98"/>
      <c r="C1155" s="79"/>
      <c r="D1155" s="113"/>
      <c r="E1155" s="99"/>
      <c r="F1155" s="100"/>
      <c r="G1155" s="101"/>
      <c r="H1155" s="81"/>
      <c r="I1155" s="102"/>
      <c r="J1155" s="100"/>
      <c r="K1155" s="103"/>
      <c r="L1155" s="81"/>
      <c r="M1155" s="100"/>
      <c r="N1155" s="103"/>
      <c r="O1155" s="81"/>
    </row>
    <row r="1156" spans="1:15">
      <c r="A1156" s="77"/>
      <c r="B1156" s="98"/>
      <c r="C1156" s="79"/>
      <c r="D1156" s="113"/>
      <c r="E1156" s="99"/>
      <c r="F1156" s="100"/>
      <c r="G1156" s="101"/>
      <c r="H1156" s="81"/>
      <c r="I1156" s="102"/>
      <c r="J1156" s="100"/>
      <c r="K1156" s="103"/>
      <c r="L1156" s="81"/>
      <c r="M1156" s="100"/>
      <c r="N1156" s="103"/>
      <c r="O1156" s="81"/>
    </row>
    <row r="1157" spans="1:15">
      <c r="A1157" s="77"/>
      <c r="B1157" s="98"/>
      <c r="C1157" s="79"/>
      <c r="D1157" s="113"/>
      <c r="E1157" s="99"/>
      <c r="F1157" s="100"/>
      <c r="G1157" s="101"/>
      <c r="H1157" s="81"/>
      <c r="I1157" s="102"/>
      <c r="J1157" s="100"/>
      <c r="K1157" s="103"/>
      <c r="L1157" s="81"/>
      <c r="M1157" s="100"/>
      <c r="N1157" s="103"/>
      <c r="O1157" s="81"/>
    </row>
    <row r="1158" spans="1:15">
      <c r="A1158" s="77"/>
      <c r="B1158" s="98"/>
      <c r="C1158" s="79"/>
      <c r="D1158" s="113"/>
      <c r="E1158" s="99"/>
      <c r="F1158" s="100"/>
      <c r="G1158" s="101"/>
      <c r="H1158" s="81"/>
      <c r="I1158" s="102"/>
      <c r="J1158" s="100"/>
      <c r="K1158" s="103"/>
      <c r="L1158" s="81"/>
      <c r="M1158" s="100"/>
      <c r="N1158" s="103"/>
      <c r="O1158" s="81"/>
    </row>
    <row r="1159" spans="1:15">
      <c r="A1159" s="77"/>
      <c r="B1159" s="98"/>
      <c r="C1159" s="79"/>
      <c r="D1159" s="113"/>
      <c r="E1159" s="99"/>
      <c r="F1159" s="100"/>
      <c r="G1159" s="101"/>
      <c r="H1159" s="81"/>
      <c r="I1159" s="102"/>
      <c r="J1159" s="100"/>
      <c r="K1159" s="103"/>
      <c r="L1159" s="81"/>
      <c r="M1159" s="100"/>
      <c r="N1159" s="103"/>
      <c r="O1159" s="81"/>
    </row>
    <row r="1160" spans="1:15">
      <c r="A1160" s="77"/>
      <c r="B1160" s="98"/>
      <c r="C1160" s="79"/>
      <c r="D1160" s="113"/>
      <c r="E1160" s="99"/>
      <c r="F1160" s="100"/>
      <c r="G1160" s="101"/>
      <c r="H1160" s="81"/>
      <c r="I1160" s="102"/>
      <c r="J1160" s="100"/>
      <c r="K1160" s="103"/>
      <c r="L1160" s="81"/>
      <c r="M1160" s="100"/>
      <c r="N1160" s="103"/>
      <c r="O1160" s="81"/>
    </row>
    <row r="1161" spans="1:15">
      <c r="A1161" s="77"/>
      <c r="B1161" s="98"/>
      <c r="C1161" s="79"/>
      <c r="D1161" s="113"/>
      <c r="E1161" s="99"/>
      <c r="F1161" s="100"/>
      <c r="G1161" s="101"/>
      <c r="H1161" s="81"/>
      <c r="I1161" s="102"/>
      <c r="J1161" s="100"/>
      <c r="K1161" s="103"/>
      <c r="L1161" s="81"/>
      <c r="M1161" s="100"/>
      <c r="N1161" s="103"/>
      <c r="O1161" s="81"/>
    </row>
    <row r="1162" spans="1:15">
      <c r="A1162" s="77"/>
      <c r="B1162" s="98"/>
      <c r="C1162" s="79"/>
      <c r="D1162" s="113"/>
      <c r="E1162" s="99"/>
      <c r="F1162" s="100"/>
      <c r="G1162" s="101"/>
      <c r="H1162" s="81"/>
      <c r="I1162" s="102"/>
      <c r="J1162" s="100"/>
      <c r="K1162" s="103"/>
      <c r="L1162" s="81"/>
      <c r="M1162" s="100"/>
      <c r="N1162" s="103"/>
      <c r="O1162" s="81"/>
    </row>
    <row r="1163" spans="1:15">
      <c r="A1163" s="77"/>
      <c r="B1163" s="98"/>
      <c r="C1163" s="79"/>
      <c r="D1163" s="113"/>
      <c r="E1163" s="99"/>
      <c r="F1163" s="100"/>
      <c r="G1163" s="101"/>
      <c r="H1163" s="81"/>
      <c r="I1163" s="102"/>
      <c r="J1163" s="100"/>
      <c r="K1163" s="103"/>
      <c r="L1163" s="81"/>
      <c r="M1163" s="100"/>
      <c r="N1163" s="103"/>
      <c r="O1163" s="81"/>
    </row>
    <row r="1164" spans="1:15">
      <c r="A1164" s="77"/>
      <c r="B1164" s="98"/>
      <c r="C1164" s="79"/>
      <c r="D1164" s="113"/>
      <c r="E1164" s="99"/>
      <c r="F1164" s="100"/>
      <c r="G1164" s="101"/>
      <c r="H1164" s="81"/>
      <c r="I1164" s="102"/>
      <c r="J1164" s="100"/>
      <c r="K1164" s="103"/>
      <c r="L1164" s="81"/>
      <c r="M1164" s="100"/>
      <c r="N1164" s="103"/>
      <c r="O1164" s="81"/>
    </row>
    <row r="1165" spans="1:15">
      <c r="A1165" s="77"/>
      <c r="B1165" s="98"/>
      <c r="C1165" s="79"/>
      <c r="D1165" s="113"/>
      <c r="E1165" s="99"/>
      <c r="F1165" s="100"/>
      <c r="G1165" s="101"/>
      <c r="H1165" s="81"/>
      <c r="I1165" s="102"/>
      <c r="J1165" s="100"/>
      <c r="K1165" s="103"/>
      <c r="L1165" s="81"/>
      <c r="M1165" s="100"/>
      <c r="N1165" s="103"/>
      <c r="O1165" s="81"/>
    </row>
    <row r="1166" spans="1:15">
      <c r="A1166" s="77"/>
      <c r="B1166" s="98"/>
      <c r="C1166" s="79"/>
      <c r="D1166" s="113"/>
      <c r="E1166" s="99"/>
      <c r="F1166" s="100"/>
      <c r="G1166" s="101"/>
      <c r="H1166" s="81"/>
      <c r="I1166" s="102"/>
      <c r="J1166" s="100"/>
      <c r="K1166" s="103"/>
      <c r="L1166" s="81"/>
      <c r="M1166" s="100"/>
      <c r="N1166" s="103"/>
      <c r="O1166" s="81"/>
    </row>
    <row r="1167" spans="1:15">
      <c r="A1167" s="77"/>
      <c r="B1167" s="98"/>
      <c r="C1167" s="79"/>
      <c r="D1167" s="113"/>
      <c r="E1167" s="99"/>
      <c r="F1167" s="100"/>
      <c r="G1167" s="101"/>
      <c r="H1167" s="81"/>
      <c r="I1167" s="102"/>
      <c r="J1167" s="100"/>
      <c r="K1167" s="103"/>
      <c r="L1167" s="81"/>
      <c r="M1167" s="100"/>
      <c r="N1167" s="103"/>
      <c r="O1167" s="81"/>
    </row>
    <row r="1168" spans="1:15">
      <c r="A1168" s="77"/>
      <c r="B1168" s="98"/>
      <c r="C1168" s="79"/>
      <c r="D1168" s="113"/>
      <c r="E1168" s="99"/>
      <c r="F1168" s="100"/>
      <c r="G1168" s="101"/>
      <c r="H1168" s="81"/>
      <c r="I1168" s="102"/>
      <c r="J1168" s="100"/>
      <c r="K1168" s="103"/>
      <c r="L1168" s="81"/>
      <c r="M1168" s="100"/>
      <c r="N1168" s="103"/>
      <c r="O1168" s="81"/>
    </row>
    <row r="1169" spans="1:15">
      <c r="A1169" s="77"/>
      <c r="B1169" s="98"/>
      <c r="C1169" s="79"/>
      <c r="D1169" s="113"/>
      <c r="E1169" s="99"/>
      <c r="F1169" s="100"/>
      <c r="G1169" s="101"/>
      <c r="H1169" s="81"/>
      <c r="I1169" s="102"/>
      <c r="J1169" s="100"/>
      <c r="K1169" s="103"/>
      <c r="L1169" s="81"/>
      <c r="M1169" s="100"/>
      <c r="N1169" s="103"/>
      <c r="O1169" s="81"/>
    </row>
    <row r="1170" spans="1:15">
      <c r="A1170" s="77"/>
      <c r="B1170" s="98"/>
      <c r="C1170" s="79"/>
      <c r="D1170" s="113"/>
      <c r="E1170" s="99"/>
      <c r="F1170" s="100"/>
      <c r="G1170" s="101"/>
      <c r="H1170" s="81"/>
      <c r="I1170" s="102"/>
      <c r="J1170" s="100"/>
      <c r="K1170" s="103"/>
      <c r="L1170" s="81"/>
      <c r="M1170" s="100"/>
      <c r="N1170" s="103"/>
      <c r="O1170" s="81"/>
    </row>
    <row r="1171" spans="1:15">
      <c r="A1171" s="77"/>
      <c r="B1171" s="98"/>
      <c r="C1171" s="79"/>
      <c r="D1171" s="113"/>
      <c r="E1171" s="99"/>
      <c r="F1171" s="100"/>
      <c r="G1171" s="101"/>
      <c r="H1171" s="81"/>
      <c r="I1171" s="102"/>
      <c r="J1171" s="100"/>
      <c r="K1171" s="103"/>
      <c r="L1171" s="81"/>
      <c r="M1171" s="100"/>
      <c r="N1171" s="103"/>
      <c r="O1171" s="81"/>
    </row>
    <row r="1172" spans="1:15">
      <c r="A1172" s="77"/>
      <c r="B1172" s="98"/>
      <c r="C1172" s="79"/>
      <c r="D1172" s="113"/>
      <c r="E1172" s="99"/>
      <c r="F1172" s="100"/>
      <c r="G1172" s="101"/>
      <c r="H1172" s="81"/>
      <c r="I1172" s="102"/>
      <c r="J1172" s="100"/>
      <c r="K1172" s="103"/>
      <c r="L1172" s="81"/>
      <c r="M1172" s="100"/>
      <c r="N1172" s="103"/>
      <c r="O1172" s="81"/>
    </row>
    <row r="1173" spans="1:15">
      <c r="A1173" s="77"/>
      <c r="B1173" s="98"/>
      <c r="C1173" s="79"/>
      <c r="D1173" s="113"/>
      <c r="E1173" s="99"/>
      <c r="F1173" s="100"/>
      <c r="G1173" s="101"/>
      <c r="H1173" s="81"/>
      <c r="I1173" s="102"/>
      <c r="J1173" s="100"/>
      <c r="K1173" s="103"/>
      <c r="L1173" s="81"/>
      <c r="M1173" s="100"/>
      <c r="N1173" s="103"/>
      <c r="O1173" s="81"/>
    </row>
    <row r="1174" spans="1:15">
      <c r="A1174" s="77"/>
      <c r="B1174" s="98"/>
      <c r="C1174" s="79"/>
      <c r="D1174" s="113"/>
      <c r="E1174" s="99"/>
      <c r="F1174" s="100"/>
      <c r="G1174" s="101"/>
      <c r="H1174" s="81"/>
      <c r="I1174" s="102"/>
      <c r="J1174" s="100"/>
      <c r="K1174" s="103"/>
      <c r="L1174" s="81"/>
      <c r="M1174" s="100"/>
      <c r="N1174" s="103"/>
      <c r="O1174" s="81"/>
    </row>
    <row r="1175" spans="1:15">
      <c r="A1175" s="77"/>
      <c r="B1175" s="98"/>
      <c r="C1175" s="79"/>
      <c r="D1175" s="113"/>
      <c r="E1175" s="99"/>
      <c r="F1175" s="100"/>
      <c r="G1175" s="101"/>
      <c r="H1175" s="81"/>
      <c r="I1175" s="102"/>
      <c r="J1175" s="100"/>
      <c r="K1175" s="103"/>
      <c r="L1175" s="81"/>
      <c r="M1175" s="100"/>
      <c r="N1175" s="103"/>
      <c r="O1175" s="81"/>
    </row>
    <row r="1176" spans="1:15">
      <c r="A1176" s="77"/>
      <c r="B1176" s="98"/>
      <c r="C1176" s="79"/>
      <c r="D1176" s="113"/>
      <c r="E1176" s="99"/>
      <c r="F1176" s="100"/>
      <c r="G1176" s="101"/>
      <c r="H1176" s="81"/>
      <c r="I1176" s="102"/>
      <c r="J1176" s="100"/>
      <c r="K1176" s="103"/>
      <c r="L1176" s="81"/>
      <c r="M1176" s="100"/>
      <c r="N1176" s="103"/>
      <c r="O1176" s="81"/>
    </row>
    <row r="1177" spans="1:15">
      <c r="A1177" s="77"/>
      <c r="B1177" s="98"/>
      <c r="C1177" s="79"/>
      <c r="D1177" s="113"/>
      <c r="E1177" s="99"/>
      <c r="F1177" s="100"/>
      <c r="G1177" s="101"/>
      <c r="H1177" s="81"/>
      <c r="I1177" s="102"/>
      <c r="J1177" s="100"/>
      <c r="K1177" s="103"/>
      <c r="L1177" s="81"/>
      <c r="M1177" s="100"/>
      <c r="N1177" s="103"/>
      <c r="O1177" s="81"/>
    </row>
    <row r="1178" spans="1:15">
      <c r="A1178" s="77"/>
      <c r="B1178" s="98"/>
      <c r="C1178" s="79"/>
      <c r="D1178" s="113"/>
      <c r="E1178" s="99"/>
      <c r="F1178" s="100"/>
      <c r="G1178" s="101"/>
      <c r="H1178" s="81"/>
      <c r="I1178" s="102"/>
      <c r="J1178" s="100"/>
      <c r="K1178" s="103"/>
      <c r="L1178" s="81"/>
      <c r="M1178" s="100"/>
      <c r="N1178" s="103"/>
      <c r="O1178" s="81"/>
    </row>
    <row r="1179" spans="1:15">
      <c r="A1179" s="77"/>
      <c r="B1179" s="98"/>
      <c r="C1179" s="79"/>
      <c r="D1179" s="113"/>
      <c r="E1179" s="99"/>
      <c r="F1179" s="100"/>
      <c r="G1179" s="101"/>
      <c r="H1179" s="81"/>
      <c r="I1179" s="102"/>
      <c r="J1179" s="100"/>
      <c r="K1179" s="103"/>
      <c r="L1179" s="81"/>
      <c r="M1179" s="100"/>
      <c r="N1179" s="103"/>
      <c r="O1179" s="81"/>
    </row>
    <row r="1180" spans="1:15">
      <c r="A1180" s="77"/>
      <c r="B1180" s="98"/>
      <c r="C1180" s="79"/>
      <c r="D1180" s="113"/>
      <c r="E1180" s="99"/>
      <c r="F1180" s="100"/>
      <c r="G1180" s="101"/>
      <c r="H1180" s="81"/>
      <c r="I1180" s="102"/>
      <c r="J1180" s="100"/>
      <c r="K1180" s="103"/>
      <c r="L1180" s="81"/>
      <c r="M1180" s="100"/>
      <c r="N1180" s="103"/>
      <c r="O1180" s="81"/>
    </row>
    <row r="1181" spans="1:15">
      <c r="A1181" s="77"/>
      <c r="B1181" s="98"/>
      <c r="C1181" s="79"/>
      <c r="D1181" s="113"/>
      <c r="E1181" s="99"/>
      <c r="F1181" s="100"/>
      <c r="G1181" s="101"/>
      <c r="H1181" s="81"/>
      <c r="I1181" s="102"/>
      <c r="J1181" s="100"/>
      <c r="K1181" s="103"/>
      <c r="L1181" s="81"/>
      <c r="M1181" s="100"/>
      <c r="N1181" s="103"/>
      <c r="O1181" s="81"/>
    </row>
    <row r="1182" spans="1:15">
      <c r="A1182" s="77"/>
      <c r="B1182" s="98"/>
      <c r="C1182" s="79"/>
      <c r="D1182" s="113"/>
      <c r="E1182" s="99"/>
      <c r="F1182" s="100"/>
      <c r="G1182" s="101"/>
      <c r="H1182" s="81"/>
      <c r="I1182" s="102"/>
      <c r="J1182" s="100"/>
      <c r="K1182" s="103"/>
      <c r="L1182" s="81"/>
      <c r="M1182" s="100"/>
      <c r="N1182" s="103"/>
      <c r="O1182" s="81"/>
    </row>
    <row r="1183" spans="1:15">
      <c r="A1183" s="77"/>
      <c r="B1183" s="98"/>
      <c r="C1183" s="79"/>
      <c r="D1183" s="113"/>
      <c r="E1183" s="99"/>
      <c r="F1183" s="100"/>
      <c r="G1183" s="101"/>
      <c r="H1183" s="81"/>
      <c r="I1183" s="102"/>
      <c r="J1183" s="100"/>
      <c r="K1183" s="103"/>
      <c r="L1183" s="81"/>
      <c r="M1183" s="100"/>
      <c r="N1183" s="103"/>
      <c r="O1183" s="81"/>
    </row>
    <row r="1184" spans="1:15">
      <c r="A1184" s="77"/>
      <c r="B1184" s="98"/>
      <c r="C1184" s="79"/>
      <c r="D1184" s="113"/>
      <c r="E1184" s="99"/>
      <c r="F1184" s="100"/>
      <c r="G1184" s="101"/>
      <c r="H1184" s="81"/>
      <c r="I1184" s="102"/>
      <c r="J1184" s="100"/>
      <c r="K1184" s="103"/>
      <c r="L1184" s="81"/>
      <c r="M1184" s="100"/>
      <c r="N1184" s="103"/>
      <c r="O1184" s="81"/>
    </row>
    <row r="1185" spans="1:15">
      <c r="A1185" s="77"/>
      <c r="B1185" s="98"/>
      <c r="C1185" s="79"/>
      <c r="D1185" s="113"/>
      <c r="E1185" s="99"/>
      <c r="F1185" s="100"/>
      <c r="G1185" s="101"/>
      <c r="H1185" s="81"/>
      <c r="I1185" s="102"/>
      <c r="J1185" s="100"/>
      <c r="K1185" s="103"/>
      <c r="L1185" s="81"/>
      <c r="M1185" s="100"/>
      <c r="N1185" s="103"/>
      <c r="O1185" s="81"/>
    </row>
    <row r="1186" spans="1:15">
      <c r="A1186" s="77"/>
      <c r="B1186" s="98"/>
      <c r="C1186" s="79"/>
      <c r="D1186" s="113"/>
      <c r="E1186" s="99"/>
      <c r="F1186" s="100"/>
      <c r="G1186" s="101"/>
      <c r="H1186" s="81"/>
      <c r="I1186" s="102"/>
      <c r="J1186" s="100"/>
      <c r="K1186" s="103"/>
      <c r="L1186" s="81"/>
      <c r="M1186" s="100"/>
      <c r="N1186" s="103"/>
      <c r="O1186" s="81"/>
    </row>
    <row r="1187" spans="1:15">
      <c r="A1187" s="77"/>
      <c r="B1187" s="98"/>
      <c r="C1187" s="79"/>
      <c r="D1187" s="113"/>
      <c r="E1187" s="99"/>
      <c r="F1187" s="100"/>
      <c r="G1187" s="101"/>
      <c r="H1187" s="81"/>
      <c r="I1187" s="102"/>
      <c r="J1187" s="100"/>
      <c r="K1187" s="103"/>
      <c r="L1187" s="81"/>
      <c r="M1187" s="100"/>
      <c r="N1187" s="103"/>
      <c r="O1187" s="81"/>
    </row>
    <row r="1188" spans="1:15">
      <c r="A1188" s="77"/>
      <c r="B1188" s="98"/>
      <c r="C1188" s="79"/>
      <c r="D1188" s="113"/>
      <c r="E1188" s="99"/>
      <c r="F1188" s="100"/>
      <c r="G1188" s="101"/>
      <c r="H1188" s="81"/>
      <c r="I1188" s="102"/>
      <c r="J1188" s="100"/>
      <c r="K1188" s="103"/>
      <c r="L1188" s="81"/>
      <c r="M1188" s="100"/>
      <c r="N1188" s="103"/>
      <c r="O1188" s="81"/>
    </row>
    <row r="1189" spans="1:15">
      <c r="A1189" s="77"/>
      <c r="B1189" s="98"/>
      <c r="C1189" s="79"/>
      <c r="D1189" s="113"/>
      <c r="E1189" s="99"/>
      <c r="F1189" s="100"/>
      <c r="G1189" s="101"/>
      <c r="H1189" s="81"/>
      <c r="I1189" s="102"/>
      <c r="J1189" s="100"/>
      <c r="K1189" s="103"/>
      <c r="L1189" s="81"/>
      <c r="M1189" s="100"/>
      <c r="N1189" s="103"/>
      <c r="O1189" s="81"/>
    </row>
    <row r="1190" spans="1:15">
      <c r="A1190" s="77"/>
      <c r="B1190" s="98"/>
      <c r="C1190" s="79"/>
      <c r="D1190" s="113"/>
      <c r="E1190" s="99"/>
      <c r="F1190" s="100"/>
      <c r="G1190" s="101"/>
      <c r="H1190" s="81"/>
      <c r="I1190" s="102"/>
      <c r="J1190" s="100"/>
      <c r="K1190" s="103"/>
      <c r="L1190" s="81"/>
      <c r="M1190" s="100"/>
      <c r="N1190" s="103"/>
      <c r="O1190" s="81"/>
    </row>
    <row r="1191" spans="1:15">
      <c r="A1191" s="77"/>
      <c r="B1191" s="98"/>
      <c r="C1191" s="79"/>
      <c r="D1191" s="113"/>
      <c r="E1191" s="99"/>
      <c r="F1191" s="100"/>
      <c r="G1191" s="101"/>
      <c r="H1191" s="81"/>
      <c r="I1191" s="102"/>
      <c r="J1191" s="100"/>
      <c r="K1191" s="103"/>
      <c r="L1191" s="81"/>
      <c r="M1191" s="100"/>
      <c r="N1191" s="103"/>
      <c r="O1191" s="81"/>
    </row>
    <row r="1192" spans="1:15">
      <c r="A1192" s="77"/>
      <c r="B1192" s="98"/>
      <c r="C1192" s="79"/>
      <c r="D1192" s="113"/>
      <c r="E1192" s="99"/>
      <c r="F1192" s="100"/>
      <c r="G1192" s="101"/>
      <c r="H1192" s="81"/>
      <c r="I1192" s="102"/>
      <c r="J1192" s="100"/>
      <c r="K1192" s="103"/>
      <c r="L1192" s="81"/>
      <c r="M1192" s="100"/>
      <c r="N1192" s="103"/>
      <c r="O1192" s="81"/>
    </row>
    <row r="1193" spans="1:15">
      <c r="A1193" s="77"/>
      <c r="B1193" s="98"/>
      <c r="C1193" s="79"/>
      <c r="D1193" s="113"/>
      <c r="E1193" s="99"/>
      <c r="F1193" s="100"/>
      <c r="G1193" s="101"/>
      <c r="H1193" s="81"/>
      <c r="I1193" s="102"/>
      <c r="J1193" s="100"/>
      <c r="K1193" s="103"/>
      <c r="L1193" s="81"/>
      <c r="M1193" s="100"/>
      <c r="N1193" s="103"/>
      <c r="O1193" s="81"/>
    </row>
    <row r="1194" spans="1:15">
      <c r="A1194" s="77"/>
      <c r="B1194" s="98"/>
      <c r="C1194" s="79"/>
      <c r="D1194" s="113"/>
      <c r="E1194" s="99"/>
      <c r="F1194" s="100"/>
      <c r="G1194" s="101"/>
      <c r="H1194" s="81"/>
      <c r="I1194" s="102"/>
      <c r="J1194" s="100"/>
      <c r="K1194" s="103"/>
      <c r="L1194" s="81"/>
      <c r="M1194" s="100"/>
      <c r="N1194" s="103"/>
      <c r="O1194" s="81"/>
    </row>
    <row r="1195" spans="1:15">
      <c r="A1195" s="77"/>
      <c r="B1195" s="98"/>
      <c r="C1195" s="79"/>
      <c r="D1195" s="113"/>
      <c r="E1195" s="99"/>
      <c r="F1195" s="100"/>
      <c r="G1195" s="101"/>
      <c r="H1195" s="81"/>
      <c r="I1195" s="102"/>
      <c r="J1195" s="100"/>
      <c r="K1195" s="103"/>
      <c r="L1195" s="81"/>
      <c r="M1195" s="100"/>
      <c r="N1195" s="103"/>
      <c r="O1195" s="81"/>
    </row>
    <row r="1196" spans="1:15">
      <c r="A1196" s="77"/>
      <c r="B1196" s="98"/>
      <c r="C1196" s="79"/>
      <c r="D1196" s="113"/>
      <c r="E1196" s="99"/>
      <c r="F1196" s="100"/>
      <c r="G1196" s="101"/>
      <c r="H1196" s="81"/>
      <c r="I1196" s="102"/>
      <c r="J1196" s="100"/>
      <c r="K1196" s="103"/>
      <c r="L1196" s="81"/>
      <c r="M1196" s="100"/>
      <c r="N1196" s="103"/>
      <c r="O1196" s="81"/>
    </row>
    <row r="1197" spans="1:15">
      <c r="A1197" s="77"/>
      <c r="B1197" s="98"/>
      <c r="C1197" s="79"/>
      <c r="D1197" s="113"/>
      <c r="E1197" s="99"/>
      <c r="F1197" s="100"/>
      <c r="G1197" s="101"/>
      <c r="H1197" s="81"/>
      <c r="I1197" s="102"/>
      <c r="J1197" s="100"/>
      <c r="K1197" s="103"/>
      <c r="L1197" s="81"/>
      <c r="M1197" s="100"/>
      <c r="N1197" s="103"/>
      <c r="O1197" s="81"/>
    </row>
    <row r="1198" spans="1:15">
      <c r="A1198" s="77"/>
      <c r="B1198" s="98"/>
      <c r="C1198" s="79"/>
      <c r="D1198" s="113"/>
      <c r="E1198" s="99"/>
      <c r="F1198" s="100"/>
      <c r="G1198" s="101"/>
      <c r="H1198" s="81"/>
      <c r="I1198" s="102"/>
      <c r="J1198" s="100"/>
      <c r="K1198" s="103"/>
      <c r="L1198" s="81"/>
      <c r="M1198" s="100"/>
      <c r="N1198" s="103"/>
      <c r="O1198" s="81"/>
    </row>
    <row r="1199" spans="1:15">
      <c r="A1199" s="77"/>
      <c r="B1199" s="98"/>
      <c r="C1199" s="79"/>
      <c r="D1199" s="113"/>
      <c r="E1199" s="99"/>
      <c r="F1199" s="100"/>
      <c r="G1199" s="101"/>
      <c r="H1199" s="81"/>
      <c r="I1199" s="102"/>
      <c r="J1199" s="100"/>
      <c r="K1199" s="103"/>
      <c r="L1199" s="81"/>
      <c r="M1199" s="100"/>
      <c r="N1199" s="103"/>
      <c r="O1199" s="81"/>
    </row>
    <row r="1200" spans="1:15">
      <c r="A1200" s="77"/>
      <c r="B1200" s="98"/>
      <c r="C1200" s="79"/>
      <c r="D1200" s="113"/>
      <c r="E1200" s="99"/>
      <c r="F1200" s="100"/>
      <c r="G1200" s="101"/>
      <c r="H1200" s="81"/>
      <c r="I1200" s="102"/>
      <c r="J1200" s="100"/>
      <c r="K1200" s="103"/>
      <c r="L1200" s="81"/>
      <c r="M1200" s="100"/>
      <c r="N1200" s="103"/>
      <c r="O1200" s="81"/>
    </row>
    <row r="1201" spans="1:15">
      <c r="A1201" s="77"/>
      <c r="B1201" s="98"/>
      <c r="C1201" s="79"/>
      <c r="D1201" s="113"/>
      <c r="E1201" s="99"/>
      <c r="F1201" s="100"/>
      <c r="G1201" s="101"/>
      <c r="H1201" s="81"/>
      <c r="I1201" s="102"/>
      <c r="J1201" s="100"/>
      <c r="K1201" s="103"/>
      <c r="L1201" s="81"/>
      <c r="M1201" s="100"/>
      <c r="N1201" s="103"/>
      <c r="O1201" s="81"/>
    </row>
    <row r="1202" spans="1:15">
      <c r="A1202" s="77"/>
      <c r="B1202" s="98"/>
      <c r="C1202" s="79"/>
      <c r="D1202" s="113"/>
      <c r="E1202" s="99"/>
      <c r="F1202" s="100"/>
      <c r="G1202" s="101"/>
      <c r="H1202" s="81"/>
      <c r="I1202" s="102"/>
      <c r="J1202" s="100"/>
      <c r="K1202" s="103"/>
      <c r="L1202" s="81"/>
      <c r="M1202" s="100"/>
      <c r="N1202" s="103"/>
      <c r="O1202" s="81"/>
    </row>
    <row r="1203" spans="1:15">
      <c r="A1203" s="77"/>
      <c r="B1203" s="98"/>
      <c r="C1203" s="79"/>
      <c r="D1203" s="113"/>
      <c r="E1203" s="99"/>
      <c r="F1203" s="100"/>
      <c r="G1203" s="101"/>
      <c r="H1203" s="81"/>
      <c r="I1203" s="102"/>
      <c r="J1203" s="100"/>
      <c r="K1203" s="103"/>
      <c r="L1203" s="81"/>
      <c r="M1203" s="100"/>
      <c r="N1203" s="103"/>
      <c r="O1203" s="81"/>
    </row>
    <row r="1204" spans="1:15">
      <c r="A1204" s="77"/>
      <c r="B1204" s="98"/>
      <c r="C1204" s="79"/>
      <c r="D1204" s="113"/>
      <c r="E1204" s="99"/>
      <c r="F1204" s="100"/>
      <c r="G1204" s="101"/>
      <c r="H1204" s="81"/>
      <c r="I1204" s="102"/>
      <c r="J1204" s="100"/>
      <c r="K1204" s="103"/>
      <c r="L1204" s="81"/>
      <c r="M1204" s="100"/>
      <c r="N1204" s="103"/>
      <c r="O1204" s="81"/>
    </row>
    <row r="1205" spans="1:15">
      <c r="A1205" s="77"/>
      <c r="B1205" s="98"/>
      <c r="C1205" s="79"/>
      <c r="D1205" s="113"/>
      <c r="E1205" s="99"/>
      <c r="F1205" s="100"/>
      <c r="G1205" s="101"/>
      <c r="H1205" s="81"/>
      <c r="I1205" s="102"/>
      <c r="J1205" s="100"/>
      <c r="K1205" s="103"/>
      <c r="L1205" s="81"/>
      <c r="M1205" s="100"/>
      <c r="N1205" s="103"/>
      <c r="O1205" s="81"/>
    </row>
    <row r="1206" spans="1:15">
      <c r="A1206" s="77"/>
      <c r="B1206" s="98"/>
      <c r="C1206" s="79"/>
      <c r="D1206" s="113"/>
      <c r="E1206" s="99"/>
      <c r="F1206" s="100"/>
      <c r="G1206" s="101"/>
      <c r="H1206" s="81"/>
      <c r="I1206" s="102"/>
      <c r="J1206" s="100"/>
      <c r="K1206" s="103"/>
      <c r="L1206" s="81"/>
      <c r="M1206" s="100"/>
      <c r="N1206" s="103"/>
      <c r="O1206" s="81"/>
    </row>
    <row r="1207" spans="1:15">
      <c r="A1207" s="77"/>
      <c r="B1207" s="98"/>
      <c r="C1207" s="79"/>
      <c r="D1207" s="113"/>
      <c r="E1207" s="99"/>
      <c r="F1207" s="100"/>
      <c r="G1207" s="101"/>
      <c r="H1207" s="81"/>
      <c r="I1207" s="102"/>
      <c r="J1207" s="100"/>
      <c r="K1207" s="103"/>
      <c r="L1207" s="81"/>
      <c r="M1207" s="100"/>
      <c r="N1207" s="103"/>
      <c r="O1207" s="81"/>
    </row>
    <row r="1208" spans="1:15">
      <c r="A1208" s="77"/>
      <c r="B1208" s="98"/>
      <c r="C1208" s="79"/>
      <c r="D1208" s="113"/>
      <c r="E1208" s="99"/>
      <c r="F1208" s="100"/>
      <c r="G1208" s="101"/>
      <c r="H1208" s="81"/>
      <c r="I1208" s="102"/>
      <c r="J1208" s="100"/>
      <c r="K1208" s="103"/>
      <c r="L1208" s="81"/>
      <c r="M1208" s="100"/>
      <c r="N1208" s="103"/>
      <c r="O1208" s="81"/>
    </row>
    <row r="1209" spans="1:15">
      <c r="A1209" s="77"/>
      <c r="B1209" s="98"/>
      <c r="C1209" s="79"/>
      <c r="D1209" s="113"/>
      <c r="E1209" s="99"/>
      <c r="F1209" s="100"/>
      <c r="G1209" s="101"/>
      <c r="H1209" s="81"/>
      <c r="I1209" s="102"/>
      <c r="J1209" s="100"/>
      <c r="K1209" s="103"/>
      <c r="L1209" s="81"/>
      <c r="M1209" s="100"/>
      <c r="N1209" s="103"/>
      <c r="O1209" s="81"/>
    </row>
    <row r="1210" spans="1:15">
      <c r="A1210" s="77"/>
      <c r="B1210" s="98"/>
      <c r="C1210" s="79"/>
      <c r="D1210" s="113"/>
      <c r="E1210" s="99"/>
      <c r="F1210" s="100"/>
      <c r="G1210" s="101"/>
      <c r="H1210" s="81"/>
      <c r="I1210" s="102"/>
      <c r="J1210" s="100"/>
      <c r="K1210" s="103"/>
      <c r="L1210" s="81"/>
      <c r="M1210" s="100"/>
      <c r="N1210" s="103"/>
      <c r="O1210" s="81"/>
    </row>
    <row r="1211" spans="1:15">
      <c r="A1211" s="77"/>
      <c r="B1211" s="98"/>
      <c r="C1211" s="79"/>
      <c r="D1211" s="113"/>
      <c r="E1211" s="99"/>
      <c r="F1211" s="100"/>
      <c r="G1211" s="101"/>
      <c r="H1211" s="81"/>
      <c r="I1211" s="102"/>
      <c r="J1211" s="100"/>
      <c r="K1211" s="103"/>
      <c r="L1211" s="81"/>
      <c r="M1211" s="100"/>
      <c r="N1211" s="103"/>
      <c r="O1211" s="81"/>
    </row>
    <row r="1212" spans="1:15">
      <c r="A1212" s="77"/>
      <c r="B1212" s="98"/>
      <c r="C1212" s="79"/>
      <c r="D1212" s="113"/>
      <c r="E1212" s="99"/>
      <c r="F1212" s="100"/>
      <c r="G1212" s="101"/>
      <c r="H1212" s="81"/>
      <c r="I1212" s="102"/>
      <c r="J1212" s="100"/>
      <c r="K1212" s="103"/>
      <c r="L1212" s="81"/>
      <c r="M1212" s="100"/>
      <c r="N1212" s="103"/>
      <c r="O1212" s="81"/>
    </row>
    <row r="1213" spans="1:15">
      <c r="A1213" s="77"/>
      <c r="B1213" s="98"/>
      <c r="C1213" s="79"/>
      <c r="D1213" s="113"/>
      <c r="E1213" s="99"/>
      <c r="F1213" s="100"/>
      <c r="G1213" s="101"/>
      <c r="H1213" s="81"/>
      <c r="I1213" s="102"/>
      <c r="J1213" s="100"/>
      <c r="K1213" s="103"/>
      <c r="L1213" s="81"/>
      <c r="M1213" s="100"/>
      <c r="N1213" s="103"/>
      <c r="O1213" s="81"/>
    </row>
    <row r="1214" spans="1:15">
      <c r="A1214" s="77"/>
      <c r="B1214" s="98"/>
      <c r="C1214" s="79"/>
      <c r="D1214" s="113"/>
      <c r="E1214" s="99"/>
      <c r="F1214" s="100"/>
      <c r="G1214" s="101"/>
      <c r="H1214" s="81"/>
      <c r="I1214" s="102"/>
      <c r="J1214" s="100"/>
      <c r="K1214" s="103"/>
      <c r="L1214" s="81"/>
      <c r="M1214" s="100"/>
      <c r="N1214" s="103"/>
      <c r="O1214" s="81"/>
    </row>
    <row r="1215" spans="1:15">
      <c r="A1215" s="77"/>
      <c r="B1215" s="98"/>
      <c r="C1215" s="79"/>
      <c r="D1215" s="113"/>
      <c r="E1215" s="99"/>
      <c r="F1215" s="100"/>
      <c r="G1215" s="101"/>
      <c r="H1215" s="81"/>
      <c r="I1215" s="102"/>
      <c r="J1215" s="100"/>
      <c r="K1215" s="103"/>
      <c r="L1215" s="81"/>
      <c r="M1215" s="100"/>
      <c r="N1215" s="103"/>
      <c r="O1215" s="81"/>
    </row>
    <row r="1216" spans="1:15">
      <c r="A1216" s="77"/>
      <c r="B1216" s="98"/>
      <c r="C1216" s="79"/>
      <c r="D1216" s="113"/>
      <c r="E1216" s="99"/>
      <c r="F1216" s="100"/>
      <c r="G1216" s="101"/>
      <c r="H1216" s="81"/>
      <c r="I1216" s="102"/>
      <c r="J1216" s="100"/>
      <c r="K1216" s="103"/>
      <c r="L1216" s="81"/>
      <c r="M1216" s="100"/>
      <c r="N1216" s="103"/>
      <c r="O1216" s="81"/>
    </row>
    <row r="1217" spans="1:15">
      <c r="A1217" s="77"/>
      <c r="B1217" s="98"/>
      <c r="C1217" s="79"/>
      <c r="D1217" s="113"/>
      <c r="E1217" s="99"/>
      <c r="F1217" s="100"/>
      <c r="G1217" s="101"/>
      <c r="H1217" s="81"/>
      <c r="I1217" s="102"/>
      <c r="J1217" s="100"/>
      <c r="K1217" s="103"/>
      <c r="L1217" s="81"/>
      <c r="M1217" s="100"/>
      <c r="N1217" s="103"/>
      <c r="O1217" s="81"/>
    </row>
    <row r="1218" spans="1:15">
      <c r="A1218" s="77"/>
      <c r="B1218" s="98"/>
      <c r="C1218" s="79"/>
      <c r="D1218" s="113"/>
      <c r="E1218" s="99"/>
      <c r="F1218" s="100"/>
      <c r="G1218" s="101"/>
      <c r="H1218" s="81"/>
      <c r="I1218" s="102"/>
      <c r="J1218" s="100"/>
      <c r="K1218" s="103"/>
      <c r="L1218" s="81"/>
      <c r="M1218" s="100"/>
      <c r="N1218" s="103"/>
      <c r="O1218" s="81"/>
    </row>
    <row r="1219" spans="1:15">
      <c r="A1219" s="77"/>
      <c r="B1219" s="98"/>
      <c r="C1219" s="79"/>
      <c r="D1219" s="113"/>
      <c r="E1219" s="99"/>
      <c r="F1219" s="100"/>
      <c r="G1219" s="101"/>
      <c r="H1219" s="81"/>
      <c r="I1219" s="102"/>
      <c r="J1219" s="100"/>
      <c r="K1219" s="103"/>
      <c r="L1219" s="81"/>
      <c r="M1219" s="100"/>
      <c r="N1219" s="103"/>
      <c r="O1219" s="81"/>
    </row>
    <row r="1220" spans="1:15">
      <c r="A1220" s="77"/>
      <c r="B1220" s="98"/>
      <c r="C1220" s="79"/>
      <c r="D1220" s="113"/>
      <c r="E1220" s="99"/>
      <c r="F1220" s="100"/>
      <c r="G1220" s="101"/>
      <c r="H1220" s="81"/>
      <c r="I1220" s="102"/>
      <c r="J1220" s="100"/>
      <c r="K1220" s="103"/>
      <c r="L1220" s="81"/>
      <c r="M1220" s="100"/>
      <c r="N1220" s="103"/>
      <c r="O1220" s="81"/>
    </row>
    <row r="1221" spans="1:15">
      <c r="A1221" s="77"/>
      <c r="B1221" s="98"/>
      <c r="C1221" s="79"/>
      <c r="D1221" s="113"/>
      <c r="E1221" s="99"/>
      <c r="F1221" s="100"/>
      <c r="G1221" s="101"/>
      <c r="H1221" s="81"/>
      <c r="I1221" s="102"/>
      <c r="J1221" s="100"/>
      <c r="K1221" s="103"/>
      <c r="L1221" s="81"/>
      <c r="M1221" s="100"/>
      <c r="N1221" s="103"/>
      <c r="O1221" s="81"/>
    </row>
    <row r="1222" spans="1:15">
      <c r="A1222" s="77"/>
      <c r="B1222" s="98"/>
      <c r="C1222" s="79"/>
      <c r="D1222" s="113"/>
      <c r="E1222" s="99"/>
      <c r="F1222" s="100"/>
      <c r="G1222" s="101"/>
      <c r="H1222" s="81"/>
      <c r="I1222" s="102"/>
      <c r="J1222" s="100"/>
      <c r="K1222" s="103"/>
      <c r="L1222" s="81"/>
      <c r="M1222" s="100"/>
      <c r="N1222" s="103"/>
      <c r="O1222" s="81"/>
    </row>
    <row r="1223" spans="1:15">
      <c r="A1223" s="77"/>
      <c r="B1223" s="98"/>
      <c r="C1223" s="79"/>
      <c r="D1223" s="113"/>
      <c r="E1223" s="99"/>
      <c r="F1223" s="100"/>
      <c r="G1223" s="101"/>
      <c r="H1223" s="81"/>
      <c r="I1223" s="102"/>
      <c r="J1223" s="100"/>
      <c r="K1223" s="103"/>
      <c r="L1223" s="81"/>
      <c r="M1223" s="100"/>
      <c r="N1223" s="103"/>
      <c r="O1223" s="81"/>
    </row>
    <row r="1224" spans="1:15">
      <c r="A1224" s="77"/>
      <c r="B1224" s="98"/>
      <c r="C1224" s="79"/>
      <c r="D1224" s="113"/>
      <c r="E1224" s="99"/>
      <c r="F1224" s="100"/>
      <c r="G1224" s="101"/>
      <c r="H1224" s="81"/>
      <c r="I1224" s="102"/>
      <c r="J1224" s="100"/>
      <c r="K1224" s="103"/>
      <c r="L1224" s="81"/>
      <c r="M1224" s="100"/>
      <c r="N1224" s="103"/>
      <c r="O1224" s="81"/>
    </row>
    <row r="1225" spans="1:15">
      <c r="A1225" s="77"/>
      <c r="B1225" s="98"/>
      <c r="C1225" s="79"/>
      <c r="D1225" s="113"/>
      <c r="E1225" s="99"/>
      <c r="F1225" s="100"/>
      <c r="G1225" s="101"/>
      <c r="H1225" s="81"/>
      <c r="I1225" s="102"/>
      <c r="J1225" s="100"/>
      <c r="K1225" s="103"/>
      <c r="L1225" s="81"/>
      <c r="M1225" s="100"/>
      <c r="N1225" s="103"/>
      <c r="O1225" s="81"/>
    </row>
    <row r="1226" spans="1:15">
      <c r="A1226" s="77"/>
      <c r="B1226" s="98"/>
      <c r="C1226" s="79"/>
      <c r="D1226" s="113"/>
      <c r="E1226" s="99"/>
      <c r="F1226" s="100"/>
      <c r="G1226" s="101"/>
      <c r="H1226" s="81"/>
      <c r="I1226" s="102"/>
      <c r="J1226" s="100"/>
      <c r="K1226" s="103"/>
      <c r="L1226" s="81"/>
      <c r="M1226" s="100"/>
      <c r="N1226" s="103"/>
      <c r="O1226" s="81"/>
    </row>
    <row r="1227" spans="1:15">
      <c r="A1227" s="77"/>
      <c r="B1227" s="98"/>
      <c r="C1227" s="79"/>
      <c r="D1227" s="113"/>
      <c r="E1227" s="99"/>
      <c r="F1227" s="100"/>
      <c r="G1227" s="101"/>
      <c r="H1227" s="81"/>
      <c r="I1227" s="102"/>
      <c r="J1227" s="100"/>
      <c r="K1227" s="103"/>
      <c r="L1227" s="81"/>
      <c r="M1227" s="100"/>
      <c r="N1227" s="103"/>
      <c r="O1227" s="81"/>
    </row>
    <row r="1228" spans="1:15">
      <c r="A1228" s="77"/>
      <c r="B1228" s="98"/>
      <c r="C1228" s="79"/>
      <c r="D1228" s="113"/>
      <c r="E1228" s="99"/>
      <c r="F1228" s="100"/>
      <c r="G1228" s="101"/>
      <c r="H1228" s="81"/>
      <c r="I1228" s="102"/>
      <c r="J1228" s="100"/>
      <c r="K1228" s="103"/>
      <c r="L1228" s="81"/>
      <c r="M1228" s="100"/>
      <c r="N1228" s="103"/>
      <c r="O1228" s="81"/>
    </row>
    <row r="1229" spans="1:15">
      <c r="A1229" s="77"/>
      <c r="B1229" s="98"/>
      <c r="C1229" s="79"/>
      <c r="D1229" s="113"/>
      <c r="E1229" s="99"/>
      <c r="F1229" s="100"/>
      <c r="G1229" s="101"/>
      <c r="H1229" s="81"/>
      <c r="I1229" s="102"/>
      <c r="J1229" s="100"/>
      <c r="K1229" s="103"/>
      <c r="L1229" s="81"/>
      <c r="M1229" s="100"/>
      <c r="N1229" s="103"/>
      <c r="O1229" s="81"/>
    </row>
    <row r="1230" spans="1:15">
      <c r="A1230" s="77"/>
      <c r="B1230" s="98"/>
      <c r="C1230" s="79"/>
      <c r="D1230" s="113"/>
      <c r="E1230" s="99"/>
      <c r="F1230" s="100"/>
      <c r="G1230" s="101"/>
      <c r="H1230" s="81"/>
      <c r="I1230" s="102"/>
      <c r="J1230" s="100"/>
      <c r="K1230" s="103"/>
      <c r="L1230" s="81"/>
      <c r="M1230" s="100"/>
      <c r="N1230" s="103"/>
      <c r="O1230" s="81"/>
    </row>
    <row r="1231" spans="1:15">
      <c r="A1231" s="77"/>
      <c r="B1231" s="98"/>
      <c r="C1231" s="79"/>
      <c r="D1231" s="113"/>
      <c r="E1231" s="99"/>
      <c r="F1231" s="100"/>
      <c r="G1231" s="101"/>
      <c r="H1231" s="81"/>
      <c r="I1231" s="102"/>
      <c r="J1231" s="100"/>
      <c r="K1231" s="103"/>
      <c r="L1231" s="81"/>
      <c r="M1231" s="100"/>
      <c r="N1231" s="103"/>
      <c r="O1231" s="81"/>
    </row>
    <row r="1232" spans="1:15">
      <c r="A1232" s="77"/>
      <c r="B1232" s="98"/>
      <c r="C1232" s="79"/>
      <c r="D1232" s="113"/>
      <c r="E1232" s="99"/>
      <c r="F1232" s="100"/>
      <c r="G1232" s="101"/>
      <c r="H1232" s="81"/>
      <c r="I1232" s="102"/>
      <c r="J1232" s="100"/>
      <c r="K1232" s="103"/>
      <c r="L1232" s="81"/>
      <c r="M1232" s="100"/>
      <c r="N1232" s="103"/>
      <c r="O1232" s="81"/>
    </row>
    <row r="1233" spans="1:15">
      <c r="A1233" s="77"/>
      <c r="B1233" s="98"/>
      <c r="C1233" s="79"/>
      <c r="D1233" s="113"/>
      <c r="E1233" s="99"/>
      <c r="F1233" s="100"/>
      <c r="G1233" s="101"/>
      <c r="H1233" s="81"/>
      <c r="I1233" s="102"/>
      <c r="J1233" s="100"/>
      <c r="K1233" s="103"/>
      <c r="L1233" s="81"/>
      <c r="M1233" s="100"/>
      <c r="N1233" s="103"/>
      <c r="O1233" s="81"/>
    </row>
    <row r="1234" spans="1:15">
      <c r="A1234" s="77"/>
      <c r="B1234" s="98"/>
      <c r="C1234" s="79"/>
      <c r="D1234" s="113"/>
      <c r="E1234" s="99"/>
      <c r="F1234" s="100"/>
      <c r="G1234" s="101"/>
      <c r="H1234" s="81"/>
      <c r="I1234" s="102"/>
      <c r="J1234" s="100"/>
      <c r="K1234" s="103"/>
      <c r="L1234" s="81"/>
      <c r="M1234" s="100"/>
      <c r="N1234" s="103"/>
      <c r="O1234" s="81"/>
    </row>
    <row r="1235" spans="1:15">
      <c r="A1235" s="77"/>
      <c r="B1235" s="98"/>
      <c r="C1235" s="79"/>
      <c r="D1235" s="113"/>
      <c r="E1235" s="99"/>
      <c r="F1235" s="100"/>
      <c r="G1235" s="101"/>
      <c r="H1235" s="81"/>
      <c r="I1235" s="102"/>
      <c r="J1235" s="100"/>
      <c r="K1235" s="103"/>
      <c r="L1235" s="81"/>
      <c r="M1235" s="100"/>
      <c r="N1235" s="103"/>
      <c r="O1235" s="81"/>
    </row>
    <row r="1236" spans="1:15">
      <c r="A1236" s="77"/>
      <c r="B1236" s="98"/>
      <c r="C1236" s="79"/>
      <c r="D1236" s="113"/>
      <c r="E1236" s="99"/>
      <c r="F1236" s="100"/>
      <c r="G1236" s="101"/>
      <c r="H1236" s="81"/>
      <c r="I1236" s="102"/>
      <c r="J1236" s="100"/>
      <c r="K1236" s="103"/>
      <c r="L1236" s="81"/>
      <c r="M1236" s="100"/>
      <c r="N1236" s="103"/>
      <c r="O1236" s="81"/>
    </row>
    <row r="1237" spans="1:15">
      <c r="A1237" s="77"/>
      <c r="B1237" s="98"/>
      <c r="C1237" s="79"/>
      <c r="D1237" s="113"/>
      <c r="E1237" s="99"/>
      <c r="F1237" s="100"/>
      <c r="G1237" s="101"/>
      <c r="H1237" s="81"/>
      <c r="I1237" s="102"/>
      <c r="J1237" s="100"/>
      <c r="K1237" s="103"/>
      <c r="L1237" s="81"/>
      <c r="M1237" s="100"/>
      <c r="N1237" s="103"/>
      <c r="O1237" s="81"/>
    </row>
    <row r="1238" spans="1:15">
      <c r="A1238" s="77"/>
      <c r="B1238" s="98"/>
      <c r="C1238" s="79"/>
      <c r="D1238" s="113"/>
      <c r="E1238" s="99"/>
      <c r="F1238" s="100"/>
      <c r="G1238" s="101"/>
      <c r="H1238" s="81"/>
      <c r="I1238" s="102"/>
      <c r="J1238" s="100"/>
      <c r="K1238" s="103"/>
      <c r="L1238" s="81"/>
      <c r="M1238" s="100"/>
      <c r="N1238" s="103"/>
      <c r="O1238" s="81"/>
    </row>
    <row r="1239" spans="1:15">
      <c r="A1239" s="77"/>
      <c r="B1239" s="98"/>
      <c r="C1239" s="79"/>
      <c r="D1239" s="113"/>
      <c r="E1239" s="99"/>
      <c r="F1239" s="100"/>
      <c r="G1239" s="101"/>
      <c r="H1239" s="81"/>
      <c r="I1239" s="102"/>
      <c r="J1239" s="100"/>
      <c r="K1239" s="103"/>
      <c r="L1239" s="81"/>
      <c r="M1239" s="100"/>
      <c r="N1239" s="103"/>
      <c r="O1239" s="81"/>
    </row>
    <row r="1240" spans="1:15">
      <c r="A1240" s="77"/>
      <c r="B1240" s="98"/>
      <c r="C1240" s="79"/>
      <c r="D1240" s="113"/>
      <c r="E1240" s="99"/>
      <c r="F1240" s="100"/>
      <c r="G1240" s="101"/>
      <c r="H1240" s="81"/>
      <c r="I1240" s="102"/>
      <c r="J1240" s="100"/>
      <c r="K1240" s="103"/>
      <c r="L1240" s="81"/>
      <c r="M1240" s="100"/>
      <c r="N1240" s="103"/>
      <c r="O1240" s="81"/>
    </row>
    <row r="1241" spans="1:15">
      <c r="A1241" s="77"/>
      <c r="B1241" s="98"/>
      <c r="C1241" s="79"/>
      <c r="D1241" s="113"/>
      <c r="E1241" s="99"/>
      <c r="F1241" s="100"/>
      <c r="G1241" s="101"/>
      <c r="H1241" s="81"/>
      <c r="I1241" s="102"/>
      <c r="J1241" s="100"/>
      <c r="K1241" s="103"/>
      <c r="L1241" s="81"/>
      <c r="M1241" s="100"/>
      <c r="N1241" s="103"/>
      <c r="O1241" s="81"/>
    </row>
    <row r="1242" spans="1:15">
      <c r="A1242" s="77"/>
      <c r="B1242" s="98"/>
      <c r="C1242" s="79"/>
      <c r="D1242" s="113"/>
      <c r="E1242" s="99"/>
      <c r="F1242" s="100"/>
      <c r="G1242" s="101"/>
      <c r="H1242" s="81"/>
      <c r="I1242" s="102"/>
      <c r="J1242" s="100"/>
      <c r="K1242" s="103"/>
      <c r="L1242" s="81"/>
      <c r="M1242" s="100"/>
      <c r="N1242" s="103"/>
      <c r="O1242" s="81"/>
    </row>
    <row r="1243" spans="1:15">
      <c r="A1243" s="77"/>
      <c r="B1243" s="98"/>
      <c r="C1243" s="79"/>
      <c r="D1243" s="113"/>
      <c r="E1243" s="99"/>
      <c r="F1243" s="100"/>
      <c r="G1243" s="101"/>
      <c r="H1243" s="81"/>
      <c r="I1243" s="102"/>
      <c r="J1243" s="100"/>
      <c r="K1243" s="103"/>
      <c r="L1243" s="81"/>
      <c r="M1243" s="100"/>
      <c r="N1243" s="103"/>
      <c r="O1243" s="81"/>
    </row>
    <row r="1244" spans="1:15">
      <c r="A1244" s="77"/>
      <c r="B1244" s="98"/>
      <c r="C1244" s="79"/>
      <c r="D1244" s="113"/>
      <c r="E1244" s="99"/>
      <c r="F1244" s="100"/>
      <c r="G1244" s="101"/>
      <c r="H1244" s="81"/>
      <c r="I1244" s="102"/>
      <c r="J1244" s="100"/>
      <c r="K1244" s="103"/>
      <c r="L1244" s="81"/>
      <c r="M1244" s="100"/>
      <c r="N1244" s="103"/>
      <c r="O1244" s="81"/>
    </row>
    <row r="1245" spans="1:15">
      <c r="A1245" s="77"/>
      <c r="B1245" s="98"/>
      <c r="C1245" s="79"/>
      <c r="D1245" s="113"/>
      <c r="E1245" s="99"/>
      <c r="F1245" s="100"/>
      <c r="G1245" s="101"/>
      <c r="H1245" s="81"/>
      <c r="I1245" s="102"/>
      <c r="J1245" s="100"/>
      <c r="K1245" s="103"/>
      <c r="L1245" s="81"/>
      <c r="M1245" s="100"/>
      <c r="N1245" s="103"/>
      <c r="O1245" s="81"/>
    </row>
    <row r="1246" spans="1:15">
      <c r="A1246" s="77"/>
      <c r="B1246" s="98"/>
      <c r="C1246" s="79"/>
      <c r="D1246" s="113"/>
      <c r="E1246" s="99"/>
      <c r="F1246" s="100"/>
      <c r="G1246" s="101"/>
      <c r="H1246" s="81"/>
      <c r="I1246" s="102"/>
      <c r="J1246" s="100"/>
      <c r="K1246" s="103"/>
      <c r="L1246" s="81"/>
      <c r="M1246" s="100"/>
      <c r="N1246" s="103"/>
      <c r="O1246" s="81"/>
    </row>
    <row r="1247" spans="1:15">
      <c r="A1247" s="77"/>
      <c r="B1247" s="98"/>
      <c r="C1247" s="79"/>
      <c r="D1247" s="113"/>
      <c r="E1247" s="99"/>
      <c r="F1247" s="100"/>
      <c r="G1247" s="101"/>
      <c r="H1247" s="81"/>
      <c r="I1247" s="102"/>
      <c r="J1247" s="100"/>
      <c r="K1247" s="103"/>
      <c r="L1247" s="81"/>
      <c r="M1247" s="100"/>
      <c r="N1247" s="103"/>
      <c r="O1247" s="81"/>
    </row>
    <row r="1248" spans="1:15">
      <c r="A1248" s="77"/>
      <c r="B1248" s="98"/>
      <c r="C1248" s="79"/>
      <c r="D1248" s="113"/>
      <c r="E1248" s="99"/>
      <c r="F1248" s="100"/>
      <c r="G1248" s="101"/>
      <c r="H1248" s="81"/>
      <c r="I1248" s="102"/>
      <c r="J1248" s="100"/>
      <c r="K1248" s="103"/>
      <c r="L1248" s="81"/>
      <c r="M1248" s="100"/>
      <c r="N1248" s="103"/>
      <c r="O1248" s="81"/>
    </row>
    <row r="1249" spans="1:15">
      <c r="A1249" s="77"/>
      <c r="B1249" s="98"/>
      <c r="C1249" s="79"/>
      <c r="D1249" s="113"/>
      <c r="E1249" s="99"/>
      <c r="F1249" s="100"/>
      <c r="G1249" s="101"/>
      <c r="H1249" s="81"/>
      <c r="I1249" s="102"/>
      <c r="J1249" s="100"/>
      <c r="K1249" s="103"/>
      <c r="L1249" s="81"/>
      <c r="M1249" s="100"/>
      <c r="N1249" s="103"/>
      <c r="O1249" s="81"/>
    </row>
    <row r="1250" spans="1:15">
      <c r="A1250" s="77"/>
      <c r="B1250" s="98"/>
      <c r="C1250" s="79"/>
      <c r="D1250" s="113"/>
      <c r="E1250" s="99"/>
      <c r="F1250" s="100"/>
      <c r="G1250" s="101"/>
      <c r="H1250" s="81"/>
      <c r="I1250" s="102"/>
      <c r="J1250" s="100"/>
      <c r="K1250" s="103"/>
      <c r="L1250" s="81"/>
      <c r="M1250" s="100"/>
      <c r="N1250" s="103"/>
      <c r="O1250" s="81"/>
    </row>
    <row r="1251" spans="1:15">
      <c r="A1251" s="77"/>
      <c r="B1251" s="98"/>
      <c r="C1251" s="79"/>
      <c r="D1251" s="113"/>
      <c r="E1251" s="99"/>
      <c r="F1251" s="100"/>
      <c r="G1251" s="101"/>
      <c r="H1251" s="81"/>
      <c r="I1251" s="102"/>
      <c r="J1251" s="100"/>
      <c r="K1251" s="103"/>
      <c r="L1251" s="81"/>
      <c r="M1251" s="100"/>
      <c r="N1251" s="103"/>
      <c r="O1251" s="81"/>
    </row>
    <row r="1252" spans="1:15">
      <c r="A1252" s="77"/>
      <c r="B1252" s="98"/>
      <c r="C1252" s="79"/>
      <c r="D1252" s="113"/>
      <c r="E1252" s="99"/>
      <c r="F1252" s="100"/>
      <c r="G1252" s="101"/>
      <c r="H1252" s="81"/>
      <c r="I1252" s="102"/>
      <c r="J1252" s="100"/>
      <c r="K1252" s="103"/>
      <c r="L1252" s="81"/>
      <c r="M1252" s="100"/>
      <c r="N1252" s="103"/>
      <c r="O1252" s="81"/>
    </row>
    <row r="1253" spans="1:15">
      <c r="A1253" s="77"/>
      <c r="B1253" s="98"/>
      <c r="C1253" s="79"/>
      <c r="D1253" s="113"/>
      <c r="E1253" s="99"/>
      <c r="F1253" s="100"/>
      <c r="G1253" s="101"/>
      <c r="H1253" s="81"/>
      <c r="I1253" s="102"/>
      <c r="J1253" s="100"/>
      <c r="K1253" s="103"/>
      <c r="L1253" s="81"/>
      <c r="M1253" s="100"/>
      <c r="N1253" s="103"/>
      <c r="O1253" s="81"/>
    </row>
    <row r="1254" spans="1:15">
      <c r="A1254" s="77"/>
      <c r="B1254" s="98"/>
      <c r="C1254" s="79"/>
      <c r="D1254" s="113"/>
      <c r="E1254" s="99"/>
      <c r="F1254" s="100"/>
      <c r="G1254" s="101"/>
      <c r="H1254" s="81"/>
      <c r="I1254" s="102"/>
      <c r="J1254" s="100"/>
      <c r="K1254" s="103"/>
      <c r="L1254" s="81"/>
      <c r="M1254" s="100"/>
      <c r="N1254" s="103"/>
      <c r="O1254" s="81"/>
    </row>
    <row r="1255" spans="1:15">
      <c r="A1255" s="77"/>
      <c r="B1255" s="98"/>
      <c r="C1255" s="79"/>
      <c r="D1255" s="113"/>
      <c r="E1255" s="99"/>
      <c r="F1255" s="100"/>
      <c r="G1255" s="101"/>
      <c r="H1255" s="81"/>
      <c r="I1255" s="102"/>
      <c r="J1255" s="100"/>
      <c r="K1255" s="103"/>
      <c r="L1255" s="81"/>
      <c r="M1255" s="100"/>
      <c r="N1255" s="103"/>
      <c r="O1255" s="81"/>
    </row>
    <row r="1256" spans="1:15">
      <c r="A1256" s="77"/>
      <c r="B1256" s="98"/>
      <c r="C1256" s="79"/>
      <c r="D1256" s="113"/>
      <c r="E1256" s="99"/>
      <c r="F1256" s="100"/>
      <c r="G1256" s="101"/>
      <c r="H1256" s="81"/>
      <c r="I1256" s="102"/>
      <c r="J1256" s="100"/>
      <c r="K1256" s="103"/>
      <c r="L1256" s="81"/>
      <c r="M1256" s="100"/>
      <c r="N1256" s="103"/>
      <c r="O1256" s="81"/>
    </row>
    <row r="1257" spans="1:15">
      <c r="A1257" s="77"/>
      <c r="B1257" s="98"/>
      <c r="C1257" s="79"/>
      <c r="D1257" s="113"/>
      <c r="E1257" s="99"/>
      <c r="F1257" s="100"/>
      <c r="G1257" s="101"/>
      <c r="H1257" s="81"/>
      <c r="I1257" s="102"/>
      <c r="J1257" s="100"/>
      <c r="K1257" s="103"/>
      <c r="L1257" s="81"/>
      <c r="M1257" s="100"/>
      <c r="N1257" s="103"/>
      <c r="O1257" s="81"/>
    </row>
    <row r="1258" spans="1:15">
      <c r="A1258" s="77"/>
      <c r="B1258" s="98"/>
      <c r="C1258" s="79"/>
      <c r="D1258" s="113"/>
      <c r="E1258" s="99"/>
      <c r="F1258" s="100"/>
      <c r="G1258" s="101"/>
      <c r="H1258" s="81"/>
      <c r="I1258" s="102"/>
      <c r="J1258" s="100"/>
      <c r="K1258" s="103"/>
      <c r="L1258" s="81"/>
      <c r="M1258" s="100"/>
      <c r="N1258" s="103"/>
      <c r="O1258" s="81"/>
    </row>
    <row r="1259" spans="1:15">
      <c r="A1259" s="77"/>
      <c r="B1259" s="98"/>
      <c r="C1259" s="79"/>
      <c r="D1259" s="113"/>
      <c r="E1259" s="99"/>
      <c r="F1259" s="100"/>
      <c r="G1259" s="101"/>
      <c r="H1259" s="81"/>
      <c r="I1259" s="102"/>
      <c r="J1259" s="100"/>
      <c r="K1259" s="103"/>
      <c r="L1259" s="81"/>
      <c r="M1259" s="100"/>
      <c r="N1259" s="103"/>
      <c r="O1259" s="81"/>
    </row>
    <row r="1260" spans="1:15">
      <c r="A1260" s="77"/>
      <c r="B1260" s="98"/>
      <c r="C1260" s="79"/>
      <c r="D1260" s="113"/>
      <c r="E1260" s="99"/>
      <c r="F1260" s="100"/>
      <c r="G1260" s="101"/>
      <c r="H1260" s="81"/>
      <c r="I1260" s="102"/>
      <c r="J1260" s="100"/>
      <c r="K1260" s="103"/>
      <c r="L1260" s="81"/>
      <c r="M1260" s="100"/>
      <c r="N1260" s="103"/>
      <c r="O1260" s="81"/>
    </row>
    <row r="1261" spans="1:15">
      <c r="A1261" s="77"/>
      <c r="B1261" s="98"/>
      <c r="C1261" s="79"/>
      <c r="D1261" s="113"/>
      <c r="E1261" s="99"/>
      <c r="F1261" s="100"/>
      <c r="G1261" s="101"/>
      <c r="H1261" s="81"/>
      <c r="I1261" s="102"/>
      <c r="J1261" s="100"/>
      <c r="K1261" s="103"/>
      <c r="L1261" s="81"/>
      <c r="M1261" s="100"/>
      <c r="N1261" s="103"/>
      <c r="O1261" s="81"/>
    </row>
    <row r="1262" spans="1:15">
      <c r="A1262" s="77"/>
      <c r="B1262" s="98"/>
      <c r="C1262" s="79"/>
      <c r="D1262" s="113"/>
      <c r="E1262" s="99"/>
      <c r="F1262" s="100"/>
      <c r="G1262" s="101"/>
      <c r="H1262" s="81"/>
      <c r="I1262" s="102"/>
      <c r="J1262" s="100"/>
      <c r="K1262" s="103"/>
      <c r="L1262" s="81"/>
      <c r="M1262" s="100"/>
      <c r="N1262" s="103"/>
      <c r="O1262" s="81"/>
    </row>
    <row r="1263" spans="1:15">
      <c r="A1263" s="77"/>
      <c r="B1263" s="98"/>
      <c r="C1263" s="79"/>
      <c r="D1263" s="113"/>
      <c r="E1263" s="99"/>
      <c r="F1263" s="100"/>
      <c r="G1263" s="101"/>
      <c r="H1263" s="81"/>
      <c r="I1263" s="102"/>
      <c r="J1263" s="100"/>
      <c r="K1263" s="103"/>
      <c r="L1263" s="81"/>
      <c r="M1263" s="100"/>
      <c r="N1263" s="103"/>
      <c r="O1263" s="81"/>
    </row>
    <row r="1264" spans="1:15">
      <c r="A1264" s="77"/>
      <c r="B1264" s="98"/>
      <c r="C1264" s="79"/>
      <c r="D1264" s="113"/>
      <c r="E1264" s="99"/>
      <c r="F1264" s="100"/>
      <c r="G1264" s="101"/>
      <c r="H1264" s="81"/>
      <c r="I1264" s="102"/>
      <c r="J1264" s="100"/>
      <c r="K1264" s="103"/>
      <c r="L1264" s="81"/>
      <c r="M1264" s="100"/>
      <c r="N1264" s="103"/>
      <c r="O1264" s="81"/>
    </row>
    <row r="1265" spans="1:15">
      <c r="A1265" s="77"/>
      <c r="B1265" s="98"/>
      <c r="C1265" s="79"/>
      <c r="D1265" s="113"/>
      <c r="E1265" s="99"/>
      <c r="F1265" s="100"/>
      <c r="G1265" s="101"/>
      <c r="H1265" s="81"/>
      <c r="I1265" s="102"/>
      <c r="J1265" s="100"/>
      <c r="K1265" s="103"/>
      <c r="L1265" s="81"/>
      <c r="M1265" s="100"/>
      <c r="N1265" s="103"/>
      <c r="O1265" s="81"/>
    </row>
    <row r="1266" spans="1:15">
      <c r="A1266" s="77"/>
      <c r="B1266" s="98"/>
      <c r="C1266" s="79"/>
      <c r="D1266" s="113"/>
      <c r="E1266" s="99"/>
      <c r="F1266" s="100"/>
      <c r="G1266" s="101"/>
      <c r="H1266" s="81"/>
      <c r="I1266" s="102"/>
      <c r="J1266" s="100"/>
      <c r="K1266" s="103"/>
      <c r="L1266" s="81"/>
      <c r="M1266" s="100"/>
      <c r="N1266" s="103"/>
      <c r="O1266" s="81"/>
    </row>
    <row r="1267" spans="1:15">
      <c r="A1267" s="77"/>
      <c r="B1267" s="98"/>
      <c r="C1267" s="79"/>
      <c r="D1267" s="113"/>
      <c r="E1267" s="99"/>
      <c r="F1267" s="100"/>
      <c r="G1267" s="101"/>
      <c r="H1267" s="81"/>
      <c r="I1267" s="102"/>
      <c r="J1267" s="100"/>
      <c r="K1267" s="103"/>
      <c r="L1267" s="81"/>
      <c r="M1267" s="100"/>
      <c r="N1267" s="103"/>
      <c r="O1267" s="81"/>
    </row>
    <row r="1268" spans="1:15">
      <c r="A1268" s="77"/>
      <c r="B1268" s="98"/>
      <c r="C1268" s="79"/>
      <c r="D1268" s="113"/>
      <c r="E1268" s="99"/>
      <c r="F1268" s="100"/>
      <c r="G1268" s="101"/>
      <c r="H1268" s="81"/>
      <c r="I1268" s="102"/>
      <c r="J1268" s="100"/>
      <c r="K1268" s="103"/>
      <c r="L1268" s="81"/>
      <c r="M1268" s="100"/>
      <c r="N1268" s="103"/>
      <c r="O1268" s="81"/>
    </row>
    <row r="1269" spans="1:15">
      <c r="A1269" s="77"/>
      <c r="B1269" s="98"/>
      <c r="C1269" s="79"/>
      <c r="D1269" s="113"/>
      <c r="E1269" s="99"/>
      <c r="F1269" s="100"/>
      <c r="G1269" s="101"/>
      <c r="H1269" s="81"/>
      <c r="I1269" s="102"/>
      <c r="J1269" s="100"/>
      <c r="K1269" s="103"/>
      <c r="L1269" s="81"/>
      <c r="M1269" s="100"/>
      <c r="N1269" s="103"/>
      <c r="O1269" s="81"/>
    </row>
    <row r="1270" spans="1:15">
      <c r="A1270" s="77"/>
      <c r="B1270" s="98"/>
      <c r="C1270" s="79"/>
      <c r="D1270" s="113"/>
      <c r="E1270" s="99"/>
      <c r="F1270" s="100"/>
      <c r="G1270" s="101"/>
      <c r="H1270" s="81"/>
      <c r="I1270" s="102"/>
      <c r="J1270" s="100"/>
      <c r="K1270" s="103"/>
      <c r="L1270" s="81"/>
      <c r="M1270" s="100"/>
      <c r="N1270" s="103"/>
      <c r="O1270" s="81"/>
    </row>
    <row r="1271" spans="1:15">
      <c r="A1271" s="77"/>
      <c r="B1271" s="98"/>
      <c r="C1271" s="79"/>
      <c r="D1271" s="113"/>
      <c r="E1271" s="99"/>
      <c r="F1271" s="100"/>
      <c r="G1271" s="101"/>
      <c r="H1271" s="81"/>
      <c r="I1271" s="102"/>
      <c r="J1271" s="100"/>
      <c r="K1271" s="103"/>
      <c r="L1271" s="81"/>
      <c r="M1271" s="100"/>
      <c r="N1271" s="103"/>
      <c r="O1271" s="81"/>
    </row>
    <row r="1272" spans="1:15">
      <c r="A1272" s="77"/>
      <c r="B1272" s="98"/>
      <c r="C1272" s="79"/>
      <c r="D1272" s="113"/>
      <c r="E1272" s="99"/>
      <c r="F1272" s="100"/>
      <c r="G1272" s="101"/>
      <c r="H1272" s="81"/>
      <c r="I1272" s="102"/>
      <c r="J1272" s="100"/>
      <c r="K1272" s="103"/>
      <c r="L1272" s="81"/>
      <c r="M1272" s="100"/>
      <c r="N1272" s="103"/>
      <c r="O1272" s="81"/>
    </row>
    <row r="1273" spans="1:15">
      <c r="A1273" s="77"/>
      <c r="B1273" s="98"/>
      <c r="C1273" s="79"/>
      <c r="D1273" s="113"/>
      <c r="E1273" s="99"/>
      <c r="F1273" s="100"/>
      <c r="G1273" s="101"/>
      <c r="H1273" s="81"/>
      <c r="I1273" s="102"/>
      <c r="J1273" s="100"/>
      <c r="K1273" s="103"/>
      <c r="L1273" s="81"/>
      <c r="M1273" s="100"/>
      <c r="N1273" s="103"/>
      <c r="O1273" s="81"/>
    </row>
    <row r="1274" spans="1:15">
      <c r="A1274" s="77"/>
      <c r="B1274" s="98"/>
      <c r="C1274" s="79"/>
      <c r="D1274" s="113"/>
      <c r="E1274" s="99"/>
      <c r="F1274" s="100"/>
      <c r="G1274" s="101"/>
      <c r="H1274" s="81"/>
      <c r="I1274" s="102"/>
      <c r="J1274" s="100"/>
      <c r="K1274" s="103"/>
      <c r="L1274" s="81"/>
      <c r="M1274" s="100"/>
      <c r="N1274" s="103"/>
      <c r="O1274" s="81"/>
    </row>
    <row r="1275" spans="1:15">
      <c r="A1275" s="77"/>
      <c r="B1275" s="98"/>
      <c r="C1275" s="79"/>
      <c r="D1275" s="113"/>
      <c r="E1275" s="99"/>
      <c r="F1275" s="100"/>
      <c r="G1275" s="101"/>
      <c r="H1275" s="81"/>
      <c r="I1275" s="102"/>
      <c r="J1275" s="100"/>
      <c r="K1275" s="103"/>
      <c r="L1275" s="81"/>
      <c r="M1275" s="100"/>
      <c r="N1275" s="103"/>
      <c r="O1275" s="81"/>
    </row>
    <row r="1276" spans="1:15">
      <c r="A1276" s="77"/>
      <c r="B1276" s="98"/>
      <c r="C1276" s="79"/>
      <c r="D1276" s="113"/>
      <c r="E1276" s="99"/>
      <c r="F1276" s="100"/>
      <c r="G1276" s="101"/>
      <c r="H1276" s="81"/>
      <c r="I1276" s="102"/>
      <c r="J1276" s="100"/>
      <c r="K1276" s="103"/>
      <c r="L1276" s="81"/>
      <c r="M1276" s="100"/>
      <c r="N1276" s="103"/>
      <c r="O1276" s="81"/>
    </row>
    <row r="1277" spans="1:15">
      <c r="A1277" s="77"/>
      <c r="B1277" s="98"/>
      <c r="C1277" s="79"/>
      <c r="D1277" s="113"/>
      <c r="E1277" s="99"/>
      <c r="F1277" s="100"/>
      <c r="G1277" s="101"/>
      <c r="H1277" s="81"/>
      <c r="I1277" s="102"/>
      <c r="J1277" s="100"/>
      <c r="K1277" s="103"/>
      <c r="L1277" s="81"/>
      <c r="M1277" s="100"/>
      <c r="N1277" s="103"/>
      <c r="O1277" s="81"/>
    </row>
    <row r="1278" spans="1:15">
      <c r="A1278" s="77"/>
      <c r="B1278" s="98"/>
      <c r="C1278" s="79"/>
      <c r="D1278" s="113"/>
      <c r="E1278" s="99"/>
      <c r="F1278" s="100"/>
      <c r="G1278" s="101"/>
      <c r="H1278" s="81"/>
      <c r="I1278" s="102"/>
      <c r="J1278" s="100"/>
      <c r="K1278" s="103"/>
      <c r="L1278" s="81"/>
      <c r="M1278" s="100"/>
      <c r="N1278" s="103"/>
      <c r="O1278" s="81"/>
    </row>
    <row r="1279" spans="1:15">
      <c r="A1279" s="77"/>
      <c r="B1279" s="98"/>
      <c r="C1279" s="79"/>
      <c r="D1279" s="113"/>
      <c r="E1279" s="99"/>
      <c r="F1279" s="100"/>
      <c r="G1279" s="101"/>
      <c r="H1279" s="81"/>
      <c r="I1279" s="102"/>
      <c r="J1279" s="100"/>
      <c r="K1279" s="103"/>
      <c r="L1279" s="81"/>
      <c r="M1279" s="100"/>
      <c r="N1279" s="103"/>
      <c r="O1279" s="81"/>
    </row>
    <row r="1280" spans="1:15">
      <c r="A1280" s="77"/>
      <c r="B1280" s="98"/>
      <c r="C1280" s="79"/>
      <c r="D1280" s="113"/>
      <c r="E1280" s="99"/>
      <c r="F1280" s="100"/>
      <c r="G1280" s="101"/>
      <c r="H1280" s="81"/>
      <c r="I1280" s="102"/>
      <c r="J1280" s="100"/>
      <c r="K1280" s="103"/>
      <c r="L1280" s="81"/>
      <c r="M1280" s="100"/>
      <c r="N1280" s="103"/>
      <c r="O1280" s="81"/>
    </row>
    <row r="1281" spans="1:15">
      <c r="A1281" s="77"/>
      <c r="B1281" s="98"/>
      <c r="C1281" s="79"/>
      <c r="D1281" s="113"/>
      <c r="E1281" s="99"/>
      <c r="F1281" s="100"/>
      <c r="G1281" s="101"/>
      <c r="H1281" s="81"/>
      <c r="I1281" s="102"/>
      <c r="J1281" s="100"/>
      <c r="K1281" s="103"/>
      <c r="L1281" s="81"/>
      <c r="M1281" s="100"/>
      <c r="N1281" s="103"/>
      <c r="O1281" s="81"/>
    </row>
    <row r="1282" spans="1:15">
      <c r="A1282" s="77"/>
      <c r="B1282" s="98"/>
      <c r="C1282" s="79"/>
      <c r="D1282" s="113"/>
      <c r="E1282" s="99"/>
      <c r="F1282" s="100"/>
      <c r="G1282" s="101"/>
      <c r="H1282" s="81"/>
      <c r="I1282" s="102"/>
      <c r="J1282" s="100"/>
      <c r="K1282" s="103"/>
      <c r="L1282" s="81"/>
      <c r="M1282" s="100"/>
      <c r="N1282" s="103"/>
      <c r="O1282" s="81"/>
    </row>
    <row r="1283" spans="1:15">
      <c r="A1283" s="77"/>
      <c r="B1283" s="98"/>
      <c r="C1283" s="79"/>
      <c r="D1283" s="113"/>
      <c r="E1283" s="99"/>
      <c r="F1283" s="100"/>
      <c r="G1283" s="101"/>
      <c r="H1283" s="81"/>
      <c r="I1283" s="102"/>
      <c r="J1283" s="100"/>
      <c r="K1283" s="103"/>
      <c r="L1283" s="81"/>
      <c r="M1283" s="100"/>
      <c r="N1283" s="103"/>
      <c r="O1283" s="81"/>
    </row>
    <row r="1284" spans="1:15">
      <c r="A1284" s="77"/>
      <c r="B1284" s="98"/>
      <c r="C1284" s="79"/>
      <c r="D1284" s="113"/>
      <c r="E1284" s="99"/>
      <c r="F1284" s="100"/>
      <c r="G1284" s="101"/>
      <c r="H1284" s="81"/>
      <c r="I1284" s="102"/>
      <c r="J1284" s="100"/>
      <c r="K1284" s="103"/>
      <c r="L1284" s="81"/>
      <c r="M1284" s="100"/>
      <c r="N1284" s="103"/>
      <c r="O1284" s="81"/>
    </row>
    <row r="1285" spans="1:15">
      <c r="A1285" s="77"/>
      <c r="B1285" s="98"/>
      <c r="C1285" s="79"/>
      <c r="D1285" s="113"/>
      <c r="E1285" s="99"/>
      <c r="F1285" s="100"/>
      <c r="G1285" s="101"/>
      <c r="H1285" s="81"/>
      <c r="I1285" s="102"/>
      <c r="J1285" s="100"/>
      <c r="K1285" s="103"/>
      <c r="L1285" s="81"/>
      <c r="M1285" s="100"/>
      <c r="N1285" s="103"/>
      <c r="O1285" s="81"/>
    </row>
    <row r="1286" spans="1:15">
      <c r="A1286" s="77"/>
      <c r="B1286" s="98"/>
      <c r="C1286" s="79"/>
      <c r="D1286" s="113"/>
      <c r="E1286" s="99"/>
      <c r="F1286" s="100"/>
      <c r="G1286" s="101"/>
      <c r="H1286" s="81"/>
      <c r="I1286" s="102"/>
      <c r="J1286" s="100"/>
      <c r="K1286" s="103"/>
      <c r="L1286" s="81"/>
      <c r="M1286" s="100"/>
      <c r="N1286" s="103"/>
      <c r="O1286" s="81"/>
    </row>
    <row r="1287" spans="1:15">
      <c r="A1287" s="77"/>
      <c r="B1287" s="98"/>
      <c r="C1287" s="79"/>
      <c r="D1287" s="113"/>
      <c r="E1287" s="99"/>
      <c r="F1287" s="100"/>
      <c r="G1287" s="101"/>
      <c r="H1287" s="81"/>
      <c r="I1287" s="102"/>
      <c r="J1287" s="100"/>
      <c r="K1287" s="103"/>
      <c r="L1287" s="81"/>
      <c r="M1287" s="100"/>
      <c r="N1287" s="103"/>
      <c r="O1287" s="81"/>
    </row>
    <row r="1288" spans="1:15">
      <c r="A1288" s="77"/>
      <c r="B1288" s="98"/>
      <c r="C1288" s="79"/>
      <c r="D1288" s="113"/>
      <c r="E1288" s="99"/>
      <c r="F1288" s="100"/>
      <c r="G1288" s="101"/>
      <c r="H1288" s="81"/>
      <c r="I1288" s="102"/>
      <c r="J1288" s="100"/>
      <c r="K1288" s="103"/>
      <c r="L1288" s="81"/>
      <c r="M1288" s="100"/>
      <c r="N1288" s="103"/>
      <c r="O1288" s="81"/>
    </row>
    <row r="1289" spans="1:15">
      <c r="A1289" s="77"/>
      <c r="B1289" s="98"/>
      <c r="C1289" s="79"/>
      <c r="D1289" s="113"/>
      <c r="E1289" s="99"/>
      <c r="F1289" s="100"/>
      <c r="G1289" s="101"/>
      <c r="H1289" s="81"/>
      <c r="I1289" s="102"/>
      <c r="J1289" s="100"/>
      <c r="K1289" s="103"/>
      <c r="L1289" s="81"/>
      <c r="M1289" s="100"/>
      <c r="N1289" s="103"/>
      <c r="O1289" s="81"/>
    </row>
    <row r="1290" spans="1:15">
      <c r="A1290" s="77"/>
      <c r="B1290" s="98"/>
      <c r="C1290" s="79"/>
      <c r="D1290" s="113"/>
      <c r="E1290" s="99"/>
      <c r="F1290" s="100"/>
      <c r="G1290" s="101"/>
      <c r="H1290" s="81"/>
      <c r="I1290" s="102"/>
      <c r="J1290" s="100"/>
      <c r="K1290" s="103"/>
      <c r="L1290" s="81"/>
      <c r="M1290" s="100"/>
      <c r="N1290" s="103"/>
      <c r="O1290" s="81"/>
    </row>
    <row r="1291" spans="1:15">
      <c r="A1291" s="77"/>
      <c r="B1291" s="98"/>
      <c r="C1291" s="79"/>
      <c r="D1291" s="113"/>
      <c r="E1291" s="99"/>
      <c r="F1291" s="100"/>
      <c r="G1291" s="101"/>
      <c r="H1291" s="81"/>
      <c r="I1291" s="102"/>
      <c r="J1291" s="100"/>
      <c r="K1291" s="103"/>
      <c r="L1291" s="81"/>
      <c r="M1291" s="100"/>
      <c r="N1291" s="103"/>
      <c r="O1291" s="81"/>
    </row>
    <row r="1292" spans="1:15">
      <c r="A1292" s="77"/>
      <c r="B1292" s="98"/>
      <c r="C1292" s="79"/>
      <c r="D1292" s="113"/>
      <c r="E1292" s="99"/>
      <c r="F1292" s="100"/>
      <c r="G1292" s="101"/>
      <c r="H1292" s="81"/>
      <c r="I1292" s="102"/>
      <c r="J1292" s="100"/>
      <c r="K1292" s="103"/>
      <c r="L1292" s="81"/>
      <c r="M1292" s="100"/>
      <c r="N1292" s="103"/>
      <c r="O1292" s="81"/>
    </row>
    <row r="1293" spans="1:15">
      <c r="A1293" s="77"/>
      <c r="B1293" s="98"/>
      <c r="C1293" s="79"/>
      <c r="D1293" s="113"/>
      <c r="E1293" s="99"/>
      <c r="F1293" s="100"/>
      <c r="G1293" s="101"/>
      <c r="H1293" s="81"/>
      <c r="I1293" s="102"/>
      <c r="J1293" s="100"/>
      <c r="K1293" s="103"/>
      <c r="L1293" s="81"/>
      <c r="M1293" s="100"/>
      <c r="N1293" s="103"/>
      <c r="O1293" s="81"/>
    </row>
    <row r="1294" spans="1:15">
      <c r="A1294" s="77"/>
      <c r="B1294" s="98"/>
      <c r="C1294" s="79"/>
      <c r="D1294" s="113"/>
      <c r="E1294" s="99"/>
      <c r="F1294" s="100"/>
      <c r="G1294" s="101"/>
      <c r="H1294" s="81"/>
      <c r="I1294" s="102"/>
      <c r="J1294" s="100"/>
      <c r="K1294" s="103"/>
      <c r="L1294" s="81"/>
      <c r="M1294" s="100"/>
      <c r="N1294" s="103"/>
      <c r="O1294" s="81"/>
    </row>
    <row r="1295" spans="1:15">
      <c r="A1295" s="77"/>
      <c r="B1295" s="98"/>
      <c r="C1295" s="79"/>
      <c r="D1295" s="113"/>
      <c r="E1295" s="99"/>
      <c r="F1295" s="100"/>
      <c r="G1295" s="101"/>
      <c r="H1295" s="81"/>
      <c r="I1295" s="102"/>
      <c r="J1295" s="100"/>
      <c r="K1295" s="103"/>
      <c r="L1295" s="81"/>
      <c r="M1295" s="100"/>
      <c r="N1295" s="103"/>
      <c r="O1295" s="81"/>
    </row>
    <row r="1296" spans="1:15">
      <c r="A1296" s="77"/>
      <c r="B1296" s="98"/>
      <c r="C1296" s="79"/>
      <c r="D1296" s="113"/>
      <c r="E1296" s="99"/>
      <c r="F1296" s="100"/>
      <c r="G1296" s="101"/>
      <c r="H1296" s="81"/>
      <c r="I1296" s="102"/>
      <c r="J1296" s="100"/>
      <c r="K1296" s="103"/>
      <c r="L1296" s="81"/>
      <c r="M1296" s="100"/>
      <c r="N1296" s="103"/>
      <c r="O1296" s="81"/>
    </row>
    <row r="1297" spans="1:15">
      <c r="A1297" s="77"/>
      <c r="B1297" s="98"/>
      <c r="C1297" s="79"/>
      <c r="D1297" s="113"/>
      <c r="E1297" s="99"/>
      <c r="F1297" s="100"/>
      <c r="G1297" s="101"/>
      <c r="H1297" s="81"/>
      <c r="I1297" s="102"/>
      <c r="J1297" s="100"/>
      <c r="K1297" s="103"/>
      <c r="L1297" s="81"/>
      <c r="M1297" s="100"/>
      <c r="N1297" s="103"/>
      <c r="O1297" s="81"/>
    </row>
    <row r="1298" spans="1:15">
      <c r="A1298" s="77"/>
      <c r="B1298" s="98"/>
      <c r="C1298" s="79"/>
      <c r="D1298" s="113"/>
      <c r="E1298" s="99"/>
      <c r="F1298" s="100"/>
      <c r="G1298" s="101"/>
      <c r="H1298" s="81"/>
      <c r="I1298" s="102"/>
      <c r="J1298" s="100"/>
      <c r="K1298" s="103"/>
      <c r="L1298" s="81"/>
      <c r="M1298" s="100"/>
      <c r="N1298" s="103"/>
      <c r="O1298" s="81"/>
    </row>
    <row r="1299" spans="1:15">
      <c r="A1299" s="77"/>
      <c r="B1299" s="98"/>
      <c r="C1299" s="79"/>
      <c r="D1299" s="113"/>
      <c r="E1299" s="99"/>
      <c r="F1299" s="100"/>
      <c r="G1299" s="101"/>
      <c r="H1299" s="81"/>
      <c r="I1299" s="102"/>
      <c r="J1299" s="100"/>
      <c r="K1299" s="103"/>
      <c r="L1299" s="81"/>
      <c r="M1299" s="100"/>
      <c r="N1299" s="103"/>
      <c r="O1299" s="81"/>
    </row>
    <row r="1300" spans="1:15">
      <c r="A1300" s="77"/>
      <c r="B1300" s="98"/>
      <c r="C1300" s="79"/>
      <c r="D1300" s="113"/>
      <c r="E1300" s="99"/>
      <c r="F1300" s="100"/>
      <c r="G1300" s="101"/>
      <c r="H1300" s="81"/>
      <c r="I1300" s="102"/>
      <c r="J1300" s="100"/>
      <c r="K1300" s="103"/>
      <c r="L1300" s="81"/>
      <c r="M1300" s="100"/>
      <c r="N1300" s="103"/>
      <c r="O1300" s="81"/>
    </row>
    <row r="1301" spans="1:15">
      <c r="A1301" s="77"/>
      <c r="B1301" s="98"/>
      <c r="C1301" s="79"/>
      <c r="D1301" s="113"/>
      <c r="E1301" s="99"/>
      <c r="F1301" s="100"/>
      <c r="G1301" s="101"/>
      <c r="H1301" s="81"/>
      <c r="I1301" s="102"/>
      <c r="J1301" s="100"/>
      <c r="K1301" s="103"/>
      <c r="L1301" s="81"/>
      <c r="M1301" s="100"/>
      <c r="N1301" s="103"/>
      <c r="O1301" s="81"/>
    </row>
    <row r="1302" spans="1:15">
      <c r="A1302" s="77"/>
      <c r="B1302" s="98"/>
      <c r="C1302" s="79"/>
      <c r="D1302" s="113"/>
      <c r="E1302" s="99"/>
      <c r="F1302" s="100"/>
      <c r="G1302" s="101"/>
      <c r="H1302" s="81"/>
      <c r="I1302" s="102"/>
      <c r="J1302" s="100"/>
      <c r="K1302" s="103"/>
      <c r="L1302" s="81"/>
      <c r="M1302" s="100"/>
      <c r="N1302" s="103"/>
      <c r="O1302" s="81"/>
    </row>
    <row r="1303" spans="1:15">
      <c r="A1303" s="77"/>
      <c r="B1303" s="98"/>
      <c r="C1303" s="79"/>
      <c r="D1303" s="113"/>
      <c r="E1303" s="99"/>
      <c r="F1303" s="100"/>
      <c r="G1303" s="101"/>
      <c r="H1303" s="81"/>
      <c r="I1303" s="102"/>
      <c r="J1303" s="100"/>
      <c r="K1303" s="103"/>
      <c r="L1303" s="81"/>
      <c r="M1303" s="100"/>
      <c r="N1303" s="103"/>
      <c r="O1303" s="81"/>
    </row>
    <row r="1304" spans="1:15">
      <c r="A1304" s="77"/>
      <c r="B1304" s="98"/>
      <c r="C1304" s="79"/>
      <c r="D1304" s="113"/>
      <c r="E1304" s="99"/>
      <c r="F1304" s="100"/>
      <c r="G1304" s="101"/>
      <c r="H1304" s="81"/>
      <c r="I1304" s="102"/>
      <c r="J1304" s="100"/>
      <c r="K1304" s="103"/>
      <c r="L1304" s="81"/>
      <c r="M1304" s="100"/>
      <c r="N1304" s="103"/>
      <c r="O1304" s="81"/>
    </row>
    <row r="1305" spans="1:15">
      <c r="A1305" s="77"/>
      <c r="B1305" s="98"/>
      <c r="C1305" s="79"/>
      <c r="D1305" s="113"/>
      <c r="E1305" s="99"/>
      <c r="F1305" s="100"/>
      <c r="G1305" s="101"/>
      <c r="H1305" s="81"/>
      <c r="I1305" s="102"/>
      <c r="J1305" s="100"/>
      <c r="K1305" s="103"/>
      <c r="L1305" s="81"/>
      <c r="M1305" s="100"/>
      <c r="N1305" s="103"/>
      <c r="O1305" s="81"/>
    </row>
    <row r="1306" spans="1:15">
      <c r="A1306" s="77"/>
      <c r="B1306" s="98"/>
      <c r="C1306" s="79"/>
      <c r="D1306" s="113"/>
      <c r="E1306" s="99"/>
      <c r="F1306" s="100"/>
      <c r="G1306" s="101"/>
      <c r="H1306" s="81"/>
      <c r="I1306" s="102"/>
      <c r="J1306" s="100"/>
      <c r="K1306" s="103"/>
      <c r="L1306" s="81"/>
      <c r="M1306" s="100"/>
      <c r="N1306" s="103"/>
      <c r="O1306" s="81"/>
    </row>
    <row r="1307" spans="1:15">
      <c r="A1307" s="77"/>
      <c r="B1307" s="98"/>
      <c r="C1307" s="79"/>
      <c r="D1307" s="113"/>
      <c r="E1307" s="99"/>
      <c r="F1307" s="100"/>
      <c r="G1307" s="101"/>
      <c r="H1307" s="81"/>
      <c r="I1307" s="102"/>
      <c r="J1307" s="100"/>
      <c r="K1307" s="103"/>
      <c r="L1307" s="81"/>
      <c r="M1307" s="100"/>
      <c r="N1307" s="103"/>
      <c r="O1307" s="81"/>
    </row>
    <row r="1308" spans="1:15">
      <c r="A1308" s="77"/>
      <c r="B1308" s="98"/>
      <c r="C1308" s="79"/>
      <c r="D1308" s="113"/>
      <c r="E1308" s="99"/>
      <c r="F1308" s="100"/>
      <c r="G1308" s="101"/>
      <c r="H1308" s="81"/>
      <c r="I1308" s="102"/>
      <c r="J1308" s="100"/>
      <c r="K1308" s="103"/>
      <c r="L1308" s="81"/>
      <c r="M1308" s="100"/>
      <c r="N1308" s="103"/>
      <c r="O1308" s="81"/>
    </row>
    <row r="1309" spans="1:15">
      <c r="A1309" s="77"/>
      <c r="B1309" s="98"/>
      <c r="C1309" s="79"/>
      <c r="D1309" s="113"/>
      <c r="E1309" s="99"/>
      <c r="F1309" s="100"/>
      <c r="G1309" s="101"/>
      <c r="H1309" s="81"/>
      <c r="I1309" s="102"/>
      <c r="J1309" s="100"/>
      <c r="K1309" s="103"/>
      <c r="L1309" s="81"/>
      <c r="M1309" s="100"/>
      <c r="N1309" s="103"/>
      <c r="O1309" s="81"/>
    </row>
    <row r="1310" spans="1:15">
      <c r="A1310" s="77"/>
      <c r="B1310" s="98"/>
      <c r="C1310" s="79"/>
      <c r="D1310" s="113"/>
      <c r="E1310" s="99"/>
      <c r="F1310" s="100"/>
      <c r="G1310" s="101"/>
      <c r="H1310" s="81"/>
      <c r="I1310" s="102"/>
      <c r="J1310" s="100"/>
      <c r="K1310" s="103"/>
      <c r="L1310" s="81"/>
      <c r="M1310" s="100"/>
      <c r="N1310" s="103"/>
      <c r="O1310" s="81"/>
    </row>
    <row r="1311" spans="1:15">
      <c r="A1311" s="77"/>
      <c r="B1311" s="98"/>
      <c r="C1311" s="79"/>
      <c r="D1311" s="113"/>
      <c r="E1311" s="99"/>
      <c r="F1311" s="100"/>
      <c r="G1311" s="101"/>
      <c r="H1311" s="81"/>
      <c r="I1311" s="102"/>
      <c r="J1311" s="100"/>
      <c r="K1311" s="103"/>
      <c r="L1311" s="81"/>
      <c r="M1311" s="100"/>
      <c r="N1311" s="103"/>
      <c r="O1311" s="81"/>
    </row>
    <row r="1312" spans="1:15">
      <c r="A1312" s="77"/>
      <c r="B1312" s="98"/>
      <c r="C1312" s="79"/>
      <c r="D1312" s="113"/>
      <c r="E1312" s="99"/>
      <c r="F1312" s="100"/>
      <c r="G1312" s="101"/>
      <c r="H1312" s="81"/>
      <c r="I1312" s="102"/>
      <c r="J1312" s="100"/>
      <c r="K1312" s="103"/>
      <c r="L1312" s="81"/>
      <c r="M1312" s="100"/>
      <c r="N1312" s="103"/>
      <c r="O1312" s="81"/>
    </row>
    <row r="1313" spans="1:15">
      <c r="A1313" s="77"/>
      <c r="B1313" s="98"/>
      <c r="C1313" s="79"/>
      <c r="D1313" s="113"/>
      <c r="E1313" s="99"/>
      <c r="F1313" s="100"/>
      <c r="G1313" s="101"/>
      <c r="H1313" s="81"/>
      <c r="I1313" s="102"/>
      <c r="J1313" s="100"/>
      <c r="K1313" s="103"/>
      <c r="L1313" s="81"/>
      <c r="M1313" s="100"/>
      <c r="N1313" s="103"/>
      <c r="O1313" s="81"/>
    </row>
    <row r="1314" spans="1:15">
      <c r="A1314" s="77"/>
      <c r="B1314" s="98"/>
      <c r="C1314" s="79"/>
      <c r="D1314" s="113"/>
      <c r="E1314" s="99"/>
      <c r="F1314" s="100"/>
      <c r="G1314" s="101"/>
      <c r="H1314" s="81"/>
      <c r="I1314" s="102"/>
      <c r="J1314" s="100"/>
      <c r="K1314" s="103"/>
      <c r="L1314" s="81"/>
      <c r="M1314" s="100"/>
      <c r="N1314" s="103"/>
      <c r="O1314" s="81"/>
    </row>
    <row r="1315" spans="1:15">
      <c r="A1315" s="77"/>
      <c r="B1315" s="98"/>
      <c r="C1315" s="79"/>
      <c r="D1315" s="113"/>
      <c r="E1315" s="99"/>
      <c r="F1315" s="100"/>
      <c r="G1315" s="101"/>
      <c r="H1315" s="81"/>
      <c r="I1315" s="102"/>
      <c r="J1315" s="100"/>
      <c r="K1315" s="103"/>
      <c r="L1315" s="81"/>
      <c r="M1315" s="100"/>
      <c r="N1315" s="103"/>
      <c r="O1315" s="81"/>
    </row>
    <row r="1316" spans="1:15">
      <c r="A1316" s="77"/>
      <c r="B1316" s="98"/>
      <c r="C1316" s="79"/>
      <c r="D1316" s="113"/>
      <c r="E1316" s="99"/>
      <c r="F1316" s="100"/>
      <c r="G1316" s="101"/>
      <c r="H1316" s="81"/>
      <c r="I1316" s="102"/>
      <c r="J1316" s="100"/>
      <c r="K1316" s="103"/>
      <c r="L1316" s="81"/>
      <c r="M1316" s="100"/>
      <c r="N1316" s="103"/>
      <c r="O1316" s="81"/>
    </row>
    <row r="1317" spans="1:15">
      <c r="A1317" s="77"/>
      <c r="B1317" s="98"/>
      <c r="C1317" s="79"/>
      <c r="D1317" s="113"/>
      <c r="E1317" s="99"/>
      <c r="F1317" s="100"/>
      <c r="G1317" s="101"/>
      <c r="H1317" s="81"/>
      <c r="I1317" s="102"/>
      <c r="J1317" s="100"/>
      <c r="K1317" s="103"/>
      <c r="L1317" s="81"/>
      <c r="M1317" s="100"/>
      <c r="N1317" s="103"/>
      <c r="O1317" s="81"/>
    </row>
    <row r="1318" spans="1:15">
      <c r="A1318" s="77"/>
      <c r="B1318" s="98"/>
      <c r="C1318" s="79"/>
      <c r="D1318" s="113"/>
      <c r="E1318" s="99"/>
      <c r="F1318" s="100"/>
      <c r="G1318" s="101"/>
      <c r="H1318" s="81"/>
      <c r="I1318" s="102"/>
      <c r="J1318" s="100"/>
      <c r="K1318" s="103"/>
      <c r="L1318" s="81"/>
      <c r="M1318" s="100"/>
      <c r="N1318" s="103"/>
      <c r="O1318" s="81"/>
    </row>
    <row r="1319" spans="1:15">
      <c r="A1319" s="77"/>
      <c r="B1319" s="98"/>
      <c r="C1319" s="79"/>
      <c r="D1319" s="113"/>
      <c r="E1319" s="99"/>
      <c r="F1319" s="100"/>
      <c r="G1319" s="101"/>
      <c r="H1319" s="81"/>
      <c r="I1319" s="102"/>
      <c r="J1319" s="100"/>
      <c r="K1319" s="103"/>
      <c r="L1319" s="81"/>
      <c r="M1319" s="100"/>
      <c r="N1319" s="103"/>
      <c r="O1319" s="81"/>
    </row>
    <row r="1320" spans="1:15">
      <c r="A1320" s="77"/>
      <c r="B1320" s="98"/>
      <c r="C1320" s="79"/>
      <c r="D1320" s="113"/>
      <c r="E1320" s="99"/>
      <c r="F1320" s="100"/>
      <c r="G1320" s="101"/>
      <c r="H1320" s="81"/>
      <c r="I1320" s="102"/>
      <c r="J1320" s="100"/>
      <c r="K1320" s="103"/>
      <c r="L1320" s="81"/>
      <c r="M1320" s="100"/>
      <c r="N1320" s="103"/>
      <c r="O1320" s="81"/>
    </row>
    <row r="1321" spans="1:15">
      <c r="A1321" s="77"/>
      <c r="B1321" s="98"/>
      <c r="C1321" s="79"/>
      <c r="D1321" s="113"/>
      <c r="E1321" s="99"/>
      <c r="F1321" s="100"/>
      <c r="G1321" s="101"/>
      <c r="H1321" s="81"/>
      <c r="I1321" s="102"/>
      <c r="J1321" s="100"/>
      <c r="K1321" s="103"/>
      <c r="L1321" s="81"/>
      <c r="M1321" s="100"/>
      <c r="N1321" s="103"/>
      <c r="O1321" s="81"/>
    </row>
    <row r="1322" spans="1:15">
      <c r="A1322" s="77"/>
      <c r="B1322" s="98"/>
      <c r="C1322" s="79"/>
      <c r="D1322" s="113"/>
      <c r="E1322" s="99"/>
      <c r="F1322" s="100"/>
      <c r="G1322" s="101"/>
      <c r="H1322" s="81"/>
      <c r="I1322" s="102"/>
      <c r="J1322" s="100"/>
      <c r="K1322" s="103"/>
      <c r="L1322" s="81"/>
      <c r="M1322" s="100"/>
      <c r="N1322" s="103"/>
      <c r="O1322" s="81"/>
    </row>
    <row r="1323" spans="1:15">
      <c r="A1323" s="77"/>
      <c r="B1323" s="98"/>
      <c r="C1323" s="79"/>
      <c r="D1323" s="113"/>
      <c r="E1323" s="99"/>
      <c r="F1323" s="100"/>
      <c r="G1323" s="101"/>
      <c r="H1323" s="81"/>
      <c r="I1323" s="102"/>
      <c r="J1323" s="100"/>
      <c r="K1323" s="103"/>
      <c r="L1323" s="81"/>
      <c r="M1323" s="100"/>
      <c r="N1323" s="103"/>
      <c r="O1323" s="81"/>
    </row>
    <row r="1324" spans="1:15">
      <c r="A1324" s="77"/>
      <c r="B1324" s="98"/>
      <c r="C1324" s="79"/>
      <c r="D1324" s="113"/>
      <c r="E1324" s="99"/>
      <c r="F1324" s="100"/>
      <c r="G1324" s="101"/>
      <c r="H1324" s="81"/>
      <c r="I1324" s="102"/>
      <c r="J1324" s="100"/>
      <c r="K1324" s="103"/>
      <c r="L1324" s="81"/>
      <c r="M1324" s="100"/>
      <c r="N1324" s="103"/>
      <c r="O1324" s="81"/>
    </row>
    <row r="1325" spans="1:15">
      <c r="A1325" s="77"/>
      <c r="B1325" s="98"/>
      <c r="C1325" s="79"/>
      <c r="D1325" s="113"/>
      <c r="E1325" s="99"/>
      <c r="F1325" s="100"/>
      <c r="G1325" s="101"/>
      <c r="H1325" s="81"/>
      <c r="I1325" s="102"/>
      <c r="J1325" s="100"/>
      <c r="K1325" s="103"/>
      <c r="L1325" s="81"/>
      <c r="M1325" s="100"/>
      <c r="N1325" s="103"/>
      <c r="O1325" s="81"/>
    </row>
    <row r="1326" spans="1:15">
      <c r="A1326" s="77"/>
      <c r="B1326" s="98"/>
      <c r="C1326" s="79"/>
      <c r="D1326" s="113"/>
      <c r="E1326" s="99"/>
      <c r="F1326" s="100"/>
      <c r="G1326" s="101"/>
      <c r="H1326" s="81"/>
      <c r="I1326" s="102"/>
      <c r="J1326" s="100"/>
      <c r="K1326" s="103"/>
      <c r="L1326" s="81"/>
      <c r="M1326" s="100"/>
      <c r="N1326" s="103"/>
      <c r="O1326" s="81"/>
    </row>
    <row r="1327" spans="1:15">
      <c r="A1327" s="77"/>
      <c r="B1327" s="98"/>
      <c r="C1327" s="79"/>
      <c r="D1327" s="113"/>
      <c r="E1327" s="99"/>
      <c r="F1327" s="100"/>
      <c r="G1327" s="101"/>
      <c r="H1327" s="81"/>
      <c r="I1327" s="102"/>
      <c r="J1327" s="100"/>
      <c r="K1327" s="103"/>
      <c r="L1327" s="81"/>
      <c r="M1327" s="100"/>
      <c r="N1327" s="103"/>
      <c r="O1327" s="81"/>
    </row>
    <row r="1328" spans="1:15">
      <c r="A1328" s="77"/>
      <c r="B1328" s="98"/>
      <c r="C1328" s="79"/>
      <c r="D1328" s="113"/>
      <c r="E1328" s="99"/>
      <c r="F1328" s="100"/>
      <c r="G1328" s="101"/>
      <c r="H1328" s="81"/>
      <c r="I1328" s="102"/>
      <c r="J1328" s="100"/>
      <c r="K1328" s="103"/>
      <c r="L1328" s="81"/>
      <c r="M1328" s="100"/>
      <c r="N1328" s="103"/>
      <c r="O1328" s="81"/>
    </row>
    <row r="1329" spans="1:15">
      <c r="A1329" s="77"/>
      <c r="B1329" s="98"/>
      <c r="C1329" s="79"/>
      <c r="D1329" s="113"/>
      <c r="E1329" s="99"/>
      <c r="F1329" s="100"/>
      <c r="G1329" s="101"/>
      <c r="H1329" s="81"/>
      <c r="I1329" s="102"/>
      <c r="J1329" s="100"/>
      <c r="K1329" s="103"/>
      <c r="L1329" s="81"/>
      <c r="M1329" s="100"/>
      <c r="N1329" s="103"/>
      <c r="O1329" s="81"/>
    </row>
    <row r="1330" spans="1:15">
      <c r="A1330" s="77"/>
      <c r="B1330" s="98"/>
      <c r="C1330" s="79"/>
      <c r="D1330" s="113"/>
      <c r="E1330" s="99"/>
      <c r="F1330" s="100"/>
      <c r="G1330" s="101"/>
      <c r="H1330" s="81"/>
      <c r="I1330" s="102"/>
      <c r="J1330" s="100"/>
      <c r="K1330" s="103"/>
      <c r="L1330" s="81"/>
      <c r="M1330" s="100"/>
      <c r="N1330" s="103"/>
      <c r="O1330" s="81"/>
    </row>
    <row r="1331" spans="1:15">
      <c r="A1331" s="77"/>
      <c r="B1331" s="98"/>
      <c r="C1331" s="79"/>
      <c r="D1331" s="113"/>
      <c r="E1331" s="99"/>
      <c r="F1331" s="100"/>
      <c r="G1331" s="101"/>
      <c r="H1331" s="81"/>
      <c r="I1331" s="102"/>
      <c r="J1331" s="100"/>
      <c r="K1331" s="103"/>
      <c r="L1331" s="81"/>
      <c r="M1331" s="100"/>
      <c r="N1331" s="103"/>
      <c r="O1331" s="81"/>
    </row>
    <row r="1332" spans="1:15">
      <c r="A1332" s="77"/>
      <c r="B1332" s="98"/>
      <c r="C1332" s="79"/>
      <c r="D1332" s="113"/>
      <c r="E1332" s="99"/>
      <c r="F1332" s="100"/>
      <c r="G1332" s="101"/>
      <c r="H1332" s="81"/>
      <c r="I1332" s="102"/>
      <c r="J1332" s="100"/>
      <c r="K1332" s="103"/>
      <c r="L1332" s="81"/>
      <c r="M1332" s="100"/>
      <c r="N1332" s="103"/>
      <c r="O1332" s="81"/>
    </row>
    <row r="1333" spans="1:15">
      <c r="A1333" s="77"/>
      <c r="B1333" s="98"/>
      <c r="C1333" s="79"/>
      <c r="D1333" s="113"/>
      <c r="E1333" s="99"/>
      <c r="F1333" s="100"/>
      <c r="G1333" s="101"/>
      <c r="H1333" s="81"/>
      <c r="I1333" s="102"/>
      <c r="J1333" s="100"/>
      <c r="K1333" s="103"/>
      <c r="L1333" s="81"/>
      <c r="M1333" s="100"/>
      <c r="N1333" s="103"/>
      <c r="O1333" s="81"/>
    </row>
    <row r="1334" spans="1:15">
      <c r="A1334" s="77"/>
      <c r="B1334" s="98"/>
      <c r="C1334" s="79"/>
      <c r="D1334" s="113"/>
      <c r="E1334" s="99"/>
      <c r="F1334" s="100"/>
      <c r="G1334" s="101"/>
      <c r="H1334" s="81"/>
      <c r="I1334" s="102"/>
      <c r="J1334" s="100"/>
      <c r="K1334" s="103"/>
      <c r="L1334" s="81"/>
      <c r="M1334" s="100"/>
      <c r="N1334" s="103"/>
      <c r="O1334" s="81"/>
    </row>
    <row r="1335" spans="1:15">
      <c r="A1335" s="77"/>
      <c r="B1335" s="98"/>
      <c r="C1335" s="79"/>
      <c r="D1335" s="113"/>
      <c r="E1335" s="99"/>
      <c r="F1335" s="100"/>
      <c r="G1335" s="101"/>
      <c r="H1335" s="81"/>
      <c r="I1335" s="102"/>
      <c r="J1335" s="100"/>
      <c r="K1335" s="103"/>
      <c r="L1335" s="81"/>
      <c r="M1335" s="100"/>
      <c r="N1335" s="103"/>
      <c r="O1335" s="81"/>
    </row>
    <row r="1336" spans="1:15">
      <c r="A1336" s="77"/>
      <c r="B1336" s="98"/>
      <c r="C1336" s="79"/>
      <c r="D1336" s="113"/>
      <c r="E1336" s="99"/>
      <c r="F1336" s="100"/>
      <c r="G1336" s="101"/>
      <c r="H1336" s="81"/>
      <c r="I1336" s="102"/>
      <c r="J1336" s="100"/>
      <c r="K1336" s="103"/>
      <c r="L1336" s="81"/>
      <c r="M1336" s="100"/>
      <c r="N1336" s="103"/>
      <c r="O1336" s="81"/>
    </row>
    <row r="1337" spans="1:15">
      <c r="A1337" s="77"/>
      <c r="B1337" s="98"/>
      <c r="C1337" s="79"/>
      <c r="D1337" s="113"/>
      <c r="E1337" s="99"/>
      <c r="F1337" s="100"/>
      <c r="G1337" s="101"/>
      <c r="H1337" s="81"/>
      <c r="I1337" s="102"/>
      <c r="J1337" s="100"/>
      <c r="K1337" s="103"/>
      <c r="L1337" s="81"/>
      <c r="M1337" s="100"/>
      <c r="N1337" s="103"/>
      <c r="O1337" s="81"/>
    </row>
    <row r="1338" spans="1:15">
      <c r="A1338" s="77"/>
      <c r="B1338" s="98"/>
      <c r="C1338" s="79"/>
      <c r="D1338" s="113"/>
      <c r="E1338" s="99"/>
      <c r="F1338" s="100"/>
      <c r="G1338" s="101"/>
      <c r="H1338" s="81"/>
      <c r="I1338" s="102"/>
      <c r="J1338" s="100"/>
      <c r="K1338" s="103"/>
      <c r="L1338" s="81"/>
      <c r="M1338" s="100"/>
      <c r="N1338" s="103"/>
      <c r="O1338" s="81"/>
    </row>
    <row r="1339" spans="1:15">
      <c r="A1339" s="77"/>
      <c r="B1339" s="98"/>
      <c r="C1339" s="79"/>
      <c r="D1339" s="113"/>
      <c r="E1339" s="99"/>
      <c r="F1339" s="100"/>
      <c r="G1339" s="101"/>
      <c r="H1339" s="81"/>
      <c r="I1339" s="102"/>
      <c r="J1339" s="100"/>
      <c r="K1339" s="103"/>
      <c r="L1339" s="81"/>
      <c r="M1339" s="100"/>
      <c r="N1339" s="103"/>
      <c r="O1339" s="81"/>
    </row>
    <row r="1340" spans="1:15">
      <c r="A1340" s="77"/>
      <c r="B1340" s="98"/>
      <c r="C1340" s="79"/>
      <c r="D1340" s="113"/>
      <c r="E1340" s="99"/>
      <c r="F1340" s="100"/>
      <c r="G1340" s="101"/>
      <c r="H1340" s="81"/>
      <c r="I1340" s="102"/>
      <c r="J1340" s="100"/>
      <c r="K1340" s="103"/>
      <c r="L1340" s="81"/>
      <c r="M1340" s="100"/>
      <c r="N1340" s="103"/>
      <c r="O1340" s="81"/>
    </row>
    <row r="1341" spans="1:15">
      <c r="A1341" s="77"/>
      <c r="B1341" s="98"/>
      <c r="C1341" s="79"/>
      <c r="D1341" s="113"/>
      <c r="E1341" s="99"/>
      <c r="F1341" s="100"/>
      <c r="G1341" s="101"/>
      <c r="H1341" s="81"/>
      <c r="I1341" s="102"/>
      <c r="J1341" s="100"/>
      <c r="K1341" s="103"/>
      <c r="L1341" s="81"/>
      <c r="M1341" s="100"/>
      <c r="N1341" s="103"/>
      <c r="O1341" s="81"/>
    </row>
    <row r="1342" spans="1:15">
      <c r="A1342" s="77"/>
      <c r="B1342" s="98"/>
      <c r="C1342" s="79"/>
      <c r="D1342" s="113"/>
      <c r="E1342" s="99"/>
      <c r="F1342" s="100"/>
      <c r="G1342" s="101"/>
      <c r="H1342" s="81"/>
      <c r="I1342" s="102"/>
      <c r="J1342" s="100"/>
      <c r="K1342" s="103"/>
      <c r="L1342" s="81"/>
      <c r="M1342" s="100"/>
      <c r="N1342" s="103"/>
      <c r="O1342" s="81"/>
    </row>
    <row r="1343" spans="1:15">
      <c r="A1343" s="77"/>
      <c r="B1343" s="98"/>
      <c r="C1343" s="79"/>
      <c r="D1343" s="113"/>
      <c r="E1343" s="99"/>
      <c r="F1343" s="100"/>
      <c r="G1343" s="101"/>
      <c r="H1343" s="81"/>
      <c r="I1343" s="102"/>
      <c r="J1343" s="100"/>
      <c r="K1343" s="103"/>
      <c r="L1343" s="81"/>
      <c r="M1343" s="100"/>
      <c r="N1343" s="103"/>
      <c r="O1343" s="81"/>
    </row>
    <row r="1344" spans="1:15">
      <c r="A1344" s="77"/>
      <c r="B1344" s="98"/>
      <c r="C1344" s="79"/>
      <c r="D1344" s="113"/>
      <c r="E1344" s="99"/>
      <c r="F1344" s="100"/>
      <c r="G1344" s="101"/>
      <c r="H1344" s="81"/>
      <c r="I1344" s="102"/>
      <c r="J1344" s="100"/>
      <c r="K1344" s="103"/>
      <c r="L1344" s="81"/>
      <c r="M1344" s="100"/>
      <c r="N1344" s="103"/>
      <c r="O1344" s="81"/>
    </row>
    <row r="1345" spans="1:15">
      <c r="A1345" s="77"/>
      <c r="B1345" s="98"/>
      <c r="C1345" s="79"/>
      <c r="D1345" s="113"/>
      <c r="E1345" s="99"/>
      <c r="F1345" s="100"/>
      <c r="G1345" s="101"/>
      <c r="H1345" s="81"/>
      <c r="I1345" s="102"/>
      <c r="J1345" s="100"/>
      <c r="K1345" s="103"/>
      <c r="L1345" s="81"/>
      <c r="M1345" s="100"/>
      <c r="N1345" s="103"/>
      <c r="O1345" s="81"/>
    </row>
    <row r="1346" spans="1:15">
      <c r="A1346" s="77"/>
      <c r="B1346" s="98"/>
      <c r="C1346" s="79"/>
      <c r="D1346" s="113"/>
      <c r="E1346" s="99"/>
      <c r="F1346" s="100"/>
      <c r="G1346" s="101"/>
      <c r="H1346" s="81"/>
      <c r="I1346" s="102"/>
      <c r="J1346" s="100"/>
      <c r="K1346" s="103"/>
      <c r="L1346" s="81"/>
      <c r="M1346" s="100"/>
      <c r="N1346" s="103"/>
      <c r="O1346" s="81"/>
    </row>
    <row r="1347" spans="1:15">
      <c r="A1347" s="77"/>
      <c r="B1347" s="98"/>
      <c r="C1347" s="79"/>
      <c r="D1347" s="113"/>
      <c r="E1347" s="99"/>
      <c r="F1347" s="100"/>
      <c r="G1347" s="101"/>
      <c r="H1347" s="81"/>
      <c r="I1347" s="102"/>
      <c r="J1347" s="100"/>
      <c r="K1347" s="103"/>
      <c r="L1347" s="81"/>
      <c r="M1347" s="100"/>
      <c r="N1347" s="103"/>
      <c r="O1347" s="81"/>
    </row>
    <row r="1348" spans="1:15">
      <c r="A1348" s="77"/>
      <c r="B1348" s="98"/>
      <c r="C1348" s="79"/>
      <c r="D1348" s="113"/>
      <c r="E1348" s="99"/>
      <c r="F1348" s="100"/>
      <c r="G1348" s="101"/>
      <c r="H1348" s="81"/>
      <c r="I1348" s="102"/>
      <c r="J1348" s="100"/>
      <c r="K1348" s="103"/>
      <c r="L1348" s="81"/>
      <c r="M1348" s="100"/>
      <c r="N1348" s="103"/>
      <c r="O1348" s="81"/>
    </row>
    <row r="1349" spans="1:15">
      <c r="A1349" s="77"/>
      <c r="B1349" s="98"/>
      <c r="C1349" s="79"/>
      <c r="D1349" s="113"/>
      <c r="E1349" s="99"/>
      <c r="F1349" s="100"/>
      <c r="G1349" s="101"/>
      <c r="H1349" s="81"/>
      <c r="I1349" s="102"/>
      <c r="J1349" s="100"/>
      <c r="K1349" s="103"/>
      <c r="L1349" s="81"/>
      <c r="M1349" s="100"/>
      <c r="N1349" s="103"/>
      <c r="O1349" s="81"/>
    </row>
    <row r="1350" spans="1:15">
      <c r="A1350" s="77"/>
      <c r="B1350" s="98"/>
      <c r="C1350" s="79"/>
      <c r="D1350" s="113"/>
      <c r="E1350" s="99"/>
      <c r="F1350" s="100"/>
      <c r="G1350" s="101"/>
      <c r="H1350" s="81"/>
      <c r="I1350" s="102"/>
      <c r="J1350" s="100"/>
      <c r="K1350" s="103"/>
      <c r="L1350" s="81"/>
      <c r="M1350" s="100"/>
      <c r="N1350" s="103"/>
      <c r="O1350" s="81"/>
    </row>
    <row r="1351" spans="1:15">
      <c r="A1351" s="77"/>
      <c r="B1351" s="98"/>
      <c r="C1351" s="79"/>
      <c r="D1351" s="113"/>
      <c r="E1351" s="99"/>
      <c r="F1351" s="100"/>
      <c r="G1351" s="101"/>
      <c r="H1351" s="81"/>
      <c r="I1351" s="102"/>
      <c r="J1351" s="100"/>
      <c r="K1351" s="103"/>
      <c r="L1351" s="81"/>
      <c r="M1351" s="100"/>
      <c r="N1351" s="103"/>
      <c r="O1351" s="81"/>
    </row>
    <row r="1352" spans="1:15">
      <c r="A1352" s="77"/>
      <c r="B1352" s="98"/>
      <c r="C1352" s="79"/>
      <c r="D1352" s="113"/>
      <c r="E1352" s="99"/>
      <c r="F1352" s="100"/>
      <c r="G1352" s="101"/>
      <c r="H1352" s="81"/>
      <c r="I1352" s="102"/>
      <c r="J1352" s="100"/>
      <c r="K1352" s="103"/>
      <c r="L1352" s="81"/>
      <c r="M1352" s="100"/>
      <c r="N1352" s="103"/>
      <c r="O1352" s="81"/>
    </row>
    <row r="1353" spans="1:15">
      <c r="A1353" s="77"/>
      <c r="B1353" s="98"/>
      <c r="C1353" s="79"/>
      <c r="D1353" s="113"/>
      <c r="E1353" s="99"/>
      <c r="F1353" s="100"/>
      <c r="G1353" s="101"/>
      <c r="H1353" s="81"/>
      <c r="I1353" s="102"/>
      <c r="J1353" s="100"/>
      <c r="K1353" s="103"/>
      <c r="L1353" s="81"/>
      <c r="M1353" s="100"/>
      <c r="N1353" s="103"/>
      <c r="O1353" s="81"/>
    </row>
    <row r="1354" spans="1:15">
      <c r="A1354" s="77"/>
      <c r="B1354" s="98"/>
      <c r="C1354" s="79"/>
      <c r="D1354" s="113"/>
      <c r="E1354" s="99"/>
      <c r="F1354" s="100"/>
      <c r="G1354" s="101"/>
      <c r="H1354" s="81"/>
      <c r="I1354" s="102"/>
      <c r="J1354" s="100"/>
      <c r="K1354" s="103"/>
      <c r="L1354" s="81"/>
      <c r="M1354" s="100"/>
      <c r="N1354" s="103"/>
      <c r="O1354" s="81"/>
    </row>
    <row r="1355" spans="1:15">
      <c r="A1355" s="77"/>
      <c r="B1355" s="98"/>
      <c r="C1355" s="79"/>
      <c r="D1355" s="113"/>
      <c r="E1355" s="99"/>
      <c r="F1355" s="100"/>
      <c r="G1355" s="101"/>
      <c r="H1355" s="81"/>
      <c r="I1355" s="102"/>
      <c r="J1355" s="100"/>
      <c r="K1355" s="103"/>
      <c r="L1355" s="81"/>
      <c r="M1355" s="100"/>
      <c r="N1355" s="103"/>
      <c r="O1355" s="81"/>
    </row>
    <row r="1356" spans="1:15">
      <c r="A1356" s="77"/>
      <c r="B1356" s="98"/>
      <c r="C1356" s="79"/>
      <c r="D1356" s="113"/>
      <c r="E1356" s="99"/>
      <c r="F1356" s="100"/>
      <c r="G1356" s="101"/>
      <c r="H1356" s="81"/>
      <c r="I1356" s="102"/>
      <c r="J1356" s="100"/>
      <c r="K1356" s="103"/>
      <c r="L1356" s="81"/>
      <c r="M1356" s="100"/>
      <c r="N1356" s="103"/>
      <c r="O1356" s="81"/>
    </row>
    <row r="1357" spans="1:15">
      <c r="A1357" s="77"/>
      <c r="B1357" s="98"/>
      <c r="C1357" s="79"/>
      <c r="D1357" s="113"/>
      <c r="E1357" s="99"/>
      <c r="F1357" s="100"/>
      <c r="G1357" s="101"/>
      <c r="H1357" s="81"/>
      <c r="I1357" s="102"/>
      <c r="J1357" s="100"/>
      <c r="K1357" s="103"/>
      <c r="L1357" s="81"/>
      <c r="M1357" s="100"/>
      <c r="N1357" s="103"/>
      <c r="O1357" s="81"/>
    </row>
    <row r="1358" spans="1:15">
      <c r="A1358" s="77"/>
      <c r="B1358" s="98"/>
      <c r="C1358" s="79"/>
      <c r="D1358" s="113"/>
      <c r="E1358" s="99"/>
      <c r="F1358" s="100"/>
      <c r="G1358" s="101"/>
      <c r="H1358" s="81"/>
      <c r="I1358" s="102"/>
      <c r="J1358" s="100"/>
      <c r="K1358" s="103"/>
      <c r="L1358" s="81"/>
      <c r="M1358" s="100"/>
      <c r="N1358" s="103"/>
      <c r="O1358" s="81"/>
    </row>
    <row r="1359" spans="1:15">
      <c r="A1359" s="77"/>
      <c r="B1359" s="98"/>
      <c r="C1359" s="79"/>
      <c r="D1359" s="113"/>
      <c r="E1359" s="99"/>
      <c r="F1359" s="100"/>
      <c r="G1359" s="101"/>
      <c r="H1359" s="81"/>
      <c r="I1359" s="102"/>
      <c r="J1359" s="100"/>
      <c r="K1359" s="103"/>
      <c r="L1359" s="81"/>
      <c r="M1359" s="100"/>
      <c r="N1359" s="103"/>
      <c r="O1359" s="81"/>
    </row>
    <row r="1360" spans="1:15">
      <c r="A1360" s="77"/>
      <c r="B1360" s="98"/>
      <c r="C1360" s="79"/>
      <c r="D1360" s="113"/>
      <c r="E1360" s="99"/>
      <c r="F1360" s="100"/>
      <c r="G1360" s="101"/>
      <c r="H1360" s="81"/>
      <c r="I1360" s="102"/>
      <c r="J1360" s="100"/>
      <c r="K1360" s="103"/>
      <c r="L1360" s="81"/>
      <c r="M1360" s="100"/>
      <c r="N1360" s="103"/>
      <c r="O1360" s="81"/>
    </row>
    <row r="1361" spans="1:15">
      <c r="A1361" s="77"/>
      <c r="B1361" s="98"/>
      <c r="C1361" s="79"/>
      <c r="D1361" s="113"/>
      <c r="E1361" s="99"/>
      <c r="F1361" s="100"/>
      <c r="G1361" s="101"/>
      <c r="H1361" s="81"/>
      <c r="I1361" s="102"/>
      <c r="J1361" s="100"/>
      <c r="K1361" s="103"/>
      <c r="L1361" s="81"/>
      <c r="M1361" s="100"/>
      <c r="N1361" s="103"/>
      <c r="O1361" s="81"/>
    </row>
    <row r="1362" spans="1:15">
      <c r="A1362" s="77"/>
      <c r="B1362" s="98"/>
      <c r="C1362" s="79"/>
      <c r="D1362" s="113"/>
      <c r="E1362" s="99"/>
      <c r="F1362" s="100"/>
      <c r="G1362" s="101"/>
      <c r="H1362" s="81"/>
      <c r="I1362" s="102"/>
      <c r="J1362" s="100"/>
      <c r="K1362" s="103"/>
      <c r="L1362" s="81"/>
      <c r="M1362" s="100"/>
      <c r="N1362" s="103"/>
      <c r="O1362" s="81"/>
    </row>
    <row r="1363" spans="1:15">
      <c r="A1363" s="77"/>
      <c r="B1363" s="98"/>
      <c r="C1363" s="79"/>
      <c r="D1363" s="113"/>
      <c r="E1363" s="99"/>
      <c r="F1363" s="100"/>
      <c r="G1363" s="101"/>
      <c r="H1363" s="81"/>
      <c r="I1363" s="102"/>
      <c r="J1363" s="100"/>
      <c r="K1363" s="103"/>
      <c r="L1363" s="81"/>
      <c r="M1363" s="100"/>
      <c r="N1363" s="103"/>
      <c r="O1363" s="81"/>
    </row>
    <row r="1364" spans="1:15">
      <c r="A1364" s="77"/>
      <c r="B1364" s="98"/>
      <c r="C1364" s="79"/>
      <c r="D1364" s="113"/>
      <c r="E1364" s="99"/>
      <c r="F1364" s="100"/>
      <c r="G1364" s="101"/>
      <c r="H1364" s="81"/>
      <c r="I1364" s="102"/>
      <c r="J1364" s="100"/>
      <c r="K1364" s="103"/>
      <c r="L1364" s="81"/>
      <c r="M1364" s="100"/>
      <c r="N1364" s="103"/>
      <c r="O1364" s="81"/>
    </row>
    <row r="1365" spans="1:15">
      <c r="A1365" s="77"/>
      <c r="B1365" s="98"/>
      <c r="C1365" s="79"/>
      <c r="D1365" s="113"/>
      <c r="E1365" s="99"/>
      <c r="F1365" s="100"/>
      <c r="G1365" s="101"/>
      <c r="H1365" s="81"/>
      <c r="I1365" s="102"/>
      <c r="J1365" s="100"/>
      <c r="K1365" s="103"/>
      <c r="L1365" s="81"/>
      <c r="M1365" s="100"/>
      <c r="N1365" s="103"/>
      <c r="O1365" s="81"/>
    </row>
    <row r="1366" spans="1:15">
      <c r="A1366" s="77"/>
      <c r="B1366" s="98"/>
      <c r="C1366" s="79"/>
      <c r="D1366" s="113"/>
      <c r="E1366" s="99"/>
      <c r="F1366" s="100"/>
      <c r="G1366" s="101"/>
      <c r="H1366" s="81"/>
      <c r="I1366" s="102"/>
      <c r="J1366" s="100"/>
      <c r="K1366" s="103"/>
      <c r="L1366" s="81"/>
      <c r="M1366" s="100"/>
      <c r="N1366" s="103"/>
      <c r="O1366" s="81"/>
    </row>
    <row r="1367" spans="1:15">
      <c r="A1367" s="77"/>
      <c r="B1367" s="98"/>
      <c r="C1367" s="79"/>
      <c r="D1367" s="113"/>
      <c r="E1367" s="99"/>
      <c r="F1367" s="100"/>
      <c r="G1367" s="101"/>
      <c r="H1367" s="81"/>
      <c r="I1367" s="102"/>
      <c r="J1367" s="100"/>
      <c r="K1367" s="103"/>
      <c r="L1367" s="81"/>
      <c r="M1367" s="100"/>
      <c r="N1367" s="103"/>
      <c r="O1367" s="81"/>
    </row>
    <row r="1368" spans="1:15">
      <c r="A1368" s="77"/>
      <c r="B1368" s="98"/>
      <c r="C1368" s="79"/>
      <c r="D1368" s="113"/>
      <c r="E1368" s="99"/>
      <c r="F1368" s="100"/>
      <c r="G1368" s="101"/>
      <c r="H1368" s="81"/>
      <c r="I1368" s="102"/>
      <c r="J1368" s="100"/>
      <c r="K1368" s="103"/>
      <c r="L1368" s="81"/>
      <c r="M1368" s="100"/>
      <c r="N1368" s="103"/>
      <c r="O1368" s="81"/>
    </row>
    <row r="1369" spans="1:15">
      <c r="A1369" s="77"/>
      <c r="B1369" s="98"/>
      <c r="C1369" s="79"/>
      <c r="D1369" s="113"/>
      <c r="E1369" s="99"/>
      <c r="F1369" s="100"/>
      <c r="G1369" s="101"/>
      <c r="H1369" s="81"/>
      <c r="I1369" s="102"/>
      <c r="J1369" s="100"/>
      <c r="K1369" s="103"/>
      <c r="L1369" s="81"/>
      <c r="M1369" s="100"/>
      <c r="N1369" s="103"/>
      <c r="O1369" s="81"/>
    </row>
    <row r="1370" spans="1:15">
      <c r="A1370" s="77"/>
      <c r="B1370" s="98"/>
      <c r="C1370" s="79"/>
      <c r="D1370" s="113"/>
      <c r="E1370" s="99"/>
      <c r="F1370" s="100"/>
      <c r="G1370" s="101"/>
      <c r="H1370" s="81"/>
      <c r="I1370" s="102"/>
      <c r="J1370" s="100"/>
      <c r="K1370" s="103"/>
      <c r="L1370" s="81"/>
      <c r="M1370" s="100"/>
      <c r="N1370" s="103"/>
      <c r="O1370" s="81"/>
    </row>
    <row r="1371" spans="1:15">
      <c r="A1371" s="77"/>
      <c r="B1371" s="98"/>
      <c r="C1371" s="79"/>
      <c r="D1371" s="113"/>
      <c r="E1371" s="99"/>
      <c r="F1371" s="100"/>
      <c r="G1371" s="101"/>
      <c r="H1371" s="81"/>
      <c r="I1371" s="102"/>
      <c r="J1371" s="100"/>
      <c r="K1371" s="103"/>
      <c r="L1371" s="81"/>
      <c r="M1371" s="100"/>
      <c r="N1371" s="103"/>
      <c r="O1371" s="81"/>
    </row>
    <row r="1372" spans="1:15">
      <c r="A1372" s="77"/>
      <c r="B1372" s="98"/>
      <c r="C1372" s="79"/>
      <c r="D1372" s="113"/>
      <c r="E1372" s="99"/>
      <c r="F1372" s="100"/>
      <c r="G1372" s="101"/>
      <c r="H1372" s="81"/>
      <c r="I1372" s="102"/>
      <c r="J1372" s="100"/>
      <c r="K1372" s="103"/>
      <c r="L1372" s="81"/>
      <c r="M1372" s="100"/>
      <c r="N1372" s="103"/>
      <c r="O1372" s="81"/>
    </row>
    <row r="1373" spans="1:15">
      <c r="A1373" s="77"/>
      <c r="B1373" s="98"/>
      <c r="C1373" s="79"/>
      <c r="D1373" s="113"/>
      <c r="E1373" s="99"/>
      <c r="F1373" s="100"/>
      <c r="G1373" s="101"/>
      <c r="H1373" s="81"/>
      <c r="I1373" s="102"/>
      <c r="J1373" s="100"/>
      <c r="K1373" s="103"/>
      <c r="L1373" s="81"/>
      <c r="M1373" s="100"/>
      <c r="N1373" s="103"/>
      <c r="O1373" s="81"/>
    </row>
    <row r="1374" spans="1:15">
      <c r="A1374" s="77"/>
      <c r="B1374" s="98"/>
      <c r="C1374" s="79"/>
      <c r="D1374" s="113"/>
      <c r="E1374" s="99"/>
      <c r="F1374" s="100"/>
      <c r="G1374" s="101"/>
      <c r="H1374" s="81"/>
      <c r="I1374" s="102"/>
      <c r="J1374" s="100"/>
      <c r="K1374" s="103"/>
      <c r="L1374" s="81"/>
      <c r="M1374" s="100"/>
      <c r="N1374" s="103"/>
      <c r="O1374" s="81"/>
    </row>
    <row r="1375" spans="1:15">
      <c r="A1375" s="77"/>
      <c r="B1375" s="98"/>
      <c r="C1375" s="79"/>
      <c r="D1375" s="113"/>
      <c r="E1375" s="99"/>
      <c r="F1375" s="100"/>
      <c r="G1375" s="101"/>
      <c r="H1375" s="81"/>
      <c r="I1375" s="102"/>
      <c r="J1375" s="100"/>
      <c r="K1375" s="103"/>
      <c r="L1375" s="81"/>
      <c r="M1375" s="100"/>
      <c r="N1375" s="103"/>
      <c r="O1375" s="81"/>
    </row>
    <row r="1376" spans="1:15">
      <c r="A1376" s="77"/>
      <c r="B1376" s="98"/>
      <c r="C1376" s="79"/>
      <c r="D1376" s="113"/>
      <c r="E1376" s="99"/>
      <c r="F1376" s="100"/>
      <c r="G1376" s="101"/>
      <c r="H1376" s="81"/>
      <c r="I1376" s="102"/>
      <c r="J1376" s="100"/>
      <c r="K1376" s="103"/>
      <c r="L1376" s="81"/>
      <c r="M1376" s="100"/>
      <c r="N1376" s="103"/>
      <c r="O1376" s="81"/>
    </row>
    <row r="1377" spans="1:15">
      <c r="A1377" s="77"/>
      <c r="B1377" s="98"/>
      <c r="C1377" s="79"/>
      <c r="D1377" s="113"/>
      <c r="E1377" s="99"/>
      <c r="F1377" s="100"/>
      <c r="G1377" s="101"/>
      <c r="H1377" s="81"/>
      <c r="I1377" s="102"/>
      <c r="J1377" s="100"/>
      <c r="K1377" s="103"/>
      <c r="L1377" s="81"/>
      <c r="M1377" s="100"/>
      <c r="N1377" s="103"/>
      <c r="O1377" s="81"/>
    </row>
    <row r="1378" spans="1:15">
      <c r="A1378" s="77"/>
      <c r="B1378" s="98"/>
      <c r="C1378" s="79"/>
      <c r="D1378" s="113"/>
      <c r="E1378" s="99"/>
      <c r="F1378" s="100"/>
      <c r="G1378" s="101"/>
      <c r="H1378" s="81"/>
      <c r="I1378" s="102"/>
      <c r="J1378" s="100"/>
      <c r="K1378" s="103"/>
      <c r="L1378" s="81"/>
      <c r="M1378" s="100"/>
      <c r="N1378" s="103"/>
      <c r="O1378" s="81"/>
    </row>
    <row r="1379" spans="1:15">
      <c r="A1379" s="77"/>
      <c r="B1379" s="98"/>
      <c r="C1379" s="79"/>
      <c r="D1379" s="113"/>
      <c r="E1379" s="99"/>
      <c r="F1379" s="100"/>
      <c r="G1379" s="101"/>
      <c r="H1379" s="81"/>
      <c r="I1379" s="102"/>
      <c r="J1379" s="100"/>
      <c r="K1379" s="103"/>
      <c r="L1379" s="81"/>
      <c r="M1379" s="100"/>
      <c r="N1379" s="103"/>
      <c r="O1379" s="81"/>
    </row>
    <row r="1380" spans="1:15">
      <c r="A1380" s="77"/>
      <c r="B1380" s="98"/>
      <c r="C1380" s="79"/>
      <c r="D1380" s="113"/>
      <c r="E1380" s="99"/>
      <c r="F1380" s="100"/>
      <c r="G1380" s="101"/>
      <c r="H1380" s="81"/>
      <c r="I1380" s="102"/>
      <c r="J1380" s="100"/>
      <c r="K1380" s="103"/>
      <c r="L1380" s="81"/>
      <c r="M1380" s="100"/>
      <c r="N1380" s="103"/>
      <c r="O1380" s="81"/>
    </row>
    <row r="1381" spans="1:15">
      <c r="A1381" s="77"/>
      <c r="B1381" s="98"/>
      <c r="C1381" s="79"/>
      <c r="D1381" s="113"/>
      <c r="E1381" s="99"/>
      <c r="F1381" s="100"/>
      <c r="G1381" s="101"/>
      <c r="H1381" s="81"/>
      <c r="I1381" s="102"/>
      <c r="J1381" s="100"/>
      <c r="K1381" s="103"/>
      <c r="L1381" s="81"/>
      <c r="M1381" s="100"/>
      <c r="N1381" s="103"/>
      <c r="O1381" s="81"/>
    </row>
    <row r="1382" spans="1:15">
      <c r="A1382" s="77"/>
      <c r="B1382" s="98"/>
      <c r="C1382" s="79"/>
      <c r="D1382" s="113"/>
      <c r="E1382" s="99"/>
      <c r="F1382" s="100"/>
      <c r="G1382" s="101"/>
      <c r="H1382" s="81"/>
      <c r="I1382" s="102"/>
      <c r="J1382" s="100"/>
      <c r="K1382" s="103"/>
      <c r="L1382" s="81"/>
      <c r="M1382" s="100"/>
      <c r="N1382" s="103"/>
      <c r="O1382" s="81"/>
    </row>
    <row r="1383" spans="1:15">
      <c r="A1383" s="77"/>
      <c r="B1383" s="98"/>
      <c r="C1383" s="79"/>
      <c r="D1383" s="113"/>
      <c r="E1383" s="99"/>
      <c r="F1383" s="100"/>
      <c r="G1383" s="101"/>
      <c r="H1383" s="81"/>
      <c r="I1383" s="102"/>
      <c r="J1383" s="100"/>
      <c r="K1383" s="103"/>
      <c r="L1383" s="81"/>
      <c r="M1383" s="100"/>
      <c r="N1383" s="103"/>
      <c r="O1383" s="81"/>
    </row>
    <row r="1384" spans="1:15">
      <c r="A1384" s="77"/>
      <c r="B1384" s="98"/>
      <c r="C1384" s="79"/>
      <c r="D1384" s="113"/>
      <c r="E1384" s="99"/>
      <c r="F1384" s="100"/>
      <c r="G1384" s="101"/>
      <c r="H1384" s="81"/>
      <c r="I1384" s="102"/>
      <c r="J1384" s="100"/>
      <c r="K1384" s="103"/>
      <c r="L1384" s="81"/>
      <c r="M1384" s="100"/>
      <c r="N1384" s="103"/>
      <c r="O1384" s="81"/>
    </row>
    <row r="1385" spans="1:15">
      <c r="A1385" s="77"/>
      <c r="B1385" s="98"/>
      <c r="C1385" s="79"/>
      <c r="D1385" s="113"/>
      <c r="E1385" s="99"/>
      <c r="F1385" s="100"/>
      <c r="G1385" s="101"/>
      <c r="H1385" s="81"/>
      <c r="I1385" s="102"/>
      <c r="J1385" s="100"/>
      <c r="K1385" s="103"/>
      <c r="L1385" s="81"/>
      <c r="M1385" s="100"/>
      <c r="N1385" s="103"/>
      <c r="O1385" s="81"/>
    </row>
    <row r="1386" spans="1:15">
      <c r="A1386" s="77"/>
      <c r="B1386" s="98"/>
      <c r="C1386" s="79"/>
      <c r="D1386" s="113"/>
      <c r="E1386" s="99"/>
      <c r="F1386" s="100"/>
      <c r="G1386" s="101"/>
      <c r="H1386" s="81"/>
      <c r="I1386" s="102"/>
      <c r="J1386" s="100"/>
      <c r="K1386" s="103"/>
      <c r="L1386" s="81"/>
      <c r="M1386" s="100"/>
      <c r="N1386" s="103"/>
      <c r="O1386" s="81"/>
    </row>
    <row r="1387" spans="1:15">
      <c r="A1387" s="77"/>
      <c r="B1387" s="98"/>
      <c r="C1387" s="79"/>
      <c r="D1387" s="113"/>
      <c r="E1387" s="99"/>
      <c r="F1387" s="100"/>
      <c r="G1387" s="101"/>
      <c r="H1387" s="81"/>
      <c r="I1387" s="102"/>
      <c r="J1387" s="100"/>
      <c r="K1387" s="103"/>
      <c r="L1387" s="81"/>
      <c r="M1387" s="100"/>
      <c r="N1387" s="103"/>
      <c r="O1387" s="81"/>
    </row>
    <row r="1388" spans="1:15">
      <c r="A1388" s="77"/>
      <c r="B1388" s="98"/>
      <c r="C1388" s="79"/>
      <c r="D1388" s="113"/>
      <c r="E1388" s="99"/>
      <c r="F1388" s="100"/>
      <c r="G1388" s="101"/>
      <c r="H1388" s="81"/>
      <c r="I1388" s="102"/>
      <c r="J1388" s="100"/>
      <c r="K1388" s="103"/>
      <c r="L1388" s="81"/>
      <c r="M1388" s="100"/>
      <c r="N1388" s="103"/>
      <c r="O1388" s="81"/>
    </row>
    <row r="1389" spans="1:15">
      <c r="A1389" s="77"/>
      <c r="B1389" s="98"/>
      <c r="C1389" s="79"/>
      <c r="D1389" s="113"/>
      <c r="E1389" s="99"/>
      <c r="F1389" s="100"/>
      <c r="G1389" s="101"/>
      <c r="H1389" s="81"/>
      <c r="I1389" s="102"/>
      <c r="J1389" s="100"/>
      <c r="K1389" s="103"/>
      <c r="L1389" s="81"/>
      <c r="M1389" s="100"/>
      <c r="N1389" s="103"/>
      <c r="O1389" s="81"/>
    </row>
    <row r="1390" spans="1:15">
      <c r="A1390" s="77"/>
      <c r="B1390" s="98"/>
      <c r="C1390" s="79"/>
      <c r="D1390" s="113"/>
      <c r="E1390" s="99"/>
      <c r="F1390" s="100"/>
      <c r="G1390" s="101"/>
      <c r="H1390" s="81"/>
      <c r="I1390" s="102"/>
      <c r="J1390" s="100"/>
      <c r="K1390" s="103"/>
      <c r="L1390" s="81"/>
      <c r="M1390" s="100"/>
      <c r="N1390" s="103"/>
      <c r="O1390" s="81"/>
    </row>
    <row r="1391" spans="1:15">
      <c r="A1391" s="77"/>
      <c r="B1391" s="98"/>
      <c r="C1391" s="79"/>
      <c r="D1391" s="113"/>
      <c r="E1391" s="99"/>
      <c r="F1391" s="100"/>
      <c r="G1391" s="101"/>
      <c r="H1391" s="81"/>
      <c r="I1391" s="102"/>
      <c r="J1391" s="100"/>
      <c r="K1391" s="103"/>
      <c r="L1391" s="81"/>
      <c r="M1391" s="100"/>
      <c r="N1391" s="103"/>
      <c r="O1391" s="81"/>
    </row>
    <row r="1392" spans="1:15">
      <c r="A1392" s="77"/>
      <c r="B1392" s="98"/>
      <c r="C1392" s="79"/>
      <c r="D1392" s="113"/>
      <c r="E1392" s="99"/>
      <c r="F1392" s="100"/>
      <c r="G1392" s="101"/>
      <c r="H1392" s="81"/>
      <c r="I1392" s="102"/>
      <c r="J1392" s="100"/>
      <c r="K1392" s="103"/>
      <c r="L1392" s="81"/>
      <c r="M1392" s="100"/>
      <c r="N1392" s="103"/>
      <c r="O1392" s="81"/>
    </row>
    <row r="1393" spans="1:15">
      <c r="A1393" s="77"/>
      <c r="B1393" s="98"/>
      <c r="C1393" s="79"/>
      <c r="D1393" s="113"/>
      <c r="E1393" s="99"/>
      <c r="F1393" s="100"/>
      <c r="G1393" s="101"/>
      <c r="H1393" s="81"/>
      <c r="I1393" s="102"/>
      <c r="J1393" s="100"/>
      <c r="K1393" s="103"/>
      <c r="L1393" s="81"/>
      <c r="M1393" s="100"/>
      <c r="N1393" s="103"/>
      <c r="O1393" s="81"/>
    </row>
    <row r="1394" spans="1:15">
      <c r="A1394" s="77"/>
      <c r="B1394" s="98"/>
      <c r="C1394" s="79"/>
      <c r="D1394" s="113"/>
      <c r="E1394" s="99"/>
      <c r="F1394" s="100"/>
      <c r="G1394" s="101"/>
      <c r="H1394" s="81"/>
      <c r="I1394" s="102"/>
      <c r="J1394" s="100"/>
      <c r="K1394" s="103"/>
      <c r="L1394" s="81"/>
      <c r="M1394" s="100"/>
      <c r="N1394" s="103"/>
      <c r="O1394" s="81"/>
    </row>
    <row r="1395" spans="1:15">
      <c r="A1395" s="77"/>
      <c r="B1395" s="98"/>
      <c r="C1395" s="79"/>
      <c r="D1395" s="113"/>
      <c r="E1395" s="99"/>
      <c r="F1395" s="100"/>
      <c r="G1395" s="101"/>
      <c r="H1395" s="81"/>
      <c r="I1395" s="102"/>
      <c r="J1395" s="100"/>
      <c r="K1395" s="103"/>
      <c r="L1395" s="81"/>
      <c r="M1395" s="100"/>
      <c r="N1395" s="103"/>
      <c r="O1395" s="81"/>
    </row>
    <row r="1396" spans="1:15">
      <c r="A1396" s="77"/>
      <c r="B1396" s="98"/>
      <c r="C1396" s="79"/>
      <c r="D1396" s="113"/>
      <c r="E1396" s="99"/>
      <c r="F1396" s="100"/>
      <c r="G1396" s="101"/>
      <c r="H1396" s="81"/>
      <c r="I1396" s="102"/>
      <c r="J1396" s="100"/>
      <c r="K1396" s="103"/>
      <c r="L1396" s="81"/>
      <c r="M1396" s="100"/>
      <c r="N1396" s="103"/>
      <c r="O1396" s="81"/>
    </row>
    <row r="1397" spans="1:15">
      <c r="A1397" s="77"/>
      <c r="B1397" s="98"/>
      <c r="C1397" s="79"/>
      <c r="D1397" s="113"/>
      <c r="E1397" s="99"/>
      <c r="F1397" s="100"/>
      <c r="G1397" s="101"/>
      <c r="H1397" s="81"/>
      <c r="I1397" s="102"/>
      <c r="J1397" s="100"/>
      <c r="K1397" s="103"/>
      <c r="L1397" s="81"/>
      <c r="M1397" s="100"/>
      <c r="N1397" s="103"/>
      <c r="O1397" s="81"/>
    </row>
    <row r="1398" spans="1:15">
      <c r="A1398" s="77"/>
      <c r="B1398" s="98"/>
      <c r="C1398" s="79"/>
      <c r="D1398" s="113"/>
      <c r="E1398" s="99"/>
      <c r="F1398" s="100"/>
      <c r="G1398" s="101"/>
      <c r="H1398" s="81"/>
      <c r="I1398" s="102"/>
      <c r="J1398" s="100"/>
      <c r="K1398" s="103"/>
      <c r="L1398" s="81"/>
      <c r="M1398" s="100"/>
      <c r="N1398" s="103"/>
      <c r="O1398" s="81"/>
    </row>
    <row r="1399" spans="1:15">
      <c r="A1399" s="77"/>
      <c r="B1399" s="98"/>
      <c r="C1399" s="79"/>
      <c r="D1399" s="113"/>
      <c r="E1399" s="99"/>
      <c r="F1399" s="100"/>
      <c r="G1399" s="101"/>
      <c r="H1399" s="81"/>
      <c r="I1399" s="102"/>
      <c r="J1399" s="100"/>
      <c r="K1399" s="103"/>
      <c r="L1399" s="81"/>
      <c r="M1399" s="100"/>
      <c r="N1399" s="103"/>
      <c r="O1399" s="81"/>
    </row>
    <row r="1400" spans="1:15">
      <c r="A1400" s="77"/>
      <c r="B1400" s="98"/>
      <c r="C1400" s="79"/>
      <c r="D1400" s="113"/>
      <c r="E1400" s="99"/>
      <c r="F1400" s="100"/>
      <c r="G1400" s="101"/>
      <c r="H1400" s="81"/>
      <c r="I1400" s="102"/>
      <c r="J1400" s="100"/>
      <c r="K1400" s="103"/>
      <c r="L1400" s="81"/>
      <c r="M1400" s="100"/>
      <c r="N1400" s="103"/>
      <c r="O1400" s="81"/>
    </row>
    <row r="1401" spans="1:15">
      <c r="A1401" s="77"/>
      <c r="B1401" s="98"/>
      <c r="C1401" s="79"/>
      <c r="D1401" s="113"/>
      <c r="E1401" s="99"/>
      <c r="F1401" s="100"/>
      <c r="G1401" s="101"/>
      <c r="H1401" s="81"/>
      <c r="I1401" s="102"/>
      <c r="J1401" s="100"/>
      <c r="K1401" s="103"/>
      <c r="L1401" s="81"/>
      <c r="M1401" s="100"/>
      <c r="N1401" s="103"/>
      <c r="O1401" s="81"/>
    </row>
    <row r="1402" spans="1:15">
      <c r="A1402" s="77"/>
      <c r="B1402" s="98"/>
      <c r="C1402" s="79"/>
      <c r="D1402" s="113"/>
      <c r="E1402" s="99"/>
      <c r="F1402" s="100"/>
      <c r="G1402" s="101"/>
      <c r="H1402" s="81"/>
      <c r="I1402" s="102"/>
      <c r="J1402" s="100"/>
      <c r="K1402" s="103"/>
      <c r="L1402" s="81"/>
      <c r="M1402" s="100"/>
      <c r="N1402" s="103"/>
      <c r="O1402" s="81"/>
    </row>
    <row r="1403" spans="1:15">
      <c r="A1403" s="77"/>
      <c r="B1403" s="98"/>
      <c r="C1403" s="79"/>
      <c r="D1403" s="113"/>
      <c r="E1403" s="99"/>
      <c r="F1403" s="100"/>
      <c r="G1403" s="101"/>
      <c r="H1403" s="81"/>
      <c r="I1403" s="102"/>
      <c r="J1403" s="100"/>
      <c r="K1403" s="103"/>
      <c r="L1403" s="81"/>
      <c r="M1403" s="100"/>
      <c r="N1403" s="103"/>
      <c r="O1403" s="81"/>
    </row>
    <row r="1404" spans="1:15">
      <c r="A1404" s="77"/>
      <c r="B1404" s="98"/>
      <c r="C1404" s="79"/>
      <c r="D1404" s="113"/>
      <c r="E1404" s="99"/>
      <c r="F1404" s="100"/>
      <c r="G1404" s="101"/>
      <c r="H1404" s="81"/>
      <c r="I1404" s="102"/>
      <c r="J1404" s="100"/>
      <c r="K1404" s="103"/>
      <c r="L1404" s="81"/>
      <c r="M1404" s="100"/>
      <c r="N1404" s="103"/>
      <c r="O1404" s="81"/>
    </row>
    <row r="1405" spans="1:15">
      <c r="A1405" s="77"/>
      <c r="B1405" s="98"/>
      <c r="C1405" s="79"/>
      <c r="D1405" s="113"/>
      <c r="E1405" s="99"/>
      <c r="F1405" s="100"/>
      <c r="G1405" s="101"/>
      <c r="H1405" s="81"/>
      <c r="I1405" s="102"/>
      <c r="J1405" s="100"/>
      <c r="K1405" s="103"/>
      <c r="L1405" s="81"/>
      <c r="M1405" s="100"/>
      <c r="N1405" s="103"/>
      <c r="O1405" s="81"/>
    </row>
    <row r="1406" spans="1:15">
      <c r="A1406" s="77"/>
      <c r="B1406" s="98"/>
      <c r="C1406" s="79"/>
      <c r="D1406" s="113"/>
      <c r="E1406" s="99"/>
      <c r="F1406" s="100"/>
      <c r="G1406" s="101"/>
      <c r="H1406" s="81"/>
      <c r="I1406" s="102"/>
      <c r="J1406" s="100"/>
      <c r="K1406" s="103"/>
      <c r="L1406" s="81"/>
      <c r="M1406" s="100"/>
      <c r="N1406" s="103"/>
      <c r="O1406" s="81"/>
    </row>
    <row r="1407" spans="1:15">
      <c r="A1407" s="77"/>
      <c r="B1407" s="98"/>
      <c r="C1407" s="79"/>
      <c r="D1407" s="113"/>
      <c r="E1407" s="99"/>
      <c r="F1407" s="100"/>
      <c r="G1407" s="101"/>
      <c r="H1407" s="81"/>
      <c r="I1407" s="102"/>
      <c r="J1407" s="100"/>
      <c r="K1407" s="103"/>
      <c r="L1407" s="81"/>
      <c r="M1407" s="100"/>
      <c r="N1407" s="103"/>
      <c r="O1407" s="81"/>
    </row>
    <row r="1408" spans="1:15">
      <c r="A1408" s="77"/>
      <c r="B1408" s="98"/>
      <c r="C1408" s="79"/>
      <c r="D1408" s="113"/>
      <c r="E1408" s="99"/>
      <c r="F1408" s="100"/>
      <c r="G1408" s="101"/>
      <c r="H1408" s="81"/>
      <c r="I1408" s="102"/>
      <c r="J1408" s="100"/>
      <c r="K1408" s="103"/>
      <c r="L1408" s="81"/>
      <c r="M1408" s="100"/>
      <c r="N1408" s="103"/>
      <c r="O1408" s="81"/>
    </row>
    <row r="1409" spans="1:15">
      <c r="A1409" s="77"/>
      <c r="B1409" s="98"/>
      <c r="C1409" s="79"/>
      <c r="D1409" s="113"/>
      <c r="E1409" s="99"/>
      <c r="F1409" s="100"/>
      <c r="G1409" s="101"/>
      <c r="H1409" s="81"/>
      <c r="I1409" s="102"/>
      <c r="J1409" s="100"/>
      <c r="K1409" s="103"/>
      <c r="L1409" s="81"/>
      <c r="M1409" s="100"/>
      <c r="N1409" s="103"/>
      <c r="O1409" s="81"/>
    </row>
    <row r="1410" spans="1:15">
      <c r="A1410" s="77"/>
      <c r="B1410" s="98"/>
      <c r="C1410" s="79"/>
      <c r="D1410" s="113"/>
      <c r="E1410" s="99"/>
      <c r="F1410" s="100"/>
      <c r="G1410" s="101"/>
      <c r="H1410" s="81"/>
      <c r="I1410" s="102"/>
      <c r="J1410" s="100"/>
      <c r="K1410" s="103"/>
      <c r="L1410" s="81"/>
      <c r="M1410" s="100"/>
      <c r="N1410" s="103"/>
      <c r="O1410" s="81"/>
    </row>
    <row r="1411" spans="1:15">
      <c r="A1411" s="77"/>
      <c r="B1411" s="98"/>
      <c r="C1411" s="79"/>
      <c r="D1411" s="113"/>
      <c r="E1411" s="99"/>
      <c r="F1411" s="100"/>
      <c r="G1411" s="101"/>
      <c r="H1411" s="81"/>
      <c r="I1411" s="102"/>
      <c r="J1411" s="100"/>
      <c r="K1411" s="103"/>
      <c r="L1411" s="81"/>
      <c r="M1411" s="100"/>
      <c r="N1411" s="103"/>
      <c r="O1411" s="81"/>
    </row>
    <row r="1412" spans="1:15">
      <c r="A1412" s="77"/>
      <c r="B1412" s="98"/>
      <c r="C1412" s="79"/>
      <c r="D1412" s="113"/>
      <c r="E1412" s="99"/>
      <c r="F1412" s="100"/>
      <c r="G1412" s="101"/>
      <c r="H1412" s="81"/>
      <c r="I1412" s="102"/>
      <c r="J1412" s="100"/>
      <c r="K1412" s="103"/>
      <c r="L1412" s="81"/>
      <c r="M1412" s="100"/>
      <c r="N1412" s="103"/>
      <c r="O1412" s="81"/>
    </row>
    <row r="1413" spans="1:15">
      <c r="A1413" s="77"/>
      <c r="B1413" s="98"/>
      <c r="C1413" s="79"/>
      <c r="D1413" s="113"/>
      <c r="E1413" s="99"/>
      <c r="F1413" s="100"/>
      <c r="G1413" s="101"/>
      <c r="H1413" s="81"/>
      <c r="I1413" s="102"/>
      <c r="J1413" s="100"/>
      <c r="K1413" s="103"/>
      <c r="L1413" s="81"/>
      <c r="M1413" s="100"/>
      <c r="N1413" s="103"/>
      <c r="O1413" s="81"/>
    </row>
    <row r="1414" spans="1:15">
      <c r="A1414" s="77"/>
      <c r="B1414" s="98"/>
      <c r="C1414" s="79"/>
      <c r="D1414" s="113"/>
      <c r="E1414" s="99"/>
      <c r="F1414" s="100"/>
      <c r="G1414" s="101"/>
      <c r="H1414" s="81"/>
      <c r="I1414" s="102"/>
      <c r="J1414" s="100"/>
      <c r="K1414" s="103"/>
      <c r="L1414" s="81"/>
      <c r="M1414" s="100"/>
      <c r="N1414" s="103"/>
      <c r="O1414" s="81"/>
    </row>
    <row r="1415" spans="1:15">
      <c r="A1415" s="77"/>
      <c r="B1415" s="98"/>
      <c r="C1415" s="79"/>
      <c r="D1415" s="113"/>
      <c r="E1415" s="99"/>
      <c r="F1415" s="100"/>
      <c r="G1415" s="101"/>
      <c r="H1415" s="81"/>
      <c r="I1415" s="102"/>
      <c r="J1415" s="100"/>
      <c r="K1415" s="103"/>
      <c r="L1415" s="81"/>
      <c r="M1415" s="100"/>
      <c r="N1415" s="103"/>
      <c r="O1415" s="81"/>
    </row>
    <row r="1416" spans="1:15">
      <c r="A1416" s="77"/>
      <c r="B1416" s="98"/>
      <c r="C1416" s="79"/>
      <c r="D1416" s="113"/>
      <c r="E1416" s="99"/>
      <c r="F1416" s="100"/>
      <c r="G1416" s="101"/>
      <c r="H1416" s="81"/>
      <c r="I1416" s="102"/>
      <c r="J1416" s="100"/>
      <c r="K1416" s="103"/>
      <c r="L1416" s="81"/>
      <c r="M1416" s="100"/>
      <c r="N1416" s="103"/>
      <c r="O1416" s="81"/>
    </row>
    <row r="1417" spans="1:15">
      <c r="A1417" s="77"/>
      <c r="B1417" s="98"/>
      <c r="C1417" s="79"/>
      <c r="D1417" s="113"/>
      <c r="E1417" s="99"/>
      <c r="F1417" s="100"/>
      <c r="G1417" s="101"/>
      <c r="H1417" s="81"/>
      <c r="I1417" s="102"/>
      <c r="J1417" s="100"/>
      <c r="K1417" s="103"/>
      <c r="L1417" s="81"/>
      <c r="M1417" s="100"/>
      <c r="N1417" s="103"/>
      <c r="O1417" s="81"/>
    </row>
    <row r="1418" spans="1:15">
      <c r="A1418" s="77"/>
      <c r="B1418" s="98"/>
      <c r="C1418" s="79"/>
      <c r="D1418" s="113"/>
      <c r="E1418" s="99"/>
      <c r="F1418" s="100"/>
      <c r="G1418" s="101"/>
      <c r="H1418" s="81"/>
      <c r="I1418" s="102"/>
      <c r="J1418" s="100"/>
      <c r="K1418" s="103"/>
      <c r="L1418" s="81"/>
      <c r="M1418" s="100"/>
      <c r="N1418" s="103"/>
      <c r="O1418" s="81"/>
    </row>
    <row r="1419" spans="1:15">
      <c r="A1419" s="77"/>
      <c r="B1419" s="98"/>
      <c r="C1419" s="79"/>
      <c r="D1419" s="113"/>
      <c r="E1419" s="99"/>
      <c r="F1419" s="100"/>
      <c r="G1419" s="101"/>
      <c r="H1419" s="81"/>
      <c r="I1419" s="102"/>
      <c r="J1419" s="100"/>
      <c r="K1419" s="103"/>
      <c r="L1419" s="81"/>
      <c r="M1419" s="100"/>
      <c r="N1419" s="103"/>
      <c r="O1419" s="81"/>
    </row>
    <row r="1420" spans="1:15">
      <c r="A1420" s="77"/>
      <c r="B1420" s="98"/>
      <c r="C1420" s="79"/>
      <c r="D1420" s="113"/>
      <c r="E1420" s="99"/>
      <c r="F1420" s="100"/>
      <c r="G1420" s="101"/>
      <c r="H1420" s="81"/>
      <c r="I1420" s="102"/>
      <c r="J1420" s="100"/>
      <c r="K1420" s="103"/>
      <c r="L1420" s="81"/>
      <c r="M1420" s="100"/>
      <c r="N1420" s="103"/>
      <c r="O1420" s="81"/>
    </row>
    <row r="1421" spans="1:15">
      <c r="A1421" s="77"/>
      <c r="B1421" s="98"/>
      <c r="C1421" s="79"/>
      <c r="D1421" s="113"/>
      <c r="E1421" s="99"/>
      <c r="F1421" s="100"/>
      <c r="G1421" s="101"/>
      <c r="H1421" s="81"/>
      <c r="I1421" s="102"/>
      <c r="J1421" s="100"/>
      <c r="K1421" s="103"/>
      <c r="L1421" s="81"/>
      <c r="M1421" s="100"/>
      <c r="N1421" s="103"/>
      <c r="O1421" s="81"/>
    </row>
    <row r="1422" spans="1:15">
      <c r="A1422" s="77"/>
      <c r="B1422" s="98"/>
      <c r="C1422" s="79" t="str">
        <f>IFERROR(IF(B1422="No CAS","",INDEX('DEQ Pollutant List'!$C$7:$C$611,MATCH('3. Pollutant Emissions - EF'!B1422,'DEQ Pollutant List'!$B$7:$B$611,0))),"")</f>
        <v/>
      </c>
      <c r="D1422" s="113" t="str">
        <f>IFERROR(IF(OR($B1422="",$B1422="No CAS"),INDEX('DEQ Pollutant List'!$A$7:$A$611,MATCH($C1422,'DEQ Pollutant List'!$C$7:$C$611,0)),INDEX('DEQ Pollutant List'!$A$7:$A$611,MATCH($B1422,'DEQ Pollutant List'!$B$7:$B$611,0))),"")</f>
        <v/>
      </c>
      <c r="E1422" s="99"/>
      <c r="F1422" s="100"/>
      <c r="G1422" s="101"/>
      <c r="H1422" s="81"/>
      <c r="I1422" s="102"/>
      <c r="J1422" s="100"/>
      <c r="K1422" s="103"/>
      <c r="L1422" s="81"/>
      <c r="M1422" s="100"/>
      <c r="N1422" s="103"/>
      <c r="O1422" s="81"/>
    </row>
    <row r="1423" spans="1:15">
      <c r="A1423" s="77"/>
      <c r="B1423" s="98"/>
      <c r="C1423" s="79" t="str">
        <f>IFERROR(IF(B1423="No CAS","",INDEX('DEQ Pollutant List'!$C$7:$C$611,MATCH('3. Pollutant Emissions - EF'!B1423,'DEQ Pollutant List'!$B$7:$B$611,0))),"")</f>
        <v/>
      </c>
      <c r="D1423" s="113" t="str">
        <f>IFERROR(IF(OR($B1423="",$B1423="No CAS"),INDEX('DEQ Pollutant List'!$A$7:$A$611,MATCH($C1423,'DEQ Pollutant List'!$C$7:$C$611,0)),INDEX('DEQ Pollutant List'!$A$7:$A$611,MATCH($B1423,'DEQ Pollutant List'!$B$7:$B$611,0))),"")</f>
        <v/>
      </c>
      <c r="E1423" s="99"/>
      <c r="F1423" s="100"/>
      <c r="G1423" s="101"/>
      <c r="H1423" s="81"/>
      <c r="I1423" s="102"/>
      <c r="J1423" s="100"/>
      <c r="K1423" s="103"/>
      <c r="L1423" s="81"/>
      <c r="M1423" s="100"/>
      <c r="N1423" s="103"/>
      <c r="O1423" s="81"/>
    </row>
    <row r="1424" spans="1:15">
      <c r="A1424" s="77"/>
      <c r="B1424" s="98"/>
      <c r="C1424" s="79" t="str">
        <f>IFERROR(IF(B1424="No CAS","",INDEX('DEQ Pollutant List'!$C$7:$C$611,MATCH('3. Pollutant Emissions - EF'!B1424,'DEQ Pollutant List'!$B$7:$B$611,0))),"")</f>
        <v/>
      </c>
      <c r="D1424" s="113" t="str">
        <f>IFERROR(IF(OR($B1424="",$B1424="No CAS"),INDEX('DEQ Pollutant List'!$A$7:$A$611,MATCH($C1424,'DEQ Pollutant List'!$C$7:$C$611,0)),INDEX('DEQ Pollutant List'!$A$7:$A$611,MATCH($B1424,'DEQ Pollutant List'!$B$7:$B$611,0))),"")</f>
        <v/>
      </c>
      <c r="E1424" s="99"/>
      <c r="F1424" s="100"/>
      <c r="G1424" s="101"/>
      <c r="H1424" s="81"/>
      <c r="I1424" s="102"/>
      <c r="J1424" s="100"/>
      <c r="K1424" s="103"/>
      <c r="L1424" s="81"/>
      <c r="M1424" s="100"/>
      <c r="N1424" s="103"/>
      <c r="O1424" s="81"/>
    </row>
    <row r="1425" spans="1:15">
      <c r="A1425" s="77"/>
      <c r="B1425" s="98"/>
      <c r="C1425" s="79" t="str">
        <f>IFERROR(IF(B1425="No CAS","",INDEX('DEQ Pollutant List'!$C$7:$C$611,MATCH('3. Pollutant Emissions - EF'!B1425,'DEQ Pollutant List'!$B$7:$B$611,0))),"")</f>
        <v/>
      </c>
      <c r="D1425" s="113" t="str">
        <f>IFERROR(IF(OR($B1425="",$B1425="No CAS"),INDEX('DEQ Pollutant List'!$A$7:$A$611,MATCH($C1425,'DEQ Pollutant List'!$C$7:$C$611,0)),INDEX('DEQ Pollutant List'!$A$7:$A$611,MATCH($B1425,'DEQ Pollutant List'!$B$7:$B$611,0))),"")</f>
        <v/>
      </c>
      <c r="E1425" s="99"/>
      <c r="F1425" s="100"/>
      <c r="G1425" s="101"/>
      <c r="H1425" s="81"/>
      <c r="I1425" s="102"/>
      <c r="J1425" s="100"/>
      <c r="K1425" s="103"/>
      <c r="L1425" s="81"/>
      <c r="M1425" s="100"/>
      <c r="N1425" s="103"/>
      <c r="O1425" s="81"/>
    </row>
    <row r="1426" spans="1:15">
      <c r="A1426" s="77"/>
      <c r="B1426" s="98"/>
      <c r="C1426" s="79" t="str">
        <f>IFERROR(IF(B1426="No CAS","",INDEX('DEQ Pollutant List'!$C$7:$C$611,MATCH('3. Pollutant Emissions - EF'!B1426,'DEQ Pollutant List'!$B$7:$B$611,0))),"")</f>
        <v/>
      </c>
      <c r="D1426" s="113" t="str">
        <f>IFERROR(IF(OR($B1426="",$B1426="No CAS"),INDEX('DEQ Pollutant List'!$A$7:$A$611,MATCH($C1426,'DEQ Pollutant List'!$C$7:$C$611,0)),INDEX('DEQ Pollutant List'!$A$7:$A$611,MATCH($B1426,'DEQ Pollutant List'!$B$7:$B$611,0))),"")</f>
        <v/>
      </c>
      <c r="E1426" s="99"/>
      <c r="F1426" s="100"/>
      <c r="G1426" s="101"/>
      <c r="H1426" s="81"/>
      <c r="I1426" s="102"/>
      <c r="J1426" s="100"/>
      <c r="K1426" s="103"/>
      <c r="L1426" s="81"/>
      <c r="M1426" s="100"/>
      <c r="N1426" s="103"/>
      <c r="O1426" s="81"/>
    </row>
    <row r="1427" spans="1:15">
      <c r="A1427" s="77"/>
      <c r="B1427" s="98"/>
      <c r="C1427" s="79" t="str">
        <f>IFERROR(IF(B1427="No CAS","",INDEX('DEQ Pollutant List'!$C$7:$C$611,MATCH('3. Pollutant Emissions - EF'!B1427,'DEQ Pollutant List'!$B$7:$B$611,0))),"")</f>
        <v/>
      </c>
      <c r="D1427" s="113" t="str">
        <f>IFERROR(IF(OR($B1427="",$B1427="No CAS"),INDEX('DEQ Pollutant List'!$A$7:$A$611,MATCH($C1427,'DEQ Pollutant List'!$C$7:$C$611,0)),INDEX('DEQ Pollutant List'!$A$7:$A$611,MATCH($B1427,'DEQ Pollutant List'!$B$7:$B$611,0))),"")</f>
        <v/>
      </c>
      <c r="E1427" s="99"/>
      <c r="F1427" s="100"/>
      <c r="G1427" s="101"/>
      <c r="H1427" s="81"/>
      <c r="I1427" s="102"/>
      <c r="J1427" s="100"/>
      <c r="K1427" s="103"/>
      <c r="L1427" s="81"/>
      <c r="M1427" s="100"/>
      <c r="N1427" s="103"/>
      <c r="O1427" s="81"/>
    </row>
    <row r="1428" spans="1:15">
      <c r="A1428" s="77"/>
      <c r="B1428" s="98"/>
      <c r="C1428" s="79" t="str">
        <f>IFERROR(IF(B1428="No CAS","",INDEX('DEQ Pollutant List'!$C$7:$C$611,MATCH('3. Pollutant Emissions - EF'!B1428,'DEQ Pollutant List'!$B$7:$B$611,0))),"")</f>
        <v/>
      </c>
      <c r="D1428" s="113" t="str">
        <f>IFERROR(IF(OR($B1428="",$B1428="No CAS"),INDEX('DEQ Pollutant List'!$A$7:$A$611,MATCH($C1428,'DEQ Pollutant List'!$C$7:$C$611,0)),INDEX('DEQ Pollutant List'!$A$7:$A$611,MATCH($B1428,'DEQ Pollutant List'!$B$7:$B$611,0))),"")</f>
        <v/>
      </c>
      <c r="E1428" s="99"/>
      <c r="F1428" s="100"/>
      <c r="G1428" s="101"/>
      <c r="H1428" s="81"/>
      <c r="I1428" s="102"/>
      <c r="J1428" s="100"/>
      <c r="K1428" s="103"/>
      <c r="L1428" s="81"/>
      <c r="M1428" s="100"/>
      <c r="N1428" s="103"/>
      <c r="O1428" s="81"/>
    </row>
    <row r="1429" spans="1:15">
      <c r="A1429" s="77"/>
      <c r="B1429" s="98"/>
      <c r="C1429" s="79" t="str">
        <f>IFERROR(IF(B1429="No CAS","",INDEX('DEQ Pollutant List'!$C$7:$C$611,MATCH('3. Pollutant Emissions - EF'!B1429,'DEQ Pollutant List'!$B$7:$B$611,0))),"")</f>
        <v/>
      </c>
      <c r="D1429" s="113" t="str">
        <f>IFERROR(IF(OR($B1429="",$B1429="No CAS"),INDEX('DEQ Pollutant List'!$A$7:$A$611,MATCH($C1429,'DEQ Pollutant List'!$C$7:$C$611,0)),INDEX('DEQ Pollutant List'!$A$7:$A$611,MATCH($B1429,'DEQ Pollutant List'!$B$7:$B$611,0))),"")</f>
        <v/>
      </c>
      <c r="E1429" s="99"/>
      <c r="F1429" s="100"/>
      <c r="G1429" s="101"/>
      <c r="H1429" s="81"/>
      <c r="I1429" s="102"/>
      <c r="J1429" s="100"/>
      <c r="K1429" s="103"/>
      <c r="L1429" s="81"/>
      <c r="M1429" s="100"/>
      <c r="N1429" s="103"/>
      <c r="O1429" s="81"/>
    </row>
    <row r="1430" spans="1:15">
      <c r="A1430" s="77"/>
      <c r="B1430" s="98"/>
      <c r="C1430" s="79" t="str">
        <f>IFERROR(IF(B1430="No CAS","",INDEX('DEQ Pollutant List'!$C$7:$C$611,MATCH('3. Pollutant Emissions - EF'!B1430,'DEQ Pollutant List'!$B$7:$B$611,0))),"")</f>
        <v/>
      </c>
      <c r="D1430" s="113" t="str">
        <f>IFERROR(IF(OR($B1430="",$B1430="No CAS"),INDEX('DEQ Pollutant List'!$A$7:$A$611,MATCH($C1430,'DEQ Pollutant List'!$C$7:$C$611,0)),INDEX('DEQ Pollutant List'!$A$7:$A$611,MATCH($B1430,'DEQ Pollutant List'!$B$7:$B$611,0))),"")</f>
        <v/>
      </c>
      <c r="E1430" s="99"/>
      <c r="F1430" s="100"/>
      <c r="G1430" s="101"/>
      <c r="H1430" s="81"/>
      <c r="I1430" s="102"/>
      <c r="J1430" s="100"/>
      <c r="K1430" s="103"/>
      <c r="L1430" s="81"/>
      <c r="M1430" s="100"/>
      <c r="N1430" s="103"/>
      <c r="O1430" s="81"/>
    </row>
    <row r="1431" spans="1:15">
      <c r="A1431" s="77"/>
      <c r="B1431" s="98"/>
      <c r="C1431" s="79" t="str">
        <f>IFERROR(IF(B1431="No CAS","",INDEX('DEQ Pollutant List'!$C$7:$C$611,MATCH('3. Pollutant Emissions - EF'!B1431,'DEQ Pollutant List'!$B$7:$B$611,0))),"")</f>
        <v/>
      </c>
      <c r="D1431" s="113" t="str">
        <f>IFERROR(IF(OR($B1431="",$B1431="No CAS"),INDEX('DEQ Pollutant List'!$A$7:$A$611,MATCH($C1431,'DEQ Pollutant List'!$C$7:$C$611,0)),INDEX('DEQ Pollutant List'!$A$7:$A$611,MATCH($B1431,'DEQ Pollutant List'!$B$7:$B$611,0))),"")</f>
        <v/>
      </c>
      <c r="E1431" s="99"/>
      <c r="F1431" s="100"/>
      <c r="G1431" s="101"/>
      <c r="H1431" s="81"/>
      <c r="I1431" s="102"/>
      <c r="J1431" s="100"/>
      <c r="K1431" s="103"/>
      <c r="L1431" s="81"/>
      <c r="M1431" s="100"/>
      <c r="N1431" s="103"/>
      <c r="O1431" s="81"/>
    </row>
    <row r="1432" spans="1:15">
      <c r="A1432" s="77"/>
      <c r="B1432" s="98"/>
      <c r="C1432" s="79" t="str">
        <f>IFERROR(IF(B1432="No CAS","",INDEX('DEQ Pollutant List'!$C$7:$C$611,MATCH('3. Pollutant Emissions - EF'!B1432,'DEQ Pollutant List'!$B$7:$B$611,0))),"")</f>
        <v/>
      </c>
      <c r="D1432" s="113" t="str">
        <f>IFERROR(IF(OR($B1432="",$B1432="No CAS"),INDEX('DEQ Pollutant List'!$A$7:$A$611,MATCH($C1432,'DEQ Pollutant List'!$C$7:$C$611,0)),INDEX('DEQ Pollutant List'!$A$7:$A$611,MATCH($B1432,'DEQ Pollutant List'!$B$7:$B$611,0))),"")</f>
        <v/>
      </c>
      <c r="E1432" s="99"/>
      <c r="F1432" s="100"/>
      <c r="G1432" s="101"/>
      <c r="H1432" s="81"/>
      <c r="I1432" s="102"/>
      <c r="J1432" s="100"/>
      <c r="K1432" s="103"/>
      <c r="L1432" s="81"/>
      <c r="M1432" s="100"/>
      <c r="N1432" s="103"/>
      <c r="O1432" s="81"/>
    </row>
    <row r="1433" spans="1:15">
      <c r="A1433" s="77"/>
      <c r="B1433" s="98"/>
      <c r="C1433" s="79" t="str">
        <f>IFERROR(IF(B1433="No CAS","",INDEX('DEQ Pollutant List'!$C$7:$C$611,MATCH('3. Pollutant Emissions - EF'!B1433,'DEQ Pollutant List'!$B$7:$B$611,0))),"")</f>
        <v/>
      </c>
      <c r="D1433" s="113" t="str">
        <f>IFERROR(IF(OR($B1433="",$B1433="No CAS"),INDEX('DEQ Pollutant List'!$A$7:$A$611,MATCH($C1433,'DEQ Pollutant List'!$C$7:$C$611,0)),INDEX('DEQ Pollutant List'!$A$7:$A$611,MATCH($B1433,'DEQ Pollutant List'!$B$7:$B$611,0))),"")</f>
        <v/>
      </c>
      <c r="E1433" s="99"/>
      <c r="F1433" s="100"/>
      <c r="G1433" s="101"/>
      <c r="H1433" s="81"/>
      <c r="I1433" s="102"/>
      <c r="J1433" s="100"/>
      <c r="K1433" s="103"/>
      <c r="L1433" s="81"/>
      <c r="M1433" s="100"/>
      <c r="N1433" s="103"/>
      <c r="O1433" s="81"/>
    </row>
    <row r="1434" spans="1:15">
      <c r="A1434" s="77"/>
      <c r="B1434" s="98"/>
      <c r="C1434" s="79" t="str">
        <f>IFERROR(IF(B1434="No CAS","",INDEX('DEQ Pollutant List'!$C$7:$C$611,MATCH('3. Pollutant Emissions - EF'!B1434,'DEQ Pollutant List'!$B$7:$B$611,0))),"")</f>
        <v/>
      </c>
      <c r="D1434" s="113" t="str">
        <f>IFERROR(IF(OR($B1434="",$B1434="No CAS"),INDEX('DEQ Pollutant List'!$A$7:$A$611,MATCH($C1434,'DEQ Pollutant List'!$C$7:$C$611,0)),INDEX('DEQ Pollutant List'!$A$7:$A$611,MATCH($B1434,'DEQ Pollutant List'!$B$7:$B$611,0))),"")</f>
        <v/>
      </c>
      <c r="E1434" s="99"/>
      <c r="F1434" s="100"/>
      <c r="G1434" s="101"/>
      <c r="H1434" s="81"/>
      <c r="I1434" s="102"/>
      <c r="J1434" s="100"/>
      <c r="K1434" s="103"/>
      <c r="L1434" s="81"/>
      <c r="M1434" s="100"/>
      <c r="N1434" s="103"/>
      <c r="O1434" s="81"/>
    </row>
    <row r="1435" spans="1:15">
      <c r="A1435" s="77"/>
      <c r="B1435" s="98"/>
      <c r="C1435" s="79" t="str">
        <f>IFERROR(IF(B1435="No CAS","",INDEX('DEQ Pollutant List'!$C$7:$C$611,MATCH('3. Pollutant Emissions - EF'!B1435,'DEQ Pollutant List'!$B$7:$B$611,0))),"")</f>
        <v/>
      </c>
      <c r="D1435" s="113" t="str">
        <f>IFERROR(IF(OR($B1435="",$B1435="No CAS"),INDEX('DEQ Pollutant List'!$A$7:$A$611,MATCH($C1435,'DEQ Pollutant List'!$C$7:$C$611,0)),INDEX('DEQ Pollutant List'!$A$7:$A$611,MATCH($B1435,'DEQ Pollutant List'!$B$7:$B$611,0))),"")</f>
        <v/>
      </c>
      <c r="E1435" s="99"/>
      <c r="F1435" s="100"/>
      <c r="G1435" s="101"/>
      <c r="H1435" s="81"/>
      <c r="I1435" s="102"/>
      <c r="J1435" s="100"/>
      <c r="K1435" s="103"/>
      <c r="L1435" s="81"/>
      <c r="M1435" s="100"/>
      <c r="N1435" s="103"/>
      <c r="O1435" s="81"/>
    </row>
    <row r="1436" spans="1:15">
      <c r="A1436" s="77"/>
      <c r="B1436" s="98"/>
      <c r="C1436" s="79"/>
      <c r="D1436" s="113"/>
      <c r="E1436" s="99"/>
      <c r="F1436" s="100"/>
      <c r="G1436" s="101"/>
      <c r="H1436" s="81"/>
      <c r="I1436" s="102"/>
      <c r="J1436" s="100"/>
      <c r="K1436" s="103"/>
      <c r="L1436" s="81"/>
      <c r="M1436" s="100"/>
      <c r="N1436" s="103"/>
      <c r="O1436" s="81"/>
    </row>
    <row r="1437" spans="1:15">
      <c r="A1437" s="77"/>
      <c r="B1437" s="98"/>
      <c r="C1437" s="79"/>
      <c r="D1437" s="113"/>
      <c r="E1437" s="99"/>
      <c r="F1437" s="100"/>
      <c r="G1437" s="101"/>
      <c r="H1437" s="81"/>
      <c r="I1437" s="102"/>
      <c r="J1437" s="100"/>
      <c r="K1437" s="103"/>
      <c r="L1437" s="81"/>
      <c r="M1437" s="100"/>
      <c r="N1437" s="103"/>
      <c r="O1437" s="81"/>
    </row>
    <row r="1438" spans="1:15">
      <c r="A1438" s="77"/>
      <c r="B1438" s="98"/>
      <c r="C1438" s="79"/>
      <c r="D1438" s="113"/>
      <c r="E1438" s="99"/>
      <c r="F1438" s="100"/>
      <c r="G1438" s="101"/>
      <c r="H1438" s="81"/>
      <c r="I1438" s="102"/>
      <c r="J1438" s="100"/>
      <c r="K1438" s="103"/>
      <c r="L1438" s="81"/>
      <c r="M1438" s="100"/>
      <c r="N1438" s="103"/>
      <c r="O1438" s="81"/>
    </row>
    <row r="1439" spans="1:15">
      <c r="A1439" s="77"/>
      <c r="B1439" s="98"/>
      <c r="C1439" s="79"/>
      <c r="D1439" s="113"/>
      <c r="E1439" s="99"/>
      <c r="F1439" s="100"/>
      <c r="G1439" s="101"/>
      <c r="H1439" s="81"/>
      <c r="I1439" s="102"/>
      <c r="J1439" s="100"/>
      <c r="K1439" s="103"/>
      <c r="L1439" s="81"/>
      <c r="M1439" s="100"/>
      <c r="N1439" s="103"/>
      <c r="O1439" s="81"/>
    </row>
    <row r="1440" spans="1:15">
      <c r="A1440" s="77"/>
      <c r="B1440" s="98"/>
      <c r="C1440" s="79"/>
      <c r="D1440" s="113"/>
      <c r="E1440" s="99"/>
      <c r="F1440" s="100"/>
      <c r="G1440" s="101"/>
      <c r="H1440" s="81"/>
      <c r="I1440" s="102"/>
      <c r="J1440" s="100"/>
      <c r="K1440" s="103"/>
      <c r="L1440" s="81"/>
      <c r="M1440" s="100"/>
      <c r="N1440" s="103"/>
      <c r="O1440" s="81"/>
    </row>
    <row r="1441" spans="1:15">
      <c r="A1441" s="77"/>
      <c r="B1441" s="98"/>
      <c r="C1441" s="79"/>
      <c r="D1441" s="113"/>
      <c r="E1441" s="99"/>
      <c r="F1441" s="100"/>
      <c r="G1441" s="101"/>
      <c r="H1441" s="81"/>
      <c r="I1441" s="102"/>
      <c r="J1441" s="100"/>
      <c r="K1441" s="103"/>
      <c r="L1441" s="81"/>
      <c r="M1441" s="100"/>
      <c r="N1441" s="103"/>
      <c r="O1441" s="81"/>
    </row>
    <row r="1442" spans="1:15">
      <c r="A1442" s="77"/>
      <c r="B1442" s="98"/>
      <c r="C1442" s="79"/>
      <c r="D1442" s="113"/>
      <c r="E1442" s="99"/>
      <c r="F1442" s="100"/>
      <c r="G1442" s="101"/>
      <c r="H1442" s="81"/>
      <c r="I1442" s="102"/>
      <c r="J1442" s="100"/>
      <c r="K1442" s="103"/>
      <c r="L1442" s="81"/>
      <c r="M1442" s="100"/>
      <c r="N1442" s="103"/>
      <c r="O1442" s="81"/>
    </row>
    <row r="1443" spans="1:15">
      <c r="A1443" s="77"/>
      <c r="B1443" s="98"/>
      <c r="C1443" s="79"/>
      <c r="D1443" s="113"/>
      <c r="E1443" s="99"/>
      <c r="F1443" s="100"/>
      <c r="G1443" s="101"/>
      <c r="H1443" s="81"/>
      <c r="I1443" s="102"/>
      <c r="J1443" s="100"/>
      <c r="K1443" s="103"/>
      <c r="L1443" s="81"/>
      <c r="M1443" s="100"/>
      <c r="N1443" s="103"/>
      <c r="O1443" s="81"/>
    </row>
    <row r="1444" spans="1:15">
      <c r="A1444" s="77"/>
      <c r="B1444" s="98"/>
      <c r="C1444" s="79"/>
      <c r="D1444" s="113"/>
      <c r="E1444" s="99"/>
      <c r="F1444" s="100"/>
      <c r="G1444" s="101"/>
      <c r="H1444" s="81"/>
      <c r="I1444" s="102"/>
      <c r="J1444" s="100"/>
      <c r="K1444" s="103"/>
      <c r="L1444" s="81"/>
      <c r="M1444" s="100"/>
      <c r="N1444" s="103"/>
      <c r="O1444" s="81"/>
    </row>
    <row r="1445" spans="1:15">
      <c r="A1445" s="77"/>
      <c r="B1445" s="98"/>
      <c r="C1445" s="79"/>
      <c r="D1445" s="113"/>
      <c r="E1445" s="99"/>
      <c r="F1445" s="100"/>
      <c r="G1445" s="101"/>
      <c r="H1445" s="81"/>
      <c r="I1445" s="102"/>
      <c r="J1445" s="100"/>
      <c r="K1445" s="103"/>
      <c r="L1445" s="81"/>
      <c r="M1445" s="100"/>
      <c r="N1445" s="103"/>
      <c r="O1445" s="81"/>
    </row>
    <row r="1446" spans="1:15">
      <c r="A1446" s="77"/>
      <c r="B1446" s="98"/>
      <c r="C1446" s="79"/>
      <c r="D1446" s="113"/>
      <c r="E1446" s="99"/>
      <c r="F1446" s="100"/>
      <c r="G1446" s="101"/>
      <c r="H1446" s="81"/>
      <c r="I1446" s="102"/>
      <c r="J1446" s="100"/>
      <c r="K1446" s="103"/>
      <c r="L1446" s="81"/>
      <c r="M1446" s="100"/>
      <c r="N1446" s="103"/>
      <c r="O1446" s="81"/>
    </row>
    <row r="1447" spans="1:15">
      <c r="A1447" s="77"/>
      <c r="B1447" s="98"/>
      <c r="C1447" s="79"/>
      <c r="D1447" s="113"/>
      <c r="E1447" s="99"/>
      <c r="F1447" s="100"/>
      <c r="G1447" s="101"/>
      <c r="H1447" s="81"/>
      <c r="I1447" s="102"/>
      <c r="J1447" s="100"/>
      <c r="K1447" s="103"/>
      <c r="L1447" s="81"/>
      <c r="M1447" s="100"/>
      <c r="N1447" s="103"/>
      <c r="O1447" s="81"/>
    </row>
    <row r="1448" spans="1:15">
      <c r="A1448" s="77"/>
      <c r="B1448" s="98"/>
      <c r="C1448" s="79"/>
      <c r="D1448" s="113"/>
      <c r="E1448" s="99"/>
      <c r="F1448" s="100"/>
      <c r="G1448" s="101"/>
      <c r="H1448" s="81"/>
      <c r="I1448" s="102"/>
      <c r="J1448" s="100"/>
      <c r="K1448" s="103"/>
      <c r="L1448" s="81"/>
      <c r="M1448" s="100"/>
      <c r="N1448" s="103"/>
      <c r="O1448" s="81"/>
    </row>
    <row r="1449" spans="1:15">
      <c r="A1449" s="77"/>
      <c r="B1449" s="98"/>
      <c r="C1449" s="79"/>
      <c r="D1449" s="113"/>
      <c r="E1449" s="99"/>
      <c r="F1449" s="100"/>
      <c r="G1449" s="101"/>
      <c r="H1449" s="81"/>
      <c r="I1449" s="102"/>
      <c r="J1449" s="100"/>
      <c r="K1449" s="103"/>
      <c r="L1449" s="81"/>
      <c r="M1449" s="100"/>
      <c r="N1449" s="103"/>
      <c r="O1449" s="81"/>
    </row>
    <row r="1450" spans="1:15">
      <c r="A1450" s="77"/>
      <c r="B1450" s="98"/>
      <c r="C1450" s="79"/>
      <c r="D1450" s="113"/>
      <c r="E1450" s="99"/>
      <c r="F1450" s="100"/>
      <c r="G1450" s="101"/>
      <c r="H1450" s="81"/>
      <c r="I1450" s="102"/>
      <c r="J1450" s="100"/>
      <c r="K1450" s="103"/>
      <c r="L1450" s="81"/>
      <c r="M1450" s="100"/>
      <c r="N1450" s="103"/>
      <c r="O1450" s="81"/>
    </row>
    <row r="1451" spans="1:15">
      <c r="A1451" s="77"/>
      <c r="B1451" s="98"/>
      <c r="C1451" s="79"/>
      <c r="D1451" s="113"/>
      <c r="E1451" s="99"/>
      <c r="F1451" s="100"/>
      <c r="G1451" s="101"/>
      <c r="H1451" s="81"/>
      <c r="I1451" s="102"/>
      <c r="J1451" s="100"/>
      <c r="K1451" s="103"/>
      <c r="L1451" s="81"/>
      <c r="M1451" s="100"/>
      <c r="N1451" s="103"/>
      <c r="O1451" s="81"/>
    </row>
    <row r="1452" spans="1:15">
      <c r="A1452" s="77"/>
      <c r="B1452" s="98"/>
      <c r="C1452" s="79"/>
      <c r="D1452" s="113"/>
      <c r="E1452" s="99"/>
      <c r="F1452" s="100"/>
      <c r="G1452" s="101"/>
      <c r="H1452" s="81"/>
      <c r="I1452" s="102"/>
      <c r="J1452" s="100"/>
      <c r="K1452" s="103"/>
      <c r="L1452" s="81"/>
      <c r="M1452" s="100"/>
      <c r="N1452" s="103"/>
      <c r="O1452" s="81"/>
    </row>
    <row r="1453" spans="1:15">
      <c r="A1453" s="77"/>
      <c r="B1453" s="98"/>
      <c r="C1453" s="79"/>
      <c r="D1453" s="113"/>
      <c r="E1453" s="99"/>
      <c r="F1453" s="100"/>
      <c r="G1453" s="101"/>
      <c r="H1453" s="81"/>
      <c r="I1453" s="102"/>
      <c r="J1453" s="100"/>
      <c r="K1453" s="103"/>
      <c r="L1453" s="81"/>
      <c r="M1453" s="100"/>
      <c r="N1453" s="103"/>
      <c r="O1453" s="81"/>
    </row>
    <row r="1454" spans="1:15">
      <c r="A1454" s="77"/>
      <c r="B1454" s="98"/>
      <c r="C1454" s="79"/>
      <c r="D1454" s="113"/>
      <c r="E1454" s="99"/>
      <c r="F1454" s="100"/>
      <c r="G1454" s="101"/>
      <c r="H1454" s="81"/>
      <c r="I1454" s="102"/>
      <c r="J1454" s="100"/>
      <c r="K1454" s="103"/>
      <c r="L1454" s="81"/>
      <c r="M1454" s="100"/>
      <c r="N1454" s="103"/>
      <c r="O1454" s="81"/>
    </row>
    <row r="1455" spans="1:15">
      <c r="A1455" s="77"/>
      <c r="B1455" s="98"/>
      <c r="C1455" s="79"/>
      <c r="D1455" s="113"/>
      <c r="E1455" s="99"/>
      <c r="F1455" s="100"/>
      <c r="G1455" s="101"/>
      <c r="H1455" s="81"/>
      <c r="I1455" s="102"/>
      <c r="J1455" s="100"/>
      <c r="K1455" s="103"/>
      <c r="L1455" s="81"/>
      <c r="M1455" s="100"/>
      <c r="N1455" s="103"/>
      <c r="O1455" s="81"/>
    </row>
    <row r="1456" spans="1:15">
      <c r="A1456" s="77"/>
      <c r="B1456" s="98"/>
      <c r="C1456" s="79"/>
      <c r="D1456" s="113"/>
      <c r="E1456" s="99"/>
      <c r="F1456" s="100"/>
      <c r="G1456" s="101"/>
      <c r="H1456" s="81"/>
      <c r="I1456" s="102"/>
      <c r="J1456" s="100"/>
      <c r="K1456" s="103"/>
      <c r="L1456" s="81"/>
      <c r="M1456" s="100"/>
      <c r="N1456" s="103"/>
      <c r="O1456" s="81"/>
    </row>
    <row r="1457" spans="1:15">
      <c r="A1457" s="77"/>
      <c r="B1457" s="98"/>
      <c r="C1457" s="79"/>
      <c r="D1457" s="113"/>
      <c r="E1457" s="99"/>
      <c r="F1457" s="100"/>
      <c r="G1457" s="101"/>
      <c r="H1457" s="81"/>
      <c r="I1457" s="102"/>
      <c r="J1457" s="100"/>
      <c r="K1457" s="103"/>
      <c r="L1457" s="81"/>
      <c r="M1457" s="100"/>
      <c r="N1457" s="103"/>
      <c r="O1457" s="81"/>
    </row>
    <row r="1458" spans="1:15">
      <c r="A1458" s="77"/>
      <c r="B1458" s="98"/>
      <c r="C1458" s="79"/>
      <c r="D1458" s="113"/>
      <c r="E1458" s="99"/>
      <c r="F1458" s="100"/>
      <c r="G1458" s="101"/>
      <c r="H1458" s="81"/>
      <c r="I1458" s="102"/>
      <c r="J1458" s="100"/>
      <c r="K1458" s="103"/>
      <c r="L1458" s="81"/>
      <c r="M1458" s="100"/>
      <c r="N1458" s="103"/>
      <c r="O1458" s="81"/>
    </row>
    <row r="1459" spans="1:15">
      <c r="A1459" s="77"/>
      <c r="B1459" s="98"/>
      <c r="C1459" s="79"/>
      <c r="D1459" s="113"/>
      <c r="E1459" s="99"/>
      <c r="F1459" s="100"/>
      <c r="G1459" s="101"/>
      <c r="H1459" s="81"/>
      <c r="I1459" s="102"/>
      <c r="J1459" s="100"/>
      <c r="K1459" s="103"/>
      <c r="L1459" s="81"/>
      <c r="M1459" s="100"/>
      <c r="N1459" s="103"/>
      <c r="O1459" s="81"/>
    </row>
    <row r="1460" spans="1:15">
      <c r="A1460" s="77"/>
      <c r="B1460" s="98"/>
      <c r="C1460" s="79"/>
      <c r="D1460" s="113"/>
      <c r="E1460" s="99"/>
      <c r="F1460" s="100"/>
      <c r="G1460" s="101"/>
      <c r="H1460" s="81"/>
      <c r="I1460" s="102"/>
      <c r="J1460" s="100"/>
      <c r="K1460" s="103"/>
      <c r="L1460" s="81"/>
      <c r="M1460" s="100"/>
      <c r="N1460" s="103"/>
      <c r="O1460" s="81"/>
    </row>
    <row r="1461" spans="1:15">
      <c r="A1461" s="77"/>
      <c r="B1461" s="98"/>
      <c r="C1461" s="79"/>
      <c r="D1461" s="113"/>
      <c r="E1461" s="99"/>
      <c r="F1461" s="100"/>
      <c r="G1461" s="101"/>
      <c r="H1461" s="81"/>
      <c r="I1461" s="102"/>
      <c r="J1461" s="100"/>
      <c r="K1461" s="103"/>
      <c r="L1461" s="81"/>
      <c r="M1461" s="100"/>
      <c r="N1461" s="103"/>
      <c r="O1461" s="81"/>
    </row>
    <row r="1462" spans="1:15">
      <c r="A1462" s="77"/>
      <c r="B1462" s="98"/>
      <c r="C1462" s="79"/>
      <c r="D1462" s="113"/>
      <c r="E1462" s="99"/>
      <c r="F1462" s="100"/>
      <c r="G1462" s="101"/>
      <c r="H1462" s="81"/>
      <c r="I1462" s="102"/>
      <c r="J1462" s="100"/>
      <c r="K1462" s="103"/>
      <c r="L1462" s="81"/>
      <c r="M1462" s="100"/>
      <c r="N1462" s="103"/>
      <c r="O1462" s="81"/>
    </row>
    <row r="1463" spans="1:15">
      <c r="A1463" s="77"/>
      <c r="B1463" s="98"/>
      <c r="C1463" s="79"/>
      <c r="D1463" s="113"/>
      <c r="E1463" s="99"/>
      <c r="F1463" s="100"/>
      <c r="G1463" s="101"/>
      <c r="H1463" s="81"/>
      <c r="I1463" s="102"/>
      <c r="J1463" s="100"/>
      <c r="K1463" s="103"/>
      <c r="L1463" s="81"/>
      <c r="M1463" s="100"/>
      <c r="N1463" s="103"/>
      <c r="O1463" s="81"/>
    </row>
    <row r="1464" spans="1:15">
      <c r="A1464" s="77"/>
      <c r="B1464" s="98"/>
      <c r="C1464" s="79"/>
      <c r="D1464" s="113"/>
      <c r="E1464" s="99"/>
      <c r="F1464" s="100"/>
      <c r="G1464" s="101"/>
      <c r="H1464" s="81"/>
      <c r="I1464" s="102"/>
      <c r="J1464" s="100"/>
      <c r="K1464" s="103"/>
      <c r="L1464" s="81"/>
      <c r="M1464" s="100"/>
      <c r="N1464" s="103"/>
      <c r="O1464" s="81"/>
    </row>
    <row r="1465" spans="1:15">
      <c r="A1465" s="77"/>
      <c r="B1465" s="98"/>
      <c r="C1465" s="79"/>
      <c r="D1465" s="113"/>
      <c r="E1465" s="99"/>
      <c r="F1465" s="100"/>
      <c r="G1465" s="101"/>
      <c r="H1465" s="81"/>
      <c r="I1465" s="102"/>
      <c r="J1465" s="100"/>
      <c r="K1465" s="103"/>
      <c r="L1465" s="81"/>
      <c r="M1465" s="100"/>
      <c r="N1465" s="103"/>
      <c r="O1465" s="81"/>
    </row>
    <row r="1466" spans="1:15">
      <c r="A1466" s="77"/>
      <c r="B1466" s="98"/>
      <c r="C1466" s="79"/>
      <c r="D1466" s="113"/>
      <c r="E1466" s="99"/>
      <c r="F1466" s="100"/>
      <c r="G1466" s="101"/>
      <c r="H1466" s="81"/>
      <c r="I1466" s="102"/>
      <c r="J1466" s="100"/>
      <c r="K1466" s="103"/>
      <c r="L1466" s="81"/>
      <c r="M1466" s="100"/>
      <c r="N1466" s="103"/>
      <c r="O1466" s="81"/>
    </row>
    <row r="1467" spans="1:15">
      <c r="A1467" s="77"/>
      <c r="B1467" s="98"/>
      <c r="C1467" s="79"/>
      <c r="D1467" s="113"/>
      <c r="E1467" s="99"/>
      <c r="F1467" s="100"/>
      <c r="G1467" s="101"/>
      <c r="H1467" s="81"/>
      <c r="I1467" s="102"/>
      <c r="J1467" s="100"/>
      <c r="K1467" s="103"/>
      <c r="L1467" s="81"/>
      <c r="M1467" s="100"/>
      <c r="N1467" s="103"/>
      <c r="O1467" s="81"/>
    </row>
    <row r="1468" spans="1:15">
      <c r="A1468" s="77"/>
      <c r="B1468" s="98"/>
      <c r="C1468" s="79"/>
      <c r="D1468" s="113"/>
      <c r="E1468" s="99"/>
      <c r="F1468" s="100"/>
      <c r="G1468" s="101"/>
      <c r="H1468" s="81"/>
      <c r="I1468" s="102"/>
      <c r="J1468" s="100"/>
      <c r="K1468" s="103"/>
      <c r="L1468" s="81"/>
      <c r="M1468" s="100"/>
      <c r="N1468" s="103"/>
      <c r="O1468" s="81"/>
    </row>
    <row r="1469" spans="1:15">
      <c r="A1469" s="77"/>
      <c r="B1469" s="98"/>
      <c r="C1469" s="79"/>
      <c r="D1469" s="113"/>
      <c r="E1469" s="99"/>
      <c r="F1469" s="100"/>
      <c r="G1469" s="101"/>
      <c r="H1469" s="81"/>
      <c r="I1469" s="102"/>
      <c r="J1469" s="100"/>
      <c r="K1469" s="103"/>
      <c r="L1469" s="81"/>
      <c r="M1469" s="100"/>
      <c r="N1469" s="103"/>
      <c r="O1469" s="81"/>
    </row>
    <row r="1470" spans="1:15">
      <c r="A1470" s="77"/>
      <c r="B1470" s="98"/>
      <c r="C1470" s="79"/>
      <c r="D1470" s="113"/>
      <c r="E1470" s="99"/>
      <c r="F1470" s="100"/>
      <c r="G1470" s="101"/>
      <c r="H1470" s="81"/>
      <c r="I1470" s="102"/>
      <c r="J1470" s="100"/>
      <c r="K1470" s="103"/>
      <c r="L1470" s="81"/>
      <c r="M1470" s="100"/>
      <c r="N1470" s="103"/>
      <c r="O1470" s="81"/>
    </row>
    <row r="1471" spans="1:15">
      <c r="A1471" s="77"/>
      <c r="B1471" s="98"/>
      <c r="C1471" s="79"/>
      <c r="D1471" s="113"/>
      <c r="E1471" s="99"/>
      <c r="F1471" s="100"/>
      <c r="G1471" s="101"/>
      <c r="H1471" s="81"/>
      <c r="I1471" s="102"/>
      <c r="J1471" s="100"/>
      <c r="K1471" s="103"/>
      <c r="L1471" s="81"/>
      <c r="M1471" s="100"/>
      <c r="N1471" s="103"/>
      <c r="O1471" s="81"/>
    </row>
    <row r="1472" spans="1:15">
      <c r="A1472" s="77"/>
      <c r="B1472" s="98"/>
      <c r="C1472" s="79"/>
      <c r="D1472" s="113"/>
      <c r="E1472" s="99"/>
      <c r="F1472" s="100"/>
      <c r="G1472" s="101"/>
      <c r="H1472" s="81"/>
      <c r="I1472" s="102"/>
      <c r="J1472" s="100"/>
      <c r="K1472" s="103"/>
      <c r="L1472" s="81"/>
      <c r="M1472" s="100"/>
      <c r="N1472" s="103"/>
      <c r="O1472" s="81"/>
    </row>
    <row r="1473" spans="1:15">
      <c r="A1473" s="77"/>
      <c r="B1473" s="98"/>
      <c r="C1473" s="79"/>
      <c r="D1473" s="113"/>
      <c r="E1473" s="99"/>
      <c r="F1473" s="100"/>
      <c r="G1473" s="101"/>
      <c r="H1473" s="81"/>
      <c r="I1473" s="102"/>
      <c r="J1473" s="100"/>
      <c r="K1473" s="103"/>
      <c r="L1473" s="81"/>
      <c r="M1473" s="100"/>
      <c r="N1473" s="103"/>
      <c r="O1473" s="81"/>
    </row>
    <row r="1474" spans="1:15">
      <c r="A1474" s="77"/>
      <c r="B1474" s="98"/>
      <c r="C1474" s="79"/>
      <c r="D1474" s="113"/>
      <c r="E1474" s="99"/>
      <c r="F1474" s="100"/>
      <c r="G1474" s="101"/>
      <c r="H1474" s="81"/>
      <c r="I1474" s="102"/>
      <c r="J1474" s="100"/>
      <c r="K1474" s="103"/>
      <c r="L1474" s="81"/>
      <c r="M1474" s="100"/>
      <c r="N1474" s="103"/>
      <c r="O1474" s="81"/>
    </row>
    <row r="1475" spans="1:15">
      <c r="A1475" s="77"/>
      <c r="B1475" s="98"/>
      <c r="C1475" s="79"/>
      <c r="D1475" s="113"/>
      <c r="E1475" s="99"/>
      <c r="F1475" s="100"/>
      <c r="G1475" s="101"/>
      <c r="H1475" s="81"/>
      <c r="I1475" s="102"/>
      <c r="J1475" s="100"/>
      <c r="K1475" s="103"/>
      <c r="L1475" s="81"/>
      <c r="M1475" s="100"/>
      <c r="N1475" s="103"/>
      <c r="O1475" s="81"/>
    </row>
    <row r="1476" spans="1:15">
      <c r="A1476" s="77"/>
      <c r="B1476" s="98"/>
      <c r="C1476" s="79"/>
      <c r="D1476" s="113"/>
      <c r="E1476" s="99"/>
      <c r="F1476" s="100"/>
      <c r="G1476" s="101"/>
      <c r="H1476" s="81"/>
      <c r="I1476" s="102"/>
      <c r="J1476" s="100"/>
      <c r="K1476" s="103"/>
      <c r="L1476" s="81"/>
      <c r="M1476" s="100"/>
      <c r="N1476" s="103"/>
      <c r="O1476" s="81"/>
    </row>
    <row r="1477" spans="1:15">
      <c r="A1477" s="77"/>
      <c r="B1477" s="98"/>
      <c r="C1477" s="79"/>
      <c r="D1477" s="113"/>
      <c r="E1477" s="99"/>
      <c r="F1477" s="100"/>
      <c r="G1477" s="101"/>
      <c r="H1477" s="81"/>
      <c r="I1477" s="102"/>
      <c r="J1477" s="100"/>
      <c r="K1477" s="103"/>
      <c r="L1477" s="81"/>
      <c r="M1477" s="100"/>
      <c r="N1477" s="103"/>
      <c r="O1477" s="81"/>
    </row>
    <row r="1478" spans="1:15">
      <c r="A1478" s="77"/>
      <c r="B1478" s="98"/>
      <c r="C1478" s="79"/>
      <c r="D1478" s="113"/>
      <c r="E1478" s="99"/>
      <c r="F1478" s="100"/>
      <c r="G1478" s="101"/>
      <c r="H1478" s="81"/>
      <c r="I1478" s="102"/>
      <c r="J1478" s="100"/>
      <c r="K1478" s="103"/>
      <c r="L1478" s="81"/>
      <c r="M1478" s="100"/>
      <c r="N1478" s="103"/>
      <c r="O1478" s="81"/>
    </row>
    <row r="1479" spans="1:15">
      <c r="A1479" s="77"/>
      <c r="B1479" s="98"/>
      <c r="C1479" s="79"/>
      <c r="D1479" s="113"/>
      <c r="E1479" s="99"/>
      <c r="F1479" s="100"/>
      <c r="G1479" s="101"/>
      <c r="H1479" s="81"/>
      <c r="I1479" s="102"/>
      <c r="J1479" s="100"/>
      <c r="K1479" s="103"/>
      <c r="L1479" s="81"/>
      <c r="M1479" s="100"/>
      <c r="N1479" s="103"/>
      <c r="O1479" s="81"/>
    </row>
    <row r="1480" spans="1:15">
      <c r="A1480" s="77"/>
      <c r="B1480" s="98"/>
      <c r="C1480" s="79"/>
      <c r="D1480" s="113"/>
      <c r="E1480" s="99"/>
      <c r="F1480" s="100"/>
      <c r="G1480" s="101"/>
      <c r="H1480" s="81"/>
      <c r="I1480" s="102"/>
      <c r="J1480" s="100"/>
      <c r="K1480" s="103"/>
      <c r="L1480" s="81"/>
      <c r="M1480" s="100"/>
      <c r="N1480" s="103"/>
      <c r="O1480" s="81"/>
    </row>
    <row r="1481" spans="1:15">
      <c r="A1481" s="77"/>
      <c r="B1481" s="98"/>
      <c r="C1481" s="79"/>
      <c r="D1481" s="113"/>
      <c r="E1481" s="99"/>
      <c r="F1481" s="100"/>
      <c r="G1481" s="101"/>
      <c r="H1481" s="81"/>
      <c r="I1481" s="102"/>
      <c r="J1481" s="100"/>
      <c r="K1481" s="103"/>
      <c r="L1481" s="81"/>
      <c r="M1481" s="100"/>
      <c r="N1481" s="103"/>
      <c r="O1481" s="81"/>
    </row>
    <row r="1482" spans="1:15">
      <c r="A1482" s="77"/>
      <c r="B1482" s="98"/>
      <c r="C1482" s="79"/>
      <c r="D1482" s="113"/>
      <c r="E1482" s="99"/>
      <c r="F1482" s="100"/>
      <c r="G1482" s="101"/>
      <c r="H1482" s="81"/>
      <c r="I1482" s="102"/>
      <c r="J1482" s="100"/>
      <c r="K1482" s="103"/>
      <c r="L1482" s="81"/>
      <c r="M1482" s="100"/>
      <c r="N1482" s="103"/>
      <c r="O1482" s="81"/>
    </row>
    <row r="1483" spans="1:15">
      <c r="A1483" s="77"/>
      <c r="B1483" s="98"/>
      <c r="C1483" s="79"/>
      <c r="D1483" s="113"/>
      <c r="E1483" s="99"/>
      <c r="F1483" s="100"/>
      <c r="G1483" s="101"/>
      <c r="H1483" s="81"/>
      <c r="I1483" s="102"/>
      <c r="J1483" s="100"/>
      <c r="K1483" s="103"/>
      <c r="L1483" s="81"/>
      <c r="M1483" s="100"/>
      <c r="N1483" s="103"/>
      <c r="O1483" s="81"/>
    </row>
    <row r="1484" spans="1:15">
      <c r="A1484" s="77"/>
      <c r="B1484" s="98"/>
      <c r="C1484" s="79"/>
      <c r="D1484" s="113"/>
      <c r="E1484" s="99"/>
      <c r="F1484" s="100"/>
      <c r="G1484" s="101"/>
      <c r="H1484" s="81"/>
      <c r="I1484" s="102"/>
      <c r="J1484" s="100"/>
      <c r="K1484" s="103"/>
      <c r="L1484" s="81"/>
      <c r="M1484" s="100"/>
      <c r="N1484" s="103"/>
      <c r="O1484" s="81"/>
    </row>
    <row r="1485" spans="1:15">
      <c r="A1485" s="77"/>
      <c r="B1485" s="98"/>
      <c r="C1485" s="79"/>
      <c r="D1485" s="113"/>
      <c r="E1485" s="99"/>
      <c r="F1485" s="100"/>
      <c r="G1485" s="101"/>
      <c r="H1485" s="81"/>
      <c r="I1485" s="102"/>
      <c r="J1485" s="100"/>
      <c r="K1485" s="103"/>
      <c r="L1485" s="81"/>
      <c r="M1485" s="100"/>
      <c r="N1485" s="103"/>
      <c r="O1485" s="81"/>
    </row>
    <row r="1486" spans="1:15">
      <c r="A1486" s="77"/>
      <c r="B1486" s="98"/>
      <c r="C1486" s="79"/>
      <c r="D1486" s="113"/>
      <c r="E1486" s="99"/>
      <c r="F1486" s="100"/>
      <c r="G1486" s="101"/>
      <c r="H1486" s="81"/>
      <c r="I1486" s="102"/>
      <c r="J1486" s="100"/>
      <c r="K1486" s="103"/>
      <c r="L1486" s="81"/>
      <c r="M1486" s="100"/>
      <c r="N1486" s="103"/>
      <c r="O1486" s="81"/>
    </row>
    <row r="1487" spans="1:15">
      <c r="A1487" s="77"/>
      <c r="B1487" s="98"/>
      <c r="C1487" s="79"/>
      <c r="D1487" s="113"/>
      <c r="E1487" s="99"/>
      <c r="F1487" s="100"/>
      <c r="G1487" s="101"/>
      <c r="H1487" s="81"/>
      <c r="I1487" s="102"/>
      <c r="J1487" s="100"/>
      <c r="K1487" s="103"/>
      <c r="L1487" s="81"/>
      <c r="M1487" s="100"/>
      <c r="N1487" s="103"/>
      <c r="O1487" s="81"/>
    </row>
    <row r="1488" spans="1:15">
      <c r="A1488" s="77"/>
      <c r="B1488" s="98"/>
      <c r="C1488" s="79"/>
      <c r="D1488" s="113"/>
      <c r="E1488" s="99"/>
      <c r="F1488" s="100"/>
      <c r="G1488" s="101"/>
      <c r="H1488" s="81"/>
      <c r="I1488" s="102"/>
      <c r="J1488" s="100"/>
      <c r="K1488" s="103"/>
      <c r="L1488" s="81"/>
      <c r="M1488" s="100"/>
      <c r="N1488" s="103"/>
      <c r="O1488" s="81"/>
    </row>
    <row r="1489" spans="1:15">
      <c r="A1489" s="77"/>
      <c r="B1489" s="98"/>
      <c r="C1489" s="79"/>
      <c r="D1489" s="113"/>
      <c r="E1489" s="99"/>
      <c r="F1489" s="100"/>
      <c r="G1489" s="101"/>
      <c r="H1489" s="81"/>
      <c r="I1489" s="102"/>
      <c r="J1489" s="100"/>
      <c r="K1489" s="103"/>
      <c r="L1489" s="81"/>
      <c r="M1489" s="100"/>
      <c r="N1489" s="103"/>
      <c r="O1489" s="81"/>
    </row>
    <row r="1490" spans="1:15">
      <c r="A1490" s="77"/>
      <c r="B1490" s="98"/>
      <c r="C1490" s="79"/>
      <c r="D1490" s="113"/>
      <c r="E1490" s="99"/>
      <c r="F1490" s="100"/>
      <c r="G1490" s="101"/>
      <c r="H1490" s="81"/>
      <c r="I1490" s="102"/>
      <c r="J1490" s="100"/>
      <c r="K1490" s="103"/>
      <c r="L1490" s="81"/>
      <c r="M1490" s="100"/>
      <c r="N1490" s="103"/>
      <c r="O1490" s="81"/>
    </row>
    <row r="1491" spans="1:15">
      <c r="A1491" s="77"/>
      <c r="B1491" s="98"/>
      <c r="C1491" s="79"/>
      <c r="D1491" s="113"/>
      <c r="E1491" s="99"/>
      <c r="F1491" s="100"/>
      <c r="G1491" s="101"/>
      <c r="H1491" s="81"/>
      <c r="I1491" s="102"/>
      <c r="J1491" s="100"/>
      <c r="K1491" s="103"/>
      <c r="L1491" s="81"/>
      <c r="M1491" s="100"/>
      <c r="N1491" s="103"/>
      <c r="O1491" s="81"/>
    </row>
    <row r="1492" spans="1:15">
      <c r="A1492" s="77"/>
      <c r="B1492" s="98"/>
      <c r="C1492" s="79"/>
      <c r="D1492" s="113"/>
      <c r="E1492" s="99"/>
      <c r="F1492" s="100"/>
      <c r="G1492" s="101"/>
      <c r="H1492" s="81"/>
      <c r="I1492" s="102"/>
      <c r="J1492" s="100"/>
      <c r="K1492" s="103"/>
      <c r="L1492" s="81"/>
      <c r="M1492" s="100"/>
      <c r="N1492" s="103"/>
      <c r="O1492" s="81"/>
    </row>
    <row r="1493" spans="1:15">
      <c r="A1493" s="77"/>
      <c r="B1493" s="98"/>
      <c r="C1493" s="79"/>
      <c r="D1493" s="113"/>
      <c r="E1493" s="99"/>
      <c r="F1493" s="100"/>
      <c r="G1493" s="101"/>
      <c r="H1493" s="81"/>
      <c r="I1493" s="102"/>
      <c r="J1493" s="100"/>
      <c r="K1493" s="103"/>
      <c r="L1493" s="81"/>
      <c r="M1493" s="100"/>
      <c r="N1493" s="103"/>
      <c r="O1493" s="81"/>
    </row>
    <row r="1494" spans="1:15">
      <c r="A1494" s="77"/>
      <c r="B1494" s="98"/>
      <c r="C1494" s="79"/>
      <c r="D1494" s="113"/>
      <c r="E1494" s="99"/>
      <c r="F1494" s="100"/>
      <c r="G1494" s="101"/>
      <c r="H1494" s="81"/>
      <c r="I1494" s="102"/>
      <c r="J1494" s="100"/>
      <c r="K1494" s="103"/>
      <c r="L1494" s="81"/>
      <c r="M1494" s="100"/>
      <c r="N1494" s="103"/>
      <c r="O1494" s="81"/>
    </row>
    <row r="1495" spans="1:15">
      <c r="A1495" s="77"/>
      <c r="B1495" s="98"/>
      <c r="C1495" s="79"/>
      <c r="D1495" s="113"/>
      <c r="E1495" s="99"/>
      <c r="F1495" s="100"/>
      <c r="G1495" s="101"/>
      <c r="H1495" s="81"/>
      <c r="I1495" s="102"/>
      <c r="J1495" s="100"/>
      <c r="K1495" s="103"/>
      <c r="L1495" s="81"/>
      <c r="M1495" s="100"/>
      <c r="N1495" s="103"/>
      <c r="O1495" s="81"/>
    </row>
    <row r="1496" spans="1:15">
      <c r="A1496" s="77"/>
      <c r="B1496" s="98"/>
      <c r="C1496" s="79"/>
      <c r="D1496" s="113"/>
      <c r="E1496" s="99"/>
      <c r="F1496" s="100"/>
      <c r="G1496" s="101"/>
      <c r="H1496" s="81"/>
      <c r="I1496" s="102"/>
      <c r="J1496" s="100"/>
      <c r="K1496" s="103"/>
      <c r="L1496" s="81"/>
      <c r="M1496" s="100"/>
      <c r="N1496" s="103"/>
      <c r="O1496" s="81"/>
    </row>
    <row r="1497" spans="1:15">
      <c r="A1497" s="77"/>
      <c r="B1497" s="98"/>
      <c r="C1497" s="79"/>
      <c r="D1497" s="113"/>
      <c r="E1497" s="99"/>
      <c r="F1497" s="100"/>
      <c r="G1497" s="101"/>
      <c r="H1497" s="81"/>
      <c r="I1497" s="102"/>
      <c r="J1497" s="100"/>
      <c r="K1497" s="103"/>
      <c r="L1497" s="81"/>
      <c r="M1497" s="100"/>
      <c r="N1497" s="103"/>
      <c r="O1497" s="81"/>
    </row>
    <row r="1498" spans="1:15">
      <c r="A1498" s="77"/>
      <c r="B1498" s="98"/>
      <c r="C1498" s="79"/>
      <c r="D1498" s="113"/>
      <c r="E1498" s="99"/>
      <c r="F1498" s="100"/>
      <c r="G1498" s="101"/>
      <c r="H1498" s="81"/>
      <c r="I1498" s="102"/>
      <c r="J1498" s="100"/>
      <c r="K1498" s="103"/>
      <c r="L1498" s="81"/>
      <c r="M1498" s="100"/>
      <c r="N1498" s="103"/>
      <c r="O1498" s="81"/>
    </row>
    <row r="1499" spans="1:15">
      <c r="A1499" s="77"/>
      <c r="B1499" s="98"/>
      <c r="C1499" s="79"/>
      <c r="D1499" s="113"/>
      <c r="E1499" s="99"/>
      <c r="F1499" s="100"/>
      <c r="G1499" s="101"/>
      <c r="H1499" s="81"/>
      <c r="I1499" s="102"/>
      <c r="J1499" s="100"/>
      <c r="K1499" s="103"/>
      <c r="L1499" s="81"/>
      <c r="M1499" s="100"/>
      <c r="N1499" s="103"/>
      <c r="O1499" s="81"/>
    </row>
    <row r="1500" spans="1:15">
      <c r="A1500" s="77"/>
      <c r="B1500" s="98"/>
      <c r="C1500" s="79"/>
      <c r="D1500" s="113"/>
      <c r="E1500" s="99"/>
      <c r="F1500" s="100"/>
      <c r="G1500" s="101"/>
      <c r="H1500" s="81"/>
      <c r="I1500" s="102"/>
      <c r="J1500" s="100"/>
      <c r="K1500" s="103"/>
      <c r="L1500" s="81"/>
      <c r="M1500" s="100"/>
      <c r="N1500" s="103"/>
      <c r="O1500" s="81"/>
    </row>
    <row r="1501" spans="1:15">
      <c r="A1501" s="77"/>
      <c r="B1501" s="98"/>
      <c r="C1501" s="79"/>
      <c r="D1501" s="113"/>
      <c r="E1501" s="99"/>
      <c r="F1501" s="100"/>
      <c r="G1501" s="101"/>
      <c r="H1501" s="81"/>
      <c r="I1501" s="102"/>
      <c r="J1501" s="100"/>
      <c r="K1501" s="103"/>
      <c r="L1501" s="81"/>
      <c r="M1501" s="100"/>
      <c r="N1501" s="103"/>
      <c r="O1501" s="81"/>
    </row>
    <row r="1502" spans="1:15">
      <c r="A1502" s="77"/>
      <c r="B1502" s="98"/>
      <c r="C1502" s="79"/>
      <c r="D1502" s="113"/>
      <c r="E1502" s="99"/>
      <c r="F1502" s="100"/>
      <c r="G1502" s="101"/>
      <c r="H1502" s="81"/>
      <c r="I1502" s="102"/>
      <c r="J1502" s="100"/>
      <c r="K1502" s="103"/>
      <c r="L1502" s="81"/>
      <c r="M1502" s="100"/>
      <c r="N1502" s="103"/>
      <c r="O1502" s="81"/>
    </row>
    <row r="1503" spans="1:15">
      <c r="A1503" s="77"/>
      <c r="B1503" s="98"/>
      <c r="C1503" s="79"/>
      <c r="D1503" s="113"/>
      <c r="E1503" s="99"/>
      <c r="F1503" s="100"/>
      <c r="G1503" s="101"/>
      <c r="H1503" s="81"/>
      <c r="I1503" s="102"/>
      <c r="J1503" s="100"/>
      <c r="K1503" s="103"/>
      <c r="L1503" s="81"/>
      <c r="M1503" s="100"/>
      <c r="N1503" s="103"/>
      <c r="O1503" s="81"/>
    </row>
    <row r="1504" spans="1:15">
      <c r="A1504" s="77"/>
      <c r="B1504" s="98"/>
      <c r="C1504" s="79"/>
      <c r="D1504" s="113"/>
      <c r="E1504" s="99"/>
      <c r="F1504" s="100"/>
      <c r="G1504" s="101"/>
      <c r="H1504" s="81"/>
      <c r="I1504" s="102"/>
      <c r="J1504" s="100"/>
      <c r="K1504" s="103"/>
      <c r="L1504" s="81"/>
      <c r="M1504" s="100"/>
      <c r="N1504" s="103"/>
      <c r="O1504" s="81"/>
    </row>
    <row r="1505" spans="1:15">
      <c r="A1505" s="77"/>
      <c r="B1505" s="98"/>
      <c r="C1505" s="79"/>
      <c r="D1505" s="113"/>
      <c r="E1505" s="99"/>
      <c r="F1505" s="100"/>
      <c r="G1505" s="101"/>
      <c r="H1505" s="81"/>
      <c r="I1505" s="102"/>
      <c r="J1505" s="100"/>
      <c r="K1505" s="103"/>
      <c r="L1505" s="81"/>
      <c r="M1505" s="100"/>
      <c r="N1505" s="103"/>
      <c r="O1505" s="81"/>
    </row>
    <row r="1506" spans="1:15">
      <c r="A1506" s="77"/>
      <c r="B1506" s="98"/>
      <c r="C1506" s="79"/>
      <c r="D1506" s="113"/>
      <c r="E1506" s="99"/>
      <c r="F1506" s="100"/>
      <c r="G1506" s="101"/>
      <c r="H1506" s="81"/>
      <c r="I1506" s="102"/>
      <c r="J1506" s="100"/>
      <c r="K1506" s="103"/>
      <c r="L1506" s="81"/>
      <c r="M1506" s="100"/>
      <c r="N1506" s="103"/>
      <c r="O1506" s="81"/>
    </row>
    <row r="1507" spans="1:15">
      <c r="A1507" s="77"/>
      <c r="B1507" s="98"/>
      <c r="C1507" s="79"/>
      <c r="D1507" s="113"/>
      <c r="E1507" s="99"/>
      <c r="F1507" s="100"/>
      <c r="G1507" s="101"/>
      <c r="H1507" s="81"/>
      <c r="I1507" s="102"/>
      <c r="J1507" s="100"/>
      <c r="K1507" s="103"/>
      <c r="L1507" s="81"/>
      <c r="M1507" s="100"/>
      <c r="N1507" s="103"/>
      <c r="O1507" s="81"/>
    </row>
    <row r="1508" spans="1:15">
      <c r="A1508" s="77"/>
      <c r="B1508" s="98"/>
      <c r="C1508" s="79"/>
      <c r="D1508" s="113"/>
      <c r="E1508" s="99"/>
      <c r="F1508" s="100"/>
      <c r="G1508" s="101"/>
      <c r="H1508" s="81"/>
      <c r="I1508" s="102"/>
      <c r="J1508" s="100"/>
      <c r="K1508" s="103"/>
      <c r="L1508" s="81"/>
      <c r="M1508" s="100"/>
      <c r="N1508" s="103"/>
      <c r="O1508" s="81"/>
    </row>
    <row r="1509" spans="1:15">
      <c r="A1509" s="77"/>
      <c r="B1509" s="98"/>
      <c r="C1509" s="79"/>
      <c r="D1509" s="113"/>
      <c r="E1509" s="99"/>
      <c r="F1509" s="100"/>
      <c r="G1509" s="101"/>
      <c r="H1509" s="81"/>
      <c r="I1509" s="102"/>
      <c r="J1509" s="100"/>
      <c r="K1509" s="103"/>
      <c r="L1509" s="81"/>
      <c r="M1509" s="100"/>
      <c r="N1509" s="103"/>
      <c r="O1509" s="81"/>
    </row>
    <row r="1510" spans="1:15">
      <c r="A1510" s="77"/>
      <c r="B1510" s="98"/>
      <c r="C1510" s="79"/>
      <c r="D1510" s="113"/>
      <c r="E1510" s="99"/>
      <c r="F1510" s="100"/>
      <c r="G1510" s="101"/>
      <c r="H1510" s="81"/>
      <c r="I1510" s="102"/>
      <c r="J1510" s="100"/>
      <c r="K1510" s="103"/>
      <c r="L1510" s="81"/>
      <c r="M1510" s="100"/>
      <c r="N1510" s="103"/>
      <c r="O1510" s="81"/>
    </row>
    <row r="1511" spans="1:15">
      <c r="A1511" s="77"/>
      <c r="B1511" s="98"/>
      <c r="C1511" s="79"/>
      <c r="D1511" s="113"/>
      <c r="E1511" s="99"/>
      <c r="F1511" s="100"/>
      <c r="G1511" s="101"/>
      <c r="H1511" s="81"/>
      <c r="I1511" s="102"/>
      <c r="J1511" s="100"/>
      <c r="K1511" s="103"/>
      <c r="L1511" s="81"/>
      <c r="M1511" s="100"/>
      <c r="N1511" s="103"/>
      <c r="O1511" s="81"/>
    </row>
    <row r="1512" spans="1:15">
      <c r="A1512" s="77"/>
      <c r="B1512" s="98"/>
      <c r="C1512" s="79"/>
      <c r="D1512" s="113"/>
      <c r="E1512" s="99"/>
      <c r="F1512" s="100"/>
      <c r="G1512" s="101"/>
      <c r="H1512" s="81"/>
      <c r="I1512" s="102"/>
      <c r="J1512" s="100"/>
      <c r="K1512" s="103"/>
      <c r="L1512" s="81"/>
      <c r="M1512" s="100"/>
      <c r="N1512" s="103"/>
      <c r="O1512" s="81"/>
    </row>
    <row r="1513" spans="1:15">
      <c r="A1513" s="77"/>
      <c r="B1513" s="98"/>
      <c r="C1513" s="79"/>
      <c r="D1513" s="113"/>
      <c r="E1513" s="99"/>
      <c r="F1513" s="100"/>
      <c r="G1513" s="101"/>
      <c r="H1513" s="81"/>
      <c r="I1513" s="102"/>
      <c r="J1513" s="100"/>
      <c r="K1513" s="103"/>
      <c r="L1513" s="81"/>
      <c r="M1513" s="100"/>
      <c r="N1513" s="103"/>
      <c r="O1513" s="81"/>
    </row>
    <row r="1514" spans="1:15">
      <c r="A1514" s="77"/>
      <c r="B1514" s="98"/>
      <c r="C1514" s="79"/>
      <c r="D1514" s="113"/>
      <c r="E1514" s="99"/>
      <c r="F1514" s="100"/>
      <c r="G1514" s="101"/>
      <c r="H1514" s="81"/>
      <c r="I1514" s="102"/>
      <c r="J1514" s="100"/>
      <c r="K1514" s="103"/>
      <c r="L1514" s="81"/>
      <c r="M1514" s="100"/>
      <c r="N1514" s="103"/>
      <c r="O1514" s="81"/>
    </row>
    <row r="1515" spans="1:15">
      <c r="A1515" s="77"/>
      <c r="B1515" s="98"/>
      <c r="C1515" s="79"/>
      <c r="D1515" s="113"/>
      <c r="E1515" s="99"/>
      <c r="F1515" s="100"/>
      <c r="G1515" s="101"/>
      <c r="H1515" s="81"/>
      <c r="I1515" s="102"/>
      <c r="J1515" s="100"/>
      <c r="K1515" s="103"/>
      <c r="L1515" s="81"/>
      <c r="M1515" s="100"/>
      <c r="N1515" s="103"/>
      <c r="O1515" s="81"/>
    </row>
    <row r="1516" spans="1:15">
      <c r="A1516" s="77"/>
      <c r="B1516" s="98"/>
      <c r="C1516" s="79"/>
      <c r="D1516" s="113"/>
      <c r="E1516" s="99"/>
      <c r="F1516" s="100"/>
      <c r="G1516" s="101"/>
      <c r="H1516" s="81"/>
      <c r="I1516" s="102"/>
      <c r="J1516" s="100"/>
      <c r="K1516" s="103"/>
      <c r="L1516" s="81"/>
      <c r="M1516" s="100"/>
      <c r="N1516" s="103"/>
      <c r="O1516" s="81"/>
    </row>
    <row r="1517" spans="1:15">
      <c r="A1517" s="77"/>
      <c r="B1517" s="98"/>
      <c r="C1517" s="79"/>
      <c r="D1517" s="113"/>
      <c r="E1517" s="99"/>
      <c r="F1517" s="100"/>
      <c r="G1517" s="101"/>
      <c r="H1517" s="81"/>
      <c r="I1517" s="102"/>
      <c r="J1517" s="100"/>
      <c r="K1517" s="103"/>
      <c r="L1517" s="81"/>
      <c r="M1517" s="100"/>
      <c r="N1517" s="103"/>
      <c r="O1517" s="81"/>
    </row>
    <row r="1518" spans="1:15">
      <c r="A1518" s="77"/>
      <c r="B1518" s="98"/>
      <c r="C1518" s="79"/>
      <c r="D1518" s="113"/>
      <c r="E1518" s="99"/>
      <c r="F1518" s="100"/>
      <c r="G1518" s="101"/>
      <c r="H1518" s="81"/>
      <c r="I1518" s="102"/>
      <c r="J1518" s="100"/>
      <c r="K1518" s="103"/>
      <c r="L1518" s="81"/>
      <c r="M1518" s="100"/>
      <c r="N1518" s="103"/>
      <c r="O1518" s="81"/>
    </row>
    <row r="1519" spans="1:15">
      <c r="A1519" s="77"/>
      <c r="B1519" s="98"/>
      <c r="C1519" s="79"/>
      <c r="D1519" s="113"/>
      <c r="E1519" s="99"/>
      <c r="F1519" s="100"/>
      <c r="G1519" s="101"/>
      <c r="H1519" s="81"/>
      <c r="I1519" s="102"/>
      <c r="J1519" s="100"/>
      <c r="K1519" s="103"/>
      <c r="L1519" s="81"/>
      <c r="M1519" s="100"/>
      <c r="N1519" s="103"/>
      <c r="O1519" s="81"/>
    </row>
    <row r="1520" spans="1:15">
      <c r="A1520" s="77"/>
      <c r="B1520" s="98"/>
      <c r="C1520" s="79"/>
      <c r="D1520" s="113"/>
      <c r="E1520" s="99"/>
      <c r="F1520" s="100"/>
      <c r="G1520" s="101"/>
      <c r="H1520" s="81"/>
      <c r="I1520" s="102"/>
      <c r="J1520" s="100"/>
      <c r="K1520" s="103"/>
      <c r="L1520" s="81"/>
      <c r="M1520" s="100"/>
      <c r="N1520" s="103"/>
      <c r="O1520" s="81"/>
    </row>
    <row r="1521" spans="1:15">
      <c r="A1521" s="77"/>
      <c r="B1521" s="98"/>
      <c r="C1521" s="79"/>
      <c r="D1521" s="113"/>
      <c r="E1521" s="99"/>
      <c r="F1521" s="100"/>
      <c r="G1521" s="101"/>
      <c r="H1521" s="81"/>
      <c r="I1521" s="102"/>
      <c r="J1521" s="100"/>
      <c r="K1521" s="103"/>
      <c r="L1521" s="81"/>
      <c r="M1521" s="100"/>
      <c r="N1521" s="103"/>
      <c r="O1521" s="81"/>
    </row>
    <row r="1522" spans="1:15">
      <c r="A1522" s="77"/>
      <c r="B1522" s="98"/>
      <c r="C1522" s="79"/>
      <c r="D1522" s="113"/>
      <c r="E1522" s="99"/>
      <c r="F1522" s="100"/>
      <c r="G1522" s="101"/>
      <c r="H1522" s="81"/>
      <c r="I1522" s="102"/>
      <c r="J1522" s="100"/>
      <c r="K1522" s="103"/>
      <c r="L1522" s="81"/>
      <c r="M1522" s="100"/>
      <c r="N1522" s="103"/>
      <c r="O1522" s="81"/>
    </row>
    <row r="1523" spans="1:15">
      <c r="A1523" s="77"/>
      <c r="B1523" s="98"/>
      <c r="C1523" s="79"/>
      <c r="D1523" s="113"/>
      <c r="E1523" s="99"/>
      <c r="F1523" s="100"/>
      <c r="G1523" s="101"/>
      <c r="H1523" s="81"/>
      <c r="I1523" s="102"/>
      <c r="J1523" s="100"/>
      <c r="K1523" s="103"/>
      <c r="L1523" s="81"/>
      <c r="M1523" s="100"/>
      <c r="N1523" s="103"/>
      <c r="O1523" s="81"/>
    </row>
    <row r="1524" spans="1:15">
      <c r="A1524" s="77"/>
      <c r="B1524" s="98"/>
      <c r="C1524" s="79"/>
      <c r="D1524" s="113"/>
      <c r="E1524" s="99"/>
      <c r="F1524" s="100"/>
      <c r="G1524" s="101"/>
      <c r="H1524" s="81"/>
      <c r="I1524" s="102"/>
      <c r="J1524" s="100"/>
      <c r="K1524" s="103"/>
      <c r="L1524" s="81"/>
      <c r="M1524" s="100"/>
      <c r="N1524" s="103"/>
      <c r="O1524" s="81"/>
    </row>
    <row r="1525" spans="1:15">
      <c r="A1525" s="77"/>
      <c r="B1525" s="98"/>
      <c r="C1525" s="79"/>
      <c r="D1525" s="113"/>
      <c r="E1525" s="99"/>
      <c r="F1525" s="100"/>
      <c r="G1525" s="101"/>
      <c r="H1525" s="81"/>
      <c r="I1525" s="102"/>
      <c r="J1525" s="100"/>
      <c r="K1525" s="103"/>
      <c r="L1525" s="81"/>
      <c r="M1525" s="100"/>
      <c r="N1525" s="103"/>
      <c r="O1525" s="81"/>
    </row>
    <row r="1526" spans="1:15">
      <c r="A1526" s="77"/>
      <c r="B1526" s="98"/>
      <c r="C1526" s="79"/>
      <c r="D1526" s="113"/>
      <c r="E1526" s="99"/>
      <c r="F1526" s="100"/>
      <c r="G1526" s="101"/>
      <c r="H1526" s="81"/>
      <c r="I1526" s="102"/>
      <c r="J1526" s="100"/>
      <c r="K1526" s="103"/>
      <c r="L1526" s="81"/>
      <c r="M1526" s="100"/>
      <c r="N1526" s="103"/>
      <c r="O1526" s="81"/>
    </row>
    <row r="1527" spans="1:15">
      <c r="A1527" s="77"/>
      <c r="B1527" s="98"/>
      <c r="C1527" s="79"/>
      <c r="D1527" s="113"/>
      <c r="E1527" s="99"/>
      <c r="F1527" s="100"/>
      <c r="G1527" s="101"/>
      <c r="H1527" s="81"/>
      <c r="I1527" s="102"/>
      <c r="J1527" s="100"/>
      <c r="K1527" s="103"/>
      <c r="L1527" s="81"/>
      <c r="M1527" s="100"/>
      <c r="N1527" s="103"/>
      <c r="O1527" s="81"/>
    </row>
    <row r="1528" spans="1:15">
      <c r="A1528" s="77"/>
      <c r="B1528" s="98"/>
      <c r="C1528" s="79"/>
      <c r="D1528" s="113"/>
      <c r="E1528" s="99"/>
      <c r="F1528" s="100"/>
      <c r="G1528" s="101"/>
      <c r="H1528" s="81"/>
      <c r="I1528" s="102"/>
      <c r="J1528" s="100"/>
      <c r="K1528" s="103"/>
      <c r="L1528" s="81"/>
      <c r="M1528" s="100"/>
      <c r="N1528" s="103"/>
      <c r="O1528" s="81"/>
    </row>
    <row r="1529" spans="1:15">
      <c r="A1529" s="77"/>
      <c r="B1529" s="98"/>
      <c r="C1529" s="79"/>
      <c r="D1529" s="113"/>
      <c r="E1529" s="99"/>
      <c r="F1529" s="100"/>
      <c r="G1529" s="101"/>
      <c r="H1529" s="81"/>
      <c r="I1529" s="102"/>
      <c r="J1529" s="100"/>
      <c r="K1529" s="103"/>
      <c r="L1529" s="81"/>
      <c r="M1529" s="100"/>
      <c r="N1529" s="103"/>
      <c r="O1529" s="81"/>
    </row>
    <row r="1530" spans="1:15">
      <c r="A1530" s="77"/>
      <c r="B1530" s="98"/>
      <c r="C1530" s="79"/>
      <c r="D1530" s="113"/>
      <c r="E1530" s="99"/>
      <c r="F1530" s="100"/>
      <c r="G1530" s="101"/>
      <c r="H1530" s="81"/>
      <c r="I1530" s="102"/>
      <c r="J1530" s="100"/>
      <c r="K1530" s="103"/>
      <c r="L1530" s="81"/>
      <c r="M1530" s="100"/>
      <c r="N1530" s="103"/>
      <c r="O1530" s="81"/>
    </row>
    <row r="1531" spans="1:15">
      <c r="A1531" s="77"/>
      <c r="B1531" s="98"/>
      <c r="C1531" s="79"/>
      <c r="D1531" s="113"/>
      <c r="E1531" s="99"/>
      <c r="F1531" s="100"/>
      <c r="G1531" s="101"/>
      <c r="H1531" s="81"/>
      <c r="I1531" s="102"/>
      <c r="J1531" s="100"/>
      <c r="K1531" s="103"/>
      <c r="L1531" s="81"/>
      <c r="M1531" s="100"/>
      <c r="N1531" s="103"/>
      <c r="O1531" s="81"/>
    </row>
    <row r="1532" spans="1:15">
      <c r="A1532" s="77"/>
      <c r="B1532" s="98"/>
      <c r="C1532" s="79"/>
      <c r="D1532" s="113"/>
      <c r="E1532" s="99"/>
      <c r="F1532" s="100"/>
      <c r="G1532" s="101"/>
      <c r="H1532" s="81"/>
      <c r="I1532" s="102"/>
      <c r="J1532" s="100"/>
      <c r="K1532" s="103"/>
      <c r="L1532" s="81"/>
      <c r="M1532" s="100"/>
      <c r="N1532" s="103"/>
      <c r="O1532" s="81"/>
    </row>
    <row r="1533" spans="1:15">
      <c r="A1533" s="77"/>
      <c r="B1533" s="98"/>
      <c r="C1533" s="79"/>
      <c r="D1533" s="113"/>
      <c r="E1533" s="99"/>
      <c r="F1533" s="100"/>
      <c r="G1533" s="101"/>
      <c r="H1533" s="81"/>
      <c r="I1533" s="102"/>
      <c r="J1533" s="100"/>
      <c r="K1533" s="103"/>
      <c r="L1533" s="81"/>
      <c r="M1533" s="100"/>
      <c r="N1533" s="103"/>
      <c r="O1533" s="81"/>
    </row>
    <row r="1534" spans="1:15">
      <c r="A1534" s="77"/>
      <c r="B1534" s="98"/>
      <c r="C1534" s="79"/>
      <c r="D1534" s="113"/>
      <c r="E1534" s="99"/>
      <c r="F1534" s="100"/>
      <c r="G1534" s="101"/>
      <c r="H1534" s="81"/>
      <c r="I1534" s="102"/>
      <c r="J1534" s="100"/>
      <c r="K1534" s="103"/>
      <c r="L1534" s="81"/>
      <c r="M1534" s="100"/>
      <c r="N1534" s="103"/>
      <c r="O1534" s="81"/>
    </row>
    <row r="1535" spans="1:15">
      <c r="A1535" s="77"/>
      <c r="B1535" s="98"/>
      <c r="C1535" s="79"/>
      <c r="D1535" s="113"/>
      <c r="E1535" s="99"/>
      <c r="F1535" s="100"/>
      <c r="G1535" s="101"/>
      <c r="H1535" s="81"/>
      <c r="I1535" s="102"/>
      <c r="J1535" s="100"/>
      <c r="K1535" s="103"/>
      <c r="L1535" s="81"/>
      <c r="M1535" s="100"/>
      <c r="N1535" s="103"/>
      <c r="O1535" s="81"/>
    </row>
    <row r="1536" spans="1:15">
      <c r="A1536" s="77"/>
      <c r="B1536" s="98"/>
      <c r="C1536" s="79"/>
      <c r="D1536" s="113"/>
      <c r="E1536" s="99"/>
      <c r="F1536" s="100"/>
      <c r="G1536" s="101"/>
      <c r="H1536" s="81"/>
      <c r="I1536" s="102"/>
      <c r="J1536" s="100"/>
      <c r="K1536" s="103"/>
      <c r="L1536" s="81"/>
      <c r="M1536" s="100"/>
      <c r="N1536" s="103"/>
      <c r="O1536" s="81"/>
    </row>
    <row r="1537" spans="1:15">
      <c r="A1537" s="77"/>
      <c r="B1537" s="98"/>
      <c r="C1537" s="79"/>
      <c r="D1537" s="113"/>
      <c r="E1537" s="99"/>
      <c r="F1537" s="100"/>
      <c r="G1537" s="101"/>
      <c r="H1537" s="81"/>
      <c r="I1537" s="102"/>
      <c r="J1537" s="100"/>
      <c r="K1537" s="103"/>
      <c r="L1537" s="81"/>
      <c r="M1537" s="100"/>
      <c r="N1537" s="103"/>
      <c r="O1537" s="81"/>
    </row>
    <row r="1538" spans="1:15">
      <c r="A1538" s="77"/>
      <c r="B1538" s="98"/>
      <c r="C1538" s="79"/>
      <c r="D1538" s="113"/>
      <c r="E1538" s="99"/>
      <c r="F1538" s="100"/>
      <c r="G1538" s="101"/>
      <c r="H1538" s="81"/>
      <c r="I1538" s="102"/>
      <c r="J1538" s="100"/>
      <c r="K1538" s="103"/>
      <c r="L1538" s="81"/>
      <c r="M1538" s="100"/>
      <c r="N1538" s="103"/>
      <c r="O1538" s="81"/>
    </row>
    <row r="1539" spans="1:15">
      <c r="A1539" s="77"/>
      <c r="B1539" s="98"/>
      <c r="C1539" s="79"/>
      <c r="D1539" s="113"/>
      <c r="E1539" s="99"/>
      <c r="F1539" s="100"/>
      <c r="G1539" s="101"/>
      <c r="H1539" s="81"/>
      <c r="I1539" s="102"/>
      <c r="J1539" s="100"/>
      <c r="K1539" s="103"/>
      <c r="L1539" s="81"/>
      <c r="M1539" s="100"/>
      <c r="N1539" s="103"/>
      <c r="O1539" s="81"/>
    </row>
    <row r="1540" spans="1:15">
      <c r="A1540" s="77"/>
      <c r="B1540" s="98"/>
      <c r="C1540" s="79"/>
      <c r="D1540" s="113"/>
      <c r="E1540" s="99"/>
      <c r="F1540" s="100"/>
      <c r="G1540" s="101"/>
      <c r="H1540" s="81"/>
      <c r="I1540" s="102"/>
      <c r="J1540" s="100"/>
      <c r="K1540" s="103"/>
      <c r="L1540" s="81"/>
      <c r="M1540" s="100"/>
      <c r="N1540" s="103"/>
      <c r="O1540" s="81"/>
    </row>
    <row r="1541" spans="1:15">
      <c r="A1541" s="77"/>
      <c r="B1541" s="98"/>
      <c r="C1541" s="79"/>
      <c r="D1541" s="113"/>
      <c r="E1541" s="99"/>
      <c r="F1541" s="100"/>
      <c r="G1541" s="101"/>
      <c r="H1541" s="81"/>
      <c r="I1541" s="102"/>
      <c r="J1541" s="100"/>
      <c r="K1541" s="103"/>
      <c r="L1541" s="81"/>
      <c r="M1541" s="100"/>
      <c r="N1541" s="103"/>
      <c r="O1541" s="81"/>
    </row>
    <row r="1542" spans="1:15">
      <c r="A1542" s="77"/>
      <c r="B1542" s="98"/>
      <c r="C1542" s="79"/>
      <c r="D1542" s="113"/>
      <c r="E1542" s="99"/>
      <c r="F1542" s="100"/>
      <c r="G1542" s="101"/>
      <c r="H1542" s="81"/>
      <c r="I1542" s="102"/>
      <c r="J1542" s="100"/>
      <c r="K1542" s="103"/>
      <c r="L1542" s="81"/>
      <c r="M1542" s="100"/>
      <c r="N1542" s="103"/>
      <c r="O1542" s="81"/>
    </row>
    <row r="1543" spans="1:15">
      <c r="A1543" s="77"/>
      <c r="B1543" s="98"/>
      <c r="C1543" s="79"/>
      <c r="D1543" s="113"/>
      <c r="E1543" s="99"/>
      <c r="F1543" s="100"/>
      <c r="G1543" s="101"/>
      <c r="H1543" s="81"/>
      <c r="I1543" s="102"/>
      <c r="J1543" s="100"/>
      <c r="K1543" s="103"/>
      <c r="L1543" s="81"/>
      <c r="M1543" s="100"/>
      <c r="N1543" s="103"/>
      <c r="O1543" s="81"/>
    </row>
    <row r="1544" spans="1:15">
      <c r="A1544" s="77"/>
      <c r="B1544" s="98"/>
      <c r="C1544" s="79"/>
      <c r="D1544" s="113"/>
      <c r="E1544" s="99"/>
      <c r="F1544" s="100"/>
      <c r="G1544" s="101"/>
      <c r="H1544" s="81"/>
      <c r="I1544" s="102"/>
      <c r="J1544" s="100"/>
      <c r="K1544" s="103"/>
      <c r="L1544" s="81"/>
      <c r="M1544" s="100"/>
      <c r="N1544" s="103"/>
      <c r="O1544" s="81"/>
    </row>
    <row r="1545" spans="1:15">
      <c r="A1545" s="77"/>
      <c r="B1545" s="98"/>
      <c r="C1545" s="79"/>
      <c r="D1545" s="113"/>
      <c r="E1545" s="99"/>
      <c r="F1545" s="100"/>
      <c r="G1545" s="101"/>
      <c r="H1545" s="81"/>
      <c r="I1545" s="102"/>
      <c r="J1545" s="100"/>
      <c r="K1545" s="103"/>
      <c r="L1545" s="81"/>
      <c r="M1545" s="100"/>
      <c r="N1545" s="103"/>
      <c r="O1545" s="81"/>
    </row>
    <row r="1546" spans="1:15">
      <c r="A1546" s="77"/>
      <c r="B1546" s="98"/>
      <c r="C1546" s="79"/>
      <c r="D1546" s="113"/>
      <c r="E1546" s="99"/>
      <c r="F1546" s="100"/>
      <c r="G1546" s="101"/>
      <c r="H1546" s="81"/>
      <c r="I1546" s="102"/>
      <c r="J1546" s="100"/>
      <c r="K1546" s="103"/>
      <c r="L1546" s="81"/>
      <c r="M1546" s="100"/>
      <c r="N1546" s="103"/>
      <c r="O1546" s="81"/>
    </row>
    <row r="1547" spans="1:15">
      <c r="A1547" s="77"/>
      <c r="B1547" s="98"/>
      <c r="C1547" s="79"/>
      <c r="D1547" s="113"/>
      <c r="E1547" s="99"/>
      <c r="F1547" s="100"/>
      <c r="G1547" s="101"/>
      <c r="H1547" s="81"/>
      <c r="I1547" s="102"/>
      <c r="J1547" s="100"/>
      <c r="K1547" s="103"/>
      <c r="L1547" s="81"/>
      <c r="M1547" s="100"/>
      <c r="N1547" s="103"/>
      <c r="O1547" s="81"/>
    </row>
    <row r="1548" spans="1:15">
      <c r="A1548" s="77"/>
      <c r="B1548" s="98"/>
      <c r="C1548" s="79"/>
      <c r="D1548" s="113"/>
      <c r="E1548" s="99"/>
      <c r="F1548" s="100"/>
      <c r="G1548" s="101"/>
      <c r="H1548" s="81"/>
      <c r="I1548" s="102"/>
      <c r="J1548" s="100"/>
      <c r="K1548" s="103"/>
      <c r="L1548" s="81"/>
      <c r="M1548" s="100"/>
      <c r="N1548" s="103"/>
      <c r="O1548" s="81"/>
    </row>
    <row r="1549" spans="1:15">
      <c r="A1549" s="77"/>
      <c r="B1549" s="98"/>
      <c r="C1549" s="79"/>
      <c r="D1549" s="113"/>
      <c r="E1549" s="99"/>
      <c r="F1549" s="100"/>
      <c r="G1549" s="101"/>
      <c r="H1549" s="81"/>
      <c r="I1549" s="102"/>
      <c r="J1549" s="100"/>
      <c r="K1549" s="103"/>
      <c r="L1549" s="81"/>
      <c r="M1549" s="100"/>
      <c r="N1549" s="103"/>
      <c r="O1549" s="81"/>
    </row>
    <row r="1550" spans="1:15">
      <c r="A1550" s="77"/>
      <c r="B1550" s="98"/>
      <c r="C1550" s="79"/>
      <c r="D1550" s="113"/>
      <c r="E1550" s="99"/>
      <c r="F1550" s="100"/>
      <c r="G1550" s="101"/>
      <c r="H1550" s="81"/>
      <c r="I1550" s="102"/>
      <c r="J1550" s="100"/>
      <c r="K1550" s="103"/>
      <c r="L1550" s="81"/>
      <c r="M1550" s="100"/>
      <c r="N1550" s="103"/>
      <c r="O1550" s="81"/>
    </row>
    <row r="1551" spans="1:15">
      <c r="A1551" s="77"/>
      <c r="B1551" s="98"/>
      <c r="C1551" s="79"/>
      <c r="D1551" s="113"/>
      <c r="E1551" s="99"/>
      <c r="F1551" s="100"/>
      <c r="G1551" s="101"/>
      <c r="H1551" s="81"/>
      <c r="I1551" s="102"/>
      <c r="J1551" s="100"/>
      <c r="K1551" s="103"/>
      <c r="L1551" s="81"/>
      <c r="M1551" s="100"/>
      <c r="N1551" s="103"/>
      <c r="O1551" s="81"/>
    </row>
    <row r="1552" spans="1:15">
      <c r="A1552" s="77"/>
      <c r="B1552" s="98"/>
      <c r="C1552" s="79"/>
      <c r="D1552" s="113"/>
      <c r="E1552" s="99"/>
      <c r="F1552" s="100"/>
      <c r="G1552" s="101"/>
      <c r="H1552" s="81"/>
      <c r="I1552" s="102"/>
      <c r="J1552" s="100"/>
      <c r="K1552" s="103"/>
      <c r="L1552" s="81"/>
      <c r="M1552" s="100"/>
      <c r="N1552" s="103"/>
      <c r="O1552" s="81"/>
    </row>
    <row r="1553" spans="1:15">
      <c r="A1553" s="77"/>
      <c r="B1553" s="98"/>
      <c r="C1553" s="79"/>
      <c r="D1553" s="113"/>
      <c r="E1553" s="99"/>
      <c r="F1553" s="100"/>
      <c r="G1553" s="101"/>
      <c r="H1553" s="81"/>
      <c r="I1553" s="102"/>
      <c r="J1553" s="100"/>
      <c r="K1553" s="103"/>
      <c r="L1553" s="81"/>
      <c r="M1553" s="100"/>
      <c r="N1553" s="103"/>
      <c r="O1553" s="81"/>
    </row>
    <row r="1554" spans="1:15">
      <c r="A1554" s="77"/>
      <c r="B1554" s="98"/>
      <c r="C1554" s="79"/>
      <c r="D1554" s="113"/>
      <c r="E1554" s="99"/>
      <c r="F1554" s="100"/>
      <c r="G1554" s="101"/>
      <c r="H1554" s="81"/>
      <c r="I1554" s="102"/>
      <c r="J1554" s="100"/>
      <c r="K1554" s="103"/>
      <c r="L1554" s="81"/>
      <c r="M1554" s="100"/>
      <c r="N1554" s="103"/>
      <c r="O1554" s="81"/>
    </row>
    <row r="1555" spans="1:15">
      <c r="A1555" s="77"/>
      <c r="B1555" s="98"/>
      <c r="C1555" s="79"/>
      <c r="D1555" s="113"/>
      <c r="E1555" s="99"/>
      <c r="F1555" s="100"/>
      <c r="G1555" s="101"/>
      <c r="H1555" s="81"/>
      <c r="I1555" s="102"/>
      <c r="J1555" s="100"/>
      <c r="K1555" s="103"/>
      <c r="L1555" s="81"/>
      <c r="M1555" s="100"/>
      <c r="N1555" s="103"/>
      <c r="O1555" s="81"/>
    </row>
    <row r="1556" spans="1:15">
      <c r="A1556" s="77"/>
      <c r="B1556" s="98"/>
      <c r="C1556" s="79"/>
      <c r="D1556" s="113"/>
      <c r="E1556" s="99"/>
      <c r="F1556" s="100"/>
      <c r="G1556" s="101"/>
      <c r="H1556" s="81"/>
      <c r="I1556" s="102"/>
      <c r="J1556" s="100"/>
      <c r="K1556" s="103"/>
      <c r="L1556" s="81"/>
      <c r="M1556" s="100"/>
      <c r="N1556" s="103"/>
      <c r="O1556" s="81"/>
    </row>
    <row r="1557" spans="1:15">
      <c r="A1557" s="77"/>
      <c r="B1557" s="98"/>
      <c r="C1557" s="79"/>
      <c r="D1557" s="113"/>
      <c r="E1557" s="99"/>
      <c r="F1557" s="100"/>
      <c r="G1557" s="101"/>
      <c r="H1557" s="81"/>
      <c r="I1557" s="102"/>
      <c r="J1557" s="100"/>
      <c r="K1557" s="103"/>
      <c r="L1557" s="81"/>
      <c r="M1557" s="100"/>
      <c r="N1557" s="103"/>
      <c r="O1557" s="81"/>
    </row>
    <row r="1558" spans="1:15">
      <c r="A1558" s="77"/>
      <c r="B1558" s="98"/>
      <c r="C1558" s="79"/>
      <c r="D1558" s="113"/>
      <c r="E1558" s="99"/>
      <c r="F1558" s="100"/>
      <c r="G1558" s="101"/>
      <c r="H1558" s="81"/>
      <c r="I1558" s="102"/>
      <c r="J1558" s="100"/>
      <c r="K1558" s="103"/>
      <c r="L1558" s="81"/>
      <c r="M1558" s="100"/>
      <c r="N1558" s="103"/>
      <c r="O1558" s="81"/>
    </row>
    <row r="1559" spans="1:15">
      <c r="A1559" s="77"/>
      <c r="B1559" s="98"/>
      <c r="C1559" s="79"/>
      <c r="D1559" s="113"/>
      <c r="E1559" s="99"/>
      <c r="F1559" s="100"/>
      <c r="G1559" s="101"/>
      <c r="H1559" s="81"/>
      <c r="I1559" s="102"/>
      <c r="J1559" s="100"/>
      <c r="K1559" s="103"/>
      <c r="L1559" s="81"/>
      <c r="M1559" s="100"/>
      <c r="N1559" s="103"/>
      <c r="O1559" s="81"/>
    </row>
    <row r="1560" spans="1:15">
      <c r="A1560" s="77"/>
      <c r="B1560" s="98"/>
      <c r="C1560" s="79"/>
      <c r="D1560" s="113"/>
      <c r="E1560" s="99"/>
      <c r="F1560" s="100"/>
      <c r="G1560" s="101"/>
      <c r="H1560" s="81"/>
      <c r="I1560" s="102"/>
      <c r="J1560" s="100"/>
      <c r="K1560" s="103"/>
      <c r="L1560" s="81"/>
      <c r="M1560" s="100"/>
      <c r="N1560" s="103"/>
      <c r="O1560" s="81"/>
    </row>
    <row r="1561" spans="1:15">
      <c r="A1561" s="77"/>
      <c r="B1561" s="98"/>
      <c r="C1561" s="79"/>
      <c r="D1561" s="113"/>
      <c r="E1561" s="99"/>
      <c r="F1561" s="100"/>
      <c r="G1561" s="101"/>
      <c r="H1561" s="81"/>
      <c r="I1561" s="102"/>
      <c r="J1561" s="100"/>
      <c r="K1561" s="103"/>
      <c r="L1561" s="81"/>
      <c r="M1561" s="100"/>
      <c r="N1561" s="103"/>
      <c r="O1561" s="81"/>
    </row>
    <row r="1562" spans="1:15">
      <c r="A1562" s="77"/>
      <c r="B1562" s="98"/>
      <c r="C1562" s="79"/>
      <c r="D1562" s="113"/>
      <c r="E1562" s="99"/>
      <c r="F1562" s="100"/>
      <c r="G1562" s="101"/>
      <c r="H1562" s="81"/>
      <c r="I1562" s="102"/>
      <c r="J1562" s="100"/>
      <c r="K1562" s="103"/>
      <c r="L1562" s="81"/>
      <c r="M1562" s="100"/>
      <c r="N1562" s="103"/>
      <c r="O1562" s="81"/>
    </row>
    <row r="1563" spans="1:15">
      <c r="A1563" s="77"/>
      <c r="B1563" s="98"/>
      <c r="C1563" s="79"/>
      <c r="D1563" s="113"/>
      <c r="E1563" s="99"/>
      <c r="F1563" s="100"/>
      <c r="G1563" s="101"/>
      <c r="H1563" s="81"/>
      <c r="I1563" s="102"/>
      <c r="J1563" s="100"/>
      <c r="K1563" s="103"/>
      <c r="L1563" s="81"/>
      <c r="M1563" s="100"/>
      <c r="N1563" s="103"/>
      <c r="O1563" s="81"/>
    </row>
    <row r="1564" spans="1:15">
      <c r="A1564" s="77"/>
      <c r="B1564" s="98"/>
      <c r="C1564" s="79"/>
      <c r="D1564" s="113"/>
      <c r="E1564" s="99"/>
      <c r="F1564" s="100"/>
      <c r="G1564" s="101"/>
      <c r="H1564" s="81"/>
      <c r="I1564" s="102"/>
      <c r="J1564" s="100"/>
      <c r="K1564" s="103"/>
      <c r="L1564" s="81"/>
      <c r="M1564" s="100"/>
      <c r="N1564" s="103"/>
      <c r="O1564" s="81"/>
    </row>
    <row r="1565" spans="1:15">
      <c r="A1565" s="77"/>
      <c r="B1565" s="98"/>
      <c r="C1565" s="79"/>
      <c r="D1565" s="113"/>
      <c r="E1565" s="99"/>
      <c r="F1565" s="100"/>
      <c r="G1565" s="101"/>
      <c r="H1565" s="81"/>
      <c r="I1565" s="102"/>
      <c r="J1565" s="100"/>
      <c r="K1565" s="103"/>
      <c r="L1565" s="81"/>
      <c r="M1565" s="100"/>
      <c r="N1565" s="103"/>
      <c r="O1565" s="81"/>
    </row>
    <row r="1566" spans="1:15">
      <c r="A1566" s="77"/>
      <c r="B1566" s="98"/>
      <c r="C1566" s="79"/>
      <c r="D1566" s="113"/>
      <c r="E1566" s="99"/>
      <c r="F1566" s="100"/>
      <c r="G1566" s="101"/>
      <c r="H1566" s="81"/>
      <c r="I1566" s="102"/>
      <c r="J1566" s="100"/>
      <c r="K1566" s="103"/>
      <c r="L1566" s="81"/>
      <c r="M1566" s="100"/>
      <c r="N1566" s="103"/>
      <c r="O1566" s="81"/>
    </row>
    <row r="1567" spans="1:15">
      <c r="A1567" s="77"/>
      <c r="B1567" s="98"/>
      <c r="C1567" s="79"/>
      <c r="D1567" s="113"/>
      <c r="E1567" s="99"/>
      <c r="F1567" s="100"/>
      <c r="G1567" s="101"/>
      <c r="H1567" s="81"/>
      <c r="I1567" s="102"/>
      <c r="J1567" s="100"/>
      <c r="K1567" s="103"/>
      <c r="L1567" s="81"/>
      <c r="M1567" s="100"/>
      <c r="N1567" s="103"/>
      <c r="O1567" s="81"/>
    </row>
    <row r="1568" spans="1:15">
      <c r="A1568" s="77"/>
      <c r="B1568" s="98"/>
      <c r="C1568" s="79"/>
      <c r="D1568" s="113"/>
      <c r="E1568" s="99"/>
      <c r="F1568" s="100"/>
      <c r="G1568" s="101"/>
      <c r="H1568" s="81"/>
      <c r="I1568" s="102"/>
      <c r="J1568" s="100"/>
      <c r="K1568" s="103"/>
      <c r="L1568" s="81"/>
      <c r="M1568" s="100"/>
      <c r="N1568" s="103"/>
      <c r="O1568" s="81"/>
    </row>
    <row r="1569" spans="1:15">
      <c r="A1569" s="77"/>
      <c r="B1569" s="98"/>
      <c r="C1569" s="79"/>
      <c r="D1569" s="113"/>
      <c r="E1569" s="99"/>
      <c r="F1569" s="100"/>
      <c r="G1569" s="101"/>
      <c r="H1569" s="81"/>
      <c r="I1569" s="102"/>
      <c r="J1569" s="100"/>
      <c r="K1569" s="103"/>
      <c r="L1569" s="81"/>
      <c r="M1569" s="100"/>
      <c r="N1569" s="103"/>
      <c r="O1569" s="81"/>
    </row>
    <row r="1570" spans="1:15">
      <c r="A1570" s="77"/>
      <c r="B1570" s="98"/>
      <c r="C1570" s="79"/>
      <c r="D1570" s="113"/>
      <c r="E1570" s="99"/>
      <c r="F1570" s="100"/>
      <c r="G1570" s="101"/>
      <c r="H1570" s="81"/>
      <c r="I1570" s="102"/>
      <c r="J1570" s="100"/>
      <c r="K1570" s="103"/>
      <c r="L1570" s="81"/>
      <c r="M1570" s="100"/>
      <c r="N1570" s="103"/>
      <c r="O1570" s="81"/>
    </row>
    <row r="1571" spans="1:15">
      <c r="A1571" s="77"/>
      <c r="B1571" s="98"/>
      <c r="C1571" s="79"/>
      <c r="D1571" s="113"/>
      <c r="E1571" s="99"/>
      <c r="F1571" s="100"/>
      <c r="G1571" s="101"/>
      <c r="H1571" s="81"/>
      <c r="I1571" s="102"/>
      <c r="J1571" s="100"/>
      <c r="K1571" s="103"/>
      <c r="L1571" s="81"/>
      <c r="M1571" s="100"/>
      <c r="N1571" s="103"/>
      <c r="O1571" s="81"/>
    </row>
    <row r="1572" spans="1:15">
      <c r="A1572" s="77"/>
      <c r="B1572" s="98"/>
      <c r="C1572" s="79"/>
      <c r="D1572" s="113"/>
      <c r="E1572" s="99"/>
      <c r="F1572" s="100"/>
      <c r="G1572" s="101"/>
      <c r="H1572" s="81"/>
      <c r="I1572" s="102"/>
      <c r="J1572" s="100"/>
      <c r="K1572" s="103"/>
      <c r="L1572" s="81"/>
      <c r="M1572" s="100"/>
      <c r="N1572" s="103"/>
      <c r="O1572" s="81"/>
    </row>
    <row r="1573" spans="1:15">
      <c r="A1573" s="77"/>
      <c r="B1573" s="98"/>
      <c r="C1573" s="79"/>
      <c r="D1573" s="113"/>
      <c r="E1573" s="99"/>
      <c r="F1573" s="100"/>
      <c r="G1573" s="101"/>
      <c r="H1573" s="81"/>
      <c r="I1573" s="102"/>
      <c r="J1573" s="100"/>
      <c r="K1573" s="103"/>
      <c r="L1573" s="81"/>
      <c r="M1573" s="100"/>
      <c r="N1573" s="103"/>
      <c r="O1573" s="81"/>
    </row>
    <row r="1574" spans="1:15">
      <c r="A1574" s="77"/>
      <c r="B1574" s="98"/>
      <c r="C1574" s="79"/>
      <c r="D1574" s="113"/>
      <c r="E1574" s="99"/>
      <c r="F1574" s="100"/>
      <c r="G1574" s="101"/>
      <c r="H1574" s="81"/>
      <c r="I1574" s="102"/>
      <c r="J1574" s="100"/>
      <c r="K1574" s="103"/>
      <c r="L1574" s="81"/>
      <c r="M1574" s="100"/>
      <c r="N1574" s="103"/>
      <c r="O1574" s="81"/>
    </row>
    <row r="1575" spans="1:15">
      <c r="A1575" s="77"/>
      <c r="B1575" s="98"/>
      <c r="C1575" s="79"/>
      <c r="D1575" s="113"/>
      <c r="E1575" s="99"/>
      <c r="F1575" s="100"/>
      <c r="G1575" s="101"/>
      <c r="H1575" s="81"/>
      <c r="I1575" s="102"/>
      <c r="J1575" s="100"/>
      <c r="K1575" s="103"/>
      <c r="L1575" s="81"/>
      <c r="M1575" s="100"/>
      <c r="N1575" s="103"/>
      <c r="O1575" s="81"/>
    </row>
    <row r="1576" spans="1:15">
      <c r="A1576" s="77"/>
      <c r="B1576" s="98"/>
      <c r="C1576" s="79"/>
      <c r="D1576" s="113"/>
      <c r="E1576" s="99"/>
      <c r="F1576" s="100"/>
      <c r="G1576" s="101"/>
      <c r="H1576" s="81"/>
      <c r="I1576" s="102"/>
      <c r="J1576" s="100"/>
      <c r="K1576" s="103"/>
      <c r="L1576" s="81"/>
      <c r="M1576" s="100"/>
      <c r="N1576" s="103"/>
      <c r="O1576" s="81"/>
    </row>
    <row r="1577" spans="1:15">
      <c r="A1577" s="77"/>
      <c r="B1577" s="98"/>
      <c r="C1577" s="79"/>
      <c r="D1577" s="113"/>
      <c r="E1577" s="99"/>
      <c r="F1577" s="100"/>
      <c r="G1577" s="101"/>
      <c r="H1577" s="81"/>
      <c r="I1577" s="102"/>
      <c r="J1577" s="100"/>
      <c r="K1577" s="103"/>
      <c r="L1577" s="81"/>
      <c r="M1577" s="100"/>
      <c r="N1577" s="103"/>
      <c r="O1577" s="81"/>
    </row>
    <row r="1578" spans="1:15">
      <c r="A1578" s="77"/>
      <c r="B1578" s="98"/>
      <c r="C1578" s="79"/>
      <c r="D1578" s="113"/>
      <c r="E1578" s="99"/>
      <c r="F1578" s="100"/>
      <c r="G1578" s="101"/>
      <c r="H1578" s="81"/>
      <c r="I1578" s="102"/>
      <c r="J1578" s="100"/>
      <c r="K1578" s="103"/>
      <c r="L1578" s="81"/>
      <c r="M1578" s="100"/>
      <c r="N1578" s="103"/>
      <c r="O1578" s="81"/>
    </row>
    <row r="1579" spans="1:15">
      <c r="A1579" s="77"/>
      <c r="B1579" s="98"/>
      <c r="C1579" s="79"/>
      <c r="D1579" s="113"/>
      <c r="E1579" s="99"/>
      <c r="F1579" s="100"/>
      <c r="G1579" s="101"/>
      <c r="H1579" s="81"/>
      <c r="I1579" s="102"/>
      <c r="J1579" s="100"/>
      <c r="K1579" s="103"/>
      <c r="L1579" s="81"/>
      <c r="M1579" s="100"/>
      <c r="N1579" s="103"/>
      <c r="O1579" s="81"/>
    </row>
    <row r="1580" spans="1:15">
      <c r="A1580" s="77"/>
      <c r="B1580" s="98"/>
      <c r="C1580" s="79"/>
      <c r="D1580" s="113"/>
      <c r="E1580" s="99"/>
      <c r="F1580" s="100"/>
      <c r="G1580" s="101"/>
      <c r="H1580" s="81"/>
      <c r="I1580" s="102"/>
      <c r="J1580" s="100"/>
      <c r="K1580" s="103"/>
      <c r="L1580" s="81"/>
      <c r="M1580" s="100"/>
      <c r="N1580" s="103"/>
      <c r="O1580" s="81"/>
    </row>
    <row r="1581" spans="1:15">
      <c r="A1581" s="77"/>
      <c r="B1581" s="98"/>
      <c r="C1581" s="79"/>
      <c r="D1581" s="113"/>
      <c r="E1581" s="99"/>
      <c r="F1581" s="100"/>
      <c r="G1581" s="101"/>
      <c r="H1581" s="81"/>
      <c r="I1581" s="102"/>
      <c r="J1581" s="100"/>
      <c r="K1581" s="103"/>
      <c r="L1581" s="81"/>
      <c r="M1581" s="100"/>
      <c r="N1581" s="103"/>
      <c r="O1581" s="81"/>
    </row>
    <row r="1582" spans="1:15">
      <c r="A1582" s="77"/>
      <c r="B1582" s="98"/>
      <c r="C1582" s="79"/>
      <c r="D1582" s="113"/>
      <c r="E1582" s="99"/>
      <c r="F1582" s="100"/>
      <c r="G1582" s="101"/>
      <c r="H1582" s="81"/>
      <c r="I1582" s="102"/>
      <c r="J1582" s="100"/>
      <c r="K1582" s="103"/>
      <c r="L1582" s="81"/>
      <c r="M1582" s="100"/>
      <c r="N1582" s="103"/>
      <c r="O1582" s="81"/>
    </row>
    <row r="1583" spans="1:15">
      <c r="A1583" s="77"/>
      <c r="B1583" s="98"/>
      <c r="C1583" s="79"/>
      <c r="D1583" s="113"/>
      <c r="E1583" s="99"/>
      <c r="F1583" s="100"/>
      <c r="G1583" s="101"/>
      <c r="H1583" s="81"/>
      <c r="I1583" s="102"/>
      <c r="J1583" s="100"/>
      <c r="K1583" s="103"/>
      <c r="L1583" s="81"/>
      <c r="M1583" s="100"/>
      <c r="N1583" s="103"/>
      <c r="O1583" s="81"/>
    </row>
    <row r="1584" spans="1:15">
      <c r="A1584" s="77"/>
      <c r="B1584" s="98"/>
      <c r="C1584" s="79"/>
      <c r="D1584" s="113"/>
      <c r="E1584" s="99"/>
      <c r="F1584" s="100"/>
      <c r="G1584" s="101"/>
      <c r="H1584" s="81"/>
      <c r="I1584" s="102"/>
      <c r="J1584" s="100"/>
      <c r="K1584" s="103"/>
      <c r="L1584" s="81"/>
      <c r="M1584" s="100"/>
      <c r="N1584" s="103"/>
      <c r="O1584" s="81"/>
    </row>
    <row r="1585" spans="1:15">
      <c r="A1585" s="77"/>
      <c r="B1585" s="98"/>
      <c r="C1585" s="79"/>
      <c r="D1585" s="113"/>
      <c r="E1585" s="99"/>
      <c r="F1585" s="100"/>
      <c r="G1585" s="101"/>
      <c r="H1585" s="81"/>
      <c r="I1585" s="102"/>
      <c r="J1585" s="100"/>
      <c r="K1585" s="103"/>
      <c r="L1585" s="81"/>
      <c r="M1585" s="100"/>
      <c r="N1585" s="103"/>
      <c r="O1585" s="81"/>
    </row>
    <row r="1586" spans="1:15">
      <c r="A1586" s="77"/>
      <c r="B1586" s="98"/>
      <c r="C1586" s="79"/>
      <c r="D1586" s="113"/>
      <c r="E1586" s="99"/>
      <c r="F1586" s="100"/>
      <c r="G1586" s="101"/>
      <c r="H1586" s="81"/>
      <c r="I1586" s="102"/>
      <c r="J1586" s="100"/>
      <c r="K1586" s="103"/>
      <c r="L1586" s="81"/>
      <c r="M1586" s="100"/>
      <c r="N1586" s="103"/>
      <c r="O1586" s="81"/>
    </row>
    <row r="1587" spans="1:15">
      <c r="A1587" s="77"/>
      <c r="B1587" s="98"/>
      <c r="C1587" s="79" t="str">
        <f>IFERROR(IF(B1587="No CAS","",INDEX('DEQ Pollutant List'!$C$7:$C$611,MATCH('3. Pollutant Emissions - EF'!B1587,'DEQ Pollutant List'!$B$7:$B$611,0))),"")</f>
        <v/>
      </c>
      <c r="D1587" s="113" t="str">
        <f>IFERROR(IF(OR($B1587="",$B1587="No CAS"),INDEX('DEQ Pollutant List'!$A$7:$A$611,MATCH($C1587,'DEQ Pollutant List'!$C$7:$C$611,0)),INDEX('DEQ Pollutant List'!$A$7:$A$611,MATCH($B1587,'DEQ Pollutant List'!$B$7:$B$611,0))),"")</f>
        <v/>
      </c>
      <c r="E1587" s="99"/>
      <c r="F1587" s="100"/>
      <c r="G1587" s="101"/>
      <c r="H1587" s="81"/>
      <c r="I1587" s="102"/>
      <c r="J1587" s="100"/>
      <c r="K1587" s="103"/>
      <c r="L1587" s="81"/>
      <c r="M1587" s="100"/>
      <c r="N1587" s="103"/>
      <c r="O1587" s="81"/>
    </row>
    <row r="1588" spans="1:15">
      <c r="A1588" s="77"/>
      <c r="B1588" s="98"/>
      <c r="C1588" s="79" t="str">
        <f>IFERROR(IF(B1588="No CAS","",INDEX('DEQ Pollutant List'!$C$7:$C$611,MATCH('3. Pollutant Emissions - EF'!B1588,'DEQ Pollutant List'!$B$7:$B$611,0))),"")</f>
        <v/>
      </c>
      <c r="D1588" s="113" t="str">
        <f>IFERROR(IF(OR($B1588="",$B1588="No CAS"),INDEX('DEQ Pollutant List'!$A$7:$A$611,MATCH($C1588,'DEQ Pollutant List'!$C$7:$C$611,0)),INDEX('DEQ Pollutant List'!$A$7:$A$611,MATCH($B1588,'DEQ Pollutant List'!$B$7:$B$611,0))),"")</f>
        <v/>
      </c>
      <c r="E1588" s="99"/>
      <c r="F1588" s="100"/>
      <c r="G1588" s="101"/>
      <c r="H1588" s="81"/>
      <c r="I1588" s="102"/>
      <c r="J1588" s="100"/>
      <c r="K1588" s="103"/>
      <c r="L1588" s="81"/>
      <c r="M1588" s="100"/>
      <c r="N1588" s="103"/>
      <c r="O1588" s="81"/>
    </row>
    <row r="1589" spans="1:15">
      <c r="A1589" s="77"/>
      <c r="B1589" s="98"/>
      <c r="C1589" s="79" t="str">
        <f>IFERROR(IF(B1589="No CAS","",INDEX('DEQ Pollutant List'!$C$7:$C$611,MATCH('3. Pollutant Emissions - EF'!B1589,'DEQ Pollutant List'!$B$7:$B$611,0))),"")</f>
        <v/>
      </c>
      <c r="D1589" s="113" t="str">
        <f>IFERROR(IF(OR($B1589="",$B1589="No CAS"),INDEX('DEQ Pollutant List'!$A$7:$A$611,MATCH($C1589,'DEQ Pollutant List'!$C$7:$C$611,0)),INDEX('DEQ Pollutant List'!$A$7:$A$611,MATCH($B1589,'DEQ Pollutant List'!$B$7:$B$611,0))),"")</f>
        <v/>
      </c>
      <c r="E1589" s="99"/>
      <c r="F1589" s="100"/>
      <c r="G1589" s="101"/>
      <c r="H1589" s="81"/>
      <c r="I1589" s="102"/>
      <c r="J1589" s="100"/>
      <c r="K1589" s="103"/>
      <c r="L1589" s="81"/>
      <c r="M1589" s="100"/>
      <c r="N1589" s="103"/>
      <c r="O1589" s="81"/>
    </row>
    <row r="1590" spans="1:15">
      <c r="A1590" s="77"/>
      <c r="B1590" s="98"/>
      <c r="C1590" s="79" t="str">
        <f>IFERROR(IF(B1590="No CAS","",INDEX('DEQ Pollutant List'!$C$7:$C$611,MATCH('3. Pollutant Emissions - EF'!B1590,'DEQ Pollutant List'!$B$7:$B$611,0))),"")</f>
        <v/>
      </c>
      <c r="D1590" s="113" t="str">
        <f>IFERROR(IF(OR($B1590="",$B1590="No CAS"),INDEX('DEQ Pollutant List'!$A$7:$A$611,MATCH($C1590,'DEQ Pollutant List'!$C$7:$C$611,0)),INDEX('DEQ Pollutant List'!$A$7:$A$611,MATCH($B1590,'DEQ Pollutant List'!$B$7:$B$611,0))),"")</f>
        <v/>
      </c>
      <c r="E1590" s="99"/>
      <c r="F1590" s="100"/>
      <c r="G1590" s="101"/>
      <c r="H1590" s="81"/>
      <c r="I1590" s="102"/>
      <c r="J1590" s="100"/>
      <c r="K1590" s="103"/>
      <c r="L1590" s="81"/>
      <c r="M1590" s="100"/>
      <c r="N1590" s="103"/>
      <c r="O1590" s="81"/>
    </row>
    <row r="1591" spans="1:15">
      <c r="A1591" s="77"/>
      <c r="B1591" s="98"/>
      <c r="C1591" s="79" t="str">
        <f>IFERROR(IF(B1591="No CAS","",INDEX('DEQ Pollutant List'!$C$7:$C$611,MATCH('3. Pollutant Emissions - EF'!B1591,'DEQ Pollutant List'!$B$7:$B$611,0))),"")</f>
        <v/>
      </c>
      <c r="D1591" s="113" t="str">
        <f>IFERROR(IF(OR($B1591="",$B1591="No CAS"),INDEX('DEQ Pollutant List'!$A$7:$A$611,MATCH($C1591,'DEQ Pollutant List'!$C$7:$C$611,0)),INDEX('DEQ Pollutant List'!$A$7:$A$611,MATCH($B1591,'DEQ Pollutant List'!$B$7:$B$611,0))),"")</f>
        <v/>
      </c>
      <c r="E1591" s="99"/>
      <c r="F1591" s="100"/>
      <c r="G1591" s="101"/>
      <c r="H1591" s="81"/>
      <c r="I1591" s="102"/>
      <c r="J1591" s="100"/>
      <c r="K1591" s="103"/>
      <c r="L1591" s="81"/>
      <c r="M1591" s="100"/>
      <c r="N1591" s="103"/>
      <c r="O1591" s="81"/>
    </row>
    <row r="1592" spans="1:15">
      <c r="A1592" s="77"/>
      <c r="B1592" s="98"/>
      <c r="C1592" s="79" t="str">
        <f>IFERROR(IF(B1592="No CAS","",INDEX('DEQ Pollutant List'!$C$7:$C$611,MATCH('3. Pollutant Emissions - EF'!B1592,'DEQ Pollutant List'!$B$7:$B$611,0))),"")</f>
        <v/>
      </c>
      <c r="D1592" s="113" t="str">
        <f>IFERROR(IF(OR($B1592="",$B1592="No CAS"),INDEX('DEQ Pollutant List'!$A$7:$A$611,MATCH($C1592,'DEQ Pollutant List'!$C$7:$C$611,0)),INDEX('DEQ Pollutant List'!$A$7:$A$611,MATCH($B1592,'DEQ Pollutant List'!$B$7:$B$611,0))),"")</f>
        <v/>
      </c>
      <c r="E1592" s="99"/>
      <c r="F1592" s="100"/>
      <c r="G1592" s="101"/>
      <c r="H1592" s="81"/>
      <c r="I1592" s="102"/>
      <c r="J1592" s="100"/>
      <c r="K1592" s="103"/>
      <c r="L1592" s="81"/>
      <c r="M1592" s="100"/>
      <c r="N1592" s="103"/>
      <c r="O1592" s="81"/>
    </row>
    <row r="1593" spans="1:15">
      <c r="A1593" s="77"/>
      <c r="B1593" s="98"/>
      <c r="C1593" s="79" t="str">
        <f>IFERROR(IF(B1593="No CAS","",INDEX('DEQ Pollutant List'!$C$7:$C$611,MATCH('3. Pollutant Emissions - EF'!B1593,'DEQ Pollutant List'!$B$7:$B$611,0))),"")</f>
        <v/>
      </c>
      <c r="D1593" s="113" t="str">
        <f>IFERROR(IF(OR($B1593="",$B1593="No CAS"),INDEX('DEQ Pollutant List'!$A$7:$A$611,MATCH($C1593,'DEQ Pollutant List'!$C$7:$C$611,0)),INDEX('DEQ Pollutant List'!$A$7:$A$611,MATCH($B1593,'DEQ Pollutant List'!$B$7:$B$611,0))),"")</f>
        <v/>
      </c>
      <c r="E1593" s="99"/>
      <c r="F1593" s="100"/>
      <c r="G1593" s="101"/>
      <c r="H1593" s="81"/>
      <c r="I1593" s="102"/>
      <c r="J1593" s="100"/>
      <c r="K1593" s="103"/>
      <c r="L1593" s="81"/>
      <c r="M1593" s="100"/>
      <c r="N1593" s="103"/>
      <c r="O1593" s="81"/>
    </row>
    <row r="1594" spans="1:15">
      <c r="A1594" s="77"/>
      <c r="B1594" s="98"/>
      <c r="C1594" s="79" t="str">
        <f>IFERROR(IF(B1594="No CAS","",INDEX('DEQ Pollutant List'!$C$7:$C$611,MATCH('3. Pollutant Emissions - EF'!B1594,'DEQ Pollutant List'!$B$7:$B$611,0))),"")</f>
        <v/>
      </c>
      <c r="D1594" s="113" t="str">
        <f>IFERROR(IF(OR($B1594="",$B1594="No CAS"),INDEX('DEQ Pollutant List'!$A$7:$A$611,MATCH($C1594,'DEQ Pollutant List'!$C$7:$C$611,0)),INDEX('DEQ Pollutant List'!$A$7:$A$611,MATCH($B1594,'DEQ Pollutant List'!$B$7:$B$611,0))),"")</f>
        <v/>
      </c>
      <c r="E1594" s="99"/>
      <c r="F1594" s="100"/>
      <c r="G1594" s="101"/>
      <c r="H1594" s="81"/>
      <c r="I1594" s="102"/>
      <c r="J1594" s="100"/>
      <c r="K1594" s="103"/>
      <c r="L1594" s="81"/>
      <c r="M1594" s="100"/>
      <c r="N1594" s="103"/>
      <c r="O1594" s="81"/>
    </row>
    <row r="1595" spans="1:15">
      <c r="A1595" s="77"/>
      <c r="B1595" s="98"/>
      <c r="C1595" s="79" t="str">
        <f>IFERROR(IF(B1595="No CAS","",INDEX('DEQ Pollutant List'!$C$7:$C$611,MATCH('3. Pollutant Emissions - EF'!B1595,'DEQ Pollutant List'!$B$7:$B$611,0))),"")</f>
        <v/>
      </c>
      <c r="D1595" s="113" t="str">
        <f>IFERROR(IF(OR($B1595="",$B1595="No CAS"),INDEX('DEQ Pollutant List'!$A$7:$A$611,MATCH($C1595,'DEQ Pollutant List'!$C$7:$C$611,0)),INDEX('DEQ Pollutant List'!$A$7:$A$611,MATCH($B1595,'DEQ Pollutant List'!$B$7:$B$611,0))),"")</f>
        <v/>
      </c>
      <c r="E1595" s="99"/>
      <c r="F1595" s="100"/>
      <c r="G1595" s="101"/>
      <c r="H1595" s="81"/>
      <c r="I1595" s="102"/>
      <c r="J1595" s="100"/>
      <c r="K1595" s="103"/>
      <c r="L1595" s="81"/>
      <c r="M1595" s="100"/>
      <c r="N1595" s="103"/>
      <c r="O1595" s="81"/>
    </row>
    <row r="1596" spans="1:15">
      <c r="A1596" s="77"/>
      <c r="B1596" s="98"/>
      <c r="C1596" s="79" t="str">
        <f>IFERROR(IF(B1596="No CAS","",INDEX('DEQ Pollutant List'!$C$7:$C$611,MATCH('3. Pollutant Emissions - EF'!B1596,'DEQ Pollutant List'!$B$7:$B$611,0))),"")</f>
        <v/>
      </c>
      <c r="D1596" s="113" t="str">
        <f>IFERROR(IF(OR($B1596="",$B1596="No CAS"),INDEX('DEQ Pollutant List'!$A$7:$A$611,MATCH($C1596,'DEQ Pollutant List'!$C$7:$C$611,0)),INDEX('DEQ Pollutant List'!$A$7:$A$611,MATCH($B1596,'DEQ Pollutant List'!$B$7:$B$611,0))),"")</f>
        <v/>
      </c>
      <c r="E1596" s="99"/>
      <c r="F1596" s="100"/>
      <c r="G1596" s="101"/>
      <c r="H1596" s="81"/>
      <c r="I1596" s="102"/>
      <c r="J1596" s="100"/>
      <c r="K1596" s="103"/>
      <c r="L1596" s="81"/>
      <c r="M1596" s="100"/>
      <c r="N1596" s="103"/>
      <c r="O1596" s="81"/>
    </row>
    <row r="1597" spans="1:15">
      <c r="A1597" s="77"/>
      <c r="B1597" s="98"/>
      <c r="C1597" s="79" t="str">
        <f>IFERROR(IF(B1597="No CAS","",INDEX('DEQ Pollutant List'!$C$7:$C$611,MATCH('3. Pollutant Emissions - EF'!B1597,'DEQ Pollutant List'!$B$7:$B$611,0))),"")</f>
        <v/>
      </c>
      <c r="D1597" s="113" t="str">
        <f>IFERROR(IF(OR($B1597="",$B1597="No CAS"),INDEX('DEQ Pollutant List'!$A$7:$A$611,MATCH($C1597,'DEQ Pollutant List'!$C$7:$C$611,0)),INDEX('DEQ Pollutant List'!$A$7:$A$611,MATCH($B1597,'DEQ Pollutant List'!$B$7:$B$611,0))),"")</f>
        <v/>
      </c>
      <c r="E1597" s="99"/>
      <c r="F1597" s="100"/>
      <c r="G1597" s="101"/>
      <c r="H1597" s="81"/>
      <c r="I1597" s="102"/>
      <c r="J1597" s="100"/>
      <c r="K1597" s="103"/>
      <c r="L1597" s="81"/>
      <c r="M1597" s="100"/>
      <c r="N1597" s="103"/>
      <c r="O1597" s="81"/>
    </row>
    <row r="1598" spans="1:15">
      <c r="A1598" s="77"/>
      <c r="B1598" s="98"/>
      <c r="C1598" s="79" t="str">
        <f>IFERROR(IF(B1598="No CAS","",INDEX('DEQ Pollutant List'!$C$7:$C$611,MATCH('3. Pollutant Emissions - EF'!B1598,'DEQ Pollutant List'!$B$7:$B$611,0))),"")</f>
        <v/>
      </c>
      <c r="D1598" s="113" t="str">
        <f>IFERROR(IF(OR($B1598="",$B1598="No CAS"),INDEX('DEQ Pollutant List'!$A$7:$A$611,MATCH($C1598,'DEQ Pollutant List'!$C$7:$C$611,0)),INDEX('DEQ Pollutant List'!$A$7:$A$611,MATCH($B1598,'DEQ Pollutant List'!$B$7:$B$611,0))),"")</f>
        <v/>
      </c>
      <c r="E1598" s="99"/>
      <c r="F1598" s="100"/>
      <c r="G1598" s="101"/>
      <c r="H1598" s="81"/>
      <c r="I1598" s="102"/>
      <c r="J1598" s="100"/>
      <c r="K1598" s="103"/>
      <c r="L1598" s="81"/>
      <c r="M1598" s="100"/>
      <c r="N1598" s="103"/>
      <c r="O1598" s="81"/>
    </row>
    <row r="1599" spans="1:15">
      <c r="A1599" s="77"/>
      <c r="B1599" s="98"/>
      <c r="C1599" s="79" t="str">
        <f>IFERROR(IF(B1599="No CAS","",INDEX('DEQ Pollutant List'!$C$7:$C$611,MATCH('3. Pollutant Emissions - EF'!B1599,'DEQ Pollutant List'!$B$7:$B$611,0))),"")</f>
        <v/>
      </c>
      <c r="D1599" s="113" t="str">
        <f>IFERROR(IF(OR($B1599="",$B1599="No CAS"),INDEX('DEQ Pollutant List'!$A$7:$A$611,MATCH($C1599,'DEQ Pollutant List'!$C$7:$C$611,0)),INDEX('DEQ Pollutant List'!$A$7:$A$611,MATCH($B1599,'DEQ Pollutant List'!$B$7:$B$611,0))),"")</f>
        <v/>
      </c>
      <c r="E1599" s="99"/>
      <c r="F1599" s="100"/>
      <c r="G1599" s="101"/>
      <c r="H1599" s="81"/>
      <c r="I1599" s="102"/>
      <c r="J1599" s="100"/>
      <c r="K1599" s="103"/>
      <c r="L1599" s="81"/>
      <c r="M1599" s="100"/>
      <c r="N1599" s="103"/>
      <c r="O1599" s="81"/>
    </row>
    <row r="1600" spans="1:15">
      <c r="A1600" s="77"/>
      <c r="B1600" s="98"/>
      <c r="C1600" s="79" t="str">
        <f>IFERROR(IF(B1600="No CAS","",INDEX('DEQ Pollutant List'!$C$7:$C$611,MATCH('3. Pollutant Emissions - EF'!B1600,'DEQ Pollutant List'!$B$7:$B$611,0))),"")</f>
        <v/>
      </c>
      <c r="D1600" s="113" t="str">
        <f>IFERROR(IF(OR($B1600="",$B1600="No CAS"),INDEX('DEQ Pollutant List'!$A$7:$A$611,MATCH($C1600,'DEQ Pollutant List'!$C$7:$C$611,0)),INDEX('DEQ Pollutant List'!$A$7:$A$611,MATCH($B1600,'DEQ Pollutant List'!$B$7:$B$611,0))),"")</f>
        <v/>
      </c>
      <c r="E1600" s="99"/>
      <c r="F1600" s="100"/>
      <c r="G1600" s="101"/>
      <c r="H1600" s="81"/>
      <c r="I1600" s="102"/>
      <c r="J1600" s="100"/>
      <c r="K1600" s="103"/>
      <c r="L1600" s="81"/>
      <c r="M1600" s="100"/>
      <c r="N1600" s="103"/>
      <c r="O1600" s="81"/>
    </row>
    <row r="1601" spans="1:15">
      <c r="A1601" s="77"/>
      <c r="B1601" s="98"/>
      <c r="C1601" s="79" t="str">
        <f>IFERROR(IF(B1601="No CAS","",INDEX('DEQ Pollutant List'!$C$7:$C$611,MATCH('3. Pollutant Emissions - EF'!B1601,'DEQ Pollutant List'!$B$7:$B$611,0))),"")</f>
        <v/>
      </c>
      <c r="D1601" s="113" t="str">
        <f>IFERROR(IF(OR($B1601="",$B1601="No CAS"),INDEX('DEQ Pollutant List'!$A$7:$A$611,MATCH($C1601,'DEQ Pollutant List'!$C$7:$C$611,0)),INDEX('DEQ Pollutant List'!$A$7:$A$611,MATCH($B1601,'DEQ Pollutant List'!$B$7:$B$611,0))),"")</f>
        <v/>
      </c>
      <c r="E1601" s="99"/>
      <c r="F1601" s="100"/>
      <c r="G1601" s="101"/>
      <c r="H1601" s="81"/>
      <c r="I1601" s="102"/>
      <c r="J1601" s="100"/>
      <c r="K1601" s="103"/>
      <c r="L1601" s="81"/>
      <c r="M1601" s="100"/>
      <c r="N1601" s="103"/>
      <c r="O1601" s="81"/>
    </row>
    <row r="1602" spans="1:15">
      <c r="A1602" s="77"/>
      <c r="B1602" s="98"/>
      <c r="C1602" s="79" t="str">
        <f>IFERROR(IF(B1602="No CAS","",INDEX('DEQ Pollutant List'!$C$7:$C$611,MATCH('3. Pollutant Emissions - EF'!B1602,'DEQ Pollutant List'!$B$7:$B$611,0))),"")</f>
        <v/>
      </c>
      <c r="D1602" s="113" t="str">
        <f>IFERROR(IF(OR($B1602="",$B1602="No CAS"),INDEX('DEQ Pollutant List'!$A$7:$A$611,MATCH($C1602,'DEQ Pollutant List'!$C$7:$C$611,0)),INDEX('DEQ Pollutant List'!$A$7:$A$611,MATCH($B1602,'DEQ Pollutant List'!$B$7:$B$611,0))),"")</f>
        <v/>
      </c>
      <c r="E1602" s="99"/>
      <c r="F1602" s="100"/>
      <c r="G1602" s="101"/>
      <c r="H1602" s="81"/>
      <c r="I1602" s="102"/>
      <c r="J1602" s="100"/>
      <c r="K1602" s="103"/>
      <c r="L1602" s="81"/>
      <c r="M1602" s="100"/>
      <c r="N1602" s="103"/>
      <c r="O1602" s="81"/>
    </row>
    <row r="1603" spans="1:15">
      <c r="A1603" s="77"/>
      <c r="B1603" s="98"/>
      <c r="C1603" s="79" t="str">
        <f>IFERROR(IF(B1603="No CAS","",INDEX('DEQ Pollutant List'!$C$7:$C$611,MATCH('3. Pollutant Emissions - EF'!B1603,'DEQ Pollutant List'!$B$7:$B$611,0))),"")</f>
        <v/>
      </c>
      <c r="D1603" s="113" t="str">
        <f>IFERROR(IF(OR($B1603="",$B1603="No CAS"),INDEX('DEQ Pollutant List'!$A$7:$A$611,MATCH($C1603,'DEQ Pollutant List'!$C$7:$C$611,0)),INDEX('DEQ Pollutant List'!$A$7:$A$611,MATCH($B1603,'DEQ Pollutant List'!$B$7:$B$611,0))),"")</f>
        <v/>
      </c>
      <c r="E1603" s="99"/>
      <c r="F1603" s="100"/>
      <c r="G1603" s="101"/>
      <c r="H1603" s="81"/>
      <c r="I1603" s="102"/>
      <c r="J1603" s="100"/>
      <c r="K1603" s="103"/>
      <c r="L1603" s="81"/>
      <c r="M1603" s="100"/>
      <c r="N1603" s="103"/>
      <c r="O1603" s="81"/>
    </row>
    <row r="1604" spans="1:15">
      <c r="A1604" s="77"/>
      <c r="B1604" s="98"/>
      <c r="C1604" s="79" t="str">
        <f>IFERROR(IF(B1604="No CAS","",INDEX('DEQ Pollutant List'!$C$7:$C$611,MATCH('3. Pollutant Emissions - EF'!B1604,'DEQ Pollutant List'!$B$7:$B$611,0))),"")</f>
        <v/>
      </c>
      <c r="D1604" s="113" t="str">
        <f>IFERROR(IF(OR($B1604="",$B1604="No CAS"),INDEX('DEQ Pollutant List'!$A$7:$A$611,MATCH($C1604,'DEQ Pollutant List'!$C$7:$C$611,0)),INDEX('DEQ Pollutant List'!$A$7:$A$611,MATCH($B1604,'DEQ Pollutant List'!$B$7:$B$611,0))),"")</f>
        <v/>
      </c>
      <c r="E1604" s="99"/>
      <c r="F1604" s="100"/>
      <c r="G1604" s="101"/>
      <c r="H1604" s="81"/>
      <c r="I1604" s="102"/>
      <c r="J1604" s="100"/>
      <c r="K1604" s="103"/>
      <c r="L1604" s="81"/>
      <c r="M1604" s="100"/>
      <c r="N1604" s="103"/>
      <c r="O1604" s="81"/>
    </row>
    <row r="1605" spans="1:15">
      <c r="A1605" s="77"/>
      <c r="B1605" s="98"/>
      <c r="C1605" s="79" t="str">
        <f>IFERROR(IF(B1605="No CAS","",INDEX('DEQ Pollutant List'!$C$7:$C$611,MATCH('3. Pollutant Emissions - EF'!B1605,'DEQ Pollutant List'!$B$7:$B$611,0))),"")</f>
        <v/>
      </c>
      <c r="D1605" s="113" t="str">
        <f>IFERROR(IF(OR($B1605="",$B1605="No CAS"),INDEX('DEQ Pollutant List'!$A$7:$A$611,MATCH($C1605,'DEQ Pollutant List'!$C$7:$C$611,0)),INDEX('DEQ Pollutant List'!$A$7:$A$611,MATCH($B1605,'DEQ Pollutant List'!$B$7:$B$611,0))),"")</f>
        <v/>
      </c>
      <c r="E1605" s="99"/>
      <c r="F1605" s="100"/>
      <c r="G1605" s="101"/>
      <c r="H1605" s="81"/>
      <c r="I1605" s="102"/>
      <c r="J1605" s="100"/>
      <c r="K1605" s="103"/>
      <c r="L1605" s="81"/>
      <c r="M1605" s="100"/>
      <c r="N1605" s="103"/>
      <c r="O1605" s="81"/>
    </row>
    <row r="1606" spans="1:15">
      <c r="A1606" s="77"/>
      <c r="B1606" s="98"/>
      <c r="C1606" s="79" t="str">
        <f>IFERROR(IF(B1606="No CAS","",INDEX('DEQ Pollutant List'!$C$7:$C$611,MATCH('3. Pollutant Emissions - EF'!B1606,'DEQ Pollutant List'!$B$7:$B$611,0))),"")</f>
        <v/>
      </c>
      <c r="D1606" s="113" t="str">
        <f>IFERROR(IF(OR($B1606="",$B1606="No CAS"),INDEX('DEQ Pollutant List'!$A$7:$A$611,MATCH($C1606,'DEQ Pollutant List'!$C$7:$C$611,0)),INDEX('DEQ Pollutant List'!$A$7:$A$611,MATCH($B1606,'DEQ Pollutant List'!$B$7:$B$611,0))),"")</f>
        <v/>
      </c>
      <c r="E1606" s="99"/>
      <c r="F1606" s="100"/>
      <c r="G1606" s="101"/>
      <c r="H1606" s="81"/>
      <c r="I1606" s="102"/>
      <c r="J1606" s="100"/>
      <c r="K1606" s="103"/>
      <c r="L1606" s="81"/>
      <c r="M1606" s="100"/>
      <c r="N1606" s="103"/>
      <c r="O1606" s="81"/>
    </row>
    <row r="1607" spans="1:15">
      <c r="A1607" s="77"/>
      <c r="B1607" s="98"/>
      <c r="C1607" s="79" t="str">
        <f>IFERROR(IF(B1607="No CAS","",INDEX('DEQ Pollutant List'!$C$7:$C$611,MATCH('3. Pollutant Emissions - EF'!B1607,'DEQ Pollutant List'!$B$7:$B$611,0))),"")</f>
        <v/>
      </c>
      <c r="D1607" s="113" t="str">
        <f>IFERROR(IF(OR($B1607="",$B1607="No CAS"),INDEX('DEQ Pollutant List'!$A$7:$A$611,MATCH($C1607,'DEQ Pollutant List'!$C$7:$C$611,0)),INDEX('DEQ Pollutant List'!$A$7:$A$611,MATCH($B1607,'DEQ Pollutant List'!$B$7:$B$611,0))),"")</f>
        <v/>
      </c>
      <c r="E1607" s="99"/>
      <c r="F1607" s="100"/>
      <c r="G1607" s="101"/>
      <c r="H1607" s="81"/>
      <c r="I1607" s="102"/>
      <c r="J1607" s="100"/>
      <c r="K1607" s="103"/>
      <c r="L1607" s="81"/>
      <c r="M1607" s="100"/>
      <c r="N1607" s="103"/>
      <c r="O1607" s="81"/>
    </row>
    <row r="1608" spans="1:15">
      <c r="A1608" s="77"/>
      <c r="B1608" s="98"/>
      <c r="C1608" s="79" t="str">
        <f>IFERROR(IF(B1608="No CAS","",INDEX('DEQ Pollutant List'!$C$7:$C$611,MATCH('3. Pollutant Emissions - EF'!B1608,'DEQ Pollutant List'!$B$7:$B$611,0))),"")</f>
        <v/>
      </c>
      <c r="D1608" s="113" t="str">
        <f>IFERROR(IF(OR($B1608="",$B1608="No CAS"),INDEX('DEQ Pollutant List'!$A$7:$A$611,MATCH($C1608,'DEQ Pollutant List'!$C$7:$C$611,0)),INDEX('DEQ Pollutant List'!$A$7:$A$611,MATCH($B1608,'DEQ Pollutant List'!$B$7:$B$611,0))),"")</f>
        <v/>
      </c>
      <c r="E1608" s="99"/>
      <c r="F1608" s="100"/>
      <c r="G1608" s="101"/>
      <c r="H1608" s="81"/>
      <c r="I1608" s="102"/>
      <c r="J1608" s="100"/>
      <c r="K1608" s="103"/>
      <c r="L1608" s="81"/>
      <c r="M1608" s="100"/>
      <c r="N1608" s="103"/>
      <c r="O1608" s="81"/>
    </row>
    <row r="1609" spans="1:15">
      <c r="A1609" s="77"/>
      <c r="B1609" s="98"/>
      <c r="C1609" s="79" t="str">
        <f>IFERROR(IF(B1609="No CAS","",INDEX('DEQ Pollutant List'!$C$7:$C$611,MATCH('3. Pollutant Emissions - EF'!B1609,'DEQ Pollutant List'!$B$7:$B$611,0))),"")</f>
        <v/>
      </c>
      <c r="D1609" s="113" t="str">
        <f>IFERROR(IF(OR($B1609="",$B1609="No CAS"),INDEX('DEQ Pollutant List'!$A$7:$A$611,MATCH($C1609,'DEQ Pollutant List'!$C$7:$C$611,0)),INDEX('DEQ Pollutant List'!$A$7:$A$611,MATCH($B1609,'DEQ Pollutant List'!$B$7:$B$611,0))),"")</f>
        <v/>
      </c>
      <c r="E1609" s="99"/>
      <c r="F1609" s="100"/>
      <c r="G1609" s="101"/>
      <c r="H1609" s="81"/>
      <c r="I1609" s="102"/>
      <c r="J1609" s="100"/>
      <c r="K1609" s="103"/>
      <c r="L1609" s="81"/>
      <c r="M1609" s="100"/>
      <c r="N1609" s="103"/>
      <c r="O1609" s="81"/>
    </row>
    <row r="1610" spans="1:15">
      <c r="A1610" s="77"/>
      <c r="B1610" s="98"/>
      <c r="C1610" s="79" t="str">
        <f>IFERROR(IF(B1610="No CAS","",INDEX('DEQ Pollutant List'!$C$7:$C$611,MATCH('3. Pollutant Emissions - EF'!B1610,'DEQ Pollutant List'!$B$7:$B$611,0))),"")</f>
        <v/>
      </c>
      <c r="D1610" s="113" t="str">
        <f>IFERROR(IF(OR($B1610="",$B1610="No CAS"),INDEX('DEQ Pollutant List'!$A$7:$A$611,MATCH($C1610,'DEQ Pollutant List'!$C$7:$C$611,0)),INDEX('DEQ Pollutant List'!$A$7:$A$611,MATCH($B1610,'DEQ Pollutant List'!$B$7:$B$611,0))),"")</f>
        <v/>
      </c>
      <c r="E1610" s="99"/>
      <c r="F1610" s="100"/>
      <c r="G1610" s="101"/>
      <c r="H1610" s="81"/>
      <c r="I1610" s="102"/>
      <c r="J1610" s="100"/>
      <c r="K1610" s="103"/>
      <c r="L1610" s="81"/>
      <c r="M1610" s="100"/>
      <c r="N1610" s="103"/>
      <c r="O1610" s="81"/>
    </row>
    <row r="1611" spans="1:15">
      <c r="A1611" s="77"/>
      <c r="B1611" s="98"/>
      <c r="C1611" s="79" t="str">
        <f>IFERROR(IF(B1611="No CAS","",INDEX('DEQ Pollutant List'!$C$7:$C$611,MATCH('3. Pollutant Emissions - EF'!B1611,'DEQ Pollutant List'!$B$7:$B$611,0))),"")</f>
        <v/>
      </c>
      <c r="D1611" s="113" t="str">
        <f>IFERROR(IF(OR($B1611="",$B1611="No CAS"),INDEX('DEQ Pollutant List'!$A$7:$A$611,MATCH($C1611,'DEQ Pollutant List'!$C$7:$C$611,0)),INDEX('DEQ Pollutant List'!$A$7:$A$611,MATCH($B1611,'DEQ Pollutant List'!$B$7:$B$611,0))),"")</f>
        <v/>
      </c>
      <c r="E1611" s="99"/>
      <c r="F1611" s="100"/>
      <c r="G1611" s="101"/>
      <c r="H1611" s="81"/>
      <c r="I1611" s="102"/>
      <c r="J1611" s="100"/>
      <c r="K1611" s="103"/>
      <c r="L1611" s="81"/>
      <c r="M1611" s="100"/>
      <c r="N1611" s="103"/>
      <c r="O1611" s="81"/>
    </row>
    <row r="1612" spans="1:15">
      <c r="A1612" s="77"/>
      <c r="B1612" s="98"/>
      <c r="C1612" s="79" t="str">
        <f>IFERROR(IF(B1612="No CAS","",INDEX('DEQ Pollutant List'!$C$7:$C$611,MATCH('3. Pollutant Emissions - EF'!B1612,'DEQ Pollutant List'!$B$7:$B$611,0))),"")</f>
        <v/>
      </c>
      <c r="D1612" s="113" t="str">
        <f>IFERROR(IF(OR($B1612="",$B1612="No CAS"),INDEX('DEQ Pollutant List'!$A$7:$A$611,MATCH($C1612,'DEQ Pollutant List'!$C$7:$C$611,0)),INDEX('DEQ Pollutant List'!$A$7:$A$611,MATCH($B1612,'DEQ Pollutant List'!$B$7:$B$611,0))),"")</f>
        <v/>
      </c>
      <c r="E1612" s="99"/>
      <c r="F1612" s="100"/>
      <c r="G1612" s="101"/>
      <c r="H1612" s="81"/>
      <c r="I1612" s="102"/>
      <c r="J1612" s="100"/>
      <c r="K1612" s="103"/>
      <c r="L1612" s="81"/>
      <c r="M1612" s="100"/>
      <c r="N1612" s="103"/>
      <c r="O1612" s="81"/>
    </row>
    <row r="1613" spans="1:15">
      <c r="A1613" s="77"/>
      <c r="B1613" s="98"/>
      <c r="C1613" s="79" t="str">
        <f>IFERROR(IF(B1613="No CAS","",INDEX('DEQ Pollutant List'!$C$7:$C$611,MATCH('3. Pollutant Emissions - EF'!B1613,'DEQ Pollutant List'!$B$7:$B$611,0))),"")</f>
        <v/>
      </c>
      <c r="D1613" s="113" t="str">
        <f>IFERROR(IF(OR($B1613="",$B1613="No CAS"),INDEX('DEQ Pollutant List'!$A$7:$A$611,MATCH($C1613,'DEQ Pollutant List'!$C$7:$C$611,0)),INDEX('DEQ Pollutant List'!$A$7:$A$611,MATCH($B1613,'DEQ Pollutant List'!$B$7:$B$611,0))),"")</f>
        <v/>
      </c>
      <c r="E1613" s="99"/>
      <c r="F1613" s="100"/>
      <c r="G1613" s="101"/>
      <c r="H1613" s="81"/>
      <c r="I1613" s="102"/>
      <c r="J1613" s="100"/>
      <c r="K1613" s="103"/>
      <c r="L1613" s="81"/>
      <c r="M1613" s="100"/>
      <c r="N1613" s="103"/>
      <c r="O1613" s="81"/>
    </row>
    <row r="1614" spans="1:15">
      <c r="A1614" s="77"/>
      <c r="B1614" s="98"/>
      <c r="C1614" s="79" t="str">
        <f>IFERROR(IF(B1614="No CAS","",INDEX('DEQ Pollutant List'!$C$7:$C$611,MATCH('3. Pollutant Emissions - EF'!B1614,'DEQ Pollutant List'!$B$7:$B$611,0))),"")</f>
        <v/>
      </c>
      <c r="D1614" s="113" t="str">
        <f>IFERROR(IF(OR($B1614="",$B1614="No CAS"),INDEX('DEQ Pollutant List'!$A$7:$A$611,MATCH($C1614,'DEQ Pollutant List'!$C$7:$C$611,0)),INDEX('DEQ Pollutant List'!$A$7:$A$611,MATCH($B1614,'DEQ Pollutant List'!$B$7:$B$611,0))),"")</f>
        <v/>
      </c>
      <c r="E1614" s="99"/>
      <c r="F1614" s="100"/>
      <c r="G1614" s="101"/>
      <c r="H1614" s="81"/>
      <c r="I1614" s="102"/>
      <c r="J1614" s="100"/>
      <c r="K1614" s="103"/>
      <c r="L1614" s="81"/>
      <c r="M1614" s="100"/>
      <c r="N1614" s="103"/>
      <c r="O1614" s="81"/>
    </row>
    <row r="1615" spans="1:15">
      <c r="A1615" s="77"/>
      <c r="B1615" s="98"/>
      <c r="C1615" s="79" t="str">
        <f>IFERROR(IF(B1615="No CAS","",INDEX('DEQ Pollutant List'!$C$7:$C$611,MATCH('3. Pollutant Emissions - EF'!B1615,'DEQ Pollutant List'!$B$7:$B$611,0))),"")</f>
        <v/>
      </c>
      <c r="D1615" s="113" t="str">
        <f>IFERROR(IF(OR($B1615="",$B1615="No CAS"),INDEX('DEQ Pollutant List'!$A$7:$A$611,MATCH($C1615,'DEQ Pollutant List'!$C$7:$C$611,0)),INDEX('DEQ Pollutant List'!$A$7:$A$611,MATCH($B1615,'DEQ Pollutant List'!$B$7:$B$611,0))),"")</f>
        <v/>
      </c>
      <c r="E1615" s="99"/>
      <c r="F1615" s="100"/>
      <c r="G1615" s="101"/>
      <c r="H1615" s="81"/>
      <c r="I1615" s="102"/>
      <c r="J1615" s="100"/>
      <c r="K1615" s="103"/>
      <c r="L1615" s="81"/>
      <c r="M1615" s="100"/>
      <c r="N1615" s="103"/>
      <c r="O1615" s="81"/>
    </row>
    <row r="1616" spans="1:15">
      <c r="A1616" s="77"/>
      <c r="B1616" s="98"/>
      <c r="C1616" s="79" t="str">
        <f>IFERROR(IF(B1616="No CAS","",INDEX('DEQ Pollutant List'!$C$7:$C$611,MATCH('3. Pollutant Emissions - EF'!B1616,'DEQ Pollutant List'!$B$7:$B$611,0))),"")</f>
        <v/>
      </c>
      <c r="D1616" s="113" t="str">
        <f>IFERROR(IF(OR($B1616="",$B1616="No CAS"),INDEX('DEQ Pollutant List'!$A$7:$A$611,MATCH($C1616,'DEQ Pollutant List'!$C$7:$C$611,0)),INDEX('DEQ Pollutant List'!$A$7:$A$611,MATCH($B1616,'DEQ Pollutant List'!$B$7:$B$611,0))),"")</f>
        <v/>
      </c>
      <c r="E1616" s="99"/>
      <c r="F1616" s="100"/>
      <c r="G1616" s="101"/>
      <c r="H1616" s="81"/>
      <c r="I1616" s="102"/>
      <c r="J1616" s="100"/>
      <c r="K1616" s="103"/>
      <c r="L1616" s="81"/>
      <c r="M1616" s="100"/>
      <c r="N1616" s="103"/>
      <c r="O1616" s="81"/>
    </row>
    <row r="1617" spans="1:15">
      <c r="A1617" s="77"/>
      <c r="B1617" s="98"/>
      <c r="C1617" s="79" t="str">
        <f>IFERROR(IF(B1617="No CAS","",INDEX('DEQ Pollutant List'!$C$7:$C$611,MATCH('3. Pollutant Emissions - EF'!B1617,'DEQ Pollutant List'!$B$7:$B$611,0))),"")</f>
        <v/>
      </c>
      <c r="D1617" s="113" t="str">
        <f>IFERROR(IF(OR($B1617="",$B1617="No CAS"),INDEX('DEQ Pollutant List'!$A$7:$A$611,MATCH($C1617,'DEQ Pollutant List'!$C$7:$C$611,0)),INDEX('DEQ Pollutant List'!$A$7:$A$611,MATCH($B1617,'DEQ Pollutant List'!$B$7:$B$611,0))),"")</f>
        <v/>
      </c>
      <c r="E1617" s="99"/>
      <c r="F1617" s="100"/>
      <c r="G1617" s="101"/>
      <c r="H1617" s="81"/>
      <c r="I1617" s="102"/>
      <c r="J1617" s="100"/>
      <c r="K1617" s="103"/>
      <c r="L1617" s="81"/>
      <c r="M1617" s="100"/>
      <c r="N1617" s="103"/>
      <c r="O1617" s="81"/>
    </row>
    <row r="1618" spans="1:15">
      <c r="A1618" s="77"/>
      <c r="B1618" s="98"/>
      <c r="C1618" s="79" t="str">
        <f>IFERROR(IF(B1618="No CAS","",INDEX('DEQ Pollutant List'!$C$7:$C$611,MATCH('3. Pollutant Emissions - EF'!B1618,'DEQ Pollutant List'!$B$7:$B$611,0))),"")</f>
        <v/>
      </c>
      <c r="D1618" s="113" t="str">
        <f>IFERROR(IF(OR($B1618="",$B1618="No CAS"),INDEX('DEQ Pollutant List'!$A$7:$A$611,MATCH($C1618,'DEQ Pollutant List'!$C$7:$C$611,0)),INDEX('DEQ Pollutant List'!$A$7:$A$611,MATCH($B1618,'DEQ Pollutant List'!$B$7:$B$611,0))),"")</f>
        <v/>
      </c>
      <c r="E1618" s="99"/>
      <c r="F1618" s="100"/>
      <c r="G1618" s="101"/>
      <c r="H1618" s="81"/>
      <c r="I1618" s="102"/>
      <c r="J1618" s="100"/>
      <c r="K1618" s="103"/>
      <c r="L1618" s="81"/>
      <c r="M1618" s="100"/>
      <c r="N1618" s="103"/>
      <c r="O1618" s="81"/>
    </row>
    <row r="1619" spans="1:15">
      <c r="A1619" s="77"/>
      <c r="B1619" s="98"/>
      <c r="C1619" s="79" t="str">
        <f>IFERROR(IF(B1619="No CAS","",INDEX('DEQ Pollutant List'!$C$7:$C$611,MATCH('3. Pollutant Emissions - EF'!B1619,'DEQ Pollutant List'!$B$7:$B$611,0))),"")</f>
        <v/>
      </c>
      <c r="D1619" s="113" t="str">
        <f>IFERROR(IF(OR($B1619="",$B1619="No CAS"),INDEX('DEQ Pollutant List'!$A$7:$A$611,MATCH($C1619,'DEQ Pollutant List'!$C$7:$C$611,0)),INDEX('DEQ Pollutant List'!$A$7:$A$611,MATCH($B1619,'DEQ Pollutant List'!$B$7:$B$611,0))),"")</f>
        <v/>
      </c>
      <c r="E1619" s="99"/>
      <c r="F1619" s="100"/>
      <c r="G1619" s="101"/>
      <c r="H1619" s="81"/>
      <c r="I1619" s="102"/>
      <c r="J1619" s="100"/>
      <c r="K1619" s="103"/>
      <c r="L1619" s="81"/>
      <c r="M1619" s="100"/>
      <c r="N1619" s="103"/>
      <c r="O1619" s="81"/>
    </row>
    <row r="1620" spans="1:15">
      <c r="A1620" s="77"/>
      <c r="B1620" s="98"/>
      <c r="C1620" s="79" t="str">
        <f>IFERROR(IF(B1620="No CAS","",INDEX('DEQ Pollutant List'!$C$7:$C$611,MATCH('3. Pollutant Emissions - EF'!B1620,'DEQ Pollutant List'!$B$7:$B$611,0))),"")</f>
        <v/>
      </c>
      <c r="D1620" s="113" t="str">
        <f>IFERROR(IF(OR($B1620="",$B1620="No CAS"),INDEX('DEQ Pollutant List'!$A$7:$A$611,MATCH($C1620,'DEQ Pollutant List'!$C$7:$C$611,0)),INDEX('DEQ Pollutant List'!$A$7:$A$611,MATCH($B1620,'DEQ Pollutant List'!$B$7:$B$611,0))),"")</f>
        <v/>
      </c>
      <c r="E1620" s="99"/>
      <c r="F1620" s="100"/>
      <c r="G1620" s="101"/>
      <c r="H1620" s="81"/>
      <c r="I1620" s="102"/>
      <c r="J1620" s="100"/>
      <c r="K1620" s="103"/>
      <c r="L1620" s="81"/>
      <c r="M1620" s="100"/>
      <c r="N1620" s="103"/>
      <c r="O1620" s="81"/>
    </row>
    <row r="1621" spans="1:15">
      <c r="A1621" s="77"/>
      <c r="B1621" s="98"/>
      <c r="C1621" s="79" t="str">
        <f>IFERROR(IF(B1621="No CAS","",INDEX('DEQ Pollutant List'!$C$7:$C$611,MATCH('3. Pollutant Emissions - EF'!B1621,'DEQ Pollutant List'!$B$7:$B$611,0))),"")</f>
        <v/>
      </c>
      <c r="D1621" s="113" t="str">
        <f>IFERROR(IF(OR($B1621="",$B1621="No CAS"),INDEX('DEQ Pollutant List'!$A$7:$A$611,MATCH($C1621,'DEQ Pollutant List'!$C$7:$C$611,0)),INDEX('DEQ Pollutant List'!$A$7:$A$611,MATCH($B1621,'DEQ Pollutant List'!$B$7:$B$611,0))),"")</f>
        <v/>
      </c>
      <c r="E1621" s="99"/>
      <c r="F1621" s="100"/>
      <c r="G1621" s="101"/>
      <c r="H1621" s="81"/>
      <c r="I1621" s="102"/>
      <c r="J1621" s="100"/>
      <c r="K1621" s="103"/>
      <c r="L1621" s="81"/>
      <c r="M1621" s="100"/>
      <c r="N1621" s="103"/>
      <c r="O1621" s="81"/>
    </row>
    <row r="1622" spans="1:15">
      <c r="A1622" s="77"/>
      <c r="B1622" s="98"/>
      <c r="C1622" s="79" t="str">
        <f>IFERROR(IF(B1622="No CAS","",INDEX('DEQ Pollutant List'!$C$7:$C$611,MATCH('3. Pollutant Emissions - EF'!B1622,'DEQ Pollutant List'!$B$7:$B$611,0))),"")</f>
        <v/>
      </c>
      <c r="D1622" s="113" t="str">
        <f>IFERROR(IF(OR($B1622="",$B1622="No CAS"),INDEX('DEQ Pollutant List'!$A$7:$A$611,MATCH($C1622,'DEQ Pollutant List'!$C$7:$C$611,0)),INDEX('DEQ Pollutant List'!$A$7:$A$611,MATCH($B1622,'DEQ Pollutant List'!$B$7:$B$611,0))),"")</f>
        <v/>
      </c>
      <c r="E1622" s="99"/>
      <c r="F1622" s="100"/>
      <c r="G1622" s="101"/>
      <c r="H1622" s="81"/>
      <c r="I1622" s="102"/>
      <c r="J1622" s="100"/>
      <c r="K1622" s="103"/>
      <c r="L1622" s="81"/>
      <c r="M1622" s="100"/>
      <c r="N1622" s="103"/>
      <c r="O1622" s="81"/>
    </row>
    <row r="1623" spans="1:15">
      <c r="A1623" s="77"/>
      <c r="B1623" s="98"/>
      <c r="C1623" s="79" t="str">
        <f>IFERROR(IF(B1623="No CAS","",INDEX('DEQ Pollutant List'!$C$7:$C$611,MATCH('3. Pollutant Emissions - EF'!B1623,'DEQ Pollutant List'!$B$7:$B$611,0))),"")</f>
        <v/>
      </c>
      <c r="D1623" s="113" t="str">
        <f>IFERROR(IF(OR($B1623="",$B1623="No CAS"),INDEX('DEQ Pollutant List'!$A$7:$A$611,MATCH($C1623,'DEQ Pollutant List'!$C$7:$C$611,0)),INDEX('DEQ Pollutant List'!$A$7:$A$611,MATCH($B1623,'DEQ Pollutant List'!$B$7:$B$611,0))),"")</f>
        <v/>
      </c>
      <c r="E1623" s="99"/>
      <c r="F1623" s="100"/>
      <c r="G1623" s="101"/>
      <c r="H1623" s="81"/>
      <c r="I1623" s="102"/>
      <c r="J1623" s="100"/>
      <c r="K1623" s="103"/>
      <c r="L1623" s="81"/>
      <c r="M1623" s="100"/>
      <c r="N1623" s="103"/>
      <c r="O1623" s="81"/>
    </row>
    <row r="1624" spans="1:15">
      <c r="A1624" s="77"/>
      <c r="B1624" s="98"/>
      <c r="C1624" s="79" t="str">
        <f>IFERROR(IF(B1624="No CAS","",INDEX('DEQ Pollutant List'!$C$7:$C$611,MATCH('3. Pollutant Emissions - EF'!B1624,'DEQ Pollutant List'!$B$7:$B$611,0))),"")</f>
        <v/>
      </c>
      <c r="D1624" s="113" t="str">
        <f>IFERROR(IF(OR($B1624="",$B1624="No CAS"),INDEX('DEQ Pollutant List'!$A$7:$A$611,MATCH($C1624,'DEQ Pollutant List'!$C$7:$C$611,0)),INDEX('DEQ Pollutant List'!$A$7:$A$611,MATCH($B1624,'DEQ Pollutant List'!$B$7:$B$611,0))),"")</f>
        <v/>
      </c>
      <c r="E1624" s="99"/>
      <c r="F1624" s="100"/>
      <c r="G1624" s="101"/>
      <c r="H1624" s="81"/>
      <c r="I1624" s="102"/>
      <c r="J1624" s="100"/>
      <c r="K1624" s="103"/>
      <c r="L1624" s="81"/>
      <c r="M1624" s="100"/>
      <c r="N1624" s="103"/>
      <c r="O1624" s="81"/>
    </row>
    <row r="1625" spans="1:15">
      <c r="A1625" s="77"/>
      <c r="B1625" s="98"/>
      <c r="C1625" s="79" t="str">
        <f>IFERROR(IF(B1625="No CAS","",INDEX('DEQ Pollutant List'!$C$7:$C$611,MATCH('3. Pollutant Emissions - EF'!B1625,'DEQ Pollutant List'!$B$7:$B$611,0))),"")</f>
        <v/>
      </c>
      <c r="D1625" s="113" t="str">
        <f>IFERROR(IF(OR($B1625="",$B1625="No CAS"),INDEX('DEQ Pollutant List'!$A$7:$A$611,MATCH($C1625,'DEQ Pollutant List'!$C$7:$C$611,0)),INDEX('DEQ Pollutant List'!$A$7:$A$611,MATCH($B1625,'DEQ Pollutant List'!$B$7:$B$611,0))),"")</f>
        <v/>
      </c>
      <c r="E1625" s="99"/>
      <c r="F1625" s="100"/>
      <c r="G1625" s="101"/>
      <c r="H1625" s="81"/>
      <c r="I1625" s="102"/>
      <c r="J1625" s="100"/>
      <c r="K1625" s="103"/>
      <c r="L1625" s="81"/>
      <c r="M1625" s="100"/>
      <c r="N1625" s="103"/>
      <c r="O1625" s="81"/>
    </row>
    <row r="1626" spans="1:15">
      <c r="A1626" s="77"/>
      <c r="B1626" s="98"/>
      <c r="C1626" s="79" t="str">
        <f>IFERROR(IF(B1626="No CAS","",INDEX('DEQ Pollutant List'!$C$7:$C$611,MATCH('3. Pollutant Emissions - EF'!B1626,'DEQ Pollutant List'!$B$7:$B$611,0))),"")</f>
        <v/>
      </c>
      <c r="D1626" s="113" t="str">
        <f>IFERROR(IF(OR($B1626="",$B1626="No CAS"),INDEX('DEQ Pollutant List'!$A$7:$A$611,MATCH($C1626,'DEQ Pollutant List'!$C$7:$C$611,0)),INDEX('DEQ Pollutant List'!$A$7:$A$611,MATCH($B1626,'DEQ Pollutant List'!$B$7:$B$611,0))),"")</f>
        <v/>
      </c>
      <c r="E1626" s="99"/>
      <c r="F1626" s="100"/>
      <c r="G1626" s="101"/>
      <c r="H1626" s="81"/>
      <c r="I1626" s="102"/>
      <c r="J1626" s="100"/>
      <c r="K1626" s="103"/>
      <c r="L1626" s="81"/>
      <c r="M1626" s="100"/>
      <c r="N1626" s="103"/>
      <c r="O1626" s="81"/>
    </row>
    <row r="1627" spans="1:15">
      <c r="A1627" s="77"/>
      <c r="B1627" s="98"/>
      <c r="C1627" s="79" t="str">
        <f>IFERROR(IF(B1627="No CAS","",INDEX('DEQ Pollutant List'!$C$7:$C$611,MATCH('3. Pollutant Emissions - EF'!B1627,'DEQ Pollutant List'!$B$7:$B$611,0))),"")</f>
        <v/>
      </c>
      <c r="D1627" s="113" t="str">
        <f>IFERROR(IF(OR($B1627="",$B1627="No CAS"),INDEX('DEQ Pollutant List'!$A$7:$A$611,MATCH($C1627,'DEQ Pollutant List'!$C$7:$C$611,0)),INDEX('DEQ Pollutant List'!$A$7:$A$611,MATCH($B1627,'DEQ Pollutant List'!$B$7:$B$611,0))),"")</f>
        <v/>
      </c>
      <c r="E1627" s="99"/>
      <c r="F1627" s="100"/>
      <c r="G1627" s="101"/>
      <c r="H1627" s="81"/>
      <c r="I1627" s="102"/>
      <c r="J1627" s="100"/>
      <c r="K1627" s="103"/>
      <c r="L1627" s="81"/>
      <c r="M1627" s="100"/>
      <c r="N1627" s="103"/>
      <c r="O1627" s="81"/>
    </row>
    <row r="1628" spans="1:15">
      <c r="A1628" s="77"/>
      <c r="B1628" s="98"/>
      <c r="C1628" s="79" t="str">
        <f>IFERROR(IF(B1628="No CAS","",INDEX('DEQ Pollutant List'!$C$7:$C$611,MATCH('3. Pollutant Emissions - EF'!B1628,'DEQ Pollutant List'!$B$7:$B$611,0))),"")</f>
        <v/>
      </c>
      <c r="D1628" s="113" t="str">
        <f>IFERROR(IF(OR($B1628="",$B1628="No CAS"),INDEX('DEQ Pollutant List'!$A$7:$A$611,MATCH($C1628,'DEQ Pollutant List'!$C$7:$C$611,0)),INDEX('DEQ Pollutant List'!$A$7:$A$611,MATCH($B1628,'DEQ Pollutant List'!$B$7:$B$611,0))),"")</f>
        <v/>
      </c>
      <c r="E1628" s="99"/>
      <c r="F1628" s="100"/>
      <c r="G1628" s="101"/>
      <c r="H1628" s="81"/>
      <c r="I1628" s="102"/>
      <c r="J1628" s="100"/>
      <c r="K1628" s="103"/>
      <c r="L1628" s="81"/>
      <c r="M1628" s="100"/>
      <c r="N1628" s="103"/>
      <c r="O1628" s="81"/>
    </row>
    <row r="1629" spans="1:15">
      <c r="A1629" s="77"/>
      <c r="B1629" s="98"/>
      <c r="C1629" s="79" t="str">
        <f>IFERROR(IF(B1629="No CAS","",INDEX('DEQ Pollutant List'!$C$7:$C$611,MATCH('3. Pollutant Emissions - EF'!B1629,'DEQ Pollutant List'!$B$7:$B$611,0))),"")</f>
        <v/>
      </c>
      <c r="D1629" s="113" t="str">
        <f>IFERROR(IF(OR($B1629="",$B1629="No CAS"),INDEX('DEQ Pollutant List'!$A$7:$A$611,MATCH($C1629,'DEQ Pollutant List'!$C$7:$C$611,0)),INDEX('DEQ Pollutant List'!$A$7:$A$611,MATCH($B1629,'DEQ Pollutant List'!$B$7:$B$611,0))),"")</f>
        <v/>
      </c>
      <c r="E1629" s="99"/>
      <c r="F1629" s="100"/>
      <c r="G1629" s="101"/>
      <c r="H1629" s="81"/>
      <c r="I1629" s="102"/>
      <c r="J1629" s="100"/>
      <c r="K1629" s="103"/>
      <c r="L1629" s="81"/>
      <c r="M1629" s="100"/>
      <c r="N1629" s="103"/>
      <c r="O1629" s="81"/>
    </row>
    <row r="1630" spans="1:15">
      <c r="A1630" s="77"/>
      <c r="B1630" s="98"/>
      <c r="C1630" s="79" t="str">
        <f>IFERROR(IF(B1630="No CAS","",INDEX('DEQ Pollutant List'!$C$7:$C$611,MATCH('3. Pollutant Emissions - EF'!B1630,'DEQ Pollutant List'!$B$7:$B$611,0))),"")</f>
        <v/>
      </c>
      <c r="D1630" s="113" t="str">
        <f>IFERROR(IF(OR($B1630="",$B1630="No CAS"),INDEX('DEQ Pollutant List'!$A$7:$A$611,MATCH($C1630,'DEQ Pollutant List'!$C$7:$C$611,0)),INDEX('DEQ Pollutant List'!$A$7:$A$611,MATCH($B1630,'DEQ Pollutant List'!$B$7:$B$611,0))),"")</f>
        <v/>
      </c>
      <c r="E1630" s="99"/>
      <c r="F1630" s="100"/>
      <c r="G1630" s="101"/>
      <c r="H1630" s="81"/>
      <c r="I1630" s="102"/>
      <c r="J1630" s="100"/>
      <c r="K1630" s="103"/>
      <c r="L1630" s="81"/>
      <c r="M1630" s="100"/>
      <c r="N1630" s="103"/>
      <c r="O1630" s="81"/>
    </row>
    <row r="1631" spans="1:15">
      <c r="A1631" s="77"/>
      <c r="B1631" s="98"/>
      <c r="C1631" s="79" t="str">
        <f>IFERROR(IF(B1631="No CAS","",INDEX('DEQ Pollutant List'!$C$7:$C$611,MATCH('3. Pollutant Emissions - EF'!B1631,'DEQ Pollutant List'!$B$7:$B$611,0))),"")</f>
        <v/>
      </c>
      <c r="D1631" s="113" t="str">
        <f>IFERROR(IF(OR($B1631="",$B1631="No CAS"),INDEX('DEQ Pollutant List'!$A$7:$A$611,MATCH($C1631,'DEQ Pollutant List'!$C$7:$C$611,0)),INDEX('DEQ Pollutant List'!$A$7:$A$611,MATCH($B1631,'DEQ Pollutant List'!$B$7:$B$611,0))),"")</f>
        <v/>
      </c>
      <c r="E1631" s="99"/>
      <c r="F1631" s="100"/>
      <c r="G1631" s="101"/>
      <c r="H1631" s="81"/>
      <c r="I1631" s="102"/>
      <c r="J1631" s="100"/>
      <c r="K1631" s="103"/>
      <c r="L1631" s="81"/>
      <c r="M1631" s="100"/>
      <c r="N1631" s="103"/>
      <c r="O1631" s="81"/>
    </row>
    <row r="1632" spans="1:15">
      <c r="A1632" s="77"/>
      <c r="B1632" s="98"/>
      <c r="C1632" s="79" t="str">
        <f>IFERROR(IF(B1632="No CAS","",INDEX('DEQ Pollutant List'!$C$7:$C$611,MATCH('3. Pollutant Emissions - EF'!B1632,'DEQ Pollutant List'!$B$7:$B$611,0))),"")</f>
        <v/>
      </c>
      <c r="D1632" s="113" t="str">
        <f>IFERROR(IF(OR($B1632="",$B1632="No CAS"),INDEX('DEQ Pollutant List'!$A$7:$A$611,MATCH($C1632,'DEQ Pollutant List'!$C$7:$C$611,0)),INDEX('DEQ Pollutant List'!$A$7:$A$611,MATCH($B1632,'DEQ Pollutant List'!$B$7:$B$611,0))),"")</f>
        <v/>
      </c>
      <c r="E1632" s="99"/>
      <c r="F1632" s="100"/>
      <c r="G1632" s="101"/>
      <c r="H1632" s="81"/>
      <c r="I1632" s="102"/>
      <c r="J1632" s="100"/>
      <c r="K1632" s="103"/>
      <c r="L1632" s="81"/>
      <c r="M1632" s="100"/>
      <c r="N1632" s="103"/>
      <c r="O1632" s="81"/>
    </row>
    <row r="1633" spans="1:15">
      <c r="A1633" s="77"/>
      <c r="B1633" s="98"/>
      <c r="C1633" s="79" t="str">
        <f>IFERROR(IF(B1633="No CAS","",INDEX('DEQ Pollutant List'!$C$7:$C$611,MATCH('3. Pollutant Emissions - EF'!B1633,'DEQ Pollutant List'!$B$7:$B$611,0))),"")</f>
        <v/>
      </c>
      <c r="D1633" s="113" t="str">
        <f>IFERROR(IF(OR($B1633="",$B1633="No CAS"),INDEX('DEQ Pollutant List'!$A$7:$A$611,MATCH($C1633,'DEQ Pollutant List'!$C$7:$C$611,0)),INDEX('DEQ Pollutant List'!$A$7:$A$611,MATCH($B1633,'DEQ Pollutant List'!$B$7:$B$611,0))),"")</f>
        <v/>
      </c>
      <c r="E1633" s="99"/>
      <c r="F1633" s="100"/>
      <c r="G1633" s="101"/>
      <c r="H1633" s="81"/>
      <c r="I1633" s="102"/>
      <c r="J1633" s="100"/>
      <c r="K1633" s="103"/>
      <c r="L1633" s="81"/>
      <c r="M1633" s="100"/>
      <c r="N1633" s="103"/>
      <c r="O1633" s="81"/>
    </row>
    <row r="1634" spans="1:15">
      <c r="A1634" s="77"/>
      <c r="B1634" s="98"/>
      <c r="C1634" s="79" t="str">
        <f>IFERROR(IF(B1634="No CAS","",INDEX('DEQ Pollutant List'!$C$7:$C$611,MATCH('3. Pollutant Emissions - EF'!B1634,'DEQ Pollutant List'!$B$7:$B$611,0))),"")</f>
        <v/>
      </c>
      <c r="D1634" s="113" t="str">
        <f>IFERROR(IF(OR($B1634="",$B1634="No CAS"),INDEX('DEQ Pollutant List'!$A$7:$A$611,MATCH($C1634,'DEQ Pollutant List'!$C$7:$C$611,0)),INDEX('DEQ Pollutant List'!$A$7:$A$611,MATCH($B1634,'DEQ Pollutant List'!$B$7:$B$611,0))),"")</f>
        <v/>
      </c>
      <c r="E1634" s="99"/>
      <c r="F1634" s="100"/>
      <c r="G1634" s="101"/>
      <c r="H1634" s="81"/>
      <c r="I1634" s="102"/>
      <c r="J1634" s="100"/>
      <c r="K1634" s="103"/>
      <c r="L1634" s="81"/>
      <c r="M1634" s="100"/>
      <c r="N1634" s="103"/>
      <c r="O1634" s="81"/>
    </row>
    <row r="1635" spans="1:15">
      <c r="A1635" s="77"/>
      <c r="B1635" s="98"/>
      <c r="C1635" s="79" t="str">
        <f>IFERROR(IF(B1635="No CAS","",INDEX('DEQ Pollutant List'!$C$7:$C$611,MATCH('3. Pollutant Emissions - EF'!B1635,'DEQ Pollutant List'!$B$7:$B$611,0))),"")</f>
        <v/>
      </c>
      <c r="D1635" s="113" t="str">
        <f>IFERROR(IF(OR($B1635="",$B1635="No CAS"),INDEX('DEQ Pollutant List'!$A$7:$A$611,MATCH($C1635,'DEQ Pollutant List'!$C$7:$C$611,0)),INDEX('DEQ Pollutant List'!$A$7:$A$611,MATCH($B1635,'DEQ Pollutant List'!$B$7:$B$611,0))),"")</f>
        <v/>
      </c>
      <c r="E1635" s="99"/>
      <c r="F1635" s="100"/>
      <c r="G1635" s="101"/>
      <c r="H1635" s="81"/>
      <c r="I1635" s="102"/>
      <c r="J1635" s="100"/>
      <c r="K1635" s="103"/>
      <c r="L1635" s="81"/>
      <c r="M1635" s="100"/>
      <c r="N1635" s="103"/>
      <c r="O1635" s="81"/>
    </row>
    <row r="1636" spans="1:15">
      <c r="A1636" s="77"/>
      <c r="B1636" s="98"/>
      <c r="C1636" s="79" t="str">
        <f>IFERROR(IF(B1636="No CAS","",INDEX('DEQ Pollutant List'!$C$7:$C$611,MATCH('3. Pollutant Emissions - EF'!B1636,'DEQ Pollutant List'!$B$7:$B$611,0))),"")</f>
        <v/>
      </c>
      <c r="D1636" s="113" t="str">
        <f>IFERROR(IF(OR($B1636="",$B1636="No CAS"),INDEX('DEQ Pollutant List'!$A$7:$A$611,MATCH($C1636,'DEQ Pollutant List'!$C$7:$C$611,0)),INDEX('DEQ Pollutant List'!$A$7:$A$611,MATCH($B1636,'DEQ Pollutant List'!$B$7:$B$611,0))),"")</f>
        <v/>
      </c>
      <c r="E1636" s="99"/>
      <c r="F1636" s="100"/>
      <c r="G1636" s="101"/>
      <c r="H1636" s="81"/>
      <c r="I1636" s="102"/>
      <c r="J1636" s="100"/>
      <c r="K1636" s="103"/>
      <c r="L1636" s="81"/>
      <c r="M1636" s="100"/>
      <c r="N1636" s="103"/>
      <c r="O1636" s="81"/>
    </row>
    <row r="1637" spans="1:15">
      <c r="A1637" s="77"/>
      <c r="B1637" s="98"/>
      <c r="C1637" s="79" t="str">
        <f>IFERROR(IF(B1637="No CAS","",INDEX('DEQ Pollutant List'!$C$7:$C$611,MATCH('3. Pollutant Emissions - EF'!B1637,'DEQ Pollutant List'!$B$7:$B$611,0))),"")</f>
        <v/>
      </c>
      <c r="D1637" s="113" t="str">
        <f>IFERROR(IF(OR($B1637="",$B1637="No CAS"),INDEX('DEQ Pollutant List'!$A$7:$A$611,MATCH($C1637,'DEQ Pollutant List'!$C$7:$C$611,0)),INDEX('DEQ Pollutant List'!$A$7:$A$611,MATCH($B1637,'DEQ Pollutant List'!$B$7:$B$611,0))),"")</f>
        <v/>
      </c>
      <c r="E1637" s="99"/>
      <c r="F1637" s="100"/>
      <c r="G1637" s="101"/>
      <c r="H1637" s="81"/>
      <c r="I1637" s="102"/>
      <c r="J1637" s="100"/>
      <c r="K1637" s="103"/>
      <c r="L1637" s="81"/>
      <c r="M1637" s="100"/>
      <c r="N1637" s="103"/>
      <c r="O1637" s="81"/>
    </row>
    <row r="1638" spans="1:15">
      <c r="A1638" s="77"/>
      <c r="B1638" s="98"/>
      <c r="C1638" s="79" t="str">
        <f>IFERROR(IF(B1638="No CAS","",INDEX('DEQ Pollutant List'!$C$7:$C$611,MATCH('3. Pollutant Emissions - EF'!B1638,'DEQ Pollutant List'!$B$7:$B$611,0))),"")</f>
        <v/>
      </c>
      <c r="D1638" s="113" t="str">
        <f>IFERROR(IF(OR($B1638="",$B1638="No CAS"),INDEX('DEQ Pollutant List'!$A$7:$A$611,MATCH($C1638,'DEQ Pollutant List'!$C$7:$C$611,0)),INDEX('DEQ Pollutant List'!$A$7:$A$611,MATCH($B1638,'DEQ Pollutant List'!$B$7:$B$611,0))),"")</f>
        <v/>
      </c>
      <c r="E1638" s="99"/>
      <c r="F1638" s="100"/>
      <c r="G1638" s="101"/>
      <c r="H1638" s="81"/>
      <c r="I1638" s="102"/>
      <c r="J1638" s="100"/>
      <c r="K1638" s="103"/>
      <c r="L1638" s="81"/>
      <c r="M1638" s="100"/>
      <c r="N1638" s="103"/>
      <c r="O1638" s="81"/>
    </row>
    <row r="1639" spans="1:15">
      <c r="A1639" s="77"/>
      <c r="B1639" s="98"/>
      <c r="C1639" s="79" t="str">
        <f>IFERROR(IF(B1639="No CAS","",INDEX('DEQ Pollutant List'!$C$7:$C$611,MATCH('3. Pollutant Emissions - EF'!B1639,'DEQ Pollutant List'!$B$7:$B$611,0))),"")</f>
        <v/>
      </c>
      <c r="D1639" s="113" t="str">
        <f>IFERROR(IF(OR($B1639="",$B1639="No CAS"),INDEX('DEQ Pollutant List'!$A$7:$A$611,MATCH($C1639,'DEQ Pollutant List'!$C$7:$C$611,0)),INDEX('DEQ Pollutant List'!$A$7:$A$611,MATCH($B1639,'DEQ Pollutant List'!$B$7:$B$611,0))),"")</f>
        <v/>
      </c>
      <c r="E1639" s="99"/>
      <c r="F1639" s="100"/>
      <c r="G1639" s="101"/>
      <c r="H1639" s="81"/>
      <c r="I1639" s="102"/>
      <c r="J1639" s="100"/>
      <c r="K1639" s="103"/>
      <c r="L1639" s="81"/>
      <c r="M1639" s="100"/>
      <c r="N1639" s="103"/>
      <c r="O1639" s="81"/>
    </row>
    <row r="1640" spans="1:15">
      <c r="A1640" s="77"/>
      <c r="B1640" s="98"/>
      <c r="C1640" s="79" t="str">
        <f>IFERROR(IF(B1640="No CAS","",INDEX('DEQ Pollutant List'!$C$7:$C$611,MATCH('3. Pollutant Emissions - EF'!B1640,'DEQ Pollutant List'!$B$7:$B$611,0))),"")</f>
        <v/>
      </c>
      <c r="D1640" s="113" t="str">
        <f>IFERROR(IF(OR($B1640="",$B1640="No CAS"),INDEX('DEQ Pollutant List'!$A$7:$A$611,MATCH($C1640,'DEQ Pollutant List'!$C$7:$C$611,0)),INDEX('DEQ Pollutant List'!$A$7:$A$611,MATCH($B1640,'DEQ Pollutant List'!$B$7:$B$611,0))),"")</f>
        <v/>
      </c>
      <c r="E1640" s="99"/>
      <c r="F1640" s="100"/>
      <c r="G1640" s="101"/>
      <c r="H1640" s="81"/>
      <c r="I1640" s="102"/>
      <c r="J1640" s="100"/>
      <c r="K1640" s="103"/>
      <c r="L1640" s="81"/>
      <c r="M1640" s="100"/>
      <c r="N1640" s="103"/>
      <c r="O1640" s="81"/>
    </row>
    <row r="1641" spans="1:15">
      <c r="A1641" s="77"/>
      <c r="B1641" s="98"/>
      <c r="C1641" s="79" t="str">
        <f>IFERROR(IF(B1641="No CAS","",INDEX('DEQ Pollutant List'!$C$7:$C$611,MATCH('3. Pollutant Emissions - EF'!B1641,'DEQ Pollutant List'!$B$7:$B$611,0))),"")</f>
        <v/>
      </c>
      <c r="D1641" s="113" t="str">
        <f>IFERROR(IF(OR($B1641="",$B1641="No CAS"),INDEX('DEQ Pollutant List'!$A$7:$A$611,MATCH($C1641,'DEQ Pollutant List'!$C$7:$C$611,0)),INDEX('DEQ Pollutant List'!$A$7:$A$611,MATCH($B1641,'DEQ Pollutant List'!$B$7:$B$611,0))),"")</f>
        <v/>
      </c>
      <c r="E1641" s="99"/>
      <c r="F1641" s="100"/>
      <c r="G1641" s="101"/>
      <c r="H1641" s="81"/>
      <c r="I1641" s="102"/>
      <c r="J1641" s="100"/>
      <c r="K1641" s="103"/>
      <c r="L1641" s="81"/>
      <c r="M1641" s="100"/>
      <c r="N1641" s="103"/>
      <c r="O1641" s="81"/>
    </row>
    <row r="1642" spans="1:15">
      <c r="A1642" s="77"/>
      <c r="B1642" s="98"/>
      <c r="C1642" s="79" t="str">
        <f>IFERROR(IF(B1642="No CAS","",INDEX('DEQ Pollutant List'!$C$7:$C$611,MATCH('3. Pollutant Emissions - EF'!B1642,'DEQ Pollutant List'!$B$7:$B$611,0))),"")</f>
        <v/>
      </c>
      <c r="D1642" s="113" t="str">
        <f>IFERROR(IF(OR($B1642="",$B1642="No CAS"),INDEX('DEQ Pollutant List'!$A$7:$A$611,MATCH($C1642,'DEQ Pollutant List'!$C$7:$C$611,0)),INDEX('DEQ Pollutant List'!$A$7:$A$611,MATCH($B1642,'DEQ Pollutant List'!$B$7:$B$611,0))),"")</f>
        <v/>
      </c>
      <c r="E1642" s="99"/>
      <c r="F1642" s="100"/>
      <c r="G1642" s="101"/>
      <c r="H1642" s="81"/>
      <c r="I1642" s="102"/>
      <c r="J1642" s="100"/>
      <c r="K1642" s="103"/>
      <c r="L1642" s="81"/>
      <c r="M1642" s="100"/>
      <c r="N1642" s="103"/>
      <c r="O1642" s="81"/>
    </row>
    <row r="1643" spans="1:15">
      <c r="A1643" s="77"/>
      <c r="B1643" s="98"/>
      <c r="C1643" s="79" t="str">
        <f>IFERROR(IF(B1643="No CAS","",INDEX('DEQ Pollutant List'!$C$7:$C$611,MATCH('3. Pollutant Emissions - EF'!B1643,'DEQ Pollutant List'!$B$7:$B$611,0))),"")</f>
        <v/>
      </c>
      <c r="D1643" s="113" t="str">
        <f>IFERROR(IF(OR($B1643="",$B1643="No CAS"),INDEX('DEQ Pollutant List'!$A$7:$A$611,MATCH($C1643,'DEQ Pollutant List'!$C$7:$C$611,0)),INDEX('DEQ Pollutant List'!$A$7:$A$611,MATCH($B1643,'DEQ Pollutant List'!$B$7:$B$611,0))),"")</f>
        <v/>
      </c>
      <c r="E1643" s="99"/>
      <c r="F1643" s="100"/>
      <c r="G1643" s="101"/>
      <c r="H1643" s="81"/>
      <c r="I1643" s="102"/>
      <c r="J1643" s="100"/>
      <c r="K1643" s="103"/>
      <c r="L1643" s="81"/>
      <c r="M1643" s="100"/>
      <c r="N1643" s="103"/>
      <c r="O1643" s="81"/>
    </row>
    <row r="1644" spans="1:15">
      <c r="A1644" s="77"/>
      <c r="B1644" s="98"/>
      <c r="C1644" s="79" t="str">
        <f>IFERROR(IF(B1644="No CAS","",INDEX('DEQ Pollutant List'!$C$7:$C$611,MATCH('3. Pollutant Emissions - EF'!B1644,'DEQ Pollutant List'!$B$7:$B$611,0))),"")</f>
        <v/>
      </c>
      <c r="D1644" s="113" t="str">
        <f>IFERROR(IF(OR($B1644="",$B1644="No CAS"),INDEX('DEQ Pollutant List'!$A$7:$A$611,MATCH($C1644,'DEQ Pollutant List'!$C$7:$C$611,0)),INDEX('DEQ Pollutant List'!$A$7:$A$611,MATCH($B1644,'DEQ Pollutant List'!$B$7:$B$611,0))),"")</f>
        <v/>
      </c>
      <c r="E1644" s="99"/>
      <c r="F1644" s="100"/>
      <c r="G1644" s="101"/>
      <c r="H1644" s="81"/>
      <c r="I1644" s="102"/>
      <c r="J1644" s="100"/>
      <c r="K1644" s="103"/>
      <c r="L1644" s="81"/>
      <c r="M1644" s="100"/>
      <c r="N1644" s="103"/>
      <c r="O1644" s="81"/>
    </row>
    <row r="1645" spans="1:15">
      <c r="A1645" s="77"/>
      <c r="B1645" s="98"/>
      <c r="C1645" s="79" t="str">
        <f>IFERROR(IF(B1645="No CAS","",INDEX('DEQ Pollutant List'!$C$7:$C$611,MATCH('3. Pollutant Emissions - EF'!B1645,'DEQ Pollutant List'!$B$7:$B$611,0))),"")</f>
        <v/>
      </c>
      <c r="D1645" s="113" t="str">
        <f>IFERROR(IF(OR($B1645="",$B1645="No CAS"),INDEX('DEQ Pollutant List'!$A$7:$A$611,MATCH($C1645,'DEQ Pollutant List'!$C$7:$C$611,0)),INDEX('DEQ Pollutant List'!$A$7:$A$611,MATCH($B1645,'DEQ Pollutant List'!$B$7:$B$611,0))),"")</f>
        <v/>
      </c>
      <c r="E1645" s="99"/>
      <c r="F1645" s="100"/>
      <c r="G1645" s="101"/>
      <c r="H1645" s="81"/>
      <c r="I1645" s="102"/>
      <c r="J1645" s="100"/>
      <c r="K1645" s="103"/>
      <c r="L1645" s="81"/>
      <c r="M1645" s="100"/>
      <c r="N1645" s="103"/>
      <c r="O1645" s="81"/>
    </row>
    <row r="1646" spans="1:15">
      <c r="A1646" s="77"/>
      <c r="B1646" s="98"/>
      <c r="C1646" s="79" t="str">
        <f>IFERROR(IF(B1646="No CAS","",INDEX('DEQ Pollutant List'!$C$7:$C$611,MATCH('3. Pollutant Emissions - EF'!B1646,'DEQ Pollutant List'!$B$7:$B$611,0))),"")</f>
        <v/>
      </c>
      <c r="D1646" s="113" t="str">
        <f>IFERROR(IF(OR($B1646="",$B1646="No CAS"),INDEX('DEQ Pollutant List'!$A$7:$A$611,MATCH($C1646,'DEQ Pollutant List'!$C$7:$C$611,0)),INDEX('DEQ Pollutant List'!$A$7:$A$611,MATCH($B1646,'DEQ Pollutant List'!$B$7:$B$611,0))),"")</f>
        <v/>
      </c>
      <c r="E1646" s="99"/>
      <c r="F1646" s="100"/>
      <c r="G1646" s="101"/>
      <c r="H1646" s="81"/>
      <c r="I1646" s="102"/>
      <c r="J1646" s="100"/>
      <c r="K1646" s="103"/>
      <c r="L1646" s="81"/>
      <c r="M1646" s="100"/>
      <c r="N1646" s="103"/>
      <c r="O1646" s="81"/>
    </row>
    <row r="1647" spans="1:15">
      <c r="A1647" s="77"/>
      <c r="B1647" s="98"/>
      <c r="C1647" s="79" t="str">
        <f>IFERROR(IF(B1647="No CAS","",INDEX('DEQ Pollutant List'!$C$7:$C$611,MATCH('3. Pollutant Emissions - EF'!B1647,'DEQ Pollutant List'!$B$7:$B$611,0))),"")</f>
        <v/>
      </c>
      <c r="D1647" s="113" t="str">
        <f>IFERROR(IF(OR($B1647="",$B1647="No CAS"),INDEX('DEQ Pollutant List'!$A$7:$A$611,MATCH($C1647,'DEQ Pollutant List'!$C$7:$C$611,0)),INDEX('DEQ Pollutant List'!$A$7:$A$611,MATCH($B1647,'DEQ Pollutant List'!$B$7:$B$611,0))),"")</f>
        <v/>
      </c>
      <c r="E1647" s="99"/>
      <c r="F1647" s="100"/>
      <c r="G1647" s="101"/>
      <c r="H1647" s="81"/>
      <c r="I1647" s="102"/>
      <c r="J1647" s="100"/>
      <c r="K1647" s="103"/>
      <c r="L1647" s="81"/>
      <c r="M1647" s="100"/>
      <c r="N1647" s="103"/>
      <c r="O1647" s="81"/>
    </row>
    <row r="1648" spans="1:15">
      <c r="A1648" s="77"/>
      <c r="B1648" s="98"/>
      <c r="C1648" s="79" t="str">
        <f>IFERROR(IF(B1648="No CAS","",INDEX('DEQ Pollutant List'!$C$7:$C$611,MATCH('3. Pollutant Emissions - EF'!B1648,'DEQ Pollutant List'!$B$7:$B$611,0))),"")</f>
        <v/>
      </c>
      <c r="D1648" s="113" t="str">
        <f>IFERROR(IF(OR($B1648="",$B1648="No CAS"),INDEX('DEQ Pollutant List'!$A$7:$A$611,MATCH($C1648,'DEQ Pollutant List'!$C$7:$C$611,0)),INDEX('DEQ Pollutant List'!$A$7:$A$611,MATCH($B1648,'DEQ Pollutant List'!$B$7:$B$611,0))),"")</f>
        <v/>
      </c>
      <c r="E1648" s="99"/>
      <c r="F1648" s="100"/>
      <c r="G1648" s="101"/>
      <c r="H1648" s="81"/>
      <c r="I1648" s="102"/>
      <c r="J1648" s="100"/>
      <c r="K1648" s="103"/>
      <c r="L1648" s="81"/>
      <c r="M1648" s="100"/>
      <c r="N1648" s="103"/>
      <c r="O1648" s="81"/>
    </row>
    <row r="1649" spans="1:15">
      <c r="A1649" s="77"/>
      <c r="B1649" s="98"/>
      <c r="C1649" s="79" t="str">
        <f>IFERROR(IF(B1649="No CAS","",INDEX('DEQ Pollutant List'!$C$7:$C$611,MATCH('3. Pollutant Emissions - EF'!B1649,'DEQ Pollutant List'!$B$7:$B$611,0))),"")</f>
        <v/>
      </c>
      <c r="D1649" s="113" t="str">
        <f>IFERROR(IF(OR($B1649="",$B1649="No CAS"),INDEX('DEQ Pollutant List'!$A$7:$A$611,MATCH($C1649,'DEQ Pollutant List'!$C$7:$C$611,0)),INDEX('DEQ Pollutant List'!$A$7:$A$611,MATCH($B1649,'DEQ Pollutant List'!$B$7:$B$611,0))),"")</f>
        <v/>
      </c>
      <c r="E1649" s="99"/>
      <c r="F1649" s="100"/>
      <c r="G1649" s="101"/>
      <c r="H1649" s="81"/>
      <c r="I1649" s="102"/>
      <c r="J1649" s="100"/>
      <c r="K1649" s="103"/>
      <c r="L1649" s="81"/>
      <c r="M1649" s="100"/>
      <c r="N1649" s="103"/>
      <c r="O1649" s="81"/>
    </row>
    <row r="1650" spans="1:15">
      <c r="A1650" s="77"/>
      <c r="B1650" s="98"/>
      <c r="C1650" s="79" t="str">
        <f>IFERROR(IF(B1650="No CAS","",INDEX('DEQ Pollutant List'!$C$7:$C$611,MATCH('3. Pollutant Emissions - EF'!B1650,'DEQ Pollutant List'!$B$7:$B$611,0))),"")</f>
        <v/>
      </c>
      <c r="D1650" s="113" t="str">
        <f>IFERROR(IF(OR($B1650="",$B1650="No CAS"),INDEX('DEQ Pollutant List'!$A$7:$A$611,MATCH($C1650,'DEQ Pollutant List'!$C$7:$C$611,0)),INDEX('DEQ Pollutant List'!$A$7:$A$611,MATCH($B1650,'DEQ Pollutant List'!$B$7:$B$611,0))),"")</f>
        <v/>
      </c>
      <c r="E1650" s="99"/>
      <c r="F1650" s="100"/>
      <c r="G1650" s="101"/>
      <c r="H1650" s="81"/>
      <c r="I1650" s="102"/>
      <c r="J1650" s="100"/>
      <c r="K1650" s="103"/>
      <c r="L1650" s="81"/>
      <c r="M1650" s="100"/>
      <c r="N1650" s="103"/>
      <c r="O1650" s="81"/>
    </row>
    <row r="1651" spans="1:15">
      <c r="A1651" s="77"/>
      <c r="B1651" s="98"/>
      <c r="C1651" s="79" t="str">
        <f>IFERROR(IF(B1651="No CAS","",INDEX('DEQ Pollutant List'!$C$7:$C$611,MATCH('3. Pollutant Emissions - EF'!B1651,'DEQ Pollutant List'!$B$7:$B$611,0))),"")</f>
        <v/>
      </c>
      <c r="D1651" s="113" t="str">
        <f>IFERROR(IF(OR($B1651="",$B1651="No CAS"),INDEX('DEQ Pollutant List'!$A$7:$A$611,MATCH($C1651,'DEQ Pollutant List'!$C$7:$C$611,0)),INDEX('DEQ Pollutant List'!$A$7:$A$611,MATCH($B1651,'DEQ Pollutant List'!$B$7:$B$611,0))),"")</f>
        <v/>
      </c>
      <c r="E1651" s="99"/>
      <c r="F1651" s="100"/>
      <c r="G1651" s="101"/>
      <c r="H1651" s="81"/>
      <c r="I1651" s="102"/>
      <c r="J1651" s="100"/>
      <c r="K1651" s="103"/>
      <c r="L1651" s="81"/>
      <c r="M1651" s="100"/>
      <c r="N1651" s="103"/>
      <c r="O1651" s="81"/>
    </row>
    <row r="1652" spans="1:15">
      <c r="A1652" s="77"/>
      <c r="B1652" s="98"/>
      <c r="C1652" s="79" t="str">
        <f>IFERROR(IF(B1652="No CAS","",INDEX('DEQ Pollutant List'!$C$7:$C$611,MATCH('3. Pollutant Emissions - EF'!B1652,'DEQ Pollutant List'!$B$7:$B$611,0))),"")</f>
        <v/>
      </c>
      <c r="D1652" s="113" t="str">
        <f>IFERROR(IF(OR($B1652="",$B1652="No CAS"),INDEX('DEQ Pollutant List'!$A$7:$A$611,MATCH($C1652,'DEQ Pollutant List'!$C$7:$C$611,0)),INDEX('DEQ Pollutant List'!$A$7:$A$611,MATCH($B1652,'DEQ Pollutant List'!$B$7:$B$611,0))),"")</f>
        <v/>
      </c>
      <c r="E1652" s="99"/>
      <c r="F1652" s="100"/>
      <c r="G1652" s="101"/>
      <c r="H1652" s="81"/>
      <c r="I1652" s="102"/>
      <c r="J1652" s="100"/>
      <c r="K1652" s="103"/>
      <c r="L1652" s="81"/>
      <c r="M1652" s="100"/>
      <c r="N1652" s="103"/>
      <c r="O1652" s="81"/>
    </row>
    <row r="1653" spans="1:15">
      <c r="A1653" s="77"/>
      <c r="B1653" s="98"/>
      <c r="C1653" s="79" t="str">
        <f>IFERROR(IF(B1653="No CAS","",INDEX('DEQ Pollutant List'!$C$7:$C$611,MATCH('3. Pollutant Emissions - EF'!B1653,'DEQ Pollutant List'!$B$7:$B$611,0))),"")</f>
        <v/>
      </c>
      <c r="D1653" s="113" t="str">
        <f>IFERROR(IF(OR($B1653="",$B1653="No CAS"),INDEX('DEQ Pollutant List'!$A$7:$A$611,MATCH($C1653,'DEQ Pollutant List'!$C$7:$C$611,0)),INDEX('DEQ Pollutant List'!$A$7:$A$611,MATCH($B1653,'DEQ Pollutant List'!$B$7:$B$611,0))),"")</f>
        <v/>
      </c>
      <c r="E1653" s="99"/>
      <c r="F1653" s="100"/>
      <c r="G1653" s="101"/>
      <c r="H1653" s="81"/>
      <c r="I1653" s="102"/>
      <c r="J1653" s="100"/>
      <c r="K1653" s="103"/>
      <c r="L1653" s="81"/>
      <c r="M1653" s="100"/>
      <c r="N1653" s="103"/>
      <c r="O1653" s="81"/>
    </row>
    <row r="1654" spans="1:15">
      <c r="A1654" s="77"/>
      <c r="B1654" s="98"/>
      <c r="C1654" s="79" t="str">
        <f>IFERROR(IF(B1654="No CAS","",INDEX('DEQ Pollutant List'!$C$7:$C$611,MATCH('3. Pollutant Emissions - EF'!B1654,'DEQ Pollutant List'!$B$7:$B$611,0))),"")</f>
        <v/>
      </c>
      <c r="D1654" s="113" t="str">
        <f>IFERROR(IF(OR($B1654="",$B1654="No CAS"),INDEX('DEQ Pollutant List'!$A$7:$A$611,MATCH($C1654,'DEQ Pollutant List'!$C$7:$C$611,0)),INDEX('DEQ Pollutant List'!$A$7:$A$611,MATCH($B1654,'DEQ Pollutant List'!$B$7:$B$611,0))),"")</f>
        <v/>
      </c>
      <c r="E1654" s="99"/>
      <c r="F1654" s="100"/>
      <c r="G1654" s="101"/>
      <c r="H1654" s="81"/>
      <c r="I1654" s="102"/>
      <c r="J1654" s="100"/>
      <c r="K1654" s="103"/>
      <c r="L1654" s="81"/>
      <c r="M1654" s="100"/>
      <c r="N1654" s="103"/>
      <c r="O1654" s="81"/>
    </row>
    <row r="1655" spans="1:15">
      <c r="A1655" s="77"/>
      <c r="B1655" s="98"/>
      <c r="C1655" s="79" t="str">
        <f>IFERROR(IF(B1655="No CAS","",INDEX('DEQ Pollutant List'!$C$7:$C$611,MATCH('3. Pollutant Emissions - EF'!B1655,'DEQ Pollutant List'!$B$7:$B$611,0))),"")</f>
        <v/>
      </c>
      <c r="D1655" s="113" t="str">
        <f>IFERROR(IF(OR($B1655="",$B1655="No CAS"),INDEX('DEQ Pollutant List'!$A$7:$A$611,MATCH($C1655,'DEQ Pollutant List'!$C$7:$C$611,0)),INDEX('DEQ Pollutant List'!$A$7:$A$611,MATCH($B1655,'DEQ Pollutant List'!$B$7:$B$611,0))),"")</f>
        <v/>
      </c>
      <c r="E1655" s="99"/>
      <c r="F1655" s="100"/>
      <c r="G1655" s="101"/>
      <c r="H1655" s="81"/>
      <c r="I1655" s="102"/>
      <c r="J1655" s="100"/>
      <c r="K1655" s="103"/>
      <c r="L1655" s="81"/>
      <c r="M1655" s="100"/>
      <c r="N1655" s="103"/>
      <c r="O1655" s="81"/>
    </row>
    <row r="1656" spans="1:15">
      <c r="A1656" s="77"/>
      <c r="B1656" s="98"/>
      <c r="C1656" s="79" t="str">
        <f>IFERROR(IF(B1656="No CAS","",INDEX('DEQ Pollutant List'!$C$7:$C$611,MATCH('3. Pollutant Emissions - EF'!B1656,'DEQ Pollutant List'!$B$7:$B$611,0))),"")</f>
        <v/>
      </c>
      <c r="D1656" s="113" t="str">
        <f>IFERROR(IF(OR($B1656="",$B1656="No CAS"),INDEX('DEQ Pollutant List'!$A$7:$A$611,MATCH($C1656,'DEQ Pollutant List'!$C$7:$C$611,0)),INDEX('DEQ Pollutant List'!$A$7:$A$611,MATCH($B1656,'DEQ Pollutant List'!$B$7:$B$611,0))),"")</f>
        <v/>
      </c>
      <c r="E1656" s="99"/>
      <c r="F1656" s="100"/>
      <c r="G1656" s="101"/>
      <c r="H1656" s="81"/>
      <c r="I1656" s="102"/>
      <c r="J1656" s="100"/>
      <c r="K1656" s="103"/>
      <c r="L1656" s="81"/>
      <c r="M1656" s="100"/>
      <c r="N1656" s="103"/>
      <c r="O1656" s="81"/>
    </row>
    <row r="1657" spans="1:15">
      <c r="A1657" s="77"/>
      <c r="B1657" s="98"/>
      <c r="C1657" s="79" t="str">
        <f>IFERROR(IF(B1657="No CAS","",INDEX('DEQ Pollutant List'!$C$7:$C$611,MATCH('3. Pollutant Emissions - EF'!B1657,'DEQ Pollutant List'!$B$7:$B$611,0))),"")</f>
        <v/>
      </c>
      <c r="D1657" s="113" t="str">
        <f>IFERROR(IF(OR($B1657="",$B1657="No CAS"),INDEX('DEQ Pollutant List'!$A$7:$A$611,MATCH($C1657,'DEQ Pollutant List'!$C$7:$C$611,0)),INDEX('DEQ Pollutant List'!$A$7:$A$611,MATCH($B1657,'DEQ Pollutant List'!$B$7:$B$611,0))),"")</f>
        <v/>
      </c>
      <c r="E1657" s="99"/>
      <c r="F1657" s="100"/>
      <c r="G1657" s="101"/>
      <c r="H1657" s="81"/>
      <c r="I1657" s="102"/>
      <c r="J1657" s="100"/>
      <c r="K1657" s="103"/>
      <c r="L1657" s="81"/>
      <c r="M1657" s="100"/>
      <c r="N1657" s="103"/>
      <c r="O1657" s="81"/>
    </row>
    <row r="1658" spans="1:15">
      <c r="A1658" s="77"/>
      <c r="B1658" s="98"/>
      <c r="C1658" s="79" t="str">
        <f>IFERROR(IF(B1658="No CAS","",INDEX('DEQ Pollutant List'!$C$7:$C$611,MATCH('3. Pollutant Emissions - EF'!B1658,'DEQ Pollutant List'!$B$7:$B$611,0))),"")</f>
        <v/>
      </c>
      <c r="D1658" s="113" t="str">
        <f>IFERROR(IF(OR($B1658="",$B1658="No CAS"),INDEX('DEQ Pollutant List'!$A$7:$A$611,MATCH($C1658,'DEQ Pollutant List'!$C$7:$C$611,0)),INDEX('DEQ Pollutant List'!$A$7:$A$611,MATCH($B1658,'DEQ Pollutant List'!$B$7:$B$611,0))),"")</f>
        <v/>
      </c>
      <c r="E1658" s="99"/>
      <c r="F1658" s="100"/>
      <c r="G1658" s="101"/>
      <c r="H1658" s="81"/>
      <c r="I1658" s="102"/>
      <c r="J1658" s="100"/>
      <c r="K1658" s="103"/>
      <c r="L1658" s="81"/>
      <c r="M1658" s="100"/>
      <c r="N1658" s="103"/>
      <c r="O1658" s="81"/>
    </row>
    <row r="1659" spans="1:15">
      <c r="A1659" s="77"/>
      <c r="B1659" s="98"/>
      <c r="C1659" s="79" t="str">
        <f>IFERROR(IF(B1659="No CAS","",INDEX('DEQ Pollutant List'!$C$7:$C$611,MATCH('3. Pollutant Emissions - EF'!B1659,'DEQ Pollutant List'!$B$7:$B$611,0))),"")</f>
        <v/>
      </c>
      <c r="D1659" s="113" t="str">
        <f>IFERROR(IF(OR($B1659="",$B1659="No CAS"),INDEX('DEQ Pollutant List'!$A$7:$A$611,MATCH($C1659,'DEQ Pollutant List'!$C$7:$C$611,0)),INDEX('DEQ Pollutant List'!$A$7:$A$611,MATCH($B1659,'DEQ Pollutant List'!$B$7:$B$611,0))),"")</f>
        <v/>
      </c>
      <c r="E1659" s="99"/>
      <c r="F1659" s="100"/>
      <c r="G1659" s="101"/>
      <c r="H1659" s="81"/>
      <c r="I1659" s="102"/>
      <c r="J1659" s="100"/>
      <c r="K1659" s="103"/>
      <c r="L1659" s="81"/>
      <c r="M1659" s="100"/>
      <c r="N1659" s="103"/>
      <c r="O1659" s="81"/>
    </row>
    <row r="1660" spans="1:15">
      <c r="A1660" s="77"/>
      <c r="B1660" s="98"/>
      <c r="C1660" s="79" t="str">
        <f>IFERROR(IF(B1660="No CAS","",INDEX('DEQ Pollutant List'!$C$7:$C$611,MATCH('3. Pollutant Emissions - EF'!B1660,'DEQ Pollutant List'!$B$7:$B$611,0))),"")</f>
        <v/>
      </c>
      <c r="D1660" s="113" t="str">
        <f>IFERROR(IF(OR($B1660="",$B1660="No CAS"),INDEX('DEQ Pollutant List'!$A$7:$A$611,MATCH($C1660,'DEQ Pollutant List'!$C$7:$C$611,0)),INDEX('DEQ Pollutant List'!$A$7:$A$611,MATCH($B1660,'DEQ Pollutant List'!$B$7:$B$611,0))),"")</f>
        <v/>
      </c>
      <c r="E1660" s="99"/>
      <c r="F1660" s="100"/>
      <c r="G1660" s="101"/>
      <c r="H1660" s="81"/>
      <c r="I1660" s="102"/>
      <c r="J1660" s="100"/>
      <c r="K1660" s="103"/>
      <c r="L1660" s="81"/>
      <c r="M1660" s="100"/>
      <c r="N1660" s="103"/>
      <c r="O1660" s="81"/>
    </row>
    <row r="1661" spans="1:15">
      <c r="A1661" s="77"/>
      <c r="B1661" s="98"/>
      <c r="C1661" s="79" t="str">
        <f>IFERROR(IF(B1661="No CAS","",INDEX('DEQ Pollutant List'!$C$7:$C$611,MATCH('3. Pollutant Emissions - EF'!B1661,'DEQ Pollutant List'!$B$7:$B$611,0))),"")</f>
        <v/>
      </c>
      <c r="D1661" s="113" t="str">
        <f>IFERROR(IF(OR($B1661="",$B1661="No CAS"),INDEX('DEQ Pollutant List'!$A$7:$A$611,MATCH($C1661,'DEQ Pollutant List'!$C$7:$C$611,0)),INDEX('DEQ Pollutant List'!$A$7:$A$611,MATCH($B1661,'DEQ Pollutant List'!$B$7:$B$611,0))),"")</f>
        <v/>
      </c>
      <c r="E1661" s="99"/>
      <c r="F1661" s="100"/>
      <c r="G1661" s="101"/>
      <c r="H1661" s="81"/>
      <c r="I1661" s="102"/>
      <c r="J1661" s="100"/>
      <c r="K1661" s="103"/>
      <c r="L1661" s="81"/>
      <c r="M1661" s="100"/>
      <c r="N1661" s="103"/>
      <c r="O1661" s="81"/>
    </row>
    <row r="1662" spans="1:15">
      <c r="A1662" s="77"/>
      <c r="B1662" s="98"/>
      <c r="C1662" s="79" t="str">
        <f>IFERROR(IF(B1662="No CAS","",INDEX('DEQ Pollutant List'!$C$7:$C$611,MATCH('3. Pollutant Emissions - EF'!B1662,'DEQ Pollutant List'!$B$7:$B$611,0))),"")</f>
        <v/>
      </c>
      <c r="D1662" s="113" t="str">
        <f>IFERROR(IF(OR($B1662="",$B1662="No CAS"),INDEX('DEQ Pollutant List'!$A$7:$A$611,MATCH($C1662,'DEQ Pollutant List'!$C$7:$C$611,0)),INDEX('DEQ Pollutant List'!$A$7:$A$611,MATCH($B1662,'DEQ Pollutant List'!$B$7:$B$611,0))),"")</f>
        <v/>
      </c>
      <c r="E1662" s="99"/>
      <c r="F1662" s="100"/>
      <c r="G1662" s="101"/>
      <c r="H1662" s="81"/>
      <c r="I1662" s="102"/>
      <c r="J1662" s="100"/>
      <c r="K1662" s="103"/>
      <c r="L1662" s="81"/>
      <c r="M1662" s="100"/>
      <c r="N1662" s="103"/>
      <c r="O1662" s="81"/>
    </row>
    <row r="1663" spans="1:15">
      <c r="A1663" s="77"/>
      <c r="B1663" s="98"/>
      <c r="C1663" s="79" t="str">
        <f>IFERROR(IF(B1663="No CAS","",INDEX('DEQ Pollutant List'!$C$7:$C$611,MATCH('3. Pollutant Emissions - EF'!B1663,'DEQ Pollutant List'!$B$7:$B$611,0))),"")</f>
        <v/>
      </c>
      <c r="D1663" s="113" t="str">
        <f>IFERROR(IF(OR($B1663="",$B1663="No CAS"),INDEX('DEQ Pollutant List'!$A$7:$A$611,MATCH($C1663,'DEQ Pollutant List'!$C$7:$C$611,0)),INDEX('DEQ Pollutant List'!$A$7:$A$611,MATCH($B1663,'DEQ Pollutant List'!$B$7:$B$611,0))),"")</f>
        <v/>
      </c>
      <c r="E1663" s="99"/>
      <c r="F1663" s="100"/>
      <c r="G1663" s="101"/>
      <c r="H1663" s="81"/>
      <c r="I1663" s="102"/>
      <c r="J1663" s="100"/>
      <c r="K1663" s="103"/>
      <c r="L1663" s="81"/>
      <c r="M1663" s="100"/>
      <c r="N1663" s="103"/>
      <c r="O1663" s="81"/>
    </row>
    <row r="1664" spans="1:15">
      <c r="A1664" s="77"/>
      <c r="B1664" s="98"/>
      <c r="C1664" s="79" t="str">
        <f>IFERROR(IF(B1664="No CAS","",INDEX('DEQ Pollutant List'!$C$7:$C$611,MATCH('3. Pollutant Emissions - EF'!B1664,'DEQ Pollutant List'!$B$7:$B$611,0))),"")</f>
        <v/>
      </c>
      <c r="D1664" s="113" t="str">
        <f>IFERROR(IF(OR($B1664="",$B1664="No CAS"),INDEX('DEQ Pollutant List'!$A$7:$A$611,MATCH($C1664,'DEQ Pollutant List'!$C$7:$C$611,0)),INDEX('DEQ Pollutant List'!$A$7:$A$611,MATCH($B1664,'DEQ Pollutant List'!$B$7:$B$611,0))),"")</f>
        <v/>
      </c>
      <c r="E1664" s="99"/>
      <c r="F1664" s="100"/>
      <c r="G1664" s="101"/>
      <c r="H1664" s="81"/>
      <c r="I1664" s="102"/>
      <c r="J1664" s="100"/>
      <c r="K1664" s="103"/>
      <c r="L1664" s="81"/>
      <c r="M1664" s="100"/>
      <c r="N1664" s="103"/>
      <c r="O1664" s="81"/>
    </row>
    <row r="1665" spans="1:15">
      <c r="A1665" s="77"/>
      <c r="B1665" s="98"/>
      <c r="C1665" s="79" t="str">
        <f>IFERROR(IF(B1665="No CAS","",INDEX('DEQ Pollutant List'!$C$7:$C$611,MATCH('3. Pollutant Emissions - EF'!B1665,'DEQ Pollutant List'!$B$7:$B$611,0))),"")</f>
        <v/>
      </c>
      <c r="D1665" s="113" t="str">
        <f>IFERROR(IF(OR($B1665="",$B1665="No CAS"),INDEX('DEQ Pollutant List'!$A$7:$A$611,MATCH($C1665,'DEQ Pollutant List'!$C$7:$C$611,0)),INDEX('DEQ Pollutant List'!$A$7:$A$611,MATCH($B1665,'DEQ Pollutant List'!$B$7:$B$611,0))),"")</f>
        <v/>
      </c>
      <c r="E1665" s="99"/>
      <c r="F1665" s="100"/>
      <c r="G1665" s="101"/>
      <c r="H1665" s="81"/>
      <c r="I1665" s="102"/>
      <c r="J1665" s="100"/>
      <c r="K1665" s="103"/>
      <c r="L1665" s="81"/>
      <c r="M1665" s="100"/>
      <c r="N1665" s="103"/>
      <c r="O1665" s="81"/>
    </row>
    <row r="1666" spans="1:15">
      <c r="A1666" s="77"/>
      <c r="B1666" s="98"/>
      <c r="C1666" s="79" t="str">
        <f>IFERROR(IF(B1666="No CAS","",INDEX('DEQ Pollutant List'!$C$7:$C$611,MATCH('3. Pollutant Emissions - EF'!B1666,'DEQ Pollutant List'!$B$7:$B$611,0))),"")</f>
        <v/>
      </c>
      <c r="D1666" s="113" t="str">
        <f>IFERROR(IF(OR($B1666="",$B1666="No CAS"),INDEX('DEQ Pollutant List'!$A$7:$A$611,MATCH($C1666,'DEQ Pollutant List'!$C$7:$C$611,0)),INDEX('DEQ Pollutant List'!$A$7:$A$611,MATCH($B1666,'DEQ Pollutant List'!$B$7:$B$611,0))),"")</f>
        <v/>
      </c>
      <c r="E1666" s="99"/>
      <c r="F1666" s="100"/>
      <c r="G1666" s="101"/>
      <c r="H1666" s="81"/>
      <c r="I1666" s="102"/>
      <c r="J1666" s="100"/>
      <c r="K1666" s="103"/>
      <c r="L1666" s="81"/>
      <c r="M1666" s="100"/>
      <c r="N1666" s="103"/>
      <c r="O1666" s="81"/>
    </row>
    <row r="1667" spans="1:15">
      <c r="A1667" s="77"/>
      <c r="B1667" s="98"/>
      <c r="C1667" s="79" t="str">
        <f>IFERROR(IF(B1667="No CAS","",INDEX('DEQ Pollutant List'!$C$7:$C$611,MATCH('3. Pollutant Emissions - EF'!B1667,'DEQ Pollutant List'!$B$7:$B$611,0))),"")</f>
        <v/>
      </c>
      <c r="D1667" s="113" t="str">
        <f>IFERROR(IF(OR($B1667="",$B1667="No CAS"),INDEX('DEQ Pollutant List'!$A$7:$A$611,MATCH($C1667,'DEQ Pollutant List'!$C$7:$C$611,0)),INDEX('DEQ Pollutant List'!$A$7:$A$611,MATCH($B1667,'DEQ Pollutant List'!$B$7:$B$611,0))),"")</f>
        <v/>
      </c>
      <c r="E1667" s="99"/>
      <c r="F1667" s="100"/>
      <c r="G1667" s="101"/>
      <c r="H1667" s="81"/>
      <c r="I1667" s="102"/>
      <c r="J1667" s="100"/>
      <c r="K1667" s="103"/>
      <c r="L1667" s="81"/>
      <c r="M1667" s="100"/>
      <c r="N1667" s="103"/>
      <c r="O1667" s="81"/>
    </row>
    <row r="1668" spans="1:15">
      <c r="A1668" s="77"/>
      <c r="B1668" s="98"/>
      <c r="C1668" s="79" t="str">
        <f>IFERROR(IF(B1668="No CAS","",INDEX('DEQ Pollutant List'!$C$7:$C$611,MATCH('3. Pollutant Emissions - EF'!B1668,'DEQ Pollutant List'!$B$7:$B$611,0))),"")</f>
        <v/>
      </c>
      <c r="D1668" s="113" t="str">
        <f>IFERROR(IF(OR($B1668="",$B1668="No CAS"),INDEX('DEQ Pollutant List'!$A$7:$A$611,MATCH($C1668,'DEQ Pollutant List'!$C$7:$C$611,0)),INDEX('DEQ Pollutant List'!$A$7:$A$611,MATCH($B1668,'DEQ Pollutant List'!$B$7:$B$611,0))),"")</f>
        <v/>
      </c>
      <c r="E1668" s="99"/>
      <c r="F1668" s="100"/>
      <c r="G1668" s="101"/>
      <c r="H1668" s="81"/>
      <c r="I1668" s="102"/>
      <c r="J1668" s="100"/>
      <c r="K1668" s="103"/>
      <c r="L1668" s="81"/>
      <c r="M1668" s="100"/>
      <c r="N1668" s="103"/>
      <c r="O1668" s="81"/>
    </row>
    <row r="1669" spans="1:15">
      <c r="A1669" s="77"/>
      <c r="B1669" s="98"/>
      <c r="C1669" s="79" t="str">
        <f>IFERROR(IF(B1669="No CAS","",INDEX('DEQ Pollutant List'!$C$7:$C$611,MATCH('3. Pollutant Emissions - EF'!B1669,'DEQ Pollutant List'!$B$7:$B$611,0))),"")</f>
        <v/>
      </c>
      <c r="D1669" s="113" t="str">
        <f>IFERROR(IF(OR($B1669="",$B1669="No CAS"),INDEX('DEQ Pollutant List'!$A$7:$A$611,MATCH($C1669,'DEQ Pollutant List'!$C$7:$C$611,0)),INDEX('DEQ Pollutant List'!$A$7:$A$611,MATCH($B1669,'DEQ Pollutant List'!$B$7:$B$611,0))),"")</f>
        <v/>
      </c>
      <c r="E1669" s="99"/>
      <c r="F1669" s="100"/>
      <c r="G1669" s="101"/>
      <c r="H1669" s="81"/>
      <c r="I1669" s="102"/>
      <c r="J1669" s="100"/>
      <c r="K1669" s="103"/>
      <c r="L1669" s="81"/>
      <c r="M1669" s="100"/>
      <c r="N1669" s="103"/>
      <c r="O1669" s="81"/>
    </row>
    <row r="1670" spans="1:15">
      <c r="A1670" s="77"/>
      <c r="B1670" s="98"/>
      <c r="C1670" s="79" t="str">
        <f>IFERROR(IF(B1670="No CAS","",INDEX('DEQ Pollutant List'!$C$7:$C$611,MATCH('3. Pollutant Emissions - EF'!B1670,'DEQ Pollutant List'!$B$7:$B$611,0))),"")</f>
        <v/>
      </c>
      <c r="D1670" s="113" t="str">
        <f>IFERROR(IF(OR($B1670="",$B1670="No CAS"),INDEX('DEQ Pollutant List'!$A$7:$A$611,MATCH($C1670,'DEQ Pollutant List'!$C$7:$C$611,0)),INDEX('DEQ Pollutant List'!$A$7:$A$611,MATCH($B1670,'DEQ Pollutant List'!$B$7:$B$611,0))),"")</f>
        <v/>
      </c>
      <c r="E1670" s="99"/>
      <c r="F1670" s="100"/>
      <c r="G1670" s="101"/>
      <c r="H1670" s="81"/>
      <c r="I1670" s="102"/>
      <c r="J1670" s="100"/>
      <c r="K1670" s="103"/>
      <c r="L1670" s="81"/>
      <c r="M1670" s="100"/>
      <c r="N1670" s="103"/>
      <c r="O1670" s="81"/>
    </row>
    <row r="1671" spans="1:15">
      <c r="A1671" s="77"/>
      <c r="B1671" s="98"/>
      <c r="C1671" s="79" t="str">
        <f>IFERROR(IF(B1671="No CAS","",INDEX('DEQ Pollutant List'!$C$7:$C$611,MATCH('3. Pollutant Emissions - EF'!B1671,'DEQ Pollutant List'!$B$7:$B$611,0))),"")</f>
        <v/>
      </c>
      <c r="D1671" s="113" t="str">
        <f>IFERROR(IF(OR($B1671="",$B1671="No CAS"),INDEX('DEQ Pollutant List'!$A$7:$A$611,MATCH($C1671,'DEQ Pollutant List'!$C$7:$C$611,0)),INDEX('DEQ Pollutant List'!$A$7:$A$611,MATCH($B1671,'DEQ Pollutant List'!$B$7:$B$611,0))),"")</f>
        <v/>
      </c>
      <c r="E1671" s="99"/>
      <c r="F1671" s="100"/>
      <c r="G1671" s="101"/>
      <c r="H1671" s="81"/>
      <c r="I1671" s="102"/>
      <c r="J1671" s="100"/>
      <c r="K1671" s="103"/>
      <c r="L1671" s="81"/>
      <c r="M1671" s="100"/>
      <c r="N1671" s="103"/>
      <c r="O1671" s="81"/>
    </row>
    <row r="1672" spans="1:15">
      <c r="A1672" s="77"/>
      <c r="B1672" s="98"/>
      <c r="C1672" s="79" t="str">
        <f>IFERROR(IF(B1672="No CAS","",INDEX('DEQ Pollutant List'!$C$7:$C$611,MATCH('3. Pollutant Emissions - EF'!B1672,'DEQ Pollutant List'!$B$7:$B$611,0))),"")</f>
        <v/>
      </c>
      <c r="D1672" s="113" t="str">
        <f>IFERROR(IF(OR($B1672="",$B1672="No CAS"),INDEX('DEQ Pollutant List'!$A$7:$A$611,MATCH($C1672,'DEQ Pollutant List'!$C$7:$C$611,0)),INDEX('DEQ Pollutant List'!$A$7:$A$611,MATCH($B1672,'DEQ Pollutant List'!$B$7:$B$611,0))),"")</f>
        <v/>
      </c>
      <c r="E1672" s="99"/>
      <c r="F1672" s="100"/>
      <c r="G1672" s="101"/>
      <c r="H1672" s="81"/>
      <c r="I1672" s="102"/>
      <c r="J1672" s="100"/>
      <c r="K1672" s="103"/>
      <c r="L1672" s="81"/>
      <c r="M1672" s="100"/>
      <c r="N1672" s="103"/>
      <c r="O1672" s="81"/>
    </row>
    <row r="1673" spans="1:15">
      <c r="A1673" s="77"/>
      <c r="B1673" s="98"/>
      <c r="C1673" s="79" t="str">
        <f>IFERROR(IF(B1673="No CAS","",INDEX('DEQ Pollutant List'!$C$7:$C$611,MATCH('3. Pollutant Emissions - EF'!B1673,'DEQ Pollutant List'!$B$7:$B$611,0))),"")</f>
        <v/>
      </c>
      <c r="D1673" s="113" t="str">
        <f>IFERROR(IF(OR($B1673="",$B1673="No CAS"),INDEX('DEQ Pollutant List'!$A$7:$A$611,MATCH($C1673,'DEQ Pollutant List'!$C$7:$C$611,0)),INDEX('DEQ Pollutant List'!$A$7:$A$611,MATCH($B1673,'DEQ Pollutant List'!$B$7:$B$611,0))),"")</f>
        <v/>
      </c>
      <c r="E1673" s="99"/>
      <c r="F1673" s="100"/>
      <c r="G1673" s="101"/>
      <c r="H1673" s="81"/>
      <c r="I1673" s="102"/>
      <c r="J1673" s="100"/>
      <c r="K1673" s="103"/>
      <c r="L1673" s="81"/>
      <c r="M1673" s="100"/>
      <c r="N1673" s="103"/>
      <c r="O1673" s="81"/>
    </row>
    <row r="1674" spans="1:15">
      <c r="A1674" s="77"/>
      <c r="B1674" s="98"/>
      <c r="C1674" s="79" t="str">
        <f>IFERROR(IF(B1674="No CAS","",INDEX('DEQ Pollutant List'!$C$7:$C$611,MATCH('3. Pollutant Emissions - EF'!B1674,'DEQ Pollutant List'!$B$7:$B$611,0))),"")</f>
        <v/>
      </c>
      <c r="D1674" s="113" t="str">
        <f>IFERROR(IF(OR($B1674="",$B1674="No CAS"),INDEX('DEQ Pollutant List'!$A$7:$A$611,MATCH($C1674,'DEQ Pollutant List'!$C$7:$C$611,0)),INDEX('DEQ Pollutant List'!$A$7:$A$611,MATCH($B1674,'DEQ Pollutant List'!$B$7:$B$611,0))),"")</f>
        <v/>
      </c>
      <c r="E1674" s="99"/>
      <c r="F1674" s="100"/>
      <c r="G1674" s="101"/>
      <c r="H1674" s="81"/>
      <c r="I1674" s="102"/>
      <c r="J1674" s="100"/>
      <c r="K1674" s="103"/>
      <c r="L1674" s="81"/>
      <c r="M1674" s="100"/>
      <c r="N1674" s="103"/>
      <c r="O1674" s="81"/>
    </row>
    <row r="1675" spans="1:15">
      <c r="A1675" s="77"/>
      <c r="B1675" s="98"/>
      <c r="C1675" s="79" t="str">
        <f>IFERROR(IF(B1675="No CAS","",INDEX('DEQ Pollutant List'!$C$7:$C$611,MATCH('3. Pollutant Emissions - EF'!B1675,'DEQ Pollutant List'!$B$7:$B$611,0))),"")</f>
        <v/>
      </c>
      <c r="D1675" s="113" t="str">
        <f>IFERROR(IF(OR($B1675="",$B1675="No CAS"),INDEX('DEQ Pollutant List'!$A$7:$A$611,MATCH($C1675,'DEQ Pollutant List'!$C$7:$C$611,0)),INDEX('DEQ Pollutant List'!$A$7:$A$611,MATCH($B1675,'DEQ Pollutant List'!$B$7:$B$611,0))),"")</f>
        <v/>
      </c>
      <c r="E1675" s="99"/>
      <c r="F1675" s="100"/>
      <c r="G1675" s="101"/>
      <c r="H1675" s="81"/>
      <c r="I1675" s="102"/>
      <c r="J1675" s="100"/>
      <c r="K1675" s="103"/>
      <c r="L1675" s="81"/>
      <c r="M1675" s="100"/>
      <c r="N1675" s="103"/>
      <c r="O1675" s="81"/>
    </row>
    <row r="1676" spans="1:15">
      <c r="A1676" s="77"/>
      <c r="B1676" s="98"/>
      <c r="C1676" s="79" t="str">
        <f>IFERROR(IF(B1676="No CAS","",INDEX('DEQ Pollutant List'!$C$7:$C$611,MATCH('3. Pollutant Emissions - EF'!B1676,'DEQ Pollutant List'!$B$7:$B$611,0))),"")</f>
        <v/>
      </c>
      <c r="D1676" s="113" t="str">
        <f>IFERROR(IF(OR($B1676="",$B1676="No CAS"),INDEX('DEQ Pollutant List'!$A$7:$A$611,MATCH($C1676,'DEQ Pollutant List'!$C$7:$C$611,0)),INDEX('DEQ Pollutant List'!$A$7:$A$611,MATCH($B1676,'DEQ Pollutant List'!$B$7:$B$611,0))),"")</f>
        <v/>
      </c>
      <c r="E1676" s="99"/>
      <c r="F1676" s="100"/>
      <c r="G1676" s="101"/>
      <c r="H1676" s="81"/>
      <c r="I1676" s="102"/>
      <c r="J1676" s="100"/>
      <c r="K1676" s="103"/>
      <c r="L1676" s="81"/>
      <c r="M1676" s="100"/>
      <c r="N1676" s="103"/>
      <c r="O1676" s="81"/>
    </row>
    <row r="1677" spans="1:15">
      <c r="A1677" s="77"/>
      <c r="B1677" s="98"/>
      <c r="C1677" s="79" t="str">
        <f>IFERROR(IF(B1677="No CAS","",INDEX('DEQ Pollutant List'!$C$7:$C$611,MATCH('3. Pollutant Emissions - EF'!B1677,'DEQ Pollutant List'!$B$7:$B$611,0))),"")</f>
        <v/>
      </c>
      <c r="D1677" s="113" t="str">
        <f>IFERROR(IF(OR($B1677="",$B1677="No CAS"),INDEX('DEQ Pollutant List'!$A$7:$A$611,MATCH($C1677,'DEQ Pollutant List'!$C$7:$C$611,0)),INDEX('DEQ Pollutant List'!$A$7:$A$611,MATCH($B1677,'DEQ Pollutant List'!$B$7:$B$611,0))),"")</f>
        <v/>
      </c>
      <c r="E1677" s="99"/>
      <c r="F1677" s="100"/>
      <c r="G1677" s="101"/>
      <c r="H1677" s="81"/>
      <c r="I1677" s="102"/>
      <c r="J1677" s="100"/>
      <c r="K1677" s="103"/>
      <c r="L1677" s="81"/>
      <c r="M1677" s="100"/>
      <c r="N1677" s="103"/>
      <c r="O1677" s="81"/>
    </row>
    <row r="1678" spans="1:15">
      <c r="A1678" s="77"/>
      <c r="B1678" s="98"/>
      <c r="C1678" s="79" t="str">
        <f>IFERROR(IF(B1678="No CAS","",INDEX('DEQ Pollutant List'!$C$7:$C$611,MATCH('3. Pollutant Emissions - EF'!B1678,'DEQ Pollutant List'!$B$7:$B$611,0))),"")</f>
        <v/>
      </c>
      <c r="D1678" s="113" t="str">
        <f>IFERROR(IF(OR($B1678="",$B1678="No CAS"),INDEX('DEQ Pollutant List'!$A$7:$A$611,MATCH($C1678,'DEQ Pollutant List'!$C$7:$C$611,0)),INDEX('DEQ Pollutant List'!$A$7:$A$611,MATCH($B1678,'DEQ Pollutant List'!$B$7:$B$611,0))),"")</f>
        <v/>
      </c>
      <c r="E1678" s="99"/>
      <c r="F1678" s="100"/>
      <c r="G1678" s="101"/>
      <c r="H1678" s="81"/>
      <c r="I1678" s="102"/>
      <c r="J1678" s="100"/>
      <c r="K1678" s="103"/>
      <c r="L1678" s="81"/>
      <c r="M1678" s="100"/>
      <c r="N1678" s="103"/>
      <c r="O1678" s="81"/>
    </row>
    <row r="1679" spans="1:15">
      <c r="A1679" s="77"/>
      <c r="B1679" s="98"/>
      <c r="C1679" s="79" t="str">
        <f>IFERROR(IF(B1679="No CAS","",INDEX('DEQ Pollutant List'!$C$7:$C$611,MATCH('3. Pollutant Emissions - EF'!B1679,'DEQ Pollutant List'!$B$7:$B$611,0))),"")</f>
        <v/>
      </c>
      <c r="D1679" s="113" t="str">
        <f>IFERROR(IF(OR($B1679="",$B1679="No CAS"),INDEX('DEQ Pollutant List'!$A$7:$A$611,MATCH($C1679,'DEQ Pollutant List'!$C$7:$C$611,0)),INDEX('DEQ Pollutant List'!$A$7:$A$611,MATCH($B1679,'DEQ Pollutant List'!$B$7:$B$611,0))),"")</f>
        <v/>
      </c>
      <c r="E1679" s="99"/>
      <c r="F1679" s="100"/>
      <c r="G1679" s="101"/>
      <c r="H1679" s="81"/>
      <c r="I1679" s="102"/>
      <c r="J1679" s="100"/>
      <c r="K1679" s="103"/>
      <c r="L1679" s="81"/>
      <c r="M1679" s="100"/>
      <c r="N1679" s="103"/>
      <c r="O1679" s="81"/>
    </row>
    <row r="1680" spans="1:15">
      <c r="A1680" s="77"/>
      <c r="B1680" s="98"/>
      <c r="C1680" s="79" t="str">
        <f>IFERROR(IF(B1680="No CAS","",INDEX('DEQ Pollutant List'!$C$7:$C$611,MATCH('3. Pollutant Emissions - EF'!B1680,'DEQ Pollutant List'!$B$7:$B$611,0))),"")</f>
        <v/>
      </c>
      <c r="D1680" s="113" t="str">
        <f>IFERROR(IF(OR($B1680="",$B1680="No CAS"),INDEX('DEQ Pollutant List'!$A$7:$A$611,MATCH($C1680,'DEQ Pollutant List'!$C$7:$C$611,0)),INDEX('DEQ Pollutant List'!$A$7:$A$611,MATCH($B1680,'DEQ Pollutant List'!$B$7:$B$611,0))),"")</f>
        <v/>
      </c>
      <c r="E1680" s="99"/>
      <c r="F1680" s="100"/>
      <c r="G1680" s="101"/>
      <c r="H1680" s="81"/>
      <c r="I1680" s="102"/>
      <c r="J1680" s="100"/>
      <c r="K1680" s="103"/>
      <c r="L1680" s="81"/>
      <c r="M1680" s="100"/>
      <c r="N1680" s="103"/>
      <c r="O1680" s="81"/>
    </row>
    <row r="1681" spans="1:15">
      <c r="A1681" s="77"/>
      <c r="B1681" s="98"/>
      <c r="C1681" s="79" t="str">
        <f>IFERROR(IF(B1681="No CAS","",INDEX('DEQ Pollutant List'!$C$7:$C$611,MATCH('3. Pollutant Emissions - EF'!B1681,'DEQ Pollutant List'!$B$7:$B$611,0))),"")</f>
        <v/>
      </c>
      <c r="D1681" s="113" t="str">
        <f>IFERROR(IF(OR($B1681="",$B1681="No CAS"),INDEX('DEQ Pollutant List'!$A$7:$A$611,MATCH($C1681,'DEQ Pollutant List'!$C$7:$C$611,0)),INDEX('DEQ Pollutant List'!$A$7:$A$611,MATCH($B1681,'DEQ Pollutant List'!$B$7:$B$611,0))),"")</f>
        <v/>
      </c>
      <c r="E1681" s="99"/>
      <c r="F1681" s="100"/>
      <c r="G1681" s="101"/>
      <c r="H1681" s="81"/>
      <c r="I1681" s="102"/>
      <c r="J1681" s="100"/>
      <c r="K1681" s="103"/>
      <c r="L1681" s="81"/>
      <c r="M1681" s="100"/>
      <c r="N1681" s="103"/>
      <c r="O1681" s="81"/>
    </row>
    <row r="1682" spans="1:15">
      <c r="A1682" s="77"/>
      <c r="B1682" s="98"/>
      <c r="C1682" s="79" t="str">
        <f>IFERROR(IF(B1682="No CAS","",INDEX('DEQ Pollutant List'!$C$7:$C$611,MATCH('3. Pollutant Emissions - EF'!B1682,'DEQ Pollutant List'!$B$7:$B$611,0))),"")</f>
        <v/>
      </c>
      <c r="D1682" s="113" t="str">
        <f>IFERROR(IF(OR($B1682="",$B1682="No CAS"),INDEX('DEQ Pollutant List'!$A$7:$A$611,MATCH($C1682,'DEQ Pollutant List'!$C$7:$C$611,0)),INDEX('DEQ Pollutant List'!$A$7:$A$611,MATCH($B1682,'DEQ Pollutant List'!$B$7:$B$611,0))),"")</f>
        <v/>
      </c>
      <c r="E1682" s="99"/>
      <c r="F1682" s="100"/>
      <c r="G1682" s="101"/>
      <c r="H1682" s="81"/>
      <c r="I1682" s="102"/>
      <c r="J1682" s="100"/>
      <c r="K1682" s="103"/>
      <c r="L1682" s="81"/>
      <c r="M1682" s="100"/>
      <c r="N1682" s="103"/>
      <c r="O1682" s="81"/>
    </row>
    <row r="1683" spans="1:15">
      <c r="A1683" s="77"/>
      <c r="B1683" s="98"/>
      <c r="C1683" s="79" t="str">
        <f>IFERROR(IF(B1683="No CAS","",INDEX('DEQ Pollutant List'!$C$7:$C$611,MATCH('3. Pollutant Emissions - EF'!B1683,'DEQ Pollutant List'!$B$7:$B$611,0))),"")</f>
        <v/>
      </c>
      <c r="D1683" s="113" t="str">
        <f>IFERROR(IF(OR($B1683="",$B1683="No CAS"),INDEX('DEQ Pollutant List'!$A$7:$A$611,MATCH($C1683,'DEQ Pollutant List'!$C$7:$C$611,0)),INDEX('DEQ Pollutant List'!$A$7:$A$611,MATCH($B1683,'DEQ Pollutant List'!$B$7:$B$611,0))),"")</f>
        <v/>
      </c>
      <c r="E1683" s="99"/>
      <c r="F1683" s="100"/>
      <c r="G1683" s="101"/>
      <c r="H1683" s="81"/>
      <c r="I1683" s="102"/>
      <c r="J1683" s="100"/>
      <c r="K1683" s="103"/>
      <c r="L1683" s="81"/>
      <c r="M1683" s="100"/>
      <c r="N1683" s="103"/>
      <c r="O1683" s="81"/>
    </row>
    <row r="1684" spans="1:15">
      <c r="A1684" s="77"/>
      <c r="B1684" s="98"/>
      <c r="C1684" s="79" t="str">
        <f>IFERROR(IF(B1684="No CAS","",INDEX('DEQ Pollutant List'!$C$7:$C$611,MATCH('3. Pollutant Emissions - EF'!B1684,'DEQ Pollutant List'!$B$7:$B$611,0))),"")</f>
        <v/>
      </c>
      <c r="D1684" s="113" t="str">
        <f>IFERROR(IF(OR($B1684="",$B1684="No CAS"),INDEX('DEQ Pollutant List'!$A$7:$A$611,MATCH($C1684,'DEQ Pollutant List'!$C$7:$C$611,0)),INDEX('DEQ Pollutant List'!$A$7:$A$611,MATCH($B1684,'DEQ Pollutant List'!$B$7:$B$611,0))),"")</f>
        <v/>
      </c>
      <c r="E1684" s="99"/>
      <c r="F1684" s="100"/>
      <c r="G1684" s="101"/>
      <c r="H1684" s="81"/>
      <c r="I1684" s="102"/>
      <c r="J1684" s="100"/>
      <c r="K1684" s="103"/>
      <c r="L1684" s="81"/>
      <c r="M1684" s="100"/>
      <c r="N1684" s="103"/>
      <c r="O1684" s="81"/>
    </row>
    <row r="1685" spans="1:15">
      <c r="A1685" s="77"/>
      <c r="B1685" s="98"/>
      <c r="C1685" s="79" t="str">
        <f>IFERROR(IF(B1685="No CAS","",INDEX('DEQ Pollutant List'!$C$7:$C$611,MATCH('3. Pollutant Emissions - EF'!B1685,'DEQ Pollutant List'!$B$7:$B$611,0))),"")</f>
        <v/>
      </c>
      <c r="D1685" s="113" t="str">
        <f>IFERROR(IF(OR($B1685="",$B1685="No CAS"),INDEX('DEQ Pollutant List'!$A$7:$A$611,MATCH($C1685,'DEQ Pollutant List'!$C$7:$C$611,0)),INDEX('DEQ Pollutant List'!$A$7:$A$611,MATCH($B1685,'DEQ Pollutant List'!$B$7:$B$611,0))),"")</f>
        <v/>
      </c>
      <c r="E1685" s="99"/>
      <c r="F1685" s="100"/>
      <c r="G1685" s="101"/>
      <c r="H1685" s="81"/>
      <c r="I1685" s="102"/>
      <c r="J1685" s="100"/>
      <c r="K1685" s="103"/>
      <c r="L1685" s="81"/>
      <c r="M1685" s="100"/>
      <c r="N1685" s="103"/>
      <c r="O1685" s="81"/>
    </row>
    <row r="1686" spans="1:15">
      <c r="A1686" s="77"/>
      <c r="B1686" s="98"/>
      <c r="C1686" s="79" t="str">
        <f>IFERROR(IF(B1686="No CAS","",INDEX('DEQ Pollutant List'!$C$7:$C$611,MATCH('3. Pollutant Emissions - EF'!B1686,'DEQ Pollutant List'!$B$7:$B$611,0))),"")</f>
        <v/>
      </c>
      <c r="D1686" s="113" t="str">
        <f>IFERROR(IF(OR($B1686="",$B1686="No CAS"),INDEX('DEQ Pollutant List'!$A$7:$A$611,MATCH($C1686,'DEQ Pollutant List'!$C$7:$C$611,0)),INDEX('DEQ Pollutant List'!$A$7:$A$611,MATCH($B1686,'DEQ Pollutant List'!$B$7:$B$611,0))),"")</f>
        <v/>
      </c>
      <c r="E1686" s="99"/>
      <c r="F1686" s="100"/>
      <c r="G1686" s="101"/>
      <c r="H1686" s="81"/>
      <c r="I1686" s="102"/>
      <c r="J1686" s="100"/>
      <c r="K1686" s="103"/>
      <c r="L1686" s="81"/>
      <c r="M1686" s="100"/>
      <c r="N1686" s="103"/>
      <c r="O1686" s="81"/>
    </row>
    <row r="1687" spans="1:15">
      <c r="A1687" s="77"/>
      <c r="B1687" s="98"/>
      <c r="C1687" s="79" t="str">
        <f>IFERROR(IF(B1687="No CAS","",INDEX('DEQ Pollutant List'!$C$7:$C$611,MATCH('3. Pollutant Emissions - EF'!B1687,'DEQ Pollutant List'!$B$7:$B$611,0))),"")</f>
        <v/>
      </c>
      <c r="D1687" s="113" t="str">
        <f>IFERROR(IF(OR($B1687="",$B1687="No CAS"),INDEX('DEQ Pollutant List'!$A$7:$A$611,MATCH($C1687,'DEQ Pollutant List'!$C$7:$C$611,0)),INDEX('DEQ Pollutant List'!$A$7:$A$611,MATCH($B1687,'DEQ Pollutant List'!$B$7:$B$611,0))),"")</f>
        <v/>
      </c>
      <c r="E1687" s="99"/>
      <c r="F1687" s="100"/>
      <c r="G1687" s="101"/>
      <c r="H1687" s="81"/>
      <c r="I1687" s="102"/>
      <c r="J1687" s="100"/>
      <c r="K1687" s="103"/>
      <c r="L1687" s="81"/>
      <c r="M1687" s="100"/>
      <c r="N1687" s="103"/>
      <c r="O1687" s="81"/>
    </row>
    <row r="1688" spans="1:15">
      <c r="A1688" s="77"/>
      <c r="B1688" s="98"/>
      <c r="C1688" s="79" t="str">
        <f>IFERROR(IF(B1688="No CAS","",INDEX('DEQ Pollutant List'!$C$7:$C$611,MATCH('3. Pollutant Emissions - EF'!B1688,'DEQ Pollutant List'!$B$7:$B$611,0))),"")</f>
        <v/>
      </c>
      <c r="D1688" s="113" t="str">
        <f>IFERROR(IF(OR($B1688="",$B1688="No CAS"),INDEX('DEQ Pollutant List'!$A$7:$A$611,MATCH($C1688,'DEQ Pollutant List'!$C$7:$C$611,0)),INDEX('DEQ Pollutant List'!$A$7:$A$611,MATCH($B1688,'DEQ Pollutant List'!$B$7:$B$611,0))),"")</f>
        <v/>
      </c>
      <c r="E1688" s="99"/>
      <c r="F1688" s="100"/>
      <c r="G1688" s="101"/>
      <c r="H1688" s="81"/>
      <c r="I1688" s="102"/>
      <c r="J1688" s="100"/>
      <c r="K1688" s="103"/>
      <c r="L1688" s="81"/>
      <c r="M1688" s="100"/>
      <c r="N1688" s="103"/>
      <c r="O1688" s="81"/>
    </row>
    <row r="1689" spans="1:15">
      <c r="A1689" s="77"/>
      <c r="B1689" s="98"/>
      <c r="C1689" s="79" t="str">
        <f>IFERROR(IF(B1689="No CAS","",INDEX('DEQ Pollutant List'!$C$7:$C$611,MATCH('3. Pollutant Emissions - EF'!B1689,'DEQ Pollutant List'!$B$7:$B$611,0))),"")</f>
        <v/>
      </c>
      <c r="D1689" s="113" t="str">
        <f>IFERROR(IF(OR($B1689="",$B1689="No CAS"),INDEX('DEQ Pollutant List'!$A$7:$A$611,MATCH($C1689,'DEQ Pollutant List'!$C$7:$C$611,0)),INDEX('DEQ Pollutant List'!$A$7:$A$611,MATCH($B1689,'DEQ Pollutant List'!$B$7:$B$611,0))),"")</f>
        <v/>
      </c>
      <c r="E1689" s="99"/>
      <c r="F1689" s="100"/>
      <c r="G1689" s="101"/>
      <c r="H1689" s="81"/>
      <c r="I1689" s="102"/>
      <c r="J1689" s="100"/>
      <c r="K1689" s="103"/>
      <c r="L1689" s="81"/>
      <c r="M1689" s="100"/>
      <c r="N1689" s="103"/>
      <c r="O1689" s="81"/>
    </row>
    <row r="1690" spans="1:15">
      <c r="A1690" s="77"/>
      <c r="B1690" s="98"/>
      <c r="C1690" s="79" t="str">
        <f>IFERROR(IF(B1690="No CAS","",INDEX('DEQ Pollutant List'!$C$7:$C$611,MATCH('3. Pollutant Emissions - EF'!B1690,'DEQ Pollutant List'!$B$7:$B$611,0))),"")</f>
        <v/>
      </c>
      <c r="D1690" s="113" t="str">
        <f>IFERROR(IF(OR($B1690="",$B1690="No CAS"),INDEX('DEQ Pollutant List'!$A$7:$A$611,MATCH($C1690,'DEQ Pollutant List'!$C$7:$C$611,0)),INDEX('DEQ Pollutant List'!$A$7:$A$611,MATCH($B1690,'DEQ Pollutant List'!$B$7:$B$611,0))),"")</f>
        <v/>
      </c>
      <c r="E1690" s="99"/>
      <c r="F1690" s="100"/>
      <c r="G1690" s="101"/>
      <c r="H1690" s="81"/>
      <c r="I1690" s="102"/>
      <c r="J1690" s="100"/>
      <c r="K1690" s="103"/>
      <c r="L1690" s="81"/>
      <c r="M1690" s="100"/>
      <c r="N1690" s="103"/>
      <c r="O1690" s="81"/>
    </row>
    <row r="1691" spans="1:15">
      <c r="A1691" s="77"/>
      <c r="B1691" s="98"/>
      <c r="C1691" s="79" t="str">
        <f>IFERROR(IF(B1691="No CAS","",INDEX('DEQ Pollutant List'!$C$7:$C$611,MATCH('3. Pollutant Emissions - EF'!B1691,'DEQ Pollutant List'!$B$7:$B$611,0))),"")</f>
        <v/>
      </c>
      <c r="D1691" s="113" t="str">
        <f>IFERROR(IF(OR($B1691="",$B1691="No CAS"),INDEX('DEQ Pollutant List'!$A$7:$A$611,MATCH($C1691,'DEQ Pollutant List'!$C$7:$C$611,0)),INDEX('DEQ Pollutant List'!$A$7:$A$611,MATCH($B1691,'DEQ Pollutant List'!$B$7:$B$611,0))),"")</f>
        <v/>
      </c>
      <c r="E1691" s="99"/>
      <c r="F1691" s="100"/>
      <c r="G1691" s="101"/>
      <c r="H1691" s="81"/>
      <c r="I1691" s="102"/>
      <c r="J1691" s="100"/>
      <c r="K1691" s="103"/>
      <c r="L1691" s="81"/>
      <c r="M1691" s="100"/>
      <c r="N1691" s="103"/>
      <c r="O1691" s="81"/>
    </row>
    <row r="1692" spans="1:15">
      <c r="A1692" s="77"/>
      <c r="B1692" s="98"/>
      <c r="C1692" s="79" t="str">
        <f>IFERROR(IF(B1692="No CAS","",INDEX('DEQ Pollutant List'!$C$7:$C$611,MATCH('3. Pollutant Emissions - EF'!B1692,'DEQ Pollutant List'!$B$7:$B$611,0))),"")</f>
        <v/>
      </c>
      <c r="D1692" s="113" t="str">
        <f>IFERROR(IF(OR($B1692="",$B1692="No CAS"),INDEX('DEQ Pollutant List'!$A$7:$A$611,MATCH($C1692,'DEQ Pollutant List'!$C$7:$C$611,0)),INDEX('DEQ Pollutant List'!$A$7:$A$611,MATCH($B1692,'DEQ Pollutant List'!$B$7:$B$611,0))),"")</f>
        <v/>
      </c>
      <c r="E1692" s="99"/>
      <c r="F1692" s="100"/>
      <c r="G1692" s="101"/>
      <c r="H1692" s="81"/>
      <c r="I1692" s="102"/>
      <c r="J1692" s="100"/>
      <c r="K1692" s="103"/>
      <c r="L1692" s="81"/>
      <c r="M1692" s="100"/>
      <c r="N1692" s="103"/>
      <c r="O1692" s="81"/>
    </row>
    <row r="1693" spans="1:15">
      <c r="A1693" s="77"/>
      <c r="B1693" s="98"/>
      <c r="C1693" s="79" t="str">
        <f>IFERROR(IF(B1693="No CAS","",INDEX('DEQ Pollutant List'!$C$7:$C$611,MATCH('3. Pollutant Emissions - EF'!B1693,'DEQ Pollutant List'!$B$7:$B$611,0))),"")</f>
        <v/>
      </c>
      <c r="D1693" s="113" t="str">
        <f>IFERROR(IF(OR($B1693="",$B1693="No CAS"),INDEX('DEQ Pollutant List'!$A$7:$A$611,MATCH($C1693,'DEQ Pollutant List'!$C$7:$C$611,0)),INDEX('DEQ Pollutant List'!$A$7:$A$611,MATCH($B1693,'DEQ Pollutant List'!$B$7:$B$611,0))),"")</f>
        <v/>
      </c>
      <c r="E1693" s="99"/>
      <c r="F1693" s="100"/>
      <c r="G1693" s="101"/>
      <c r="H1693" s="81"/>
      <c r="I1693" s="102"/>
      <c r="J1693" s="100"/>
      <c r="K1693" s="103"/>
      <c r="L1693" s="81"/>
      <c r="M1693" s="100"/>
      <c r="N1693" s="103"/>
      <c r="O1693" s="81"/>
    </row>
    <row r="1694" spans="1:15">
      <c r="A1694" s="77"/>
      <c r="B1694" s="98"/>
      <c r="C1694" s="79" t="str">
        <f>IFERROR(IF(B1694="No CAS","",INDEX('DEQ Pollutant List'!$C$7:$C$611,MATCH('3. Pollutant Emissions - EF'!B1694,'DEQ Pollutant List'!$B$7:$B$611,0))),"")</f>
        <v/>
      </c>
      <c r="D1694" s="113" t="str">
        <f>IFERROR(IF(OR($B1694="",$B1694="No CAS"),INDEX('DEQ Pollutant List'!$A$7:$A$611,MATCH($C1694,'DEQ Pollutant List'!$C$7:$C$611,0)),INDEX('DEQ Pollutant List'!$A$7:$A$611,MATCH($B1694,'DEQ Pollutant List'!$B$7:$B$611,0))),"")</f>
        <v/>
      </c>
      <c r="E1694" s="99"/>
      <c r="F1694" s="100"/>
      <c r="G1694" s="101"/>
      <c r="H1694" s="81"/>
      <c r="I1694" s="102"/>
      <c r="J1694" s="100"/>
      <c r="K1694" s="103"/>
      <c r="L1694" s="81"/>
      <c r="M1694" s="100"/>
      <c r="N1694" s="103"/>
      <c r="O1694" s="81"/>
    </row>
    <row r="1695" spans="1:15">
      <c r="A1695" s="77"/>
      <c r="B1695" s="98"/>
      <c r="C1695" s="79" t="str">
        <f>IFERROR(IF(B1695="No CAS","",INDEX('DEQ Pollutant List'!$C$7:$C$611,MATCH('3. Pollutant Emissions - EF'!B1695,'DEQ Pollutant List'!$B$7:$B$611,0))),"")</f>
        <v/>
      </c>
      <c r="D1695" s="113" t="str">
        <f>IFERROR(IF(OR($B1695="",$B1695="No CAS"),INDEX('DEQ Pollutant List'!$A$7:$A$611,MATCH($C1695,'DEQ Pollutant List'!$C$7:$C$611,0)),INDEX('DEQ Pollutant List'!$A$7:$A$611,MATCH($B1695,'DEQ Pollutant List'!$B$7:$B$611,0))),"")</f>
        <v/>
      </c>
      <c r="E1695" s="99"/>
      <c r="F1695" s="100"/>
      <c r="G1695" s="101"/>
      <c r="H1695" s="81"/>
      <c r="I1695" s="102"/>
      <c r="J1695" s="100"/>
      <c r="K1695" s="103"/>
      <c r="L1695" s="81"/>
      <c r="M1695" s="100"/>
      <c r="N1695" s="103"/>
      <c r="O1695" s="81"/>
    </row>
    <row r="1696" spans="1:15">
      <c r="A1696" s="77"/>
      <c r="B1696" s="98"/>
      <c r="C1696" s="79" t="str">
        <f>IFERROR(IF(B1696="No CAS","",INDEX('DEQ Pollutant List'!$C$7:$C$611,MATCH('3. Pollutant Emissions - EF'!B1696,'DEQ Pollutant List'!$B$7:$B$611,0))),"")</f>
        <v/>
      </c>
      <c r="D1696" s="113" t="str">
        <f>IFERROR(IF(OR($B1696="",$B1696="No CAS"),INDEX('DEQ Pollutant List'!$A$7:$A$611,MATCH($C1696,'DEQ Pollutant List'!$C$7:$C$611,0)),INDEX('DEQ Pollutant List'!$A$7:$A$611,MATCH($B1696,'DEQ Pollutant List'!$B$7:$B$611,0))),"")</f>
        <v/>
      </c>
      <c r="E1696" s="99"/>
      <c r="F1696" s="100"/>
      <c r="G1696" s="101"/>
      <c r="H1696" s="81"/>
      <c r="I1696" s="102"/>
      <c r="J1696" s="100"/>
      <c r="K1696" s="103"/>
      <c r="L1696" s="81"/>
      <c r="M1696" s="100"/>
      <c r="N1696" s="103"/>
      <c r="O1696" s="81"/>
    </row>
    <row r="1697" spans="1:15">
      <c r="A1697" s="77"/>
      <c r="B1697" s="98"/>
      <c r="C1697" s="79" t="str">
        <f>IFERROR(IF(B1697="No CAS","",INDEX('DEQ Pollutant List'!$C$7:$C$611,MATCH('3. Pollutant Emissions - EF'!B1697,'DEQ Pollutant List'!$B$7:$B$611,0))),"")</f>
        <v/>
      </c>
      <c r="D1697" s="113" t="str">
        <f>IFERROR(IF(OR($B1697="",$B1697="No CAS"),INDEX('DEQ Pollutant List'!$A$7:$A$611,MATCH($C1697,'DEQ Pollutant List'!$C$7:$C$611,0)),INDEX('DEQ Pollutant List'!$A$7:$A$611,MATCH($B1697,'DEQ Pollutant List'!$B$7:$B$611,0))),"")</f>
        <v/>
      </c>
      <c r="E1697" s="99"/>
      <c r="F1697" s="100"/>
      <c r="G1697" s="101"/>
      <c r="H1697" s="81"/>
      <c r="I1697" s="102"/>
      <c r="J1697" s="100"/>
      <c r="K1697" s="103"/>
      <c r="L1697" s="81"/>
      <c r="M1697" s="100"/>
      <c r="N1697" s="103"/>
      <c r="O1697" s="81"/>
    </row>
    <row r="1698" spans="1:15">
      <c r="A1698" s="77"/>
      <c r="B1698" s="98"/>
      <c r="C1698" s="79" t="str">
        <f>IFERROR(IF(B1698="No CAS","",INDEX('DEQ Pollutant List'!$C$7:$C$611,MATCH('3. Pollutant Emissions - EF'!B1698,'DEQ Pollutant List'!$B$7:$B$611,0))),"")</f>
        <v/>
      </c>
      <c r="D1698" s="113" t="str">
        <f>IFERROR(IF(OR($B1698="",$B1698="No CAS"),INDEX('DEQ Pollutant List'!$A$7:$A$611,MATCH($C1698,'DEQ Pollutant List'!$C$7:$C$611,0)),INDEX('DEQ Pollutant List'!$A$7:$A$611,MATCH($B1698,'DEQ Pollutant List'!$B$7:$B$611,0))),"")</f>
        <v/>
      </c>
      <c r="E1698" s="99"/>
      <c r="F1698" s="100"/>
      <c r="G1698" s="101"/>
      <c r="H1698" s="81"/>
      <c r="I1698" s="102"/>
      <c r="J1698" s="100"/>
      <c r="K1698" s="103"/>
      <c r="L1698" s="81"/>
      <c r="M1698" s="100"/>
      <c r="N1698" s="103"/>
      <c r="O1698" s="81"/>
    </row>
    <row r="1699" spans="1:15">
      <c r="A1699" s="77"/>
      <c r="B1699" s="98"/>
      <c r="C1699" s="79" t="str">
        <f>IFERROR(IF(B1699="No CAS","",INDEX('DEQ Pollutant List'!$C$7:$C$611,MATCH('3. Pollutant Emissions - EF'!B1699,'DEQ Pollutant List'!$B$7:$B$611,0))),"")</f>
        <v/>
      </c>
      <c r="D1699" s="113" t="str">
        <f>IFERROR(IF(OR($B1699="",$B1699="No CAS"),INDEX('DEQ Pollutant List'!$A$7:$A$611,MATCH($C1699,'DEQ Pollutant List'!$C$7:$C$611,0)),INDEX('DEQ Pollutant List'!$A$7:$A$611,MATCH($B1699,'DEQ Pollutant List'!$B$7:$B$611,0))),"")</f>
        <v/>
      </c>
      <c r="E1699" s="99"/>
      <c r="F1699" s="100"/>
      <c r="G1699" s="101"/>
      <c r="H1699" s="81"/>
      <c r="I1699" s="102"/>
      <c r="J1699" s="100"/>
      <c r="K1699" s="103"/>
      <c r="L1699" s="81"/>
      <c r="M1699" s="100"/>
      <c r="N1699" s="103"/>
      <c r="O1699" s="81"/>
    </row>
    <row r="1700" spans="1:15">
      <c r="A1700" s="77"/>
      <c r="B1700" s="98"/>
      <c r="C1700" s="79" t="str">
        <f>IFERROR(IF(B1700="No CAS","",INDEX('DEQ Pollutant List'!$C$7:$C$611,MATCH('3. Pollutant Emissions - EF'!B1700,'DEQ Pollutant List'!$B$7:$B$611,0))),"")</f>
        <v/>
      </c>
      <c r="D1700" s="113" t="str">
        <f>IFERROR(IF(OR($B1700="",$B1700="No CAS"),INDEX('DEQ Pollutant List'!$A$7:$A$611,MATCH($C1700,'DEQ Pollutant List'!$C$7:$C$611,0)),INDEX('DEQ Pollutant List'!$A$7:$A$611,MATCH($B1700,'DEQ Pollutant List'!$B$7:$B$611,0))),"")</f>
        <v/>
      </c>
      <c r="E1700" s="99"/>
      <c r="F1700" s="100"/>
      <c r="G1700" s="101"/>
      <c r="H1700" s="81"/>
      <c r="I1700" s="102"/>
      <c r="J1700" s="100"/>
      <c r="K1700" s="103"/>
      <c r="L1700" s="81"/>
      <c r="M1700" s="100"/>
      <c r="N1700" s="103"/>
      <c r="O1700" s="81"/>
    </row>
    <row r="1701" spans="1:15">
      <c r="A1701" s="77"/>
      <c r="B1701" s="98"/>
      <c r="C1701" s="79" t="str">
        <f>IFERROR(IF(B1701="No CAS","",INDEX('DEQ Pollutant List'!$C$7:$C$611,MATCH('3. Pollutant Emissions - EF'!B1701,'DEQ Pollutant List'!$B$7:$B$611,0))),"")</f>
        <v/>
      </c>
      <c r="D1701" s="113" t="str">
        <f>IFERROR(IF(OR($B1701="",$B1701="No CAS"),INDEX('DEQ Pollutant List'!$A$7:$A$611,MATCH($C1701,'DEQ Pollutant List'!$C$7:$C$611,0)),INDEX('DEQ Pollutant List'!$A$7:$A$611,MATCH($B1701,'DEQ Pollutant List'!$B$7:$B$611,0))),"")</f>
        <v/>
      </c>
      <c r="E1701" s="99"/>
      <c r="F1701" s="100"/>
      <c r="G1701" s="101"/>
      <c r="H1701" s="81"/>
      <c r="I1701" s="102"/>
      <c r="J1701" s="100"/>
      <c r="K1701" s="103"/>
      <c r="L1701" s="81"/>
      <c r="M1701" s="100"/>
      <c r="N1701" s="103"/>
      <c r="O1701" s="81"/>
    </row>
    <row r="1702" spans="1:15">
      <c r="A1702" s="77"/>
      <c r="B1702" s="98"/>
      <c r="C1702" s="79" t="str">
        <f>IFERROR(IF(B1702="No CAS","",INDEX('DEQ Pollutant List'!$C$7:$C$611,MATCH('3. Pollutant Emissions - EF'!B1702,'DEQ Pollutant List'!$B$7:$B$611,0))),"")</f>
        <v/>
      </c>
      <c r="D1702" s="113" t="str">
        <f>IFERROR(IF(OR($B1702="",$B1702="No CAS"),INDEX('DEQ Pollutant List'!$A$7:$A$611,MATCH($C1702,'DEQ Pollutant List'!$C$7:$C$611,0)),INDEX('DEQ Pollutant List'!$A$7:$A$611,MATCH($B1702,'DEQ Pollutant List'!$B$7:$B$611,0))),"")</f>
        <v/>
      </c>
      <c r="E1702" s="99"/>
      <c r="F1702" s="100"/>
      <c r="G1702" s="101"/>
      <c r="H1702" s="81"/>
      <c r="I1702" s="102"/>
      <c r="J1702" s="100"/>
      <c r="K1702" s="103"/>
      <c r="L1702" s="81"/>
      <c r="M1702" s="100"/>
      <c r="N1702" s="103"/>
      <c r="O1702" s="81"/>
    </row>
    <row r="1703" spans="1:15">
      <c r="A1703" s="77"/>
      <c r="B1703" s="98"/>
      <c r="C1703" s="79" t="str">
        <f>IFERROR(IF(B1703="No CAS","",INDEX('DEQ Pollutant List'!$C$7:$C$611,MATCH('3. Pollutant Emissions - EF'!B1703,'DEQ Pollutant List'!$B$7:$B$611,0))),"")</f>
        <v/>
      </c>
      <c r="D1703" s="113" t="str">
        <f>IFERROR(IF(OR($B1703="",$B1703="No CAS"),INDEX('DEQ Pollutant List'!$A$7:$A$611,MATCH($C1703,'DEQ Pollutant List'!$C$7:$C$611,0)),INDEX('DEQ Pollutant List'!$A$7:$A$611,MATCH($B1703,'DEQ Pollutant List'!$B$7:$B$611,0))),"")</f>
        <v/>
      </c>
      <c r="E1703" s="99"/>
      <c r="F1703" s="100"/>
      <c r="G1703" s="101"/>
      <c r="H1703" s="81"/>
      <c r="I1703" s="102"/>
      <c r="J1703" s="100"/>
      <c r="K1703" s="103"/>
      <c r="L1703" s="81"/>
      <c r="M1703" s="100"/>
      <c r="N1703" s="103"/>
      <c r="O1703" s="81"/>
    </row>
    <row r="1704" spans="1:15">
      <c r="A1704" s="77"/>
      <c r="B1704" s="98"/>
      <c r="C1704" s="79" t="str">
        <f>IFERROR(IF(B1704="No CAS","",INDEX('DEQ Pollutant List'!$C$7:$C$611,MATCH('3. Pollutant Emissions - EF'!B1704,'DEQ Pollutant List'!$B$7:$B$611,0))),"")</f>
        <v/>
      </c>
      <c r="D1704" s="113" t="str">
        <f>IFERROR(IF(OR($B1704="",$B1704="No CAS"),INDEX('DEQ Pollutant List'!$A$7:$A$611,MATCH($C1704,'DEQ Pollutant List'!$C$7:$C$611,0)),INDEX('DEQ Pollutant List'!$A$7:$A$611,MATCH($B1704,'DEQ Pollutant List'!$B$7:$B$611,0))),"")</f>
        <v/>
      </c>
      <c r="E1704" s="99"/>
      <c r="F1704" s="100"/>
      <c r="G1704" s="101"/>
      <c r="H1704" s="81"/>
      <c r="I1704" s="102"/>
      <c r="J1704" s="100"/>
      <c r="K1704" s="103"/>
      <c r="L1704" s="81"/>
      <c r="M1704" s="100"/>
      <c r="N1704" s="103"/>
      <c r="O1704" s="81"/>
    </row>
    <row r="1705" spans="1:15">
      <c r="A1705" s="77"/>
      <c r="B1705" s="98"/>
      <c r="C1705" s="79" t="str">
        <f>IFERROR(IF(B1705="No CAS","",INDEX('DEQ Pollutant List'!$C$7:$C$611,MATCH('3. Pollutant Emissions - EF'!B1705,'DEQ Pollutant List'!$B$7:$B$611,0))),"")</f>
        <v/>
      </c>
      <c r="D1705" s="113" t="str">
        <f>IFERROR(IF(OR($B1705="",$B1705="No CAS"),INDEX('DEQ Pollutant List'!$A$7:$A$611,MATCH($C1705,'DEQ Pollutant List'!$C$7:$C$611,0)),INDEX('DEQ Pollutant List'!$A$7:$A$611,MATCH($B1705,'DEQ Pollutant List'!$B$7:$B$611,0))),"")</f>
        <v/>
      </c>
      <c r="E1705" s="99"/>
      <c r="F1705" s="100"/>
      <c r="G1705" s="101"/>
      <c r="H1705" s="81"/>
      <c r="I1705" s="102"/>
      <c r="J1705" s="100"/>
      <c r="K1705" s="103"/>
      <c r="L1705" s="81"/>
      <c r="M1705" s="100"/>
      <c r="N1705" s="103"/>
      <c r="O1705" s="81"/>
    </row>
    <row r="1706" spans="1:15">
      <c r="A1706" s="77"/>
      <c r="B1706" s="98"/>
      <c r="C1706" s="79" t="str">
        <f>IFERROR(IF(B1706="No CAS","",INDEX('DEQ Pollutant List'!$C$7:$C$611,MATCH('3. Pollutant Emissions - EF'!B1706,'DEQ Pollutant List'!$B$7:$B$611,0))),"")</f>
        <v/>
      </c>
      <c r="D1706" s="113" t="str">
        <f>IFERROR(IF(OR($B1706="",$B1706="No CAS"),INDEX('DEQ Pollutant List'!$A$7:$A$611,MATCH($C1706,'DEQ Pollutant List'!$C$7:$C$611,0)),INDEX('DEQ Pollutant List'!$A$7:$A$611,MATCH($B1706,'DEQ Pollutant List'!$B$7:$B$611,0))),"")</f>
        <v/>
      </c>
      <c r="E1706" s="99"/>
      <c r="F1706" s="100"/>
      <c r="G1706" s="101"/>
      <c r="H1706" s="81"/>
      <c r="I1706" s="102"/>
      <c r="J1706" s="100"/>
      <c r="K1706" s="103"/>
      <c r="L1706" s="81"/>
      <c r="M1706" s="100"/>
      <c r="N1706" s="103"/>
      <c r="O1706" s="81"/>
    </row>
    <row r="1707" spans="1:15">
      <c r="A1707" s="77"/>
      <c r="B1707" s="98"/>
      <c r="C1707" s="79" t="str">
        <f>IFERROR(IF(B1707="No CAS","",INDEX('DEQ Pollutant List'!$C$7:$C$611,MATCH('3. Pollutant Emissions - EF'!B1707,'DEQ Pollutant List'!$B$7:$B$611,0))),"")</f>
        <v/>
      </c>
      <c r="D1707" s="113" t="str">
        <f>IFERROR(IF(OR($B1707="",$B1707="No CAS"),INDEX('DEQ Pollutant List'!$A$7:$A$611,MATCH($C1707,'DEQ Pollutant List'!$C$7:$C$611,0)),INDEX('DEQ Pollutant List'!$A$7:$A$611,MATCH($B1707,'DEQ Pollutant List'!$B$7:$B$611,0))),"")</f>
        <v/>
      </c>
      <c r="E1707" s="99"/>
      <c r="F1707" s="100"/>
      <c r="G1707" s="101"/>
      <c r="H1707" s="81"/>
      <c r="I1707" s="102"/>
      <c r="J1707" s="100"/>
      <c r="K1707" s="103"/>
      <c r="L1707" s="81"/>
      <c r="M1707" s="100"/>
      <c r="N1707" s="103"/>
      <c r="O1707" s="81"/>
    </row>
    <row r="1708" spans="1:15">
      <c r="A1708" s="77"/>
      <c r="B1708" s="98"/>
      <c r="C1708" s="79" t="str">
        <f>IFERROR(IF(B1708="No CAS","",INDEX('DEQ Pollutant List'!$C$7:$C$611,MATCH('3. Pollutant Emissions - EF'!B1708,'DEQ Pollutant List'!$B$7:$B$611,0))),"")</f>
        <v/>
      </c>
      <c r="D1708" s="113" t="str">
        <f>IFERROR(IF(OR($B1708="",$B1708="No CAS"),INDEX('DEQ Pollutant List'!$A$7:$A$611,MATCH($C1708,'DEQ Pollutant List'!$C$7:$C$611,0)),INDEX('DEQ Pollutant List'!$A$7:$A$611,MATCH($B1708,'DEQ Pollutant List'!$B$7:$B$611,0))),"")</f>
        <v/>
      </c>
      <c r="E1708" s="99"/>
      <c r="F1708" s="100"/>
      <c r="G1708" s="101"/>
      <c r="H1708" s="81"/>
      <c r="I1708" s="102"/>
      <c r="J1708" s="100"/>
      <c r="K1708" s="103"/>
      <c r="L1708" s="81"/>
      <c r="M1708" s="100"/>
      <c r="N1708" s="103"/>
      <c r="O1708" s="81"/>
    </row>
    <row r="1709" spans="1:15">
      <c r="A1709" s="77"/>
      <c r="B1709" s="98"/>
      <c r="C1709" s="79" t="str">
        <f>IFERROR(IF(B1709="No CAS","",INDEX('DEQ Pollutant List'!$C$7:$C$611,MATCH('3. Pollutant Emissions - EF'!B1709,'DEQ Pollutant List'!$B$7:$B$611,0))),"")</f>
        <v/>
      </c>
      <c r="D1709" s="113" t="str">
        <f>IFERROR(IF(OR($B1709="",$B1709="No CAS"),INDEX('DEQ Pollutant List'!$A$7:$A$611,MATCH($C1709,'DEQ Pollutant List'!$C$7:$C$611,0)),INDEX('DEQ Pollutant List'!$A$7:$A$611,MATCH($B1709,'DEQ Pollutant List'!$B$7:$B$611,0))),"")</f>
        <v/>
      </c>
      <c r="E1709" s="99"/>
      <c r="F1709" s="100"/>
      <c r="G1709" s="101"/>
      <c r="H1709" s="81"/>
      <c r="I1709" s="102"/>
      <c r="J1709" s="100"/>
      <c r="K1709" s="103"/>
      <c r="L1709" s="81"/>
      <c r="M1709" s="100"/>
      <c r="N1709" s="103"/>
      <c r="O1709" s="81"/>
    </row>
    <row r="1710" spans="1:15">
      <c r="A1710" s="77"/>
      <c r="B1710" s="98"/>
      <c r="C1710" s="79" t="str">
        <f>IFERROR(IF(B1710="No CAS","",INDEX('DEQ Pollutant List'!$C$7:$C$611,MATCH('3. Pollutant Emissions - EF'!B1710,'DEQ Pollutant List'!$B$7:$B$611,0))),"")</f>
        <v/>
      </c>
      <c r="D1710" s="113" t="str">
        <f>IFERROR(IF(OR($B1710="",$B1710="No CAS"),INDEX('DEQ Pollutant List'!$A$7:$A$611,MATCH($C1710,'DEQ Pollutant List'!$C$7:$C$611,0)),INDEX('DEQ Pollutant List'!$A$7:$A$611,MATCH($B1710,'DEQ Pollutant List'!$B$7:$B$611,0))),"")</f>
        <v/>
      </c>
      <c r="E1710" s="99"/>
      <c r="F1710" s="100"/>
      <c r="G1710" s="101"/>
      <c r="H1710" s="81"/>
      <c r="I1710" s="102"/>
      <c r="J1710" s="100"/>
      <c r="K1710" s="103"/>
      <c r="L1710" s="81"/>
      <c r="M1710" s="100"/>
      <c r="N1710" s="103"/>
      <c r="O1710" s="81"/>
    </row>
    <row r="1711" spans="1:15">
      <c r="A1711" s="77"/>
      <c r="B1711" s="98"/>
      <c r="C1711" s="79" t="str">
        <f>IFERROR(IF(B1711="No CAS","",INDEX('DEQ Pollutant List'!$C$7:$C$611,MATCH('3. Pollutant Emissions - EF'!B1711,'DEQ Pollutant List'!$B$7:$B$611,0))),"")</f>
        <v/>
      </c>
      <c r="D1711" s="113" t="str">
        <f>IFERROR(IF(OR($B1711="",$B1711="No CAS"),INDEX('DEQ Pollutant List'!$A$7:$A$611,MATCH($C1711,'DEQ Pollutant List'!$C$7:$C$611,0)),INDEX('DEQ Pollutant List'!$A$7:$A$611,MATCH($B1711,'DEQ Pollutant List'!$B$7:$B$611,0))),"")</f>
        <v/>
      </c>
      <c r="E1711" s="99"/>
      <c r="F1711" s="100"/>
      <c r="G1711" s="101"/>
      <c r="H1711" s="81"/>
      <c r="I1711" s="102"/>
      <c r="J1711" s="100"/>
      <c r="K1711" s="103"/>
      <c r="L1711" s="81"/>
      <c r="M1711" s="100"/>
      <c r="N1711" s="103"/>
      <c r="O1711" s="81"/>
    </row>
    <row r="1712" spans="1:15">
      <c r="A1712" s="77"/>
      <c r="B1712" s="98"/>
      <c r="C1712" s="79" t="str">
        <f>IFERROR(IF(B1712="No CAS","",INDEX('DEQ Pollutant List'!$C$7:$C$611,MATCH('3. Pollutant Emissions - EF'!B1712,'DEQ Pollutant List'!$B$7:$B$611,0))),"")</f>
        <v/>
      </c>
      <c r="D1712" s="113" t="str">
        <f>IFERROR(IF(OR($B1712="",$B1712="No CAS"),INDEX('DEQ Pollutant List'!$A$7:$A$611,MATCH($C1712,'DEQ Pollutant List'!$C$7:$C$611,0)),INDEX('DEQ Pollutant List'!$A$7:$A$611,MATCH($B1712,'DEQ Pollutant List'!$B$7:$B$611,0))),"")</f>
        <v/>
      </c>
      <c r="E1712" s="99"/>
      <c r="F1712" s="100"/>
      <c r="G1712" s="101"/>
      <c r="H1712" s="81"/>
      <c r="I1712" s="102"/>
      <c r="J1712" s="100"/>
      <c r="K1712" s="103"/>
      <c r="L1712" s="81"/>
      <c r="M1712" s="100"/>
      <c r="N1712" s="103"/>
      <c r="O1712" s="81"/>
    </row>
    <row r="1713" spans="1:15">
      <c r="A1713" s="77"/>
      <c r="B1713" s="98"/>
      <c r="C1713" s="79" t="str">
        <f>IFERROR(IF(B1713="No CAS","",INDEX('DEQ Pollutant List'!$C$7:$C$611,MATCH('3. Pollutant Emissions - EF'!B1713,'DEQ Pollutant List'!$B$7:$B$611,0))),"")</f>
        <v/>
      </c>
      <c r="D1713" s="113" t="str">
        <f>IFERROR(IF(OR($B1713="",$B1713="No CAS"),INDEX('DEQ Pollutant List'!$A$7:$A$611,MATCH($C1713,'DEQ Pollutant List'!$C$7:$C$611,0)),INDEX('DEQ Pollutant List'!$A$7:$A$611,MATCH($B1713,'DEQ Pollutant List'!$B$7:$B$611,0))),"")</f>
        <v/>
      </c>
      <c r="E1713" s="99"/>
      <c r="F1713" s="100"/>
      <c r="G1713" s="101"/>
      <c r="H1713" s="81"/>
      <c r="I1713" s="102"/>
      <c r="J1713" s="100"/>
      <c r="K1713" s="103"/>
      <c r="L1713" s="81"/>
      <c r="M1713" s="100"/>
      <c r="N1713" s="103"/>
      <c r="O1713" s="81"/>
    </row>
    <row r="1714" spans="1:15">
      <c r="A1714" s="77"/>
      <c r="B1714" s="98"/>
      <c r="C1714" s="79" t="str">
        <f>IFERROR(IF(B1714="No CAS","",INDEX('DEQ Pollutant List'!$C$7:$C$611,MATCH('3. Pollutant Emissions - EF'!B1714,'DEQ Pollutant List'!$B$7:$B$611,0))),"")</f>
        <v/>
      </c>
      <c r="D1714" s="113" t="str">
        <f>IFERROR(IF(OR($B1714="",$B1714="No CAS"),INDEX('DEQ Pollutant List'!$A$7:$A$611,MATCH($C1714,'DEQ Pollutant List'!$C$7:$C$611,0)),INDEX('DEQ Pollutant List'!$A$7:$A$611,MATCH($B1714,'DEQ Pollutant List'!$B$7:$B$611,0))),"")</f>
        <v/>
      </c>
      <c r="E1714" s="99"/>
      <c r="F1714" s="100"/>
      <c r="G1714" s="101"/>
      <c r="H1714" s="81"/>
      <c r="I1714" s="102"/>
      <c r="J1714" s="100"/>
      <c r="K1714" s="103"/>
      <c r="L1714" s="81"/>
      <c r="M1714" s="100"/>
      <c r="N1714" s="103"/>
      <c r="O1714" s="81"/>
    </row>
    <row r="1715" spans="1:15">
      <c r="A1715" s="77"/>
      <c r="B1715" s="98"/>
      <c r="C1715" s="79" t="str">
        <f>IFERROR(IF(B1715="No CAS","",INDEX('DEQ Pollutant List'!$C$7:$C$611,MATCH('3. Pollutant Emissions - EF'!B1715,'DEQ Pollutant List'!$B$7:$B$611,0))),"")</f>
        <v/>
      </c>
      <c r="D1715" s="113" t="str">
        <f>IFERROR(IF(OR($B1715="",$B1715="No CAS"),INDEX('DEQ Pollutant List'!$A$7:$A$611,MATCH($C1715,'DEQ Pollutant List'!$C$7:$C$611,0)),INDEX('DEQ Pollutant List'!$A$7:$A$611,MATCH($B1715,'DEQ Pollutant List'!$B$7:$B$611,0))),"")</f>
        <v/>
      </c>
      <c r="E1715" s="99"/>
      <c r="F1715" s="100"/>
      <c r="G1715" s="101"/>
      <c r="H1715" s="81"/>
      <c r="I1715" s="102"/>
      <c r="J1715" s="100"/>
      <c r="K1715" s="103"/>
      <c r="L1715" s="81"/>
      <c r="M1715" s="100"/>
      <c r="N1715" s="103"/>
      <c r="O1715" s="81"/>
    </row>
    <row r="1716" spans="1:15">
      <c r="A1716" s="77"/>
      <c r="B1716" s="98"/>
      <c r="C1716" s="79" t="str">
        <f>IFERROR(IF(B1716="No CAS","",INDEX('DEQ Pollutant List'!$C$7:$C$611,MATCH('3. Pollutant Emissions - EF'!B1716,'DEQ Pollutant List'!$B$7:$B$611,0))),"")</f>
        <v/>
      </c>
      <c r="D1716" s="113" t="str">
        <f>IFERROR(IF(OR($B1716="",$B1716="No CAS"),INDEX('DEQ Pollutant List'!$A$7:$A$611,MATCH($C1716,'DEQ Pollutant List'!$C$7:$C$611,0)),INDEX('DEQ Pollutant List'!$A$7:$A$611,MATCH($B1716,'DEQ Pollutant List'!$B$7:$B$611,0))),"")</f>
        <v/>
      </c>
      <c r="E1716" s="99"/>
      <c r="F1716" s="100"/>
      <c r="G1716" s="101"/>
      <c r="H1716" s="81"/>
      <c r="I1716" s="102"/>
      <c r="J1716" s="100"/>
      <c r="K1716" s="103"/>
      <c r="L1716" s="81"/>
      <c r="M1716" s="100"/>
      <c r="N1716" s="103"/>
      <c r="O1716" s="81"/>
    </row>
    <row r="1717" spans="1:15">
      <c r="A1717" s="77"/>
      <c r="B1717" s="98"/>
      <c r="C1717" s="79" t="str">
        <f>IFERROR(IF(B1717="No CAS","",INDEX('DEQ Pollutant List'!$C$7:$C$611,MATCH('3. Pollutant Emissions - EF'!B1717,'DEQ Pollutant List'!$B$7:$B$611,0))),"")</f>
        <v/>
      </c>
      <c r="D1717" s="113" t="str">
        <f>IFERROR(IF(OR($B1717="",$B1717="No CAS"),INDEX('DEQ Pollutant List'!$A$7:$A$611,MATCH($C1717,'DEQ Pollutant List'!$C$7:$C$611,0)),INDEX('DEQ Pollutant List'!$A$7:$A$611,MATCH($B1717,'DEQ Pollutant List'!$B$7:$B$611,0))),"")</f>
        <v/>
      </c>
      <c r="E1717" s="99"/>
      <c r="F1717" s="100"/>
      <c r="G1717" s="101"/>
      <c r="H1717" s="81"/>
      <c r="I1717" s="102"/>
      <c r="J1717" s="100"/>
      <c r="K1717" s="103"/>
      <c r="L1717" s="81"/>
      <c r="M1717" s="100"/>
      <c r="N1717" s="103"/>
      <c r="O1717" s="81"/>
    </row>
    <row r="1718" spans="1:15">
      <c r="A1718" s="77"/>
      <c r="B1718" s="98"/>
      <c r="C1718" s="79" t="str">
        <f>IFERROR(IF(B1718="No CAS","",INDEX('DEQ Pollutant List'!$C$7:$C$611,MATCH('3. Pollutant Emissions - EF'!B1718,'DEQ Pollutant List'!$B$7:$B$611,0))),"")</f>
        <v/>
      </c>
      <c r="D1718" s="113" t="str">
        <f>IFERROR(IF(OR($B1718="",$B1718="No CAS"),INDEX('DEQ Pollutant List'!$A$7:$A$611,MATCH($C1718,'DEQ Pollutant List'!$C$7:$C$611,0)),INDEX('DEQ Pollutant List'!$A$7:$A$611,MATCH($B1718,'DEQ Pollutant List'!$B$7:$B$611,0))),"")</f>
        <v/>
      </c>
      <c r="E1718" s="99"/>
      <c r="F1718" s="100"/>
      <c r="G1718" s="101"/>
      <c r="H1718" s="81"/>
      <c r="I1718" s="102"/>
      <c r="J1718" s="100"/>
      <c r="K1718" s="103"/>
      <c r="L1718" s="81"/>
      <c r="M1718" s="100"/>
      <c r="N1718" s="103"/>
      <c r="O1718" s="81"/>
    </row>
    <row r="1719" spans="1:15">
      <c r="A1719" s="77"/>
      <c r="B1719" s="98"/>
      <c r="C1719" s="79" t="str">
        <f>IFERROR(IF(B1719="No CAS","",INDEX('DEQ Pollutant List'!$C$7:$C$611,MATCH('3. Pollutant Emissions - EF'!B1719,'DEQ Pollutant List'!$B$7:$B$611,0))),"")</f>
        <v/>
      </c>
      <c r="D1719" s="113" t="str">
        <f>IFERROR(IF(OR($B1719="",$B1719="No CAS"),INDEX('DEQ Pollutant List'!$A$7:$A$611,MATCH($C1719,'DEQ Pollutant List'!$C$7:$C$611,0)),INDEX('DEQ Pollutant List'!$A$7:$A$611,MATCH($B1719,'DEQ Pollutant List'!$B$7:$B$611,0))),"")</f>
        <v/>
      </c>
      <c r="E1719" s="99"/>
      <c r="F1719" s="100"/>
      <c r="G1719" s="101"/>
      <c r="H1719" s="81"/>
      <c r="I1719" s="102"/>
      <c r="J1719" s="100"/>
      <c r="K1719" s="103"/>
      <c r="L1719" s="81"/>
      <c r="M1719" s="100"/>
      <c r="N1719" s="103"/>
      <c r="O1719" s="81"/>
    </row>
    <row r="1720" spans="1:15">
      <c r="A1720" s="77"/>
      <c r="B1720" s="98"/>
      <c r="C1720" s="79" t="str">
        <f>IFERROR(IF(B1720="No CAS","",INDEX('DEQ Pollutant List'!$C$7:$C$611,MATCH('3. Pollutant Emissions - EF'!B1720,'DEQ Pollutant List'!$B$7:$B$611,0))),"")</f>
        <v/>
      </c>
      <c r="D1720" s="113" t="str">
        <f>IFERROR(IF(OR($B1720="",$B1720="No CAS"),INDEX('DEQ Pollutant List'!$A$7:$A$611,MATCH($C1720,'DEQ Pollutant List'!$C$7:$C$611,0)),INDEX('DEQ Pollutant List'!$A$7:$A$611,MATCH($B1720,'DEQ Pollutant List'!$B$7:$B$611,0))),"")</f>
        <v/>
      </c>
      <c r="E1720" s="99"/>
      <c r="F1720" s="100"/>
      <c r="G1720" s="101"/>
      <c r="H1720" s="81"/>
      <c r="I1720" s="102"/>
      <c r="J1720" s="100"/>
      <c r="K1720" s="103"/>
      <c r="L1720" s="81"/>
      <c r="M1720" s="100"/>
      <c r="N1720" s="103"/>
      <c r="O1720" s="81"/>
    </row>
    <row r="1721" spans="1:15">
      <c r="A1721" s="77"/>
      <c r="B1721" s="98"/>
      <c r="C1721" s="79" t="str">
        <f>IFERROR(IF(B1721="No CAS","",INDEX('DEQ Pollutant List'!$C$7:$C$611,MATCH('3. Pollutant Emissions - EF'!B1721,'DEQ Pollutant List'!$B$7:$B$611,0))),"")</f>
        <v/>
      </c>
      <c r="D1721" s="113" t="str">
        <f>IFERROR(IF(OR($B1721="",$B1721="No CAS"),INDEX('DEQ Pollutant List'!$A$7:$A$611,MATCH($C1721,'DEQ Pollutant List'!$C$7:$C$611,0)),INDEX('DEQ Pollutant List'!$A$7:$A$611,MATCH($B1721,'DEQ Pollutant List'!$B$7:$B$611,0))),"")</f>
        <v/>
      </c>
      <c r="E1721" s="99"/>
      <c r="F1721" s="100"/>
      <c r="G1721" s="101"/>
      <c r="H1721" s="81"/>
      <c r="I1721" s="102"/>
      <c r="J1721" s="100"/>
      <c r="K1721" s="103"/>
      <c r="L1721" s="81"/>
      <c r="M1721" s="100"/>
      <c r="N1721" s="103"/>
      <c r="O1721" s="81"/>
    </row>
    <row r="1722" spans="1:15">
      <c r="A1722" s="77"/>
      <c r="B1722" s="98"/>
      <c r="C1722" s="79" t="str">
        <f>IFERROR(IF(B1722="No CAS","",INDEX('DEQ Pollutant List'!$C$7:$C$611,MATCH('3. Pollutant Emissions - EF'!B1722,'DEQ Pollutant List'!$B$7:$B$611,0))),"")</f>
        <v/>
      </c>
      <c r="D1722" s="113" t="str">
        <f>IFERROR(IF(OR($B1722="",$B1722="No CAS"),INDEX('DEQ Pollutant List'!$A$7:$A$611,MATCH($C1722,'DEQ Pollutant List'!$C$7:$C$611,0)),INDEX('DEQ Pollutant List'!$A$7:$A$611,MATCH($B1722,'DEQ Pollutant List'!$B$7:$B$611,0))),"")</f>
        <v/>
      </c>
      <c r="E1722" s="99"/>
      <c r="F1722" s="100"/>
      <c r="G1722" s="101"/>
      <c r="H1722" s="81"/>
      <c r="I1722" s="102"/>
      <c r="J1722" s="100"/>
      <c r="K1722" s="103"/>
      <c r="L1722" s="81"/>
      <c r="M1722" s="100"/>
      <c r="N1722" s="103"/>
      <c r="O1722" s="81"/>
    </row>
    <row r="1723" spans="1:15">
      <c r="A1723" s="77"/>
      <c r="B1723" s="98"/>
      <c r="C1723" s="79" t="str">
        <f>IFERROR(IF(B1723="No CAS","",INDEX('DEQ Pollutant List'!$C$7:$C$611,MATCH('3. Pollutant Emissions - EF'!B1723,'DEQ Pollutant List'!$B$7:$B$611,0))),"")</f>
        <v/>
      </c>
      <c r="D1723" s="113" t="str">
        <f>IFERROR(IF(OR($B1723="",$B1723="No CAS"),INDEX('DEQ Pollutant List'!$A$7:$A$611,MATCH($C1723,'DEQ Pollutant List'!$C$7:$C$611,0)),INDEX('DEQ Pollutant List'!$A$7:$A$611,MATCH($B1723,'DEQ Pollutant List'!$B$7:$B$611,0))),"")</f>
        <v/>
      </c>
      <c r="E1723" s="99"/>
      <c r="F1723" s="100"/>
      <c r="G1723" s="101"/>
      <c r="H1723" s="81"/>
      <c r="I1723" s="102"/>
      <c r="J1723" s="100"/>
      <c r="K1723" s="103"/>
      <c r="L1723" s="81"/>
      <c r="M1723" s="100"/>
      <c r="N1723" s="103"/>
      <c r="O1723" s="81"/>
    </row>
    <row r="1724" spans="1:15">
      <c r="A1724" s="77"/>
      <c r="B1724" s="98"/>
      <c r="C1724" s="79" t="str">
        <f>IFERROR(IF(B1724="No CAS","",INDEX('DEQ Pollutant List'!$C$7:$C$611,MATCH('3. Pollutant Emissions - EF'!B1724,'DEQ Pollutant List'!$B$7:$B$611,0))),"")</f>
        <v/>
      </c>
      <c r="D1724" s="113" t="str">
        <f>IFERROR(IF(OR($B1724="",$B1724="No CAS"),INDEX('DEQ Pollutant List'!$A$7:$A$611,MATCH($C1724,'DEQ Pollutant List'!$C$7:$C$611,0)),INDEX('DEQ Pollutant List'!$A$7:$A$611,MATCH($B1724,'DEQ Pollutant List'!$B$7:$B$611,0))),"")</f>
        <v/>
      </c>
      <c r="E1724" s="99"/>
      <c r="F1724" s="100"/>
      <c r="G1724" s="101"/>
      <c r="H1724" s="81"/>
      <c r="I1724" s="102"/>
      <c r="J1724" s="100"/>
      <c r="K1724" s="103"/>
      <c r="L1724" s="81"/>
      <c r="M1724" s="100"/>
      <c r="N1724" s="103"/>
      <c r="O1724" s="81"/>
    </row>
    <row r="1725" spans="1:15">
      <c r="A1725" s="77"/>
      <c r="B1725" s="98"/>
      <c r="C1725" s="79" t="str">
        <f>IFERROR(IF(B1725="No CAS","",INDEX('DEQ Pollutant List'!$C$7:$C$611,MATCH('3. Pollutant Emissions - EF'!B1725,'DEQ Pollutant List'!$B$7:$B$611,0))),"")</f>
        <v/>
      </c>
      <c r="D1725" s="113" t="str">
        <f>IFERROR(IF(OR($B1725="",$B1725="No CAS"),INDEX('DEQ Pollutant List'!$A$7:$A$611,MATCH($C1725,'DEQ Pollutant List'!$C$7:$C$611,0)),INDEX('DEQ Pollutant List'!$A$7:$A$611,MATCH($B1725,'DEQ Pollutant List'!$B$7:$B$611,0))),"")</f>
        <v/>
      </c>
      <c r="E1725" s="99"/>
      <c r="F1725" s="100"/>
      <c r="G1725" s="101"/>
      <c r="H1725" s="81"/>
      <c r="I1725" s="102"/>
      <c r="J1725" s="100"/>
      <c r="K1725" s="103"/>
      <c r="L1725" s="81"/>
      <c r="M1725" s="100"/>
      <c r="N1725" s="103"/>
      <c r="O1725" s="81"/>
    </row>
    <row r="1726" spans="1:15">
      <c r="A1726" s="77"/>
      <c r="B1726" s="98"/>
      <c r="C1726" s="79" t="str">
        <f>IFERROR(IF(B1726="No CAS","",INDEX('DEQ Pollutant List'!$C$7:$C$611,MATCH('3. Pollutant Emissions - EF'!B1726,'DEQ Pollutant List'!$B$7:$B$611,0))),"")</f>
        <v/>
      </c>
      <c r="D1726" s="113" t="str">
        <f>IFERROR(IF(OR($B1726="",$B1726="No CAS"),INDEX('DEQ Pollutant List'!$A$7:$A$611,MATCH($C1726,'DEQ Pollutant List'!$C$7:$C$611,0)),INDEX('DEQ Pollutant List'!$A$7:$A$611,MATCH($B1726,'DEQ Pollutant List'!$B$7:$B$611,0))),"")</f>
        <v/>
      </c>
      <c r="E1726" s="99"/>
      <c r="F1726" s="100"/>
      <c r="G1726" s="101"/>
      <c r="H1726" s="81"/>
      <c r="I1726" s="102"/>
      <c r="J1726" s="100"/>
      <c r="K1726" s="103"/>
      <c r="L1726" s="81"/>
      <c r="M1726" s="100"/>
      <c r="N1726" s="103"/>
      <c r="O1726" s="81"/>
    </row>
    <row r="1727" spans="1:15">
      <c r="A1727" s="77"/>
      <c r="B1727" s="98"/>
      <c r="C1727" s="79" t="str">
        <f>IFERROR(IF(B1727="No CAS","",INDEX('DEQ Pollutant List'!$C$7:$C$611,MATCH('3. Pollutant Emissions - EF'!B1727,'DEQ Pollutant List'!$B$7:$B$611,0))),"")</f>
        <v/>
      </c>
      <c r="D1727" s="113" t="str">
        <f>IFERROR(IF(OR($B1727="",$B1727="No CAS"),INDEX('DEQ Pollutant List'!$A$7:$A$611,MATCH($C1727,'DEQ Pollutant List'!$C$7:$C$611,0)),INDEX('DEQ Pollutant List'!$A$7:$A$611,MATCH($B1727,'DEQ Pollutant List'!$B$7:$B$611,0))),"")</f>
        <v/>
      </c>
      <c r="E1727" s="99"/>
      <c r="F1727" s="100"/>
      <c r="G1727" s="101"/>
      <c r="H1727" s="81"/>
      <c r="I1727" s="102"/>
      <c r="J1727" s="100"/>
      <c r="K1727" s="103"/>
      <c r="L1727" s="81"/>
      <c r="M1727" s="100"/>
      <c r="N1727" s="103"/>
      <c r="O1727" s="81"/>
    </row>
    <row r="1728" spans="1:15">
      <c r="A1728" s="77"/>
      <c r="B1728" s="98"/>
      <c r="C1728" s="79" t="str">
        <f>IFERROR(IF(B1728="No CAS","",INDEX('DEQ Pollutant List'!$C$7:$C$611,MATCH('3. Pollutant Emissions - EF'!B1728,'DEQ Pollutant List'!$B$7:$B$611,0))),"")</f>
        <v/>
      </c>
      <c r="D1728" s="113" t="str">
        <f>IFERROR(IF(OR($B1728="",$B1728="No CAS"),INDEX('DEQ Pollutant List'!$A$7:$A$611,MATCH($C1728,'DEQ Pollutant List'!$C$7:$C$611,0)),INDEX('DEQ Pollutant List'!$A$7:$A$611,MATCH($B1728,'DEQ Pollutant List'!$B$7:$B$611,0))),"")</f>
        <v/>
      </c>
      <c r="E1728" s="99"/>
      <c r="F1728" s="100"/>
      <c r="G1728" s="101"/>
      <c r="H1728" s="81"/>
      <c r="I1728" s="102"/>
      <c r="J1728" s="100"/>
      <c r="K1728" s="103"/>
      <c r="L1728" s="81"/>
      <c r="M1728" s="100"/>
      <c r="N1728" s="103"/>
      <c r="O1728" s="81"/>
    </row>
    <row r="1729" spans="1:15">
      <c r="A1729" s="77"/>
      <c r="B1729" s="98"/>
      <c r="C1729" s="79" t="str">
        <f>IFERROR(IF(B1729="No CAS","",INDEX('DEQ Pollutant List'!$C$7:$C$611,MATCH('3. Pollutant Emissions - EF'!B1729,'DEQ Pollutant List'!$B$7:$B$611,0))),"")</f>
        <v/>
      </c>
      <c r="D1729" s="113" t="str">
        <f>IFERROR(IF(OR($B1729="",$B1729="No CAS"),INDEX('DEQ Pollutant List'!$A$7:$A$611,MATCH($C1729,'DEQ Pollutant List'!$C$7:$C$611,0)),INDEX('DEQ Pollutant List'!$A$7:$A$611,MATCH($B1729,'DEQ Pollutant List'!$B$7:$B$611,0))),"")</f>
        <v/>
      </c>
      <c r="E1729" s="99"/>
      <c r="F1729" s="100"/>
      <c r="G1729" s="101"/>
      <c r="H1729" s="81"/>
      <c r="I1729" s="102"/>
      <c r="J1729" s="100"/>
      <c r="K1729" s="103"/>
      <c r="L1729" s="81"/>
      <c r="M1729" s="100"/>
      <c r="N1729" s="103"/>
      <c r="O1729" s="81"/>
    </row>
    <row r="1730" spans="1:15">
      <c r="A1730" s="77"/>
      <c r="B1730" s="98"/>
      <c r="C1730" s="79" t="str">
        <f>IFERROR(IF(B1730="No CAS","",INDEX('DEQ Pollutant List'!$C$7:$C$611,MATCH('3. Pollutant Emissions - EF'!B1730,'DEQ Pollutant List'!$B$7:$B$611,0))),"")</f>
        <v/>
      </c>
      <c r="D1730" s="113" t="str">
        <f>IFERROR(IF(OR($B1730="",$B1730="No CAS"),INDEX('DEQ Pollutant List'!$A$7:$A$611,MATCH($C1730,'DEQ Pollutant List'!$C$7:$C$611,0)),INDEX('DEQ Pollutant List'!$A$7:$A$611,MATCH($B1730,'DEQ Pollutant List'!$B$7:$B$611,0))),"")</f>
        <v/>
      </c>
      <c r="E1730" s="99"/>
      <c r="F1730" s="100"/>
      <c r="G1730" s="101"/>
      <c r="H1730" s="81"/>
      <c r="I1730" s="102"/>
      <c r="J1730" s="100"/>
      <c r="K1730" s="103"/>
      <c r="L1730" s="81"/>
      <c r="M1730" s="100"/>
      <c r="N1730" s="103"/>
      <c r="O1730" s="81"/>
    </row>
    <row r="1731" spans="1:15">
      <c r="A1731" s="77"/>
      <c r="B1731" s="98"/>
      <c r="C1731" s="79" t="str">
        <f>IFERROR(IF(B1731="No CAS","",INDEX('DEQ Pollutant List'!$C$7:$C$611,MATCH('3. Pollutant Emissions - EF'!B1731,'DEQ Pollutant List'!$B$7:$B$611,0))),"")</f>
        <v/>
      </c>
      <c r="D1731" s="113" t="str">
        <f>IFERROR(IF(OR($B1731="",$B1731="No CAS"),INDEX('DEQ Pollutant List'!$A$7:$A$611,MATCH($C1731,'DEQ Pollutant List'!$C$7:$C$611,0)),INDEX('DEQ Pollutant List'!$A$7:$A$611,MATCH($B1731,'DEQ Pollutant List'!$B$7:$B$611,0))),"")</f>
        <v/>
      </c>
      <c r="E1731" s="99"/>
      <c r="F1731" s="100"/>
      <c r="G1731" s="101"/>
      <c r="H1731" s="81"/>
      <c r="I1731" s="102"/>
      <c r="J1731" s="100"/>
      <c r="K1731" s="103"/>
      <c r="L1731" s="81"/>
      <c r="M1731" s="100"/>
      <c r="N1731" s="103"/>
      <c r="O1731" s="81"/>
    </row>
    <row r="1732" spans="1:15">
      <c r="A1732" s="77"/>
      <c r="B1732" s="98"/>
      <c r="C1732" s="79" t="str">
        <f>IFERROR(IF(B1732="No CAS","",INDEX('DEQ Pollutant List'!$C$7:$C$611,MATCH('3. Pollutant Emissions - EF'!B1732,'DEQ Pollutant List'!$B$7:$B$611,0))),"")</f>
        <v/>
      </c>
      <c r="D1732" s="113" t="str">
        <f>IFERROR(IF(OR($B1732="",$B1732="No CAS"),INDEX('DEQ Pollutant List'!$A$7:$A$611,MATCH($C1732,'DEQ Pollutant List'!$C$7:$C$611,0)),INDEX('DEQ Pollutant List'!$A$7:$A$611,MATCH($B1732,'DEQ Pollutant List'!$B$7:$B$611,0))),"")</f>
        <v/>
      </c>
      <c r="E1732" s="99"/>
      <c r="F1732" s="100"/>
      <c r="G1732" s="101"/>
      <c r="H1732" s="81"/>
      <c r="I1732" s="102"/>
      <c r="J1732" s="100"/>
      <c r="K1732" s="103"/>
      <c r="L1732" s="81"/>
      <c r="M1732" s="100"/>
      <c r="N1732" s="103"/>
      <c r="O1732" s="81"/>
    </row>
    <row r="1733" spans="1:15">
      <c r="A1733" s="77"/>
      <c r="B1733" s="98"/>
      <c r="C1733" s="79" t="str">
        <f>IFERROR(IF(B1733="No CAS","",INDEX('DEQ Pollutant List'!$C$7:$C$611,MATCH('3. Pollutant Emissions - EF'!B1733,'DEQ Pollutant List'!$B$7:$B$611,0))),"")</f>
        <v/>
      </c>
      <c r="D1733" s="113" t="str">
        <f>IFERROR(IF(OR($B1733="",$B1733="No CAS"),INDEX('DEQ Pollutant List'!$A$7:$A$611,MATCH($C1733,'DEQ Pollutant List'!$C$7:$C$611,0)),INDEX('DEQ Pollutant List'!$A$7:$A$611,MATCH($B1733,'DEQ Pollutant List'!$B$7:$B$611,0))),"")</f>
        <v/>
      </c>
      <c r="E1733" s="99"/>
      <c r="F1733" s="100"/>
      <c r="G1733" s="101"/>
      <c r="H1733" s="81"/>
      <c r="I1733" s="102"/>
      <c r="J1733" s="100"/>
      <c r="K1733" s="103"/>
      <c r="L1733" s="81"/>
      <c r="M1733" s="100"/>
      <c r="N1733" s="103"/>
      <c r="O1733" s="81"/>
    </row>
    <row r="1734" spans="1:15">
      <c r="A1734" s="77"/>
      <c r="B1734" s="98"/>
      <c r="C1734" s="79" t="str">
        <f>IFERROR(IF(B1734="No CAS","",INDEX('DEQ Pollutant List'!$C$7:$C$611,MATCH('3. Pollutant Emissions - EF'!B1734,'DEQ Pollutant List'!$B$7:$B$611,0))),"")</f>
        <v/>
      </c>
      <c r="D1734" s="113" t="str">
        <f>IFERROR(IF(OR($B1734="",$B1734="No CAS"),INDEX('DEQ Pollutant List'!$A$7:$A$611,MATCH($C1734,'DEQ Pollutant List'!$C$7:$C$611,0)),INDEX('DEQ Pollutant List'!$A$7:$A$611,MATCH($B1734,'DEQ Pollutant List'!$B$7:$B$611,0))),"")</f>
        <v/>
      </c>
      <c r="E1734" s="99"/>
      <c r="F1734" s="100"/>
      <c r="G1734" s="101"/>
      <c r="H1734" s="81"/>
      <c r="I1734" s="102"/>
      <c r="J1734" s="100"/>
      <c r="K1734" s="103"/>
      <c r="L1734" s="81"/>
      <c r="M1734" s="100"/>
      <c r="N1734" s="103"/>
      <c r="O1734" s="81"/>
    </row>
    <row r="1735" spans="1:15">
      <c r="A1735" s="77"/>
      <c r="B1735" s="98"/>
      <c r="C1735" s="79" t="str">
        <f>IFERROR(IF(B1735="No CAS","",INDEX('DEQ Pollutant List'!$C$7:$C$611,MATCH('3. Pollutant Emissions - EF'!B1735,'DEQ Pollutant List'!$B$7:$B$611,0))),"")</f>
        <v/>
      </c>
      <c r="D1735" s="113" t="str">
        <f>IFERROR(IF(OR($B1735="",$B1735="No CAS"),INDEX('DEQ Pollutant List'!$A$7:$A$611,MATCH($C1735,'DEQ Pollutant List'!$C$7:$C$611,0)),INDEX('DEQ Pollutant List'!$A$7:$A$611,MATCH($B1735,'DEQ Pollutant List'!$B$7:$B$611,0))),"")</f>
        <v/>
      </c>
      <c r="E1735" s="99"/>
      <c r="F1735" s="100"/>
      <c r="G1735" s="101"/>
      <c r="H1735" s="81"/>
      <c r="I1735" s="102"/>
      <c r="J1735" s="100"/>
      <c r="K1735" s="103"/>
      <c r="L1735" s="81"/>
      <c r="M1735" s="100"/>
      <c r="N1735" s="103"/>
      <c r="O1735" s="81"/>
    </row>
    <row r="1736" spans="1:15">
      <c r="A1736" s="77"/>
      <c r="B1736" s="98"/>
      <c r="C1736" s="79" t="str">
        <f>IFERROR(IF(B1736="No CAS","",INDEX('DEQ Pollutant List'!$C$7:$C$611,MATCH('3. Pollutant Emissions - EF'!B1736,'DEQ Pollutant List'!$B$7:$B$611,0))),"")</f>
        <v/>
      </c>
      <c r="D1736" s="113" t="str">
        <f>IFERROR(IF(OR($B1736="",$B1736="No CAS"),INDEX('DEQ Pollutant List'!$A$7:$A$611,MATCH($C1736,'DEQ Pollutant List'!$C$7:$C$611,0)),INDEX('DEQ Pollutant List'!$A$7:$A$611,MATCH($B1736,'DEQ Pollutant List'!$B$7:$B$611,0))),"")</f>
        <v/>
      </c>
      <c r="E1736" s="99"/>
      <c r="F1736" s="100"/>
      <c r="G1736" s="101"/>
      <c r="H1736" s="81"/>
      <c r="I1736" s="102"/>
      <c r="J1736" s="100"/>
      <c r="K1736" s="103"/>
      <c r="L1736" s="81"/>
      <c r="M1736" s="100"/>
      <c r="N1736" s="103"/>
      <c r="O1736" s="81"/>
    </row>
    <row r="1737" spans="1:15">
      <c r="A1737" s="77"/>
      <c r="B1737" s="98"/>
      <c r="C1737" s="79"/>
      <c r="D1737" s="113"/>
      <c r="E1737" s="99"/>
      <c r="F1737" s="100"/>
      <c r="G1737" s="101"/>
      <c r="H1737" s="81"/>
      <c r="I1737" s="102"/>
      <c r="J1737" s="100"/>
      <c r="K1737" s="103"/>
      <c r="L1737" s="81"/>
      <c r="M1737" s="100"/>
      <c r="N1737" s="103"/>
      <c r="O1737" s="81"/>
    </row>
    <row r="1738" spans="1:15" ht="15.75" thickBot="1">
      <c r="A1738" s="85"/>
      <c r="B1738" s="104"/>
      <c r="C1738" s="79" t="str">
        <f>IFERROR(IF(B1738="No CAS","",INDEX('DEQ Pollutant List'!$C$7:$C$611,MATCH('3. Pollutant Emissions - EF'!B1738,'DEQ Pollutant List'!$B$7:$B$611,0))),"")</f>
        <v/>
      </c>
      <c r="D1738" s="113" t="str">
        <f>IFERROR(IF(OR($B1738="",$B1738="No CAS"),INDEX('DEQ Pollutant List'!$A$7:$A$611,MATCH($C1738,'DEQ Pollutant List'!$C$7:$C$611,0)),INDEX('DEQ Pollutant List'!$A$7:$A$611,MATCH($B1738,'DEQ Pollutant List'!$B$7:$B$611,0))),"")</f>
        <v/>
      </c>
      <c r="E1738" s="105"/>
      <c r="F1738" s="106"/>
      <c r="G1738" s="107"/>
      <c r="H1738" s="89"/>
      <c r="I1738" s="108"/>
      <c r="J1738" s="106"/>
      <c r="K1738" s="109"/>
      <c r="L1738" s="89"/>
      <c r="M1738" s="106"/>
      <c r="N1738" s="109"/>
      <c r="O1738" s="89"/>
    </row>
    <row r="1739" spans="1:15">
      <c r="A1739" s="238" t="s">
        <v>340</v>
      </c>
      <c r="B1739" s="239"/>
      <c r="C1739" s="239"/>
      <c r="D1739" s="239"/>
      <c r="E1739" s="239"/>
      <c r="F1739" s="239"/>
      <c r="G1739" s="239"/>
      <c r="H1739" s="239"/>
      <c r="I1739" s="239"/>
      <c r="J1739" s="239"/>
      <c r="K1739" s="239"/>
      <c r="L1739" s="239"/>
      <c r="M1739" s="239"/>
      <c r="N1739" s="239"/>
      <c r="O1739" s="240"/>
    </row>
    <row r="1740" spans="1:15">
      <c r="A1740" s="241"/>
      <c r="B1740" s="242"/>
      <c r="C1740" s="242"/>
      <c r="D1740" s="242"/>
      <c r="E1740" s="242"/>
      <c r="F1740" s="242"/>
      <c r="G1740" s="242"/>
      <c r="H1740" s="242"/>
      <c r="I1740" s="242"/>
      <c r="J1740" s="242"/>
      <c r="K1740" s="242"/>
      <c r="L1740" s="242"/>
      <c r="M1740" s="242"/>
      <c r="N1740" s="242"/>
      <c r="O1740" s="243"/>
    </row>
    <row r="1741" spans="1:15" ht="15.75" thickBot="1">
      <c r="A1741" s="244"/>
      <c r="B1741" s="245"/>
      <c r="C1741" s="245"/>
      <c r="D1741" s="245"/>
      <c r="E1741" s="245"/>
      <c r="F1741" s="245"/>
      <c r="G1741" s="245"/>
      <c r="H1741" s="245"/>
      <c r="I1741" s="245"/>
      <c r="J1741" s="245"/>
      <c r="K1741" s="245"/>
      <c r="L1741" s="245"/>
      <c r="M1741" s="245"/>
      <c r="N1741" s="245"/>
      <c r="O1741" s="246"/>
    </row>
    <row r="1742" spans="1:15">
      <c r="A1742" s="22"/>
      <c r="B1742" s="110"/>
      <c r="C1742" s="111"/>
      <c r="D1742" s="22"/>
      <c r="E1742" s="112"/>
      <c r="F1742" s="22"/>
      <c r="G1742" s="22"/>
      <c r="H1742" s="22"/>
      <c r="I1742" s="111"/>
      <c r="J1742" s="22"/>
      <c r="K1742" s="22"/>
      <c r="L1742" s="22"/>
      <c r="M1742" s="22"/>
      <c r="N1742" s="22"/>
      <c r="O1742" s="22"/>
    </row>
    <row r="1743" spans="1:15">
      <c r="A1743" s="22"/>
      <c r="B1743" s="110"/>
      <c r="C1743" s="111"/>
      <c r="D1743" s="22"/>
      <c r="E1743" s="112"/>
      <c r="F1743" s="22"/>
      <c r="G1743" s="22"/>
      <c r="H1743" s="22"/>
      <c r="I1743" s="111"/>
      <c r="J1743" s="22"/>
      <c r="K1743" s="22"/>
      <c r="L1743" s="22"/>
      <c r="M1743" s="22"/>
      <c r="N1743" s="22"/>
      <c r="O1743" s="22"/>
    </row>
    <row r="1744" spans="1:15">
      <c r="A1744" s="22"/>
      <c r="B1744" s="110"/>
      <c r="C1744" s="111"/>
      <c r="D1744" s="22"/>
      <c r="E1744" s="112"/>
      <c r="F1744" s="22"/>
      <c r="G1744" s="22"/>
      <c r="H1744" s="22"/>
      <c r="I1744" s="111"/>
      <c r="J1744" s="22"/>
      <c r="K1744" s="22"/>
      <c r="L1744" s="22"/>
      <c r="M1744" s="22"/>
      <c r="N1744" s="22"/>
      <c r="O1744" s="22"/>
    </row>
    <row r="1745" spans="1:15">
      <c r="A1745" s="22"/>
      <c r="B1745" s="110"/>
      <c r="C1745" s="111"/>
      <c r="D1745" s="22"/>
      <c r="E1745" s="112"/>
      <c r="F1745" s="22"/>
      <c r="G1745" s="22"/>
      <c r="H1745" s="22"/>
      <c r="I1745" s="111"/>
      <c r="J1745" s="22"/>
      <c r="K1745" s="22"/>
      <c r="L1745" s="22"/>
      <c r="M1745" s="22"/>
      <c r="N1745" s="22"/>
      <c r="O1745" s="22"/>
    </row>
    <row r="1746" spans="1:15">
      <c r="A1746" s="22"/>
      <c r="B1746" s="110"/>
      <c r="C1746" s="111"/>
      <c r="D1746" s="22"/>
      <c r="E1746" s="112"/>
      <c r="F1746" s="22"/>
      <c r="G1746" s="22"/>
      <c r="H1746" s="22"/>
      <c r="I1746" s="111"/>
      <c r="J1746" s="22"/>
      <c r="K1746" s="22"/>
      <c r="L1746" s="22"/>
      <c r="M1746" s="22"/>
      <c r="N1746" s="22"/>
      <c r="O1746" s="22"/>
    </row>
    <row r="1747" spans="1:15">
      <c r="A1747" s="22"/>
      <c r="B1747" s="110"/>
      <c r="C1747" s="111"/>
      <c r="D1747" s="22"/>
      <c r="E1747" s="112"/>
      <c r="F1747" s="22"/>
      <c r="G1747" s="22"/>
      <c r="H1747" s="22"/>
      <c r="I1747" s="111"/>
      <c r="J1747" s="22"/>
      <c r="K1747" s="22"/>
      <c r="L1747" s="22"/>
      <c r="M1747" s="22"/>
      <c r="N1747" s="22"/>
      <c r="O1747" s="22"/>
    </row>
    <row r="1748" spans="1:15">
      <c r="A1748" s="22"/>
      <c r="B1748" s="110"/>
      <c r="C1748" s="111"/>
      <c r="D1748" s="22"/>
      <c r="E1748" s="112"/>
      <c r="F1748" s="22"/>
      <c r="G1748" s="22"/>
      <c r="H1748" s="22"/>
      <c r="I1748" s="111"/>
      <c r="J1748" s="22"/>
      <c r="K1748" s="22"/>
      <c r="L1748" s="22"/>
      <c r="M1748" s="22"/>
      <c r="N1748" s="22"/>
      <c r="O1748" s="22"/>
    </row>
    <row r="1749" spans="1:15">
      <c r="A1749" s="22"/>
      <c r="B1749" s="110"/>
      <c r="C1749" s="111"/>
      <c r="D1749" s="22"/>
      <c r="E1749" s="112"/>
      <c r="F1749" s="22"/>
      <c r="G1749" s="22"/>
      <c r="H1749" s="22"/>
      <c r="I1749" s="111"/>
      <c r="J1749" s="22"/>
      <c r="K1749" s="22"/>
      <c r="L1749" s="22"/>
      <c r="M1749" s="22"/>
      <c r="N1749" s="22"/>
      <c r="O1749" s="22"/>
    </row>
    <row r="1750" spans="1:15">
      <c r="A1750" s="22"/>
      <c r="B1750" s="110"/>
      <c r="C1750" s="111"/>
      <c r="D1750" s="22"/>
      <c r="E1750" s="112"/>
      <c r="F1750" s="22"/>
      <c r="G1750" s="22"/>
      <c r="H1750" s="22"/>
      <c r="I1750" s="111"/>
      <c r="J1750" s="22"/>
      <c r="K1750" s="22"/>
      <c r="L1750" s="22"/>
      <c r="M1750" s="22"/>
      <c r="N1750" s="22"/>
      <c r="O1750" s="22"/>
    </row>
    <row r="1751" spans="1:15">
      <c r="A1751" s="22"/>
      <c r="B1751" s="110"/>
      <c r="C1751" s="111"/>
      <c r="D1751" s="22"/>
      <c r="E1751" s="112"/>
      <c r="F1751" s="22"/>
      <c r="G1751" s="22"/>
      <c r="H1751" s="22"/>
      <c r="I1751" s="111"/>
      <c r="J1751" s="22"/>
      <c r="K1751" s="22"/>
      <c r="L1751" s="22"/>
      <c r="M1751" s="22"/>
      <c r="N1751" s="22"/>
      <c r="O1751" s="22"/>
    </row>
    <row r="1752" spans="1:15">
      <c r="A1752" s="22"/>
      <c r="B1752" s="110"/>
      <c r="C1752" s="111"/>
      <c r="D1752" s="22"/>
      <c r="E1752" s="112"/>
      <c r="F1752" s="22"/>
      <c r="G1752" s="22"/>
      <c r="H1752" s="22"/>
      <c r="I1752" s="111"/>
      <c r="J1752" s="22"/>
      <c r="K1752" s="22"/>
      <c r="L1752" s="22"/>
      <c r="M1752" s="22"/>
      <c r="N1752" s="22"/>
      <c r="O1752" s="22"/>
    </row>
    <row r="1753" spans="1:15">
      <c r="A1753" s="22"/>
      <c r="B1753" s="110"/>
      <c r="C1753" s="111"/>
      <c r="D1753" s="22"/>
      <c r="E1753" s="112"/>
      <c r="F1753" s="22"/>
      <c r="G1753" s="22"/>
      <c r="H1753" s="22"/>
      <c r="I1753" s="111"/>
      <c r="J1753" s="22"/>
      <c r="K1753" s="22"/>
      <c r="L1753" s="22"/>
      <c r="M1753" s="22"/>
      <c r="N1753" s="22"/>
      <c r="O1753" s="22"/>
    </row>
    <row r="1754" spans="1:15">
      <c r="A1754" s="22"/>
      <c r="B1754" s="110"/>
      <c r="C1754" s="111"/>
      <c r="D1754" s="22"/>
      <c r="E1754" s="112"/>
      <c r="F1754" s="22"/>
      <c r="G1754" s="22"/>
      <c r="H1754" s="22"/>
      <c r="I1754" s="111"/>
      <c r="J1754" s="22"/>
      <c r="K1754" s="22"/>
      <c r="L1754" s="22"/>
      <c r="M1754" s="22"/>
      <c r="N1754" s="22"/>
      <c r="O1754" s="22"/>
    </row>
    <row r="1755" spans="1:15">
      <c r="A1755" s="22"/>
      <c r="B1755" s="110"/>
      <c r="C1755" s="111"/>
      <c r="D1755" s="22"/>
      <c r="E1755" s="112"/>
      <c r="F1755" s="22"/>
      <c r="G1755" s="22"/>
      <c r="H1755" s="22"/>
      <c r="I1755" s="111"/>
      <c r="J1755" s="22"/>
      <c r="K1755" s="22"/>
      <c r="L1755" s="22"/>
      <c r="M1755" s="22"/>
      <c r="N1755" s="22"/>
      <c r="O1755" s="22"/>
    </row>
    <row r="1756" spans="1:15">
      <c r="A1756" s="22"/>
      <c r="B1756" s="110"/>
      <c r="C1756" s="111"/>
      <c r="D1756" s="22"/>
      <c r="E1756" s="112"/>
      <c r="F1756" s="22"/>
      <c r="G1756" s="22"/>
      <c r="H1756" s="22"/>
      <c r="I1756" s="111"/>
      <c r="J1756" s="22"/>
      <c r="K1756" s="22"/>
      <c r="L1756" s="22"/>
      <c r="M1756" s="22"/>
      <c r="N1756" s="22"/>
      <c r="O1756" s="22"/>
    </row>
    <row r="1757" spans="1:15">
      <c r="A1757" s="22"/>
      <c r="B1757" s="110"/>
      <c r="C1757" s="111"/>
      <c r="D1757" s="22"/>
      <c r="E1757" s="112"/>
      <c r="F1757" s="22"/>
      <c r="G1757" s="22"/>
      <c r="H1757" s="22"/>
      <c r="I1757" s="111"/>
      <c r="J1757" s="22"/>
      <c r="K1757" s="22"/>
      <c r="L1757" s="22"/>
      <c r="M1757" s="22"/>
      <c r="N1757" s="22"/>
      <c r="O1757" s="22"/>
    </row>
    <row r="1758" spans="1:15">
      <c r="A1758" s="22"/>
      <c r="B1758" s="110"/>
      <c r="C1758" s="111"/>
      <c r="D1758" s="22"/>
      <c r="E1758" s="112"/>
      <c r="F1758" s="22"/>
      <c r="G1758" s="22"/>
      <c r="H1758" s="22"/>
      <c r="I1758" s="111"/>
      <c r="J1758" s="22"/>
      <c r="K1758" s="22"/>
      <c r="L1758" s="22"/>
      <c r="M1758" s="22"/>
      <c r="N1758" s="22"/>
      <c r="O1758" s="22"/>
    </row>
    <row r="1759" spans="1:15">
      <c r="A1759" s="22"/>
      <c r="B1759" s="110"/>
      <c r="C1759" s="111"/>
      <c r="D1759" s="22"/>
      <c r="E1759" s="112"/>
      <c r="F1759" s="22"/>
      <c r="G1759" s="22"/>
      <c r="H1759" s="22"/>
      <c r="I1759" s="111"/>
      <c r="J1759" s="22"/>
      <c r="K1759" s="22"/>
      <c r="L1759" s="22"/>
      <c r="M1759" s="22"/>
      <c r="N1759" s="22"/>
      <c r="O1759" s="22"/>
    </row>
    <row r="1760" spans="1:15">
      <c r="A1760" s="22"/>
      <c r="B1760" s="110"/>
      <c r="C1760" s="111"/>
      <c r="D1760" s="22"/>
      <c r="E1760" s="112"/>
      <c r="F1760" s="22"/>
      <c r="G1760" s="22"/>
      <c r="H1760" s="22"/>
      <c r="I1760" s="111"/>
      <c r="J1760" s="22"/>
      <c r="K1760" s="22"/>
      <c r="L1760" s="22"/>
      <c r="M1760" s="22"/>
      <c r="N1760" s="22"/>
      <c r="O1760" s="22"/>
    </row>
    <row r="1761" spans="1:15">
      <c r="A1761" s="22"/>
      <c r="B1761" s="110"/>
      <c r="C1761" s="111"/>
      <c r="D1761" s="22"/>
      <c r="E1761" s="112"/>
      <c r="F1761" s="22"/>
      <c r="G1761" s="22"/>
      <c r="H1761" s="22"/>
      <c r="I1761" s="111"/>
      <c r="J1761" s="22"/>
      <c r="K1761" s="22"/>
      <c r="L1761" s="22"/>
      <c r="M1761" s="22"/>
      <c r="N1761" s="22"/>
      <c r="O1761" s="22"/>
    </row>
    <row r="1762" spans="1:15">
      <c r="A1762" s="22"/>
      <c r="B1762" s="110"/>
      <c r="C1762" s="111"/>
      <c r="D1762" s="22"/>
      <c r="E1762" s="112"/>
      <c r="F1762" s="22"/>
      <c r="G1762" s="22"/>
      <c r="H1762" s="22"/>
      <c r="I1762" s="111"/>
      <c r="J1762" s="22"/>
      <c r="K1762" s="22"/>
      <c r="L1762" s="22"/>
      <c r="M1762" s="22"/>
      <c r="N1762" s="22"/>
      <c r="O1762" s="22"/>
    </row>
    <row r="1763" spans="1:15">
      <c r="A1763" s="22"/>
      <c r="B1763" s="110"/>
      <c r="C1763" s="111"/>
      <c r="D1763" s="22"/>
      <c r="E1763" s="112"/>
      <c r="F1763" s="22"/>
      <c r="G1763" s="22"/>
      <c r="H1763" s="22"/>
      <c r="I1763" s="111"/>
      <c r="J1763" s="22"/>
      <c r="K1763" s="22"/>
      <c r="L1763" s="22"/>
      <c r="M1763" s="22"/>
      <c r="N1763" s="22"/>
      <c r="O1763" s="22"/>
    </row>
    <row r="1764" spans="1:15">
      <c r="A1764" s="22"/>
      <c r="B1764" s="110"/>
      <c r="C1764" s="111"/>
      <c r="D1764" s="22"/>
      <c r="E1764" s="112"/>
      <c r="F1764" s="22"/>
      <c r="G1764" s="22"/>
      <c r="H1764" s="22"/>
      <c r="I1764" s="111"/>
      <c r="J1764" s="22"/>
      <c r="K1764" s="22"/>
      <c r="L1764" s="22"/>
      <c r="M1764" s="22"/>
      <c r="N1764" s="22"/>
      <c r="O1764" s="22"/>
    </row>
    <row r="1765" spans="1:15">
      <c r="A1765" s="22"/>
      <c r="B1765" s="110"/>
      <c r="C1765" s="111"/>
      <c r="D1765" s="22"/>
      <c r="E1765" s="112"/>
      <c r="F1765" s="22"/>
      <c r="G1765" s="22"/>
      <c r="H1765" s="22"/>
      <c r="I1765" s="111"/>
      <c r="J1765" s="22"/>
      <c r="K1765" s="22"/>
      <c r="L1765" s="22"/>
      <c r="M1765" s="22"/>
      <c r="N1765" s="22"/>
      <c r="O1765" s="22"/>
    </row>
    <row r="1766" spans="1:15">
      <c r="A1766" s="22"/>
      <c r="B1766" s="110"/>
      <c r="C1766" s="111"/>
      <c r="D1766" s="22"/>
      <c r="E1766" s="112"/>
      <c r="F1766" s="22"/>
      <c r="G1766" s="22"/>
      <c r="H1766" s="22"/>
      <c r="I1766" s="111"/>
      <c r="J1766" s="22"/>
      <c r="K1766" s="22"/>
      <c r="L1766" s="22"/>
      <c r="M1766" s="22"/>
      <c r="N1766" s="22"/>
      <c r="O1766" s="22"/>
    </row>
    <row r="1767" spans="1:15">
      <c r="A1767" s="22"/>
      <c r="B1767" s="110"/>
      <c r="C1767" s="111"/>
      <c r="D1767" s="22"/>
      <c r="E1767" s="112"/>
      <c r="F1767" s="22"/>
      <c r="G1767" s="22"/>
      <c r="H1767" s="22"/>
      <c r="I1767" s="111"/>
      <c r="J1767" s="22"/>
      <c r="K1767" s="22"/>
      <c r="L1767" s="22"/>
      <c r="M1767" s="22"/>
      <c r="N1767" s="22"/>
      <c r="O1767" s="22"/>
    </row>
    <row r="1768" spans="1:15">
      <c r="A1768" s="22"/>
      <c r="B1768" s="110"/>
      <c r="C1768" s="111"/>
      <c r="D1768" s="22"/>
      <c r="E1768" s="112"/>
      <c r="F1768" s="22"/>
      <c r="G1768" s="22"/>
      <c r="H1768" s="22"/>
      <c r="I1768" s="111"/>
      <c r="J1768" s="22"/>
      <c r="K1768" s="22"/>
      <c r="L1768" s="22"/>
      <c r="M1768" s="22"/>
      <c r="N1768" s="22"/>
      <c r="O1768" s="22"/>
    </row>
    <row r="1769" spans="1:15">
      <c r="A1769" s="22"/>
      <c r="B1769" s="110"/>
      <c r="C1769" s="111"/>
      <c r="D1769" s="22"/>
      <c r="E1769" s="112"/>
      <c r="F1769" s="22"/>
      <c r="G1769" s="22"/>
      <c r="H1769" s="22"/>
      <c r="I1769" s="111"/>
      <c r="J1769" s="22"/>
      <c r="K1769" s="22"/>
      <c r="L1769" s="22"/>
      <c r="M1769" s="22"/>
      <c r="N1769" s="22"/>
      <c r="O1769" s="22"/>
    </row>
    <row r="1770" spans="1:15">
      <c r="A1770" s="22"/>
      <c r="B1770" s="110"/>
      <c r="C1770" s="111"/>
      <c r="D1770" s="22"/>
      <c r="E1770" s="112"/>
      <c r="F1770" s="22"/>
      <c r="G1770" s="22"/>
      <c r="H1770" s="22"/>
      <c r="I1770" s="111"/>
      <c r="J1770" s="22"/>
      <c r="K1770" s="22"/>
      <c r="L1770" s="22"/>
      <c r="M1770" s="22"/>
      <c r="N1770" s="22"/>
      <c r="O1770" s="22"/>
    </row>
    <row r="1771" spans="1:15">
      <c r="A1771" s="22"/>
      <c r="B1771" s="110"/>
      <c r="C1771" s="111"/>
      <c r="D1771" s="22"/>
      <c r="E1771" s="112"/>
      <c r="F1771" s="22"/>
      <c r="G1771" s="22"/>
      <c r="H1771" s="22"/>
      <c r="I1771" s="111"/>
      <c r="J1771" s="22"/>
      <c r="K1771" s="22"/>
      <c r="L1771" s="22"/>
      <c r="M1771" s="22"/>
      <c r="N1771" s="22"/>
      <c r="O1771" s="22"/>
    </row>
    <row r="1772" spans="1:15">
      <c r="A1772" s="22"/>
      <c r="B1772" s="110"/>
      <c r="C1772" s="111"/>
      <c r="D1772" s="22"/>
      <c r="E1772" s="112"/>
      <c r="F1772" s="22"/>
      <c r="G1772" s="22"/>
      <c r="H1772" s="22"/>
      <c r="I1772" s="111"/>
      <c r="J1772" s="22"/>
      <c r="K1772" s="22"/>
      <c r="L1772" s="22"/>
      <c r="M1772" s="22"/>
      <c r="N1772" s="22"/>
      <c r="O1772" s="22"/>
    </row>
    <row r="1773" spans="1:15">
      <c r="A1773" s="22"/>
      <c r="B1773" s="110"/>
      <c r="C1773" s="111"/>
      <c r="D1773" s="22"/>
      <c r="E1773" s="112"/>
      <c r="F1773" s="22"/>
      <c r="G1773" s="22"/>
      <c r="H1773" s="22"/>
      <c r="I1773" s="111"/>
      <c r="J1773" s="22"/>
      <c r="K1773" s="22"/>
      <c r="L1773" s="22"/>
      <c r="M1773" s="22"/>
      <c r="N1773" s="22"/>
      <c r="O1773" s="22"/>
    </row>
    <row r="1774" spans="1:15">
      <c r="A1774" s="22"/>
      <c r="B1774" s="110"/>
      <c r="C1774" s="111"/>
      <c r="D1774" s="22"/>
      <c r="E1774" s="112"/>
      <c r="F1774" s="22"/>
      <c r="G1774" s="22"/>
      <c r="H1774" s="22"/>
      <c r="I1774" s="111"/>
      <c r="J1774" s="22"/>
      <c r="K1774" s="22"/>
      <c r="L1774" s="22"/>
      <c r="M1774" s="22"/>
      <c r="N1774" s="22"/>
      <c r="O1774" s="22"/>
    </row>
    <row r="1775" spans="1:15">
      <c r="A1775" s="22"/>
      <c r="B1775" s="110"/>
      <c r="C1775" s="111"/>
      <c r="D1775" s="22"/>
      <c r="E1775" s="112"/>
      <c r="F1775" s="22"/>
      <c r="G1775" s="22"/>
      <c r="H1775" s="22"/>
      <c r="I1775" s="111"/>
      <c r="J1775" s="22"/>
      <c r="K1775" s="22"/>
      <c r="L1775" s="22"/>
      <c r="M1775" s="22"/>
      <c r="N1775" s="22"/>
      <c r="O1775" s="22"/>
    </row>
    <row r="1776" spans="1:15">
      <c r="A1776" s="22"/>
      <c r="B1776" s="110"/>
      <c r="C1776" s="111"/>
      <c r="D1776" s="22"/>
      <c r="E1776" s="112"/>
      <c r="F1776" s="22"/>
      <c r="G1776" s="22"/>
      <c r="H1776" s="22"/>
      <c r="I1776" s="111"/>
      <c r="J1776" s="22"/>
      <c r="K1776" s="22"/>
      <c r="L1776" s="22"/>
      <c r="M1776" s="22"/>
      <c r="N1776" s="22"/>
      <c r="O1776" s="22"/>
    </row>
    <row r="1777" spans="1:15">
      <c r="A1777" s="22"/>
      <c r="B1777" s="110"/>
      <c r="C1777" s="111"/>
      <c r="D1777" s="22"/>
      <c r="E1777" s="112"/>
      <c r="F1777" s="22"/>
      <c r="G1777" s="22"/>
      <c r="H1777" s="22"/>
      <c r="I1777" s="111"/>
      <c r="J1777" s="22"/>
      <c r="K1777" s="22"/>
      <c r="L1777" s="22"/>
      <c r="M1777" s="22"/>
      <c r="N1777" s="22"/>
      <c r="O1777" s="22"/>
    </row>
    <row r="1778" spans="1:15">
      <c r="A1778" s="22"/>
      <c r="B1778" s="110"/>
      <c r="C1778" s="111"/>
      <c r="D1778" s="22"/>
      <c r="E1778" s="112"/>
      <c r="F1778" s="22"/>
      <c r="G1778" s="22"/>
      <c r="H1778" s="22"/>
      <c r="I1778" s="111"/>
      <c r="J1778" s="22"/>
      <c r="K1778" s="22"/>
      <c r="L1778" s="22"/>
      <c r="M1778" s="22"/>
      <c r="N1778" s="22"/>
      <c r="O1778" s="22"/>
    </row>
    <row r="1779" spans="1:15">
      <c r="A1779" s="22"/>
      <c r="B1779" s="110"/>
      <c r="C1779" s="111"/>
      <c r="D1779" s="22"/>
      <c r="E1779" s="112"/>
      <c r="F1779" s="22"/>
      <c r="G1779" s="22"/>
      <c r="H1779" s="22"/>
      <c r="I1779" s="111"/>
      <c r="J1779" s="22"/>
      <c r="K1779" s="22"/>
      <c r="L1779" s="22"/>
      <c r="M1779" s="22"/>
      <c r="N1779" s="22"/>
      <c r="O1779" s="22"/>
    </row>
    <row r="1780" spans="1:15">
      <c r="A1780" s="22"/>
      <c r="B1780" s="110"/>
      <c r="C1780" s="111"/>
      <c r="D1780" s="22"/>
      <c r="E1780" s="112"/>
      <c r="F1780" s="22"/>
      <c r="G1780" s="22"/>
      <c r="H1780" s="22"/>
      <c r="I1780" s="111"/>
      <c r="J1780" s="22"/>
      <c r="K1780" s="22"/>
      <c r="L1780" s="22"/>
      <c r="M1780" s="22"/>
      <c r="N1780" s="22"/>
      <c r="O1780" s="22"/>
    </row>
    <row r="1781" spans="1:15">
      <c r="A1781" s="22"/>
      <c r="B1781" s="110"/>
      <c r="C1781" s="111"/>
      <c r="D1781" s="22"/>
      <c r="E1781" s="112"/>
      <c r="F1781" s="22"/>
      <c r="G1781" s="22"/>
      <c r="H1781" s="22"/>
      <c r="I1781" s="111"/>
      <c r="J1781" s="22"/>
      <c r="K1781" s="22"/>
      <c r="L1781" s="22"/>
      <c r="M1781" s="22"/>
      <c r="N1781" s="22"/>
      <c r="O1781" s="22"/>
    </row>
    <row r="1782" spans="1:15">
      <c r="A1782" s="22"/>
      <c r="B1782" s="110"/>
      <c r="C1782" s="111"/>
      <c r="D1782" s="22"/>
      <c r="E1782" s="112"/>
      <c r="F1782" s="22"/>
      <c r="G1782" s="22"/>
      <c r="H1782" s="22"/>
      <c r="I1782" s="111"/>
      <c r="J1782" s="22"/>
      <c r="K1782" s="22"/>
      <c r="L1782" s="22"/>
      <c r="M1782" s="22"/>
      <c r="N1782" s="22"/>
      <c r="O1782" s="22"/>
    </row>
    <row r="1783" spans="1:15">
      <c r="A1783" s="22"/>
      <c r="B1783" s="110"/>
      <c r="C1783" s="111"/>
      <c r="D1783" s="22"/>
      <c r="E1783" s="112"/>
      <c r="F1783" s="22"/>
      <c r="G1783" s="22"/>
      <c r="H1783" s="22"/>
      <c r="I1783" s="111"/>
      <c r="J1783" s="22"/>
      <c r="K1783" s="22"/>
      <c r="L1783" s="22"/>
      <c r="M1783" s="22"/>
      <c r="N1783" s="22"/>
      <c r="O1783" s="22"/>
    </row>
    <row r="1784" spans="1:15">
      <c r="A1784" s="22"/>
      <c r="B1784" s="110"/>
      <c r="C1784" s="111"/>
      <c r="D1784" s="22"/>
      <c r="E1784" s="112"/>
      <c r="F1784" s="22"/>
      <c r="G1784" s="22"/>
      <c r="H1784" s="22"/>
      <c r="I1784" s="111"/>
      <c r="J1784" s="22"/>
      <c r="K1784" s="22"/>
      <c r="L1784" s="22"/>
      <c r="M1784" s="22"/>
      <c r="N1784" s="22"/>
      <c r="O1784" s="22"/>
    </row>
    <row r="1785" spans="1:15">
      <c r="A1785" s="22"/>
      <c r="B1785" s="110"/>
      <c r="C1785" s="111"/>
      <c r="D1785" s="22"/>
      <c r="E1785" s="112"/>
      <c r="F1785" s="22"/>
      <c r="G1785" s="22"/>
      <c r="H1785" s="22"/>
      <c r="I1785" s="111"/>
      <c r="J1785" s="22"/>
      <c r="K1785" s="22"/>
      <c r="L1785" s="22"/>
      <c r="M1785" s="22"/>
      <c r="N1785" s="22"/>
      <c r="O1785" s="22"/>
    </row>
    <row r="1786" spans="1:15">
      <c r="A1786" s="22"/>
      <c r="B1786" s="110"/>
      <c r="C1786" s="111"/>
      <c r="D1786" s="22"/>
      <c r="E1786" s="112"/>
      <c r="F1786" s="22"/>
      <c r="G1786" s="22"/>
      <c r="H1786" s="22"/>
      <c r="I1786" s="111"/>
      <c r="J1786" s="22"/>
      <c r="K1786" s="22"/>
      <c r="L1786" s="22"/>
      <c r="M1786" s="22"/>
      <c r="N1786" s="22"/>
      <c r="O1786" s="22"/>
    </row>
    <row r="1787" spans="1:15">
      <c r="A1787" s="22"/>
      <c r="B1787" s="110"/>
      <c r="C1787" s="111"/>
      <c r="D1787" s="22"/>
      <c r="E1787" s="112"/>
      <c r="F1787" s="22"/>
      <c r="G1787" s="22"/>
      <c r="H1787" s="22"/>
      <c r="I1787" s="111"/>
      <c r="J1787" s="22"/>
      <c r="K1787" s="22"/>
      <c r="L1787" s="22"/>
      <c r="M1787" s="22"/>
      <c r="N1787" s="22"/>
      <c r="O1787" s="22"/>
    </row>
    <row r="1788" spans="1:15">
      <c r="A1788" s="22"/>
      <c r="B1788" s="110"/>
      <c r="C1788" s="111"/>
      <c r="D1788" s="22"/>
      <c r="E1788" s="112"/>
      <c r="F1788" s="22"/>
      <c r="G1788" s="22"/>
      <c r="H1788" s="22"/>
      <c r="I1788" s="111"/>
      <c r="J1788" s="22"/>
      <c r="K1788" s="22"/>
      <c r="L1788" s="22"/>
      <c r="M1788" s="22"/>
      <c r="N1788" s="22"/>
      <c r="O1788" s="22"/>
    </row>
    <row r="1789" spans="1:15">
      <c r="A1789" s="22"/>
      <c r="B1789" s="110"/>
      <c r="C1789" s="111"/>
      <c r="D1789" s="22"/>
      <c r="E1789" s="112"/>
      <c r="F1789" s="22"/>
      <c r="G1789" s="22"/>
      <c r="H1789" s="22"/>
      <c r="I1789" s="111"/>
      <c r="J1789" s="22"/>
      <c r="K1789" s="22"/>
      <c r="L1789" s="22"/>
      <c r="M1789" s="22"/>
      <c r="N1789" s="22"/>
      <c r="O1789" s="22"/>
    </row>
    <row r="1790" spans="1:15">
      <c r="A1790" s="22"/>
      <c r="B1790" s="110"/>
      <c r="C1790" s="111"/>
      <c r="D1790" s="22"/>
      <c r="E1790" s="112"/>
      <c r="F1790" s="22"/>
      <c r="G1790" s="22"/>
      <c r="H1790" s="22"/>
      <c r="I1790" s="111"/>
      <c r="J1790" s="22"/>
      <c r="K1790" s="22"/>
      <c r="L1790" s="22"/>
      <c r="M1790" s="22"/>
      <c r="N1790" s="22"/>
      <c r="O1790" s="22"/>
    </row>
    <row r="1791" spans="1:15">
      <c r="A1791" s="22"/>
      <c r="B1791" s="110"/>
      <c r="C1791" s="111"/>
      <c r="D1791" s="22"/>
      <c r="E1791" s="112"/>
      <c r="F1791" s="22"/>
      <c r="G1791" s="22"/>
      <c r="H1791" s="22"/>
      <c r="I1791" s="111"/>
      <c r="J1791" s="22"/>
      <c r="K1791" s="22"/>
      <c r="L1791" s="22"/>
      <c r="M1791" s="22"/>
      <c r="N1791" s="22"/>
      <c r="O1791" s="22"/>
    </row>
    <row r="1792" spans="1:15">
      <c r="A1792" s="22"/>
      <c r="B1792" s="110"/>
      <c r="C1792" s="111"/>
      <c r="D1792" s="22"/>
      <c r="E1792" s="112"/>
      <c r="F1792" s="22"/>
      <c r="G1792" s="22"/>
      <c r="H1792" s="22"/>
      <c r="I1792" s="111"/>
      <c r="J1792" s="22"/>
      <c r="K1792" s="22"/>
      <c r="L1792" s="22"/>
      <c r="M1792" s="22"/>
      <c r="N1792" s="22"/>
      <c r="O1792" s="22"/>
    </row>
    <row r="1793" spans="1:15">
      <c r="A1793" s="22"/>
      <c r="B1793" s="110"/>
      <c r="C1793" s="111"/>
      <c r="D1793" s="22"/>
      <c r="E1793" s="112"/>
      <c r="F1793" s="22"/>
      <c r="G1793" s="22"/>
      <c r="H1793" s="22"/>
      <c r="I1793" s="111"/>
      <c r="J1793" s="22"/>
      <c r="K1793" s="22"/>
      <c r="L1793" s="22"/>
      <c r="M1793" s="22"/>
      <c r="N1793" s="22"/>
      <c r="O1793" s="22"/>
    </row>
    <row r="1794" spans="1:15">
      <c r="A1794" s="22"/>
      <c r="B1794" s="110"/>
      <c r="C1794" s="111"/>
      <c r="D1794" s="22"/>
      <c r="E1794" s="112"/>
      <c r="F1794" s="22"/>
      <c r="G1794" s="22"/>
      <c r="H1794" s="22"/>
      <c r="I1794" s="111"/>
      <c r="J1794" s="22"/>
      <c r="K1794" s="22"/>
      <c r="L1794" s="22"/>
      <c r="M1794" s="22"/>
      <c r="N1794" s="22"/>
      <c r="O1794" s="22"/>
    </row>
    <row r="1795" spans="1:15">
      <c r="A1795" s="22"/>
      <c r="B1795" s="110"/>
      <c r="C1795" s="111"/>
      <c r="D1795" s="22"/>
      <c r="E1795" s="112"/>
      <c r="F1795" s="22"/>
      <c r="G1795" s="22"/>
      <c r="H1795" s="22"/>
      <c r="I1795" s="111"/>
      <c r="J1795" s="22"/>
      <c r="K1795" s="22"/>
      <c r="L1795" s="22"/>
      <c r="M1795" s="22"/>
      <c r="N1795" s="22"/>
      <c r="O1795" s="22"/>
    </row>
    <row r="1796" spans="1:15">
      <c r="A1796" s="22"/>
      <c r="B1796" s="110"/>
      <c r="C1796" s="111"/>
      <c r="D1796" s="22"/>
      <c r="E1796" s="112"/>
      <c r="F1796" s="22"/>
      <c r="G1796" s="22"/>
      <c r="H1796" s="22"/>
      <c r="I1796" s="111"/>
      <c r="J1796" s="22"/>
      <c r="K1796" s="22"/>
      <c r="L1796" s="22"/>
      <c r="M1796" s="22"/>
      <c r="N1796" s="22"/>
      <c r="O1796" s="22"/>
    </row>
    <row r="1797" spans="1:15">
      <c r="A1797" s="22"/>
      <c r="B1797" s="110"/>
      <c r="C1797" s="111"/>
      <c r="D1797" s="22"/>
      <c r="E1797" s="112"/>
      <c r="F1797" s="22"/>
      <c r="G1797" s="22"/>
      <c r="H1797" s="22"/>
      <c r="I1797" s="111"/>
      <c r="J1797" s="22"/>
      <c r="K1797" s="22"/>
      <c r="L1797" s="22"/>
      <c r="M1797" s="22"/>
      <c r="N1797" s="22"/>
      <c r="O1797" s="22"/>
    </row>
    <row r="1798" spans="1:15">
      <c r="A1798" s="22"/>
      <c r="B1798" s="110"/>
      <c r="C1798" s="111"/>
      <c r="D1798" s="22"/>
      <c r="E1798" s="112"/>
      <c r="F1798" s="22"/>
      <c r="G1798" s="22"/>
      <c r="H1798" s="22"/>
      <c r="I1798" s="111"/>
      <c r="J1798" s="22"/>
      <c r="K1798" s="22"/>
      <c r="L1798" s="22"/>
      <c r="M1798" s="22"/>
      <c r="N1798" s="22"/>
      <c r="O1798" s="22"/>
    </row>
    <row r="1799" spans="1:15">
      <c r="A1799" s="22"/>
      <c r="B1799" s="110"/>
      <c r="C1799" s="111"/>
      <c r="D1799" s="22"/>
      <c r="E1799" s="112"/>
      <c r="F1799" s="22"/>
      <c r="G1799" s="22"/>
      <c r="H1799" s="22"/>
      <c r="I1799" s="111"/>
      <c r="J1799" s="22"/>
      <c r="K1799" s="22"/>
      <c r="L1799" s="22"/>
      <c r="M1799" s="22"/>
      <c r="N1799" s="22"/>
      <c r="O1799" s="22"/>
    </row>
    <row r="1800" spans="1:15">
      <c r="A1800" s="22"/>
      <c r="B1800" s="110"/>
      <c r="C1800" s="111"/>
      <c r="D1800" s="22"/>
      <c r="E1800" s="112"/>
      <c r="F1800" s="22"/>
      <c r="G1800" s="22"/>
      <c r="H1800" s="22"/>
      <c r="I1800" s="111"/>
      <c r="J1800" s="22"/>
      <c r="K1800" s="22"/>
      <c r="L1800" s="22"/>
      <c r="M1800" s="22"/>
      <c r="N1800" s="22"/>
      <c r="O1800" s="22"/>
    </row>
    <row r="1801" spans="1:15">
      <c r="A1801" s="22"/>
      <c r="B1801" s="110"/>
      <c r="C1801" s="111"/>
      <c r="D1801" s="22"/>
      <c r="E1801" s="112"/>
      <c r="F1801" s="22"/>
      <c r="G1801" s="22"/>
      <c r="H1801" s="22"/>
      <c r="I1801" s="111"/>
      <c r="J1801" s="22"/>
      <c r="K1801" s="22"/>
      <c r="L1801" s="22"/>
      <c r="M1801" s="22"/>
      <c r="N1801" s="22"/>
      <c r="O1801" s="22"/>
    </row>
    <row r="1802" spans="1:15">
      <c r="A1802" s="22"/>
      <c r="B1802" s="110"/>
      <c r="C1802" s="111"/>
      <c r="D1802" s="22"/>
      <c r="E1802" s="112"/>
      <c r="F1802" s="22"/>
      <c r="G1802" s="22"/>
      <c r="H1802" s="22"/>
      <c r="I1802" s="111"/>
      <c r="J1802" s="22"/>
      <c r="K1802" s="22"/>
      <c r="L1802" s="22"/>
      <c r="M1802" s="22"/>
      <c r="N1802" s="22"/>
      <c r="O1802" s="22"/>
    </row>
    <row r="1803" spans="1:15">
      <c r="A1803" s="22"/>
      <c r="B1803" s="110"/>
      <c r="C1803" s="111"/>
      <c r="D1803" s="22"/>
      <c r="E1803" s="112"/>
      <c r="F1803" s="22"/>
      <c r="G1803" s="22"/>
      <c r="H1803" s="22"/>
      <c r="I1803" s="111"/>
      <c r="J1803" s="22"/>
      <c r="K1803" s="22"/>
      <c r="L1803" s="22"/>
      <c r="M1803" s="22"/>
      <c r="N1803" s="22"/>
      <c r="O1803" s="22"/>
    </row>
    <row r="1804" spans="1:15">
      <c r="A1804" s="22"/>
      <c r="B1804" s="110"/>
      <c r="C1804" s="111"/>
      <c r="D1804" s="22"/>
      <c r="E1804" s="112"/>
      <c r="F1804" s="22"/>
      <c r="G1804" s="22"/>
      <c r="H1804" s="22"/>
      <c r="I1804" s="111"/>
      <c r="J1804" s="22"/>
      <c r="K1804" s="22"/>
      <c r="L1804" s="22"/>
      <c r="M1804" s="22"/>
      <c r="N1804" s="22"/>
      <c r="O1804" s="22"/>
    </row>
  </sheetData>
  <sheetProtection sheet="1" objects="1" insertRows="0"/>
  <mergeCells count="11">
    <mergeCell ref="J9:O9"/>
    <mergeCell ref="F10:I10"/>
    <mergeCell ref="A1739:O1741"/>
    <mergeCell ref="A10:A12"/>
    <mergeCell ref="E10:E12"/>
    <mergeCell ref="B10:D11"/>
    <mergeCell ref="F11:G11"/>
    <mergeCell ref="H11:H12"/>
    <mergeCell ref="I11:I12"/>
    <mergeCell ref="J10:L11"/>
    <mergeCell ref="M10:O11"/>
  </mergeCells>
  <phoneticPr fontId="47" type="noConversion"/>
  <conditionalFormatting sqref="D13:D1738">
    <cfRule type="containsBlanks" dxfId="3"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C13:C1738</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B13:B1738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612"/>
  <sheetViews>
    <sheetView zoomScale="85" zoomScaleNormal="85" workbookViewId="0">
      <pane ySplit="12" topLeftCell="A13" activePane="bottomLeft" state="frozen"/>
      <selection pane="bottomLeft" activeCell="A16" sqref="A16"/>
    </sheetView>
  </sheetViews>
  <sheetFormatPr defaultRowHeight="1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row r="2" spans="1:18" ht="20.100000000000001" customHeight="1"/>
    <row r="3" spans="1:18" ht="20.100000000000001" customHeight="1"/>
    <row r="4" spans="1:18" ht="20.100000000000001" customHeight="1"/>
    <row r="5" spans="1:18" ht="20.100000000000001" customHeight="1"/>
    <row r="6" spans="1:18" ht="20.100000000000001" customHeight="1"/>
    <row r="7" spans="1:18" ht="20.100000000000001" customHeight="1"/>
    <row r="8" spans="1:18" ht="20.100000000000001" customHeight="1"/>
    <row r="9" spans="1:18" ht="20.100000000000001" customHeight="1" thickBot="1"/>
    <row r="10" spans="1:18" ht="50.1" customHeight="1" thickBot="1">
      <c r="A10" s="275" t="s">
        <v>341</v>
      </c>
      <c r="B10" s="276"/>
      <c r="C10" s="276"/>
      <c r="D10" s="277"/>
      <c r="E10" s="228" t="s">
        <v>93</v>
      </c>
      <c r="F10" s="229"/>
      <c r="G10" s="279" t="s">
        <v>342</v>
      </c>
      <c r="H10" s="279"/>
      <c r="I10" s="279"/>
      <c r="J10" s="279"/>
      <c r="K10" s="279"/>
      <c r="L10" s="280"/>
      <c r="M10" s="278" t="s">
        <v>343</v>
      </c>
      <c r="N10" s="279"/>
      <c r="O10" s="279"/>
      <c r="P10" s="279"/>
      <c r="Q10" s="279"/>
      <c r="R10" s="280"/>
    </row>
    <row r="11" spans="1:18" ht="20.100000000000001" customHeight="1" thickBot="1">
      <c r="A11" s="273" t="s">
        <v>344</v>
      </c>
      <c r="B11" s="253" t="s">
        <v>345</v>
      </c>
      <c r="C11" s="283" t="s">
        <v>346</v>
      </c>
      <c r="D11" s="281" t="s">
        <v>347</v>
      </c>
      <c r="E11" s="226" t="s">
        <v>98</v>
      </c>
      <c r="F11" s="219" t="s">
        <v>99</v>
      </c>
      <c r="G11" s="224" t="s">
        <v>348</v>
      </c>
      <c r="H11" s="224"/>
      <c r="I11" s="225"/>
      <c r="J11" s="209" t="s">
        <v>240</v>
      </c>
      <c r="K11" s="210"/>
      <c r="L11" s="211"/>
      <c r="M11" s="223" t="s">
        <v>348</v>
      </c>
      <c r="N11" s="224"/>
      <c r="O11" s="225"/>
      <c r="P11" s="209" t="s">
        <v>240</v>
      </c>
      <c r="Q11" s="210"/>
      <c r="R11" s="211"/>
    </row>
    <row r="12" spans="1:18" ht="45" customHeight="1" thickBot="1">
      <c r="A12" s="274"/>
      <c r="B12" s="255"/>
      <c r="C12" s="284"/>
      <c r="D12" s="282"/>
      <c r="E12" s="227"/>
      <c r="F12" s="220"/>
      <c r="G12" s="114" t="s">
        <v>104</v>
      </c>
      <c r="H12" s="66" t="s">
        <v>349</v>
      </c>
      <c r="I12" s="115" t="s">
        <v>106</v>
      </c>
      <c r="J12" s="97" t="s">
        <v>104</v>
      </c>
      <c r="K12" s="66" t="s">
        <v>349</v>
      </c>
      <c r="L12" s="116" t="s">
        <v>106</v>
      </c>
      <c r="M12" s="97" t="s">
        <v>104</v>
      </c>
      <c r="N12" s="66" t="s">
        <v>349</v>
      </c>
      <c r="O12" s="116" t="s">
        <v>106</v>
      </c>
      <c r="P12" s="97" t="s">
        <v>104</v>
      </c>
      <c r="Q12" s="66" t="s">
        <v>349</v>
      </c>
      <c r="R12" s="116" t="s">
        <v>106</v>
      </c>
    </row>
    <row r="13" spans="1:18">
      <c r="A13" s="117" t="s">
        <v>350</v>
      </c>
      <c r="B13" s="118" t="s">
        <v>351</v>
      </c>
      <c r="C13" s="119" t="s">
        <v>352</v>
      </c>
      <c r="D13" s="120" t="s">
        <v>353</v>
      </c>
      <c r="E13" s="121" t="s">
        <v>110</v>
      </c>
      <c r="F13" s="113" t="s">
        <v>354</v>
      </c>
      <c r="G13" s="122">
        <v>12000</v>
      </c>
      <c r="H13" s="123">
        <v>14000</v>
      </c>
      <c r="I13" s="124">
        <v>20000</v>
      </c>
      <c r="J13" s="125">
        <v>36</v>
      </c>
      <c r="K13" s="126">
        <v>40</v>
      </c>
      <c r="L13" s="127">
        <v>52</v>
      </c>
      <c r="M13" s="125">
        <v>2000</v>
      </c>
      <c r="N13" s="126">
        <v>2600</v>
      </c>
      <c r="O13" s="127">
        <v>5000</v>
      </c>
      <c r="P13" s="125">
        <v>5</v>
      </c>
      <c r="Q13" s="126">
        <v>7</v>
      </c>
      <c r="R13" s="127">
        <v>14</v>
      </c>
    </row>
    <row r="14" spans="1:18">
      <c r="A14" s="117" t="s">
        <v>350</v>
      </c>
      <c r="B14" s="118" t="s">
        <v>351</v>
      </c>
      <c r="C14" s="119" t="s">
        <v>355</v>
      </c>
      <c r="D14" s="120" t="s">
        <v>353</v>
      </c>
      <c r="E14" s="121" t="s">
        <v>110</v>
      </c>
      <c r="F14" s="113" t="s">
        <v>354</v>
      </c>
      <c r="G14" s="121">
        <v>950</v>
      </c>
      <c r="H14" s="128">
        <v>1200</v>
      </c>
      <c r="I14" s="113">
        <v>1500</v>
      </c>
      <c r="J14" s="121">
        <v>5</v>
      </c>
      <c r="K14" s="128">
        <v>10</v>
      </c>
      <c r="L14" s="113">
        <v>15</v>
      </c>
      <c r="M14" s="121">
        <v>15</v>
      </c>
      <c r="N14" s="128">
        <v>30</v>
      </c>
      <c r="O14" s="113">
        <v>40</v>
      </c>
      <c r="P14" s="121">
        <v>0.5</v>
      </c>
      <c r="Q14" s="128">
        <v>1</v>
      </c>
      <c r="R14" s="113">
        <v>2</v>
      </c>
    </row>
    <row r="15" spans="1:18">
      <c r="A15" s="69"/>
      <c r="B15" s="129"/>
      <c r="C15" s="71"/>
      <c r="D15" s="74"/>
      <c r="E15" s="72"/>
      <c r="F15" s="73"/>
      <c r="G15" s="72"/>
      <c r="H15" s="130"/>
      <c r="I15" s="73"/>
      <c r="J15" s="72"/>
      <c r="K15" s="130"/>
      <c r="L15" s="73"/>
      <c r="M15" s="72"/>
      <c r="N15" s="130"/>
      <c r="O15" s="73"/>
      <c r="P15" s="72"/>
      <c r="Q15" s="130"/>
      <c r="R15" s="73"/>
    </row>
    <row r="16" spans="1:18">
      <c r="A16" s="77" t="s">
        <v>356</v>
      </c>
      <c r="B16" s="131" t="s">
        <v>357</v>
      </c>
      <c r="C16" s="79" t="s">
        <v>358</v>
      </c>
      <c r="D16" s="82" t="s">
        <v>359</v>
      </c>
      <c r="E16" s="80" t="s">
        <v>110</v>
      </c>
      <c r="F16" s="81" t="s">
        <v>116</v>
      </c>
      <c r="G16" s="80">
        <v>16800.013642499995</v>
      </c>
      <c r="H16" s="132">
        <v>44905.673869312486</v>
      </c>
      <c r="I16" s="81">
        <v>44905.673869312486</v>
      </c>
      <c r="J16" s="80" t="s">
        <v>121</v>
      </c>
      <c r="K16" s="132">
        <f t="shared" ref="K16:K21" si="0">H16/8760*24</f>
        <v>123.02924347756846</v>
      </c>
      <c r="L16" s="81">
        <f t="shared" ref="L16:L21" si="1">K16</f>
        <v>123.02924347756846</v>
      </c>
      <c r="M16" s="80">
        <v>0</v>
      </c>
      <c r="N16" s="132">
        <v>0</v>
      </c>
      <c r="O16" s="81">
        <f t="shared" ref="O16:O93" si="2">N16</f>
        <v>0</v>
      </c>
      <c r="P16" s="80">
        <v>0</v>
      </c>
      <c r="Q16" s="132">
        <f t="shared" ref="Q16:Q93" si="3">N16/8760*24</f>
        <v>0</v>
      </c>
      <c r="R16" s="81">
        <f t="shared" ref="R16:R93" si="4">Q16</f>
        <v>0</v>
      </c>
    </row>
    <row r="17" spans="1:18">
      <c r="A17" s="77" t="s">
        <v>356</v>
      </c>
      <c r="B17" s="131" t="s">
        <v>357</v>
      </c>
      <c r="C17" s="79" t="s">
        <v>360</v>
      </c>
      <c r="D17" s="82" t="s">
        <v>359</v>
      </c>
      <c r="E17" s="80" t="s">
        <v>110</v>
      </c>
      <c r="F17" s="81" t="s">
        <v>116</v>
      </c>
      <c r="G17" s="80">
        <v>1474.13559234375</v>
      </c>
      <c r="H17" s="132">
        <v>5395.2276538124988</v>
      </c>
      <c r="I17" s="81">
        <v>5395.2276538124988</v>
      </c>
      <c r="J17" s="80" t="s">
        <v>121</v>
      </c>
      <c r="K17" s="132">
        <f t="shared" si="0"/>
        <v>14.781445626883558</v>
      </c>
      <c r="L17" s="81">
        <f t="shared" si="1"/>
        <v>14.781445626883558</v>
      </c>
      <c r="M17" s="80">
        <v>0</v>
      </c>
      <c r="N17" s="132">
        <v>0</v>
      </c>
      <c r="O17" s="81">
        <f t="shared" ref="O17:O21" si="5">N17</f>
        <v>0</v>
      </c>
      <c r="P17" s="80">
        <v>0</v>
      </c>
      <c r="Q17" s="132">
        <f t="shared" ref="Q17:Q21" si="6">N17/8760*24</f>
        <v>0</v>
      </c>
      <c r="R17" s="81">
        <f t="shared" ref="R17:R21" si="7">Q17</f>
        <v>0</v>
      </c>
    </row>
    <row r="18" spans="1:18">
      <c r="A18" s="77" t="s">
        <v>356</v>
      </c>
      <c r="B18" s="131" t="s">
        <v>357</v>
      </c>
      <c r="C18" s="79" t="s">
        <v>361</v>
      </c>
      <c r="D18" s="82" t="s">
        <v>359</v>
      </c>
      <c r="E18" s="80" t="s">
        <v>110</v>
      </c>
      <c r="F18" s="81" t="s">
        <v>116</v>
      </c>
      <c r="G18" s="80">
        <v>8030.8685398437483</v>
      </c>
      <c r="H18" s="132">
        <v>10549.222005450001</v>
      </c>
      <c r="I18" s="81">
        <v>10549.222005450001</v>
      </c>
      <c r="J18" s="80" t="s">
        <v>121</v>
      </c>
      <c r="K18" s="132">
        <f t="shared" si="0"/>
        <v>28.90197809712329</v>
      </c>
      <c r="L18" s="81">
        <f t="shared" si="1"/>
        <v>28.90197809712329</v>
      </c>
      <c r="M18" s="80">
        <v>0</v>
      </c>
      <c r="N18" s="132">
        <v>0</v>
      </c>
      <c r="O18" s="81">
        <f t="shared" si="5"/>
        <v>0</v>
      </c>
      <c r="P18" s="80">
        <v>0</v>
      </c>
      <c r="Q18" s="132">
        <f t="shared" si="6"/>
        <v>0</v>
      </c>
      <c r="R18" s="81">
        <f t="shared" si="7"/>
        <v>0</v>
      </c>
    </row>
    <row r="19" spans="1:18">
      <c r="A19" s="77" t="s">
        <v>356</v>
      </c>
      <c r="B19" s="131" t="s">
        <v>357</v>
      </c>
      <c r="C19" s="79" t="s">
        <v>362</v>
      </c>
      <c r="D19" s="82" t="s">
        <v>359</v>
      </c>
      <c r="E19" s="80" t="s">
        <v>110</v>
      </c>
      <c r="F19" s="81" t="s">
        <v>116</v>
      </c>
      <c r="G19" s="80">
        <v>314.37630000000001</v>
      </c>
      <c r="H19" s="132">
        <v>619.48386281249998</v>
      </c>
      <c r="I19" s="81">
        <v>619.48386281249998</v>
      </c>
      <c r="J19" s="80" t="s">
        <v>121</v>
      </c>
      <c r="K19" s="132">
        <f t="shared" si="0"/>
        <v>1.6972160624999999</v>
      </c>
      <c r="L19" s="81">
        <f t="shared" si="1"/>
        <v>1.6972160624999999</v>
      </c>
      <c r="M19" s="80">
        <v>0</v>
      </c>
      <c r="N19" s="132">
        <v>0</v>
      </c>
      <c r="O19" s="81">
        <f t="shared" si="5"/>
        <v>0</v>
      </c>
      <c r="P19" s="80">
        <v>0</v>
      </c>
      <c r="Q19" s="132">
        <f t="shared" si="6"/>
        <v>0</v>
      </c>
      <c r="R19" s="81">
        <f t="shared" si="7"/>
        <v>0</v>
      </c>
    </row>
    <row r="20" spans="1:18">
      <c r="A20" s="77" t="s">
        <v>356</v>
      </c>
      <c r="B20" s="131" t="s">
        <v>357</v>
      </c>
      <c r="C20" s="79" t="s">
        <v>363</v>
      </c>
      <c r="D20" s="82" t="s">
        <v>359</v>
      </c>
      <c r="E20" s="80" t="s">
        <v>110</v>
      </c>
      <c r="F20" s="81" t="s">
        <v>116</v>
      </c>
      <c r="G20" s="80">
        <v>79.133938125</v>
      </c>
      <c r="H20" s="132">
        <v>239.42357325</v>
      </c>
      <c r="I20" s="81">
        <v>239.42357325</v>
      </c>
      <c r="J20" s="80" t="s">
        <v>121</v>
      </c>
      <c r="K20" s="132">
        <f t="shared" si="0"/>
        <v>0.65595499520547951</v>
      </c>
      <c r="L20" s="81">
        <f t="shared" si="1"/>
        <v>0.65595499520547951</v>
      </c>
      <c r="M20" s="80">
        <v>0</v>
      </c>
      <c r="N20" s="132">
        <v>0</v>
      </c>
      <c r="O20" s="81">
        <f t="shared" si="5"/>
        <v>0</v>
      </c>
      <c r="P20" s="80">
        <v>0</v>
      </c>
      <c r="Q20" s="132">
        <f t="shared" si="6"/>
        <v>0</v>
      </c>
      <c r="R20" s="81">
        <f t="shared" si="7"/>
        <v>0</v>
      </c>
    </row>
    <row r="21" spans="1:18">
      <c r="A21" s="77" t="s">
        <v>356</v>
      </c>
      <c r="B21" s="131" t="s">
        <v>357</v>
      </c>
      <c r="C21" s="79" t="s">
        <v>364</v>
      </c>
      <c r="D21" s="82" t="s">
        <v>359</v>
      </c>
      <c r="E21" s="80" t="s">
        <v>110</v>
      </c>
      <c r="F21" s="81" t="s">
        <v>116</v>
      </c>
      <c r="G21" s="80">
        <v>467.58209999999997</v>
      </c>
      <c r="H21" s="132">
        <v>658.16611199999988</v>
      </c>
      <c r="I21" s="81">
        <v>658.16611199999988</v>
      </c>
      <c r="J21" s="80" t="s">
        <v>121</v>
      </c>
      <c r="K21" s="132">
        <f t="shared" si="0"/>
        <v>1.80319482739726</v>
      </c>
      <c r="L21" s="81">
        <f t="shared" si="1"/>
        <v>1.80319482739726</v>
      </c>
      <c r="M21" s="80">
        <v>0</v>
      </c>
      <c r="N21" s="132">
        <v>0</v>
      </c>
      <c r="O21" s="81">
        <f t="shared" si="5"/>
        <v>0</v>
      </c>
      <c r="P21" s="80">
        <v>0</v>
      </c>
      <c r="Q21" s="132">
        <f t="shared" si="6"/>
        <v>0</v>
      </c>
      <c r="R21" s="81">
        <f t="shared" si="7"/>
        <v>0</v>
      </c>
    </row>
    <row r="22" spans="1:18">
      <c r="A22" s="77"/>
      <c r="B22" s="131"/>
      <c r="C22" s="79"/>
      <c r="D22" s="82"/>
      <c r="E22" s="80"/>
      <c r="F22" s="81"/>
      <c r="G22" s="80"/>
      <c r="H22" s="132"/>
      <c r="I22" s="81"/>
      <c r="J22" s="80"/>
      <c r="K22" s="132"/>
      <c r="L22" s="81"/>
      <c r="M22" s="80"/>
      <c r="N22" s="132"/>
      <c r="O22" s="81"/>
      <c r="P22" s="80"/>
      <c r="Q22" s="132"/>
      <c r="R22" s="81"/>
    </row>
    <row r="23" spans="1:18">
      <c r="A23" s="77"/>
      <c r="B23" s="131"/>
      <c r="C23" s="79"/>
      <c r="D23" s="82"/>
      <c r="E23" s="80"/>
      <c r="F23" s="81"/>
      <c r="G23" s="80"/>
      <c r="H23" s="132"/>
      <c r="I23" s="81"/>
      <c r="J23" s="80"/>
      <c r="K23" s="132"/>
      <c r="L23" s="81"/>
      <c r="M23" s="80"/>
      <c r="N23" s="132"/>
      <c r="O23" s="81"/>
      <c r="P23" s="80"/>
      <c r="Q23" s="132"/>
      <c r="R23" s="81"/>
    </row>
    <row r="24" spans="1:18">
      <c r="A24" s="77"/>
      <c r="B24" s="131"/>
      <c r="C24" s="79"/>
      <c r="D24" s="82"/>
      <c r="E24" s="80"/>
      <c r="F24" s="81"/>
      <c r="G24" s="80"/>
      <c r="H24" s="132"/>
      <c r="I24" s="81"/>
      <c r="J24" s="80"/>
      <c r="K24" s="132"/>
      <c r="L24" s="81"/>
      <c r="M24" s="80"/>
      <c r="N24" s="132"/>
      <c r="O24" s="81"/>
      <c r="P24" s="80"/>
      <c r="Q24" s="132"/>
      <c r="R24" s="81"/>
    </row>
    <row r="25" spans="1:18">
      <c r="A25" s="77"/>
      <c r="B25" s="131"/>
      <c r="C25" s="79"/>
      <c r="D25" s="82"/>
      <c r="E25" s="80"/>
      <c r="F25" s="81"/>
      <c r="G25" s="80"/>
      <c r="H25" s="132"/>
      <c r="I25" s="81"/>
      <c r="J25" s="80"/>
      <c r="K25" s="132"/>
      <c r="L25" s="81"/>
      <c r="M25" s="80"/>
      <c r="N25" s="132"/>
      <c r="O25" s="81"/>
      <c r="P25" s="80"/>
      <c r="Q25" s="132"/>
      <c r="R25" s="81"/>
    </row>
    <row r="26" spans="1:18">
      <c r="A26" s="77"/>
      <c r="B26" s="131"/>
      <c r="C26" s="79"/>
      <c r="D26" s="82"/>
      <c r="E26" s="80"/>
      <c r="F26" s="81"/>
      <c r="G26" s="80"/>
      <c r="H26" s="132"/>
      <c r="I26" s="81"/>
      <c r="J26" s="80"/>
      <c r="K26" s="132"/>
      <c r="L26" s="81"/>
      <c r="M26" s="80"/>
      <c r="N26" s="132"/>
      <c r="O26" s="81"/>
      <c r="P26" s="80"/>
      <c r="Q26" s="132"/>
      <c r="R26" s="81"/>
    </row>
    <row r="27" spans="1:18">
      <c r="A27" s="77"/>
      <c r="B27" s="131"/>
      <c r="C27" s="79"/>
      <c r="D27" s="82"/>
      <c r="E27" s="80"/>
      <c r="F27" s="81"/>
      <c r="G27" s="80"/>
      <c r="H27" s="132"/>
      <c r="I27" s="81"/>
      <c r="J27" s="80"/>
      <c r="K27" s="132"/>
      <c r="L27" s="81"/>
      <c r="M27" s="80"/>
      <c r="N27" s="132"/>
      <c r="O27" s="81"/>
      <c r="P27" s="80"/>
      <c r="Q27" s="132"/>
      <c r="R27" s="81"/>
    </row>
    <row r="28" spans="1:18">
      <c r="A28" s="77"/>
      <c r="B28" s="131"/>
      <c r="C28" s="79"/>
      <c r="D28" s="82"/>
      <c r="E28" s="80"/>
      <c r="F28" s="81"/>
      <c r="G28" s="80"/>
      <c r="H28" s="132"/>
      <c r="I28" s="81"/>
      <c r="J28" s="80"/>
      <c r="K28" s="132"/>
      <c r="L28" s="81"/>
      <c r="M28" s="80"/>
      <c r="N28" s="132"/>
      <c r="O28" s="81"/>
      <c r="P28" s="80"/>
      <c r="Q28" s="132"/>
      <c r="R28" s="81"/>
    </row>
    <row r="29" spans="1:18">
      <c r="A29" s="77"/>
      <c r="B29" s="131"/>
      <c r="C29" s="79"/>
      <c r="D29" s="82"/>
      <c r="E29" s="80"/>
      <c r="F29" s="81"/>
      <c r="G29" s="80"/>
      <c r="H29" s="132"/>
      <c r="I29" s="81"/>
      <c r="J29" s="80"/>
      <c r="K29" s="132"/>
      <c r="L29" s="81"/>
      <c r="M29" s="80"/>
      <c r="N29" s="132"/>
      <c r="O29" s="81"/>
      <c r="P29" s="80"/>
      <c r="Q29" s="132"/>
      <c r="R29" s="81"/>
    </row>
    <row r="30" spans="1:18">
      <c r="A30" s="77" t="s">
        <v>365</v>
      </c>
      <c r="B30" s="131" t="s">
        <v>366</v>
      </c>
      <c r="C30" s="79" t="s">
        <v>367</v>
      </c>
      <c r="D30" s="82" t="s">
        <v>359</v>
      </c>
      <c r="E30" s="80" t="s">
        <v>368</v>
      </c>
      <c r="F30" s="81" t="s">
        <v>116</v>
      </c>
      <c r="G30" s="80">
        <v>4.0136249999999993</v>
      </c>
      <c r="H30" s="132">
        <v>11.352825000000003</v>
      </c>
      <c r="I30" s="81">
        <v>11.352825000000003</v>
      </c>
      <c r="J30" s="80" t="s">
        <v>121</v>
      </c>
      <c r="K30" s="132">
        <f t="shared" ref="K30" si="8">H30/8760*24</f>
        <v>3.1103630136986311E-2</v>
      </c>
      <c r="L30" s="81">
        <f t="shared" ref="L30" si="9">K30</f>
        <v>3.1103630136986311E-2</v>
      </c>
      <c r="M30" s="80">
        <v>0</v>
      </c>
      <c r="N30" s="132">
        <v>0</v>
      </c>
      <c r="O30" s="81">
        <f t="shared" ref="O30" si="10">N30</f>
        <v>0</v>
      </c>
      <c r="P30" s="80">
        <v>0</v>
      </c>
      <c r="Q30" s="132">
        <f t="shared" ref="Q30" si="11">N30/8760*24</f>
        <v>0</v>
      </c>
      <c r="R30" s="81">
        <f t="shared" ref="R30" si="12">Q30</f>
        <v>0</v>
      </c>
    </row>
    <row r="31" spans="1:18">
      <c r="A31" s="77" t="s">
        <v>365</v>
      </c>
      <c r="B31" s="131" t="s">
        <v>366</v>
      </c>
      <c r="C31" s="79" t="s">
        <v>369</v>
      </c>
      <c r="D31" s="82" t="s">
        <v>359</v>
      </c>
      <c r="E31" s="80" t="s">
        <v>368</v>
      </c>
      <c r="F31" s="81" t="s">
        <v>116</v>
      </c>
      <c r="G31" s="80">
        <v>75.119214000000014</v>
      </c>
      <c r="H31" s="132">
        <v>90.143056800000011</v>
      </c>
      <c r="I31" s="81">
        <v>90.143056800000011</v>
      </c>
      <c r="J31" s="80" t="s">
        <v>121</v>
      </c>
      <c r="K31" s="132">
        <f t="shared" ref="K31:K93" si="13">H31/8760*24</f>
        <v>0.24696727890410963</v>
      </c>
      <c r="L31" s="81">
        <f t="shared" ref="L31:L93" si="14">K31</f>
        <v>0.24696727890410963</v>
      </c>
      <c r="M31" s="80">
        <v>0</v>
      </c>
      <c r="N31" s="132">
        <v>0</v>
      </c>
      <c r="O31" s="81">
        <f t="shared" si="2"/>
        <v>0</v>
      </c>
      <c r="P31" s="80">
        <v>0</v>
      </c>
      <c r="Q31" s="132">
        <f t="shared" si="3"/>
        <v>0</v>
      </c>
      <c r="R31" s="81">
        <f t="shared" si="4"/>
        <v>0</v>
      </c>
    </row>
    <row r="32" spans="1:18">
      <c r="A32" s="77" t="s">
        <v>365</v>
      </c>
      <c r="B32" s="131" t="s">
        <v>366</v>
      </c>
      <c r="C32" s="79" t="s">
        <v>370</v>
      </c>
      <c r="D32" s="82" t="s">
        <v>359</v>
      </c>
      <c r="E32" s="80" t="s">
        <v>368</v>
      </c>
      <c r="F32" s="81" t="s">
        <v>116</v>
      </c>
      <c r="G32" s="80">
        <v>0.29646093750000002</v>
      </c>
      <c r="H32" s="132">
        <v>0.71150625000000001</v>
      </c>
      <c r="I32" s="81">
        <v>0.71150625000000001</v>
      </c>
      <c r="J32" s="80" t="s">
        <v>121</v>
      </c>
      <c r="K32" s="132">
        <f t="shared" si="13"/>
        <v>1.9493321917808219E-3</v>
      </c>
      <c r="L32" s="81">
        <f t="shared" si="14"/>
        <v>1.9493321917808219E-3</v>
      </c>
      <c r="M32" s="80">
        <v>0</v>
      </c>
      <c r="N32" s="132">
        <v>0</v>
      </c>
      <c r="O32" s="81">
        <f t="shared" si="2"/>
        <v>0</v>
      </c>
      <c r="P32" s="80">
        <v>0</v>
      </c>
      <c r="Q32" s="132">
        <f t="shared" si="3"/>
        <v>0</v>
      </c>
      <c r="R32" s="81">
        <f t="shared" si="4"/>
        <v>0</v>
      </c>
    </row>
    <row r="33" spans="1:18">
      <c r="A33" s="77" t="s">
        <v>365</v>
      </c>
      <c r="B33" s="131" t="s">
        <v>366</v>
      </c>
      <c r="C33" s="79" t="s">
        <v>371</v>
      </c>
      <c r="D33" s="82" t="s">
        <v>359</v>
      </c>
      <c r="E33" s="80" t="s">
        <v>368</v>
      </c>
      <c r="F33" s="81" t="s">
        <v>116</v>
      </c>
      <c r="G33" s="80">
        <v>141.46446545643749</v>
      </c>
      <c r="H33" s="132">
        <v>242.06941254194999</v>
      </c>
      <c r="I33" s="81">
        <v>242.06941254194999</v>
      </c>
      <c r="J33" s="80" t="s">
        <v>121</v>
      </c>
      <c r="K33" s="132">
        <f t="shared" si="13"/>
        <v>0.66320386997794523</v>
      </c>
      <c r="L33" s="81">
        <f t="shared" si="14"/>
        <v>0.66320386997794523</v>
      </c>
      <c r="M33" s="80">
        <v>0</v>
      </c>
      <c r="N33" s="132">
        <v>0</v>
      </c>
      <c r="O33" s="81">
        <f t="shared" si="2"/>
        <v>0</v>
      </c>
      <c r="P33" s="80">
        <v>0</v>
      </c>
      <c r="Q33" s="132">
        <f t="shared" si="3"/>
        <v>0</v>
      </c>
      <c r="R33" s="81">
        <f t="shared" si="4"/>
        <v>0</v>
      </c>
    </row>
    <row r="34" spans="1:18">
      <c r="A34" s="77" t="s">
        <v>365</v>
      </c>
      <c r="B34" s="131" t="s">
        <v>366</v>
      </c>
      <c r="C34" s="79" t="s">
        <v>372</v>
      </c>
      <c r="D34" s="82" t="s">
        <v>359</v>
      </c>
      <c r="E34" s="80" t="s">
        <v>368</v>
      </c>
      <c r="F34" s="81" t="s">
        <v>116</v>
      </c>
      <c r="G34" s="80">
        <v>0</v>
      </c>
      <c r="H34" s="132">
        <v>5.2692120000000005</v>
      </c>
      <c r="I34" s="81">
        <v>5.2692120000000005</v>
      </c>
      <c r="J34" s="80" t="s">
        <v>121</v>
      </c>
      <c r="K34" s="132">
        <f t="shared" si="13"/>
        <v>1.4436197260273974E-2</v>
      </c>
      <c r="L34" s="81">
        <f t="shared" si="14"/>
        <v>1.4436197260273974E-2</v>
      </c>
      <c r="M34" s="80">
        <v>0</v>
      </c>
      <c r="N34" s="132">
        <v>0</v>
      </c>
      <c r="O34" s="81">
        <f t="shared" si="2"/>
        <v>0</v>
      </c>
      <c r="P34" s="80">
        <v>0</v>
      </c>
      <c r="Q34" s="132">
        <f t="shared" si="3"/>
        <v>0</v>
      </c>
      <c r="R34" s="81">
        <f t="shared" si="4"/>
        <v>0</v>
      </c>
    </row>
    <row r="35" spans="1:18">
      <c r="A35" s="77" t="s">
        <v>365</v>
      </c>
      <c r="B35" s="131" t="s">
        <v>366</v>
      </c>
      <c r="C35" s="79" t="s">
        <v>373</v>
      </c>
      <c r="D35" s="82" t="s">
        <v>359</v>
      </c>
      <c r="E35" s="80" t="s">
        <v>368</v>
      </c>
      <c r="F35" s="81" t="s">
        <v>116</v>
      </c>
      <c r="G35" s="80">
        <v>0</v>
      </c>
      <c r="H35" s="132">
        <v>1.0602224999999996</v>
      </c>
      <c r="I35" s="81">
        <v>1.0602224999999996</v>
      </c>
      <c r="J35" s="80" t="s">
        <v>121</v>
      </c>
      <c r="K35" s="132">
        <f t="shared" si="13"/>
        <v>2.9047191780821905E-3</v>
      </c>
      <c r="L35" s="81">
        <f t="shared" si="14"/>
        <v>2.9047191780821905E-3</v>
      </c>
      <c r="M35" s="80">
        <v>0</v>
      </c>
      <c r="N35" s="132">
        <v>0</v>
      </c>
      <c r="O35" s="81">
        <f t="shared" si="2"/>
        <v>0</v>
      </c>
      <c r="P35" s="80">
        <v>0</v>
      </c>
      <c r="Q35" s="132">
        <f t="shared" si="3"/>
        <v>0</v>
      </c>
      <c r="R35" s="81">
        <f t="shared" si="4"/>
        <v>0</v>
      </c>
    </row>
    <row r="36" spans="1:18">
      <c r="A36" s="77" t="s">
        <v>365</v>
      </c>
      <c r="B36" s="131" t="s">
        <v>366</v>
      </c>
      <c r="C36" s="79" t="s">
        <v>374</v>
      </c>
      <c r="D36" s="82" t="s">
        <v>359</v>
      </c>
      <c r="E36" s="80" t="s">
        <v>368</v>
      </c>
      <c r="F36" s="81" t="s">
        <v>116</v>
      </c>
      <c r="G36" s="80">
        <v>15.314324999999998</v>
      </c>
      <c r="H36" s="132">
        <v>18.377189999999995</v>
      </c>
      <c r="I36" s="81">
        <v>18.377189999999995</v>
      </c>
      <c r="J36" s="80" t="s">
        <v>121</v>
      </c>
      <c r="K36" s="132">
        <f t="shared" si="13"/>
        <v>5.0348465753424644E-2</v>
      </c>
      <c r="L36" s="81">
        <f t="shared" si="14"/>
        <v>5.0348465753424644E-2</v>
      </c>
      <c r="M36" s="80">
        <v>0</v>
      </c>
      <c r="N36" s="132">
        <v>0</v>
      </c>
      <c r="O36" s="81">
        <f t="shared" si="2"/>
        <v>0</v>
      </c>
      <c r="P36" s="80">
        <v>0</v>
      </c>
      <c r="Q36" s="132">
        <f t="shared" si="3"/>
        <v>0</v>
      </c>
      <c r="R36" s="81">
        <f t="shared" si="4"/>
        <v>0</v>
      </c>
    </row>
    <row r="37" spans="1:18">
      <c r="A37" s="77" t="s">
        <v>365</v>
      </c>
      <c r="B37" s="131" t="s">
        <v>366</v>
      </c>
      <c r="C37" s="79" t="s">
        <v>375</v>
      </c>
      <c r="D37" s="82" t="s">
        <v>359</v>
      </c>
      <c r="E37" s="80" t="s">
        <v>368</v>
      </c>
      <c r="F37" s="81" t="s">
        <v>116</v>
      </c>
      <c r="G37" s="80">
        <v>16.960171875</v>
      </c>
      <c r="H37" s="132">
        <v>41.775581250000009</v>
      </c>
      <c r="I37" s="81">
        <v>41.775581250000009</v>
      </c>
      <c r="J37" s="80" t="s">
        <v>121</v>
      </c>
      <c r="K37" s="132">
        <f t="shared" si="13"/>
        <v>0.11445364726027399</v>
      </c>
      <c r="L37" s="81">
        <f t="shared" si="14"/>
        <v>0.11445364726027399</v>
      </c>
      <c r="M37" s="80">
        <v>0</v>
      </c>
      <c r="N37" s="132">
        <v>0</v>
      </c>
      <c r="O37" s="81">
        <f t="shared" si="2"/>
        <v>0</v>
      </c>
      <c r="P37" s="80">
        <v>0</v>
      </c>
      <c r="Q37" s="132">
        <f t="shared" si="3"/>
        <v>0</v>
      </c>
      <c r="R37" s="81">
        <f t="shared" si="4"/>
        <v>0</v>
      </c>
    </row>
    <row r="38" spans="1:18">
      <c r="A38" s="77" t="s">
        <v>365</v>
      </c>
      <c r="B38" s="131" t="s">
        <v>366</v>
      </c>
      <c r="C38" s="79" t="s">
        <v>376</v>
      </c>
      <c r="D38" s="82" t="s">
        <v>359</v>
      </c>
      <c r="E38" s="80" t="s">
        <v>368</v>
      </c>
      <c r="F38" s="81" t="s">
        <v>116</v>
      </c>
      <c r="G38" s="80">
        <v>0</v>
      </c>
      <c r="H38" s="132">
        <v>0.47537999999999991</v>
      </c>
      <c r="I38" s="81">
        <v>0.47537999999999991</v>
      </c>
      <c r="J38" s="80" t="s">
        <v>121</v>
      </c>
      <c r="K38" s="132">
        <f t="shared" si="13"/>
        <v>1.3024109589041093E-3</v>
      </c>
      <c r="L38" s="81">
        <f t="shared" si="14"/>
        <v>1.3024109589041093E-3</v>
      </c>
      <c r="M38" s="80">
        <v>0</v>
      </c>
      <c r="N38" s="132">
        <v>0</v>
      </c>
      <c r="O38" s="81">
        <f t="shared" si="2"/>
        <v>0</v>
      </c>
      <c r="P38" s="80">
        <v>0</v>
      </c>
      <c r="Q38" s="132">
        <f t="shared" si="3"/>
        <v>0</v>
      </c>
      <c r="R38" s="81">
        <f t="shared" si="4"/>
        <v>0</v>
      </c>
    </row>
    <row r="39" spans="1:18">
      <c r="A39" s="77" t="s">
        <v>365</v>
      </c>
      <c r="B39" s="131" t="s">
        <v>366</v>
      </c>
      <c r="C39" s="79" t="s">
        <v>377</v>
      </c>
      <c r="D39" s="82" t="s">
        <v>359</v>
      </c>
      <c r="E39" s="80" t="s">
        <v>368</v>
      </c>
      <c r="F39" s="81" t="s">
        <v>116</v>
      </c>
      <c r="G39" s="80">
        <v>6.8805000000000005</v>
      </c>
      <c r="H39" s="132">
        <v>15.309112499999999</v>
      </c>
      <c r="I39" s="81">
        <v>15.309112499999999</v>
      </c>
      <c r="J39" s="80" t="s">
        <v>121</v>
      </c>
      <c r="K39" s="132">
        <f t="shared" si="13"/>
        <v>4.1942773972602737E-2</v>
      </c>
      <c r="L39" s="81">
        <f t="shared" si="14"/>
        <v>4.1942773972602737E-2</v>
      </c>
      <c r="M39" s="80">
        <v>0</v>
      </c>
      <c r="N39" s="132">
        <v>0</v>
      </c>
      <c r="O39" s="81">
        <f t="shared" si="2"/>
        <v>0</v>
      </c>
      <c r="P39" s="80">
        <v>0</v>
      </c>
      <c r="Q39" s="132">
        <f t="shared" si="3"/>
        <v>0</v>
      </c>
      <c r="R39" s="81">
        <f t="shared" si="4"/>
        <v>0</v>
      </c>
    </row>
    <row r="40" spans="1:18">
      <c r="A40" s="77" t="s">
        <v>365</v>
      </c>
      <c r="B40" s="131" t="s">
        <v>366</v>
      </c>
      <c r="C40" s="79" t="s">
        <v>378</v>
      </c>
      <c r="D40" s="82" t="s">
        <v>359</v>
      </c>
      <c r="E40" s="80" t="s">
        <v>368</v>
      </c>
      <c r="F40" s="81" t="s">
        <v>116</v>
      </c>
      <c r="G40" s="80">
        <v>3.6337640625000001</v>
      </c>
      <c r="H40" s="132">
        <v>4.6512180000000001</v>
      </c>
      <c r="I40" s="81">
        <v>4.6512180000000001</v>
      </c>
      <c r="J40" s="80" t="s">
        <v>121</v>
      </c>
      <c r="K40" s="132">
        <f t="shared" si="13"/>
        <v>1.274306301369863E-2</v>
      </c>
      <c r="L40" s="81">
        <f t="shared" si="14"/>
        <v>1.274306301369863E-2</v>
      </c>
      <c r="M40" s="80">
        <v>0</v>
      </c>
      <c r="N40" s="132">
        <v>0</v>
      </c>
      <c r="O40" s="81">
        <f t="shared" si="2"/>
        <v>0</v>
      </c>
      <c r="P40" s="80">
        <v>0</v>
      </c>
      <c r="Q40" s="132">
        <f t="shared" si="3"/>
        <v>0</v>
      </c>
      <c r="R40" s="81">
        <f t="shared" si="4"/>
        <v>0</v>
      </c>
    </row>
    <row r="41" spans="1:18">
      <c r="A41" s="77" t="s">
        <v>365</v>
      </c>
      <c r="B41" s="131" t="s">
        <v>366</v>
      </c>
      <c r="C41" s="79" t="s">
        <v>379</v>
      </c>
      <c r="D41" s="82" t="s">
        <v>359</v>
      </c>
      <c r="E41" s="80" t="s">
        <v>368</v>
      </c>
      <c r="F41" s="81" t="s">
        <v>116</v>
      </c>
      <c r="G41" s="80">
        <v>112.46505048650918</v>
      </c>
      <c r="H41" s="132">
        <v>172.58946320159998</v>
      </c>
      <c r="I41" s="81">
        <v>172.58946320159998</v>
      </c>
      <c r="J41" s="80" t="s">
        <v>121</v>
      </c>
      <c r="K41" s="132">
        <f t="shared" si="13"/>
        <v>0.47284784438794519</v>
      </c>
      <c r="L41" s="81">
        <f t="shared" si="14"/>
        <v>0.47284784438794519</v>
      </c>
      <c r="M41" s="80">
        <v>0</v>
      </c>
      <c r="N41" s="132">
        <v>0</v>
      </c>
      <c r="O41" s="81">
        <f t="shared" si="2"/>
        <v>0</v>
      </c>
      <c r="P41" s="80">
        <v>0</v>
      </c>
      <c r="Q41" s="132">
        <f t="shared" si="3"/>
        <v>0</v>
      </c>
      <c r="R41" s="81">
        <f t="shared" si="4"/>
        <v>0</v>
      </c>
    </row>
    <row r="42" spans="1:18">
      <c r="A42" s="77" t="s">
        <v>365</v>
      </c>
      <c r="B42" s="131" t="s">
        <v>366</v>
      </c>
      <c r="C42" s="79" t="s">
        <v>380</v>
      </c>
      <c r="D42" s="82" t="s">
        <v>359</v>
      </c>
      <c r="E42" s="80" t="s">
        <v>368</v>
      </c>
      <c r="F42" s="81" t="s">
        <v>116</v>
      </c>
      <c r="G42" s="80">
        <v>188.25860996160804</v>
      </c>
      <c r="H42" s="132">
        <v>225.91033195392967</v>
      </c>
      <c r="I42" s="81">
        <v>225.91033195392967</v>
      </c>
      <c r="J42" s="80" t="s">
        <v>121</v>
      </c>
      <c r="K42" s="132">
        <f t="shared" si="13"/>
        <v>0.61893241631213614</v>
      </c>
      <c r="L42" s="81">
        <f t="shared" si="14"/>
        <v>0.61893241631213614</v>
      </c>
      <c r="M42" s="80">
        <v>0</v>
      </c>
      <c r="N42" s="132">
        <v>0</v>
      </c>
      <c r="O42" s="81">
        <f t="shared" si="2"/>
        <v>0</v>
      </c>
      <c r="P42" s="80">
        <v>0</v>
      </c>
      <c r="Q42" s="132">
        <f t="shared" si="3"/>
        <v>0</v>
      </c>
      <c r="R42" s="81">
        <f t="shared" si="4"/>
        <v>0</v>
      </c>
    </row>
    <row r="43" spans="1:18">
      <c r="A43" s="77" t="s">
        <v>365</v>
      </c>
      <c r="B43" s="131" t="s">
        <v>366</v>
      </c>
      <c r="C43" s="79" t="s">
        <v>381</v>
      </c>
      <c r="D43" s="82" t="s">
        <v>359</v>
      </c>
      <c r="E43" s="80" t="s">
        <v>368</v>
      </c>
      <c r="F43" s="81" t="s">
        <v>116</v>
      </c>
      <c r="G43" s="80">
        <v>0.99495354729729713</v>
      </c>
      <c r="H43" s="132">
        <v>2.6887788614587489</v>
      </c>
      <c r="I43" s="81">
        <v>2.6887788614587489</v>
      </c>
      <c r="J43" s="80" t="s">
        <v>121</v>
      </c>
      <c r="K43" s="132">
        <f t="shared" si="13"/>
        <v>7.3665174286541065E-3</v>
      </c>
      <c r="L43" s="81">
        <f t="shared" si="14"/>
        <v>7.3665174286541065E-3</v>
      </c>
      <c r="M43" s="80">
        <v>0</v>
      </c>
      <c r="N43" s="132">
        <v>0</v>
      </c>
      <c r="O43" s="81">
        <f t="shared" si="2"/>
        <v>0</v>
      </c>
      <c r="P43" s="80">
        <v>0</v>
      </c>
      <c r="Q43" s="132">
        <f t="shared" si="3"/>
        <v>0</v>
      </c>
      <c r="R43" s="81">
        <f t="shared" si="4"/>
        <v>0</v>
      </c>
    </row>
    <row r="44" spans="1:18">
      <c r="A44" s="77" t="s">
        <v>365</v>
      </c>
      <c r="B44" s="131" t="s">
        <v>366</v>
      </c>
      <c r="C44" s="79" t="s">
        <v>382</v>
      </c>
      <c r="D44" s="82" t="s">
        <v>359</v>
      </c>
      <c r="E44" s="80" t="s">
        <v>368</v>
      </c>
      <c r="F44" s="81" t="s">
        <v>116</v>
      </c>
      <c r="G44" s="80">
        <v>1101.76351875</v>
      </c>
      <c r="H44" s="132">
        <v>5231.2832437500001</v>
      </c>
      <c r="I44" s="81">
        <v>5231.2832437500001</v>
      </c>
      <c r="J44" s="80" t="s">
        <v>121</v>
      </c>
      <c r="K44" s="132">
        <f t="shared" si="13"/>
        <v>14.332282859589041</v>
      </c>
      <c r="L44" s="81">
        <f t="shared" si="14"/>
        <v>14.332282859589041</v>
      </c>
      <c r="M44" s="80">
        <v>0</v>
      </c>
      <c r="N44" s="132">
        <v>0</v>
      </c>
      <c r="O44" s="81">
        <f t="shared" si="2"/>
        <v>0</v>
      </c>
      <c r="P44" s="80">
        <v>0</v>
      </c>
      <c r="Q44" s="132">
        <f t="shared" si="3"/>
        <v>0</v>
      </c>
      <c r="R44" s="81">
        <f t="shared" si="4"/>
        <v>0</v>
      </c>
    </row>
    <row r="45" spans="1:18">
      <c r="A45" s="77" t="s">
        <v>365</v>
      </c>
      <c r="B45" s="131" t="s">
        <v>366</v>
      </c>
      <c r="C45" s="79" t="s">
        <v>383</v>
      </c>
      <c r="D45" s="82" t="s">
        <v>359</v>
      </c>
      <c r="E45" s="80" t="s">
        <v>368</v>
      </c>
      <c r="F45" s="81" t="s">
        <v>116</v>
      </c>
      <c r="G45" s="80">
        <v>906.48437343750004</v>
      </c>
      <c r="H45" s="132">
        <v>1087.7812481249998</v>
      </c>
      <c r="I45" s="81">
        <v>1087.7812481249998</v>
      </c>
      <c r="J45" s="80" t="s">
        <v>121</v>
      </c>
      <c r="K45" s="132">
        <f t="shared" si="13"/>
        <v>2.9802225976027392</v>
      </c>
      <c r="L45" s="81">
        <f t="shared" si="14"/>
        <v>2.9802225976027392</v>
      </c>
      <c r="M45" s="80">
        <v>0</v>
      </c>
      <c r="N45" s="132">
        <v>0</v>
      </c>
      <c r="O45" s="81">
        <f t="shared" si="2"/>
        <v>0</v>
      </c>
      <c r="P45" s="80">
        <v>0</v>
      </c>
      <c r="Q45" s="132">
        <f t="shared" si="3"/>
        <v>0</v>
      </c>
      <c r="R45" s="81">
        <f t="shared" si="4"/>
        <v>0</v>
      </c>
    </row>
    <row r="46" spans="1:18">
      <c r="A46" s="77" t="s">
        <v>365</v>
      </c>
      <c r="B46" s="131" t="s">
        <v>366</v>
      </c>
      <c r="C46" s="79" t="s">
        <v>384</v>
      </c>
      <c r="D46" s="82" t="s">
        <v>359</v>
      </c>
      <c r="E46" s="80" t="s">
        <v>368</v>
      </c>
      <c r="F46" s="81" t="s">
        <v>116</v>
      </c>
      <c r="G46" s="80">
        <v>144.25593750000002</v>
      </c>
      <c r="H46" s="132">
        <v>510.03270000000015</v>
      </c>
      <c r="I46" s="81">
        <v>510.03270000000015</v>
      </c>
      <c r="J46" s="80" t="s">
        <v>121</v>
      </c>
      <c r="K46" s="132">
        <f t="shared" si="13"/>
        <v>1.3973498630136989</v>
      </c>
      <c r="L46" s="81">
        <f t="shared" si="14"/>
        <v>1.3973498630136989</v>
      </c>
      <c r="M46" s="80">
        <v>0</v>
      </c>
      <c r="N46" s="132">
        <v>0</v>
      </c>
      <c r="O46" s="81">
        <f t="shared" si="2"/>
        <v>0</v>
      </c>
      <c r="P46" s="80">
        <v>0</v>
      </c>
      <c r="Q46" s="132">
        <f t="shared" si="3"/>
        <v>0</v>
      </c>
      <c r="R46" s="81">
        <f t="shared" si="4"/>
        <v>0</v>
      </c>
    </row>
    <row r="47" spans="1:18">
      <c r="A47" s="77" t="s">
        <v>365</v>
      </c>
      <c r="B47" s="131" t="s">
        <v>366</v>
      </c>
      <c r="C47" s="79" t="s">
        <v>385</v>
      </c>
      <c r="D47" s="82" t="s">
        <v>359</v>
      </c>
      <c r="E47" s="80" t="s">
        <v>368</v>
      </c>
      <c r="F47" s="81" t="s">
        <v>116</v>
      </c>
      <c r="G47" s="80">
        <v>463.79873067187498</v>
      </c>
      <c r="H47" s="132">
        <v>748.66720499999985</v>
      </c>
      <c r="I47" s="81">
        <v>748.66720499999985</v>
      </c>
      <c r="J47" s="80" t="s">
        <v>121</v>
      </c>
      <c r="K47" s="132">
        <f t="shared" si="13"/>
        <v>2.0511430273972597</v>
      </c>
      <c r="L47" s="81">
        <f t="shared" si="14"/>
        <v>2.0511430273972597</v>
      </c>
      <c r="M47" s="80">
        <v>0</v>
      </c>
      <c r="N47" s="132">
        <v>0</v>
      </c>
      <c r="O47" s="81">
        <f t="shared" si="2"/>
        <v>0</v>
      </c>
      <c r="P47" s="80">
        <v>0</v>
      </c>
      <c r="Q47" s="132">
        <f t="shared" si="3"/>
        <v>0</v>
      </c>
      <c r="R47" s="81">
        <f t="shared" si="4"/>
        <v>0</v>
      </c>
    </row>
    <row r="48" spans="1:18">
      <c r="A48" s="77" t="s">
        <v>365</v>
      </c>
      <c r="B48" s="131" t="s">
        <v>366</v>
      </c>
      <c r="C48" s="79" t="s">
        <v>386</v>
      </c>
      <c r="D48" s="82" t="s">
        <v>359</v>
      </c>
      <c r="E48" s="80" t="s">
        <v>368</v>
      </c>
      <c r="F48" s="81" t="s">
        <v>116</v>
      </c>
      <c r="G48" s="80">
        <v>0</v>
      </c>
      <c r="H48" s="132">
        <v>0.93824999999999992</v>
      </c>
      <c r="I48" s="81">
        <v>0.93824999999999992</v>
      </c>
      <c r="J48" s="80" t="s">
        <v>121</v>
      </c>
      <c r="K48" s="132">
        <f t="shared" si="13"/>
        <v>2.5705479452054793E-3</v>
      </c>
      <c r="L48" s="81">
        <f t="shared" si="14"/>
        <v>2.5705479452054793E-3</v>
      </c>
      <c r="M48" s="80">
        <v>0</v>
      </c>
      <c r="N48" s="132">
        <v>0</v>
      </c>
      <c r="O48" s="81">
        <f t="shared" si="2"/>
        <v>0</v>
      </c>
      <c r="P48" s="80">
        <v>0</v>
      </c>
      <c r="Q48" s="132">
        <f t="shared" si="3"/>
        <v>0</v>
      </c>
      <c r="R48" s="81">
        <f t="shared" si="4"/>
        <v>0</v>
      </c>
    </row>
    <row r="49" spans="1:18">
      <c r="A49" s="77" t="s">
        <v>365</v>
      </c>
      <c r="B49" s="131" t="s">
        <v>366</v>
      </c>
      <c r="C49" s="79" t="s">
        <v>387</v>
      </c>
      <c r="D49" s="82" t="s">
        <v>359</v>
      </c>
      <c r="E49" s="80" t="s">
        <v>368</v>
      </c>
      <c r="F49" s="81" t="s">
        <v>116</v>
      </c>
      <c r="G49" s="80">
        <v>19</v>
      </c>
      <c r="H49" s="132">
        <v>45</v>
      </c>
      <c r="I49" s="81">
        <v>45</v>
      </c>
      <c r="J49" s="80" t="s">
        <v>121</v>
      </c>
      <c r="K49" s="132">
        <f t="shared" si="13"/>
        <v>0.12328767123287671</v>
      </c>
      <c r="L49" s="81">
        <f t="shared" si="14"/>
        <v>0.12328767123287671</v>
      </c>
      <c r="M49" s="80">
        <v>0</v>
      </c>
      <c r="N49" s="132">
        <v>0</v>
      </c>
      <c r="O49" s="81">
        <f t="shared" si="2"/>
        <v>0</v>
      </c>
      <c r="P49" s="80">
        <v>0</v>
      </c>
      <c r="Q49" s="132">
        <f t="shared" si="3"/>
        <v>0</v>
      </c>
      <c r="R49" s="81">
        <f t="shared" si="4"/>
        <v>0</v>
      </c>
    </row>
    <row r="50" spans="1:18">
      <c r="A50" s="77" t="s">
        <v>365</v>
      </c>
      <c r="B50" s="131" t="s">
        <v>366</v>
      </c>
      <c r="C50" s="79" t="s">
        <v>388</v>
      </c>
      <c r="D50" s="82" t="s">
        <v>359</v>
      </c>
      <c r="E50" s="80" t="s">
        <v>368</v>
      </c>
      <c r="F50" s="81" t="s">
        <v>116</v>
      </c>
      <c r="G50" s="80">
        <v>64.100860312499989</v>
      </c>
      <c r="H50" s="132">
        <v>76.921032374999996</v>
      </c>
      <c r="I50" s="81">
        <v>76.921032374999996</v>
      </c>
      <c r="J50" s="80" t="s">
        <v>121</v>
      </c>
      <c r="K50" s="132">
        <f t="shared" si="13"/>
        <v>0.21074255445205481</v>
      </c>
      <c r="L50" s="81">
        <f t="shared" si="14"/>
        <v>0.21074255445205481</v>
      </c>
      <c r="M50" s="80">
        <v>0</v>
      </c>
      <c r="N50" s="132">
        <v>0</v>
      </c>
      <c r="O50" s="81">
        <f t="shared" si="2"/>
        <v>0</v>
      </c>
      <c r="P50" s="80">
        <v>0</v>
      </c>
      <c r="Q50" s="132">
        <f t="shared" si="3"/>
        <v>0</v>
      </c>
      <c r="R50" s="81">
        <f t="shared" si="4"/>
        <v>0</v>
      </c>
    </row>
    <row r="51" spans="1:18">
      <c r="A51" s="77" t="s">
        <v>365</v>
      </c>
      <c r="B51" s="131" t="s">
        <v>366</v>
      </c>
      <c r="C51" s="79" t="s">
        <v>389</v>
      </c>
      <c r="D51" s="82" t="s">
        <v>359</v>
      </c>
      <c r="E51" s="80" t="s">
        <v>368</v>
      </c>
      <c r="F51" s="81" t="s">
        <v>116</v>
      </c>
      <c r="G51" s="80">
        <v>0</v>
      </c>
      <c r="H51" s="132">
        <v>18.014400000000006</v>
      </c>
      <c r="I51" s="81">
        <v>18.014400000000006</v>
      </c>
      <c r="J51" s="80" t="s">
        <v>121</v>
      </c>
      <c r="K51" s="132">
        <f t="shared" si="13"/>
        <v>4.9354520547945223E-2</v>
      </c>
      <c r="L51" s="81">
        <f t="shared" si="14"/>
        <v>4.9354520547945223E-2</v>
      </c>
      <c r="M51" s="80">
        <v>0</v>
      </c>
      <c r="N51" s="132">
        <v>0</v>
      </c>
      <c r="O51" s="81">
        <f t="shared" si="2"/>
        <v>0</v>
      </c>
      <c r="P51" s="80">
        <v>0</v>
      </c>
      <c r="Q51" s="132">
        <f t="shared" si="3"/>
        <v>0</v>
      </c>
      <c r="R51" s="81">
        <f t="shared" si="4"/>
        <v>0</v>
      </c>
    </row>
    <row r="52" spans="1:18">
      <c r="A52" s="77" t="s">
        <v>365</v>
      </c>
      <c r="B52" s="131" t="s">
        <v>366</v>
      </c>
      <c r="C52" s="79" t="s">
        <v>390</v>
      </c>
      <c r="D52" s="82" t="s">
        <v>359</v>
      </c>
      <c r="E52" s="80" t="s">
        <v>368</v>
      </c>
      <c r="F52" s="81" t="s">
        <v>116</v>
      </c>
      <c r="G52" s="80">
        <v>8.6318999999999999</v>
      </c>
      <c r="H52" s="132">
        <v>10.358279999999999</v>
      </c>
      <c r="I52" s="81">
        <v>10.358279999999999</v>
      </c>
      <c r="J52" s="80" t="s">
        <v>121</v>
      </c>
      <c r="K52" s="132">
        <f t="shared" si="13"/>
        <v>2.837884931506849E-2</v>
      </c>
      <c r="L52" s="81">
        <f t="shared" si="14"/>
        <v>2.837884931506849E-2</v>
      </c>
      <c r="M52" s="80">
        <v>0</v>
      </c>
      <c r="N52" s="132">
        <v>0</v>
      </c>
      <c r="O52" s="81">
        <f t="shared" si="2"/>
        <v>0</v>
      </c>
      <c r="P52" s="80">
        <v>0</v>
      </c>
      <c r="Q52" s="132">
        <f t="shared" si="3"/>
        <v>0</v>
      </c>
      <c r="R52" s="81">
        <f t="shared" si="4"/>
        <v>0</v>
      </c>
    </row>
    <row r="53" spans="1:18">
      <c r="A53" s="77" t="s">
        <v>365</v>
      </c>
      <c r="B53" s="131" t="s">
        <v>366</v>
      </c>
      <c r="C53" s="79" t="s">
        <v>391</v>
      </c>
      <c r="D53" s="82" t="s">
        <v>359</v>
      </c>
      <c r="E53" s="80" t="s">
        <v>368</v>
      </c>
      <c r="F53" s="81" t="s">
        <v>116</v>
      </c>
      <c r="G53" s="80">
        <v>767.84389916279235</v>
      </c>
      <c r="H53" s="132">
        <v>1142.3399931174026</v>
      </c>
      <c r="I53" s="81">
        <v>1142.3399931174026</v>
      </c>
      <c r="J53" s="80" t="s">
        <v>121</v>
      </c>
      <c r="K53" s="132">
        <f t="shared" si="13"/>
        <v>3.1296986112805549</v>
      </c>
      <c r="L53" s="81">
        <f t="shared" si="14"/>
        <v>3.1296986112805549</v>
      </c>
      <c r="M53" s="80">
        <v>0</v>
      </c>
      <c r="N53" s="132">
        <v>0</v>
      </c>
      <c r="O53" s="81">
        <f t="shared" si="2"/>
        <v>0</v>
      </c>
      <c r="P53" s="80">
        <v>0</v>
      </c>
      <c r="Q53" s="132">
        <f t="shared" si="3"/>
        <v>0</v>
      </c>
      <c r="R53" s="81">
        <f t="shared" si="4"/>
        <v>0</v>
      </c>
    </row>
    <row r="54" spans="1:18">
      <c r="A54" s="77" t="s">
        <v>365</v>
      </c>
      <c r="B54" s="131" t="s">
        <v>366</v>
      </c>
      <c r="C54" s="79" t="s">
        <v>392</v>
      </c>
      <c r="D54" s="82" t="s">
        <v>359</v>
      </c>
      <c r="E54" s="80" t="s">
        <v>368</v>
      </c>
      <c r="F54" s="81" t="s">
        <v>116</v>
      </c>
      <c r="G54" s="80">
        <v>6.0465</v>
      </c>
      <c r="H54" s="132">
        <v>7.2557999999999971</v>
      </c>
      <c r="I54" s="81">
        <v>7.2557999999999971</v>
      </c>
      <c r="J54" s="80" t="s">
        <v>121</v>
      </c>
      <c r="K54" s="132">
        <f t="shared" si="13"/>
        <v>1.9878904109589035E-2</v>
      </c>
      <c r="L54" s="81">
        <f t="shared" si="14"/>
        <v>1.9878904109589035E-2</v>
      </c>
      <c r="M54" s="80">
        <v>0</v>
      </c>
      <c r="N54" s="132">
        <v>0</v>
      </c>
      <c r="O54" s="81">
        <f t="shared" si="2"/>
        <v>0</v>
      </c>
      <c r="P54" s="80">
        <v>0</v>
      </c>
      <c r="Q54" s="132">
        <f t="shared" si="3"/>
        <v>0</v>
      </c>
      <c r="R54" s="81">
        <f t="shared" si="4"/>
        <v>0</v>
      </c>
    </row>
    <row r="55" spans="1:18">
      <c r="A55" s="77" t="s">
        <v>365</v>
      </c>
      <c r="B55" s="131" t="s">
        <v>366</v>
      </c>
      <c r="C55" s="79" t="s">
        <v>393</v>
      </c>
      <c r="D55" s="82" t="s">
        <v>359</v>
      </c>
      <c r="E55" s="80" t="s">
        <v>368</v>
      </c>
      <c r="F55" s="81" t="s">
        <v>116</v>
      </c>
      <c r="G55" s="80">
        <v>4.6287000000000003</v>
      </c>
      <c r="H55" s="132">
        <v>13.886100000000001</v>
      </c>
      <c r="I55" s="81">
        <v>13.886100000000001</v>
      </c>
      <c r="J55" s="80" t="s">
        <v>121</v>
      </c>
      <c r="K55" s="132">
        <f t="shared" si="13"/>
        <v>3.80441095890411E-2</v>
      </c>
      <c r="L55" s="81">
        <f t="shared" si="14"/>
        <v>3.80441095890411E-2</v>
      </c>
      <c r="M55" s="80">
        <v>0</v>
      </c>
      <c r="N55" s="132">
        <v>0</v>
      </c>
      <c r="O55" s="81">
        <f t="shared" si="2"/>
        <v>0</v>
      </c>
      <c r="P55" s="80">
        <v>0</v>
      </c>
      <c r="Q55" s="132">
        <f t="shared" si="3"/>
        <v>0</v>
      </c>
      <c r="R55" s="81">
        <f t="shared" si="4"/>
        <v>0</v>
      </c>
    </row>
    <row r="56" spans="1:18">
      <c r="A56" s="77" t="s">
        <v>365</v>
      </c>
      <c r="B56" s="131" t="s">
        <v>366</v>
      </c>
      <c r="C56" s="79" t="s">
        <v>394</v>
      </c>
      <c r="D56" s="82" t="s">
        <v>359</v>
      </c>
      <c r="E56" s="80" t="s">
        <v>368</v>
      </c>
      <c r="F56" s="81" t="s">
        <v>116</v>
      </c>
      <c r="G56" s="80">
        <v>1.7930999999999999</v>
      </c>
      <c r="H56" s="132">
        <v>2.4206849999999998</v>
      </c>
      <c r="I56" s="81">
        <v>2.4206849999999998</v>
      </c>
      <c r="J56" s="80" t="s">
        <v>121</v>
      </c>
      <c r="K56" s="132">
        <f t="shared" si="13"/>
        <v>6.6320136986301372E-3</v>
      </c>
      <c r="L56" s="81">
        <f t="shared" si="14"/>
        <v>6.6320136986301372E-3</v>
      </c>
      <c r="M56" s="80">
        <v>0</v>
      </c>
      <c r="N56" s="132">
        <v>0</v>
      </c>
      <c r="O56" s="81">
        <f t="shared" si="2"/>
        <v>0</v>
      </c>
      <c r="P56" s="80">
        <v>0</v>
      </c>
      <c r="Q56" s="132">
        <f t="shared" si="3"/>
        <v>0</v>
      </c>
      <c r="R56" s="81">
        <f t="shared" si="4"/>
        <v>0</v>
      </c>
    </row>
    <row r="57" spans="1:18">
      <c r="A57" s="77" t="s">
        <v>365</v>
      </c>
      <c r="B57" s="131" t="s">
        <v>366</v>
      </c>
      <c r="C57" s="79" t="s">
        <v>395</v>
      </c>
      <c r="D57" s="82" t="s">
        <v>359</v>
      </c>
      <c r="E57" s="80" t="s">
        <v>368</v>
      </c>
      <c r="F57" s="81" t="s">
        <v>116</v>
      </c>
      <c r="G57" s="80">
        <v>17.826749999999997</v>
      </c>
      <c r="H57" s="132">
        <v>26.646299999999997</v>
      </c>
      <c r="I57" s="81">
        <v>26.646299999999997</v>
      </c>
      <c r="J57" s="80" t="s">
        <v>121</v>
      </c>
      <c r="K57" s="132">
        <f t="shared" si="13"/>
        <v>7.3003561643835604E-2</v>
      </c>
      <c r="L57" s="81">
        <f t="shared" si="14"/>
        <v>7.3003561643835604E-2</v>
      </c>
      <c r="M57" s="80">
        <v>0</v>
      </c>
      <c r="N57" s="132">
        <v>0</v>
      </c>
      <c r="O57" s="81">
        <f t="shared" si="2"/>
        <v>0</v>
      </c>
      <c r="P57" s="80">
        <v>0</v>
      </c>
      <c r="Q57" s="132">
        <f t="shared" si="3"/>
        <v>0</v>
      </c>
      <c r="R57" s="81">
        <f t="shared" si="4"/>
        <v>0</v>
      </c>
    </row>
    <row r="58" spans="1:18">
      <c r="A58" s="77" t="s">
        <v>365</v>
      </c>
      <c r="B58" s="131" t="s">
        <v>366</v>
      </c>
      <c r="C58" s="79" t="s">
        <v>396</v>
      </c>
      <c r="D58" s="82" t="s">
        <v>359</v>
      </c>
      <c r="E58" s="80" t="s">
        <v>368</v>
      </c>
      <c r="F58" s="81" t="s">
        <v>116</v>
      </c>
      <c r="G58" s="80">
        <v>7.5998250000000009</v>
      </c>
      <c r="H58" s="132">
        <v>9.1197900000000018</v>
      </c>
      <c r="I58" s="81">
        <v>9.1197900000000018</v>
      </c>
      <c r="J58" s="80" t="s">
        <v>121</v>
      </c>
      <c r="K58" s="132">
        <f t="shared" si="13"/>
        <v>2.4985726027397265E-2</v>
      </c>
      <c r="L58" s="81">
        <f t="shared" si="14"/>
        <v>2.4985726027397265E-2</v>
      </c>
      <c r="M58" s="80">
        <v>0</v>
      </c>
      <c r="N58" s="132">
        <v>0</v>
      </c>
      <c r="O58" s="81">
        <f t="shared" si="2"/>
        <v>0</v>
      </c>
      <c r="P58" s="80">
        <v>0</v>
      </c>
      <c r="Q58" s="132">
        <f t="shared" si="3"/>
        <v>0</v>
      </c>
      <c r="R58" s="81">
        <f t="shared" si="4"/>
        <v>0</v>
      </c>
    </row>
    <row r="59" spans="1:18">
      <c r="A59" s="77" t="s">
        <v>365</v>
      </c>
      <c r="B59" s="131" t="s">
        <v>366</v>
      </c>
      <c r="C59" s="79" t="s">
        <v>397</v>
      </c>
      <c r="D59" s="82" t="s">
        <v>359</v>
      </c>
      <c r="E59" s="80" t="s">
        <v>368</v>
      </c>
      <c r="F59" s="81" t="s">
        <v>116</v>
      </c>
      <c r="G59" s="80">
        <v>0</v>
      </c>
      <c r="H59" s="132">
        <v>0.27037500000000003</v>
      </c>
      <c r="I59" s="81">
        <v>0.27037500000000003</v>
      </c>
      <c r="J59" s="80" t="s">
        <v>121</v>
      </c>
      <c r="K59" s="132">
        <f t="shared" si="13"/>
        <v>7.4075342465753421E-4</v>
      </c>
      <c r="L59" s="81">
        <f t="shared" si="14"/>
        <v>7.4075342465753421E-4</v>
      </c>
      <c r="M59" s="80">
        <v>0</v>
      </c>
      <c r="N59" s="132">
        <v>0</v>
      </c>
      <c r="O59" s="81">
        <f t="shared" si="2"/>
        <v>0</v>
      </c>
      <c r="P59" s="80">
        <v>0</v>
      </c>
      <c r="Q59" s="132">
        <f t="shared" si="3"/>
        <v>0</v>
      </c>
      <c r="R59" s="81">
        <f t="shared" si="4"/>
        <v>0</v>
      </c>
    </row>
    <row r="60" spans="1:18">
      <c r="A60" s="77" t="s">
        <v>365</v>
      </c>
      <c r="B60" s="131" t="s">
        <v>366</v>
      </c>
      <c r="C60" s="79" t="s">
        <v>398</v>
      </c>
      <c r="D60" s="82" t="s">
        <v>359</v>
      </c>
      <c r="E60" s="80" t="s">
        <v>368</v>
      </c>
      <c r="F60" s="81" t="s">
        <v>116</v>
      </c>
      <c r="G60" s="80">
        <v>0</v>
      </c>
      <c r="H60" s="132">
        <v>41.633279999999992</v>
      </c>
      <c r="I60" s="81">
        <v>41.633279999999992</v>
      </c>
      <c r="J60" s="80" t="s">
        <v>121</v>
      </c>
      <c r="K60" s="132">
        <f t="shared" si="13"/>
        <v>0.11406378082191779</v>
      </c>
      <c r="L60" s="81">
        <f t="shared" si="14"/>
        <v>0.11406378082191779</v>
      </c>
      <c r="M60" s="80">
        <v>0</v>
      </c>
      <c r="N60" s="132">
        <v>0</v>
      </c>
      <c r="O60" s="81">
        <f t="shared" si="2"/>
        <v>0</v>
      </c>
      <c r="P60" s="80">
        <v>0</v>
      </c>
      <c r="Q60" s="132">
        <f t="shared" si="3"/>
        <v>0</v>
      </c>
      <c r="R60" s="81">
        <f t="shared" si="4"/>
        <v>0</v>
      </c>
    </row>
    <row r="61" spans="1:18">
      <c r="A61" s="77" t="s">
        <v>365</v>
      </c>
      <c r="B61" s="131" t="s">
        <v>366</v>
      </c>
      <c r="C61" s="79" t="s">
        <v>399</v>
      </c>
      <c r="D61" s="82" t="s">
        <v>359</v>
      </c>
      <c r="E61" s="80" t="s">
        <v>368</v>
      </c>
      <c r="F61" s="81" t="s">
        <v>116</v>
      </c>
      <c r="G61" s="80">
        <v>15.016691250000001</v>
      </c>
      <c r="H61" s="132">
        <v>27.030044249999992</v>
      </c>
      <c r="I61" s="81">
        <v>27.030044249999992</v>
      </c>
      <c r="J61" s="80" t="s">
        <v>121</v>
      </c>
      <c r="K61" s="132">
        <f t="shared" si="13"/>
        <v>7.4054915753424627E-2</v>
      </c>
      <c r="L61" s="81">
        <f t="shared" si="14"/>
        <v>7.4054915753424627E-2</v>
      </c>
      <c r="M61" s="80">
        <v>0</v>
      </c>
      <c r="N61" s="132">
        <v>0</v>
      </c>
      <c r="O61" s="81">
        <f t="shared" si="2"/>
        <v>0</v>
      </c>
      <c r="P61" s="80">
        <v>0</v>
      </c>
      <c r="Q61" s="132">
        <f t="shared" si="3"/>
        <v>0</v>
      </c>
      <c r="R61" s="81">
        <f t="shared" si="4"/>
        <v>0</v>
      </c>
    </row>
    <row r="62" spans="1:18">
      <c r="A62" s="77" t="s">
        <v>365</v>
      </c>
      <c r="B62" s="131" t="s">
        <v>366</v>
      </c>
      <c r="C62" s="79" t="s">
        <v>400</v>
      </c>
      <c r="D62" s="82" t="s">
        <v>359</v>
      </c>
      <c r="E62" s="80" t="s">
        <v>368</v>
      </c>
      <c r="F62" s="81" t="s">
        <v>116</v>
      </c>
      <c r="G62" s="80">
        <v>1.4047687499999999</v>
      </c>
      <c r="H62" s="132">
        <v>1.6857225000000002</v>
      </c>
      <c r="I62" s="81">
        <v>1.6857225000000002</v>
      </c>
      <c r="J62" s="80" t="s">
        <v>121</v>
      </c>
      <c r="K62" s="132">
        <f t="shared" si="13"/>
        <v>4.6184178082191787E-3</v>
      </c>
      <c r="L62" s="81">
        <f t="shared" si="14"/>
        <v>4.6184178082191787E-3</v>
      </c>
      <c r="M62" s="80">
        <v>0</v>
      </c>
      <c r="N62" s="132">
        <v>0</v>
      </c>
      <c r="O62" s="81">
        <f t="shared" si="2"/>
        <v>0</v>
      </c>
      <c r="P62" s="80">
        <v>0</v>
      </c>
      <c r="Q62" s="132">
        <f t="shared" si="3"/>
        <v>0</v>
      </c>
      <c r="R62" s="81">
        <f t="shared" si="4"/>
        <v>0</v>
      </c>
    </row>
    <row r="63" spans="1:18">
      <c r="A63" s="77" t="s">
        <v>365</v>
      </c>
      <c r="B63" s="131" t="s">
        <v>366</v>
      </c>
      <c r="C63" s="79" t="s">
        <v>401</v>
      </c>
      <c r="D63" s="82" t="s">
        <v>359</v>
      </c>
      <c r="E63" s="80" t="s">
        <v>368</v>
      </c>
      <c r="F63" s="81" t="s">
        <v>116</v>
      </c>
      <c r="G63" s="80">
        <v>0</v>
      </c>
      <c r="H63" s="132">
        <v>22.618079999999992</v>
      </c>
      <c r="I63" s="81">
        <v>22.618079999999992</v>
      </c>
      <c r="J63" s="80" t="s">
        <v>121</v>
      </c>
      <c r="K63" s="132">
        <f t="shared" si="13"/>
        <v>6.1967342465753403E-2</v>
      </c>
      <c r="L63" s="81">
        <f t="shared" si="14"/>
        <v>6.1967342465753403E-2</v>
      </c>
      <c r="M63" s="80">
        <v>0</v>
      </c>
      <c r="N63" s="132">
        <v>0</v>
      </c>
      <c r="O63" s="81">
        <f t="shared" si="2"/>
        <v>0</v>
      </c>
      <c r="P63" s="80">
        <v>0</v>
      </c>
      <c r="Q63" s="132">
        <f t="shared" si="3"/>
        <v>0</v>
      </c>
      <c r="R63" s="81">
        <f t="shared" si="4"/>
        <v>0</v>
      </c>
    </row>
    <row r="64" spans="1:18">
      <c r="A64" s="77" t="s">
        <v>365</v>
      </c>
      <c r="B64" s="131" t="s">
        <v>366</v>
      </c>
      <c r="C64" s="79" t="s">
        <v>402</v>
      </c>
      <c r="D64" s="82" t="s">
        <v>359</v>
      </c>
      <c r="E64" s="80" t="s">
        <v>368</v>
      </c>
      <c r="F64" s="81" t="s">
        <v>116</v>
      </c>
      <c r="G64" s="80">
        <v>23.457309960254896</v>
      </c>
      <c r="H64" s="132">
        <v>28.148771952305879</v>
      </c>
      <c r="I64" s="81">
        <v>28.148771952305879</v>
      </c>
      <c r="J64" s="80" t="s">
        <v>121</v>
      </c>
      <c r="K64" s="132">
        <f t="shared" si="13"/>
        <v>7.7119923157002404E-2</v>
      </c>
      <c r="L64" s="81">
        <f t="shared" si="14"/>
        <v>7.7119923157002404E-2</v>
      </c>
      <c r="M64" s="80">
        <v>0</v>
      </c>
      <c r="N64" s="132">
        <v>0</v>
      </c>
      <c r="O64" s="81">
        <f t="shared" si="2"/>
        <v>0</v>
      </c>
      <c r="P64" s="80">
        <v>0</v>
      </c>
      <c r="Q64" s="132">
        <f t="shared" si="3"/>
        <v>0</v>
      </c>
      <c r="R64" s="81">
        <f t="shared" si="4"/>
        <v>0</v>
      </c>
    </row>
    <row r="65" spans="1:18">
      <c r="A65" s="77" t="s">
        <v>365</v>
      </c>
      <c r="B65" s="131" t="s">
        <v>366</v>
      </c>
      <c r="C65" s="79" t="s">
        <v>403</v>
      </c>
      <c r="D65" s="82" t="s">
        <v>359</v>
      </c>
      <c r="E65" s="80" t="s">
        <v>368</v>
      </c>
      <c r="F65" s="81" t="s">
        <v>116</v>
      </c>
      <c r="G65" s="80">
        <v>23.0184</v>
      </c>
      <c r="H65" s="132">
        <v>64.451520000000002</v>
      </c>
      <c r="I65" s="81">
        <v>64.451520000000002</v>
      </c>
      <c r="J65" s="80" t="s">
        <v>121</v>
      </c>
      <c r="K65" s="132">
        <f t="shared" si="13"/>
        <v>0.17657950684931506</v>
      </c>
      <c r="L65" s="81">
        <f t="shared" si="14"/>
        <v>0.17657950684931506</v>
      </c>
      <c r="M65" s="80">
        <v>0</v>
      </c>
      <c r="N65" s="132">
        <v>0</v>
      </c>
      <c r="O65" s="81">
        <f t="shared" si="2"/>
        <v>0</v>
      </c>
      <c r="P65" s="80">
        <v>0</v>
      </c>
      <c r="Q65" s="132">
        <f t="shared" si="3"/>
        <v>0</v>
      </c>
      <c r="R65" s="81">
        <f t="shared" si="4"/>
        <v>0</v>
      </c>
    </row>
    <row r="66" spans="1:18">
      <c r="A66" s="77" t="s">
        <v>365</v>
      </c>
      <c r="B66" s="131" t="s">
        <v>366</v>
      </c>
      <c r="C66" s="79" t="s">
        <v>404</v>
      </c>
      <c r="D66" s="82" t="s">
        <v>359</v>
      </c>
      <c r="E66" s="80" t="s">
        <v>368</v>
      </c>
      <c r="F66" s="81" t="s">
        <v>116</v>
      </c>
      <c r="G66" s="80">
        <v>43.9101</v>
      </c>
      <c r="H66" s="132">
        <v>79.038179999999997</v>
      </c>
      <c r="I66" s="81">
        <v>79.038179999999997</v>
      </c>
      <c r="J66" s="80" t="s">
        <v>121</v>
      </c>
      <c r="K66" s="132">
        <f t="shared" si="13"/>
        <v>0.21654295890410957</v>
      </c>
      <c r="L66" s="81">
        <f t="shared" si="14"/>
        <v>0.21654295890410957</v>
      </c>
      <c r="M66" s="80">
        <v>0</v>
      </c>
      <c r="N66" s="132">
        <v>0</v>
      </c>
      <c r="O66" s="81">
        <f t="shared" si="2"/>
        <v>0</v>
      </c>
      <c r="P66" s="80">
        <v>0</v>
      </c>
      <c r="Q66" s="132">
        <f t="shared" si="3"/>
        <v>0</v>
      </c>
      <c r="R66" s="81">
        <f t="shared" si="4"/>
        <v>0</v>
      </c>
    </row>
    <row r="67" spans="1:18">
      <c r="A67" s="77" t="s">
        <v>365</v>
      </c>
      <c r="B67" s="131" t="s">
        <v>366</v>
      </c>
      <c r="C67" s="79" t="s">
        <v>405</v>
      </c>
      <c r="D67" s="82" t="s">
        <v>359</v>
      </c>
      <c r="E67" s="80" t="s">
        <v>368</v>
      </c>
      <c r="F67" s="81" t="s">
        <v>116</v>
      </c>
      <c r="G67" s="80">
        <v>256.14224999999999</v>
      </c>
      <c r="H67" s="132">
        <v>307.3707</v>
      </c>
      <c r="I67" s="81">
        <v>307.3707</v>
      </c>
      <c r="J67" s="80" t="s">
        <v>121</v>
      </c>
      <c r="K67" s="132">
        <f t="shared" si="13"/>
        <v>0.84211150684931502</v>
      </c>
      <c r="L67" s="81">
        <f t="shared" si="14"/>
        <v>0.84211150684931502</v>
      </c>
      <c r="M67" s="80">
        <v>0</v>
      </c>
      <c r="N67" s="132">
        <v>0</v>
      </c>
      <c r="O67" s="81">
        <f t="shared" si="2"/>
        <v>0</v>
      </c>
      <c r="P67" s="80">
        <v>0</v>
      </c>
      <c r="Q67" s="132">
        <f t="shared" si="3"/>
        <v>0</v>
      </c>
      <c r="R67" s="81">
        <f t="shared" si="4"/>
        <v>0</v>
      </c>
    </row>
    <row r="68" spans="1:18">
      <c r="A68" s="77" t="s">
        <v>365</v>
      </c>
      <c r="B68" s="131" t="s">
        <v>366</v>
      </c>
      <c r="C68" s="79" t="s">
        <v>406</v>
      </c>
      <c r="D68" s="82" t="s">
        <v>359</v>
      </c>
      <c r="E68" s="80" t="s">
        <v>368</v>
      </c>
      <c r="F68" s="81" t="s">
        <v>116</v>
      </c>
      <c r="G68" s="80">
        <v>0</v>
      </c>
      <c r="H68" s="132">
        <v>0.55669500000000005</v>
      </c>
      <c r="I68" s="81">
        <v>0.55669500000000005</v>
      </c>
      <c r="J68" s="80" t="s">
        <v>121</v>
      </c>
      <c r="K68" s="132">
        <f t="shared" si="13"/>
        <v>1.5251917808219179E-3</v>
      </c>
      <c r="L68" s="81">
        <f t="shared" si="14"/>
        <v>1.5251917808219179E-3</v>
      </c>
      <c r="M68" s="80">
        <v>0</v>
      </c>
      <c r="N68" s="132">
        <v>0</v>
      </c>
      <c r="O68" s="81">
        <f t="shared" si="2"/>
        <v>0</v>
      </c>
      <c r="P68" s="80">
        <v>0</v>
      </c>
      <c r="Q68" s="132">
        <f t="shared" si="3"/>
        <v>0</v>
      </c>
      <c r="R68" s="81">
        <f t="shared" si="4"/>
        <v>0</v>
      </c>
    </row>
    <row r="69" spans="1:18">
      <c r="A69" s="77" t="s">
        <v>365</v>
      </c>
      <c r="B69" s="131" t="s">
        <v>366</v>
      </c>
      <c r="C69" s="79" t="s">
        <v>407</v>
      </c>
      <c r="D69" s="82" t="s">
        <v>359</v>
      </c>
      <c r="E69" s="80" t="s">
        <v>368</v>
      </c>
      <c r="F69" s="81" t="s">
        <v>116</v>
      </c>
      <c r="G69" s="80">
        <v>20.406937500000002</v>
      </c>
      <c r="H69" s="132">
        <v>40.813874999999989</v>
      </c>
      <c r="I69" s="81">
        <v>40.813874999999989</v>
      </c>
      <c r="J69" s="80" t="s">
        <v>121</v>
      </c>
      <c r="K69" s="132">
        <f t="shared" si="13"/>
        <v>0.11181883561643832</v>
      </c>
      <c r="L69" s="81">
        <f t="shared" si="14"/>
        <v>0.11181883561643832</v>
      </c>
      <c r="M69" s="80">
        <v>0</v>
      </c>
      <c r="N69" s="132">
        <v>0</v>
      </c>
      <c r="O69" s="81">
        <f t="shared" si="2"/>
        <v>0</v>
      </c>
      <c r="P69" s="80">
        <v>0</v>
      </c>
      <c r="Q69" s="132">
        <f t="shared" si="3"/>
        <v>0</v>
      </c>
      <c r="R69" s="81">
        <f t="shared" si="4"/>
        <v>0</v>
      </c>
    </row>
    <row r="70" spans="1:18">
      <c r="A70" s="77" t="s">
        <v>365</v>
      </c>
      <c r="B70" s="131" t="s">
        <v>366</v>
      </c>
      <c r="C70" s="79" t="s">
        <v>408</v>
      </c>
      <c r="D70" s="82" t="s">
        <v>359</v>
      </c>
      <c r="E70" s="80" t="s">
        <v>368</v>
      </c>
      <c r="F70" s="81" t="s">
        <v>116</v>
      </c>
      <c r="G70" s="80">
        <v>5.4418499999999996</v>
      </c>
      <c r="H70" s="132">
        <v>6.5302199999999972</v>
      </c>
      <c r="I70" s="81">
        <v>6.5302199999999972</v>
      </c>
      <c r="J70" s="80" t="s">
        <v>121</v>
      </c>
      <c r="K70" s="132">
        <f t="shared" si="13"/>
        <v>1.789101369863013E-2</v>
      </c>
      <c r="L70" s="81">
        <f t="shared" si="14"/>
        <v>1.789101369863013E-2</v>
      </c>
      <c r="M70" s="80">
        <v>0</v>
      </c>
      <c r="N70" s="132">
        <v>0</v>
      </c>
      <c r="O70" s="81">
        <f t="shared" si="2"/>
        <v>0</v>
      </c>
      <c r="P70" s="80">
        <v>0</v>
      </c>
      <c r="Q70" s="132">
        <f t="shared" si="3"/>
        <v>0</v>
      </c>
      <c r="R70" s="81">
        <f t="shared" si="4"/>
        <v>0</v>
      </c>
    </row>
    <row r="71" spans="1:18">
      <c r="A71" s="77" t="s">
        <v>365</v>
      </c>
      <c r="B71" s="131" t="s">
        <v>366</v>
      </c>
      <c r="C71" s="79" t="s">
        <v>409</v>
      </c>
      <c r="D71" s="82" t="s">
        <v>359</v>
      </c>
      <c r="E71" s="80" t="s">
        <v>368</v>
      </c>
      <c r="F71" s="81" t="s">
        <v>116</v>
      </c>
      <c r="G71" s="80">
        <v>0</v>
      </c>
      <c r="H71" s="132">
        <v>15.0589125</v>
      </c>
      <c r="I71" s="81">
        <v>15.0589125</v>
      </c>
      <c r="J71" s="80" t="s">
        <v>121</v>
      </c>
      <c r="K71" s="132">
        <f t="shared" si="13"/>
        <v>4.1257294520547945E-2</v>
      </c>
      <c r="L71" s="81">
        <f t="shared" si="14"/>
        <v>4.1257294520547945E-2</v>
      </c>
      <c r="M71" s="80">
        <v>0</v>
      </c>
      <c r="N71" s="132">
        <v>0</v>
      </c>
      <c r="O71" s="81">
        <f t="shared" si="2"/>
        <v>0</v>
      </c>
      <c r="P71" s="80">
        <v>0</v>
      </c>
      <c r="Q71" s="132">
        <f t="shared" si="3"/>
        <v>0</v>
      </c>
      <c r="R71" s="81">
        <f t="shared" si="4"/>
        <v>0</v>
      </c>
    </row>
    <row r="72" spans="1:18">
      <c r="A72" s="77" t="s">
        <v>365</v>
      </c>
      <c r="B72" s="131" t="s">
        <v>366</v>
      </c>
      <c r="C72" s="79" t="s">
        <v>410</v>
      </c>
      <c r="D72" s="82" t="s">
        <v>359</v>
      </c>
      <c r="E72" s="80" t="s">
        <v>368</v>
      </c>
      <c r="F72" s="81" t="s">
        <v>116</v>
      </c>
      <c r="G72" s="80">
        <v>0</v>
      </c>
      <c r="H72" s="132">
        <v>81.064799999999977</v>
      </c>
      <c r="I72" s="81">
        <v>81.064799999999977</v>
      </c>
      <c r="J72" s="80" t="s">
        <v>121</v>
      </c>
      <c r="K72" s="132">
        <f t="shared" si="13"/>
        <v>0.22209534246575335</v>
      </c>
      <c r="L72" s="81">
        <f t="shared" si="14"/>
        <v>0.22209534246575335</v>
      </c>
      <c r="M72" s="80">
        <v>0</v>
      </c>
      <c r="N72" s="132">
        <v>0</v>
      </c>
      <c r="O72" s="81">
        <f t="shared" si="2"/>
        <v>0</v>
      </c>
      <c r="P72" s="80">
        <v>0</v>
      </c>
      <c r="Q72" s="132">
        <f t="shared" si="3"/>
        <v>0</v>
      </c>
      <c r="R72" s="81">
        <f t="shared" si="4"/>
        <v>0</v>
      </c>
    </row>
    <row r="73" spans="1:18">
      <c r="A73" s="77" t="s">
        <v>365</v>
      </c>
      <c r="B73" s="131" t="s">
        <v>366</v>
      </c>
      <c r="C73" s="79" t="s">
        <v>411</v>
      </c>
      <c r="D73" s="82" t="s">
        <v>359</v>
      </c>
      <c r="E73" s="80" t="s">
        <v>368</v>
      </c>
      <c r="F73" s="81" t="s">
        <v>116</v>
      </c>
      <c r="G73" s="80">
        <v>0</v>
      </c>
      <c r="H73" s="132">
        <v>81.064799999999977</v>
      </c>
      <c r="I73" s="81">
        <v>81.064799999999977</v>
      </c>
      <c r="J73" s="80" t="s">
        <v>121</v>
      </c>
      <c r="K73" s="132">
        <f t="shared" si="13"/>
        <v>0.22209534246575335</v>
      </c>
      <c r="L73" s="81">
        <f t="shared" si="14"/>
        <v>0.22209534246575335</v>
      </c>
      <c r="M73" s="80">
        <v>0</v>
      </c>
      <c r="N73" s="132">
        <v>0</v>
      </c>
      <c r="O73" s="81">
        <f t="shared" si="2"/>
        <v>0</v>
      </c>
      <c r="P73" s="80">
        <v>0</v>
      </c>
      <c r="Q73" s="132">
        <f t="shared" si="3"/>
        <v>0</v>
      </c>
      <c r="R73" s="81">
        <f t="shared" si="4"/>
        <v>0</v>
      </c>
    </row>
    <row r="74" spans="1:18">
      <c r="A74" s="77" t="s">
        <v>365</v>
      </c>
      <c r="B74" s="131" t="s">
        <v>366</v>
      </c>
      <c r="C74" s="79" t="s">
        <v>412</v>
      </c>
      <c r="D74" s="82" t="s">
        <v>359</v>
      </c>
      <c r="E74" s="80" t="s">
        <v>368</v>
      </c>
      <c r="F74" s="81" t="s">
        <v>116</v>
      </c>
      <c r="G74" s="80">
        <v>0</v>
      </c>
      <c r="H74" s="132">
        <v>8.4442499999999985</v>
      </c>
      <c r="I74" s="81">
        <v>8.4442499999999985</v>
      </c>
      <c r="J74" s="80" t="s">
        <v>121</v>
      </c>
      <c r="K74" s="132">
        <f t="shared" si="13"/>
        <v>2.313493150684931E-2</v>
      </c>
      <c r="L74" s="81">
        <f t="shared" si="14"/>
        <v>2.313493150684931E-2</v>
      </c>
      <c r="M74" s="80">
        <v>0</v>
      </c>
      <c r="N74" s="132">
        <v>0</v>
      </c>
      <c r="O74" s="81">
        <f t="shared" si="2"/>
        <v>0</v>
      </c>
      <c r="P74" s="80">
        <v>0</v>
      </c>
      <c r="Q74" s="132">
        <f t="shared" si="3"/>
        <v>0</v>
      </c>
      <c r="R74" s="81">
        <f t="shared" si="4"/>
        <v>0</v>
      </c>
    </row>
    <row r="75" spans="1:18">
      <c r="A75" s="77" t="s">
        <v>365</v>
      </c>
      <c r="B75" s="131" t="s">
        <v>366</v>
      </c>
      <c r="C75" s="79" t="s">
        <v>413</v>
      </c>
      <c r="D75" s="82" t="s">
        <v>359</v>
      </c>
      <c r="E75" s="80" t="s">
        <v>368</v>
      </c>
      <c r="F75" s="81" t="s">
        <v>116</v>
      </c>
      <c r="G75" s="80">
        <v>0</v>
      </c>
      <c r="H75" s="132">
        <v>8.6694299999999984</v>
      </c>
      <c r="I75" s="81">
        <v>8.6694299999999984</v>
      </c>
      <c r="J75" s="80" t="s">
        <v>121</v>
      </c>
      <c r="K75" s="132">
        <f t="shared" si="13"/>
        <v>2.3751863013698624E-2</v>
      </c>
      <c r="L75" s="81">
        <f t="shared" si="14"/>
        <v>2.3751863013698624E-2</v>
      </c>
      <c r="M75" s="80">
        <v>0</v>
      </c>
      <c r="N75" s="132">
        <v>0</v>
      </c>
      <c r="O75" s="81">
        <f t="shared" si="2"/>
        <v>0</v>
      </c>
      <c r="P75" s="80">
        <v>0</v>
      </c>
      <c r="Q75" s="132">
        <f t="shared" si="3"/>
        <v>0</v>
      </c>
      <c r="R75" s="81">
        <f t="shared" si="4"/>
        <v>0</v>
      </c>
    </row>
    <row r="76" spans="1:18">
      <c r="A76" s="77" t="s">
        <v>365</v>
      </c>
      <c r="B76" s="131" t="s">
        <v>366</v>
      </c>
      <c r="C76" s="79" t="s">
        <v>414</v>
      </c>
      <c r="D76" s="82" t="s">
        <v>359</v>
      </c>
      <c r="E76" s="80" t="s">
        <v>368</v>
      </c>
      <c r="F76" s="81" t="s">
        <v>116</v>
      </c>
      <c r="G76" s="80">
        <v>21.110624999999999</v>
      </c>
      <c r="H76" s="132">
        <v>28.851187499999998</v>
      </c>
      <c r="I76" s="81">
        <v>28.851187499999998</v>
      </c>
      <c r="J76" s="80" t="s">
        <v>121</v>
      </c>
      <c r="K76" s="132">
        <f t="shared" si="13"/>
        <v>7.9044349315068485E-2</v>
      </c>
      <c r="L76" s="81">
        <f t="shared" si="14"/>
        <v>7.9044349315068485E-2</v>
      </c>
      <c r="M76" s="80">
        <v>0</v>
      </c>
      <c r="N76" s="132">
        <v>0</v>
      </c>
      <c r="O76" s="81">
        <f t="shared" si="2"/>
        <v>0</v>
      </c>
      <c r="P76" s="80">
        <v>0</v>
      </c>
      <c r="Q76" s="132">
        <f t="shared" si="3"/>
        <v>0</v>
      </c>
      <c r="R76" s="81">
        <f t="shared" si="4"/>
        <v>0</v>
      </c>
    </row>
    <row r="77" spans="1:18">
      <c r="A77" s="77" t="s">
        <v>365</v>
      </c>
      <c r="B77" s="131" t="s">
        <v>366</v>
      </c>
      <c r="C77" s="79" t="s">
        <v>415</v>
      </c>
      <c r="D77" s="82" t="s">
        <v>359</v>
      </c>
      <c r="E77" s="80" t="s">
        <v>368</v>
      </c>
      <c r="F77" s="81" t="s">
        <v>116</v>
      </c>
      <c r="G77" s="80">
        <v>10.977525</v>
      </c>
      <c r="H77" s="132">
        <v>29.948939999999993</v>
      </c>
      <c r="I77" s="81">
        <v>29.948939999999993</v>
      </c>
      <c r="J77" s="80" t="s">
        <v>121</v>
      </c>
      <c r="K77" s="132">
        <f t="shared" si="13"/>
        <v>8.205189041095888E-2</v>
      </c>
      <c r="L77" s="81">
        <f t="shared" si="14"/>
        <v>8.205189041095888E-2</v>
      </c>
      <c r="M77" s="80">
        <v>0</v>
      </c>
      <c r="N77" s="132">
        <v>0</v>
      </c>
      <c r="O77" s="81">
        <f t="shared" si="2"/>
        <v>0</v>
      </c>
      <c r="P77" s="80">
        <v>0</v>
      </c>
      <c r="Q77" s="132">
        <f t="shared" si="3"/>
        <v>0</v>
      </c>
      <c r="R77" s="81">
        <f t="shared" si="4"/>
        <v>0</v>
      </c>
    </row>
    <row r="78" spans="1:18">
      <c r="A78" s="77" t="s">
        <v>365</v>
      </c>
      <c r="B78" s="131" t="s">
        <v>366</v>
      </c>
      <c r="C78" s="79" t="s">
        <v>416</v>
      </c>
      <c r="D78" s="82" t="s">
        <v>359</v>
      </c>
      <c r="E78" s="80" t="s">
        <v>368</v>
      </c>
      <c r="F78" s="81" t="s">
        <v>116</v>
      </c>
      <c r="G78" s="80">
        <v>0</v>
      </c>
      <c r="H78" s="132">
        <v>12.835259999999998</v>
      </c>
      <c r="I78" s="81">
        <v>12.835259999999998</v>
      </c>
      <c r="J78" s="80" t="s">
        <v>121</v>
      </c>
      <c r="K78" s="132">
        <f t="shared" si="13"/>
        <v>3.5165095890410954E-2</v>
      </c>
      <c r="L78" s="81">
        <f t="shared" si="14"/>
        <v>3.5165095890410954E-2</v>
      </c>
      <c r="M78" s="80">
        <v>0</v>
      </c>
      <c r="N78" s="132">
        <v>0</v>
      </c>
      <c r="O78" s="81">
        <f t="shared" si="2"/>
        <v>0</v>
      </c>
      <c r="P78" s="80">
        <v>0</v>
      </c>
      <c r="Q78" s="132">
        <f t="shared" si="3"/>
        <v>0</v>
      </c>
      <c r="R78" s="81">
        <f t="shared" si="4"/>
        <v>0</v>
      </c>
    </row>
    <row r="79" spans="1:18">
      <c r="A79" s="77" t="s">
        <v>365</v>
      </c>
      <c r="B79" s="131" t="s">
        <v>366</v>
      </c>
      <c r="C79" s="79" t="s">
        <v>417</v>
      </c>
      <c r="D79" s="82" t="s">
        <v>359</v>
      </c>
      <c r="E79" s="80" t="s">
        <v>368</v>
      </c>
      <c r="F79" s="81" t="s">
        <v>116</v>
      </c>
      <c r="G79" s="80">
        <v>15.199650000000002</v>
      </c>
      <c r="H79" s="132">
        <v>18.239580000000007</v>
      </c>
      <c r="I79" s="81">
        <v>18.239580000000007</v>
      </c>
      <c r="J79" s="80" t="s">
        <v>121</v>
      </c>
      <c r="K79" s="132">
        <f t="shared" si="13"/>
        <v>4.9971452054794543E-2</v>
      </c>
      <c r="L79" s="81">
        <f t="shared" si="14"/>
        <v>4.9971452054794543E-2</v>
      </c>
      <c r="M79" s="80">
        <v>0</v>
      </c>
      <c r="N79" s="132">
        <v>0</v>
      </c>
      <c r="O79" s="81">
        <f t="shared" si="2"/>
        <v>0</v>
      </c>
      <c r="P79" s="80">
        <v>0</v>
      </c>
      <c r="Q79" s="132">
        <f t="shared" si="3"/>
        <v>0</v>
      </c>
      <c r="R79" s="81">
        <f t="shared" si="4"/>
        <v>0</v>
      </c>
    </row>
    <row r="80" spans="1:18">
      <c r="A80" s="77" t="s">
        <v>365</v>
      </c>
      <c r="B80" s="131" t="s">
        <v>366</v>
      </c>
      <c r="C80" s="79" t="s">
        <v>418</v>
      </c>
      <c r="D80" s="82" t="s">
        <v>359</v>
      </c>
      <c r="E80" s="80" t="s">
        <v>368</v>
      </c>
      <c r="F80" s="81" t="s">
        <v>116</v>
      </c>
      <c r="G80" s="80">
        <v>0</v>
      </c>
      <c r="H80" s="132">
        <v>9.879772500000005</v>
      </c>
      <c r="I80" s="81">
        <v>9.879772500000005</v>
      </c>
      <c r="J80" s="80" t="s">
        <v>121</v>
      </c>
      <c r="K80" s="132">
        <f t="shared" si="13"/>
        <v>2.7067869863013714E-2</v>
      </c>
      <c r="L80" s="81">
        <f t="shared" si="14"/>
        <v>2.7067869863013714E-2</v>
      </c>
      <c r="M80" s="80">
        <v>0</v>
      </c>
      <c r="N80" s="132">
        <v>0</v>
      </c>
      <c r="O80" s="81">
        <f t="shared" si="2"/>
        <v>0</v>
      </c>
      <c r="P80" s="80">
        <v>0</v>
      </c>
      <c r="Q80" s="132">
        <f t="shared" si="3"/>
        <v>0</v>
      </c>
      <c r="R80" s="81">
        <f t="shared" si="4"/>
        <v>0</v>
      </c>
    </row>
    <row r="81" spans="1:18">
      <c r="A81" s="77" t="s">
        <v>365</v>
      </c>
      <c r="B81" s="131" t="s">
        <v>366</v>
      </c>
      <c r="C81" s="79" t="s">
        <v>419</v>
      </c>
      <c r="D81" s="82" t="s">
        <v>359</v>
      </c>
      <c r="E81" s="80" t="s">
        <v>368</v>
      </c>
      <c r="F81" s="81" t="s">
        <v>116</v>
      </c>
      <c r="G81" s="80">
        <v>55.126878749999996</v>
      </c>
      <c r="H81" s="132">
        <v>66.152254500000012</v>
      </c>
      <c r="I81" s="81">
        <v>66.152254500000012</v>
      </c>
      <c r="J81" s="80" t="s">
        <v>121</v>
      </c>
      <c r="K81" s="132">
        <f t="shared" si="13"/>
        <v>0.18123905342465757</v>
      </c>
      <c r="L81" s="81">
        <f t="shared" si="14"/>
        <v>0.18123905342465757</v>
      </c>
      <c r="M81" s="80">
        <v>0</v>
      </c>
      <c r="N81" s="132">
        <v>0</v>
      </c>
      <c r="O81" s="81">
        <f t="shared" si="2"/>
        <v>0</v>
      </c>
      <c r="P81" s="80">
        <v>0</v>
      </c>
      <c r="Q81" s="132">
        <f t="shared" si="3"/>
        <v>0</v>
      </c>
      <c r="R81" s="81">
        <f t="shared" si="4"/>
        <v>0</v>
      </c>
    </row>
    <row r="82" spans="1:18">
      <c r="A82" s="77" t="s">
        <v>365</v>
      </c>
      <c r="B82" s="131" t="s">
        <v>366</v>
      </c>
      <c r="C82" s="79" t="s">
        <v>420</v>
      </c>
      <c r="D82" s="82" t="s">
        <v>359</v>
      </c>
      <c r="E82" s="80" t="s">
        <v>368</v>
      </c>
      <c r="F82" s="81" t="s">
        <v>116</v>
      </c>
      <c r="G82" s="80">
        <v>0</v>
      </c>
      <c r="H82" s="132">
        <v>3.9922537499999997</v>
      </c>
      <c r="I82" s="81">
        <v>3.9922537499999997</v>
      </c>
      <c r="J82" s="80" t="s">
        <v>121</v>
      </c>
      <c r="K82" s="132">
        <f t="shared" si="13"/>
        <v>1.0937681506849314E-2</v>
      </c>
      <c r="L82" s="81">
        <f t="shared" si="14"/>
        <v>1.0937681506849314E-2</v>
      </c>
      <c r="M82" s="80">
        <v>0</v>
      </c>
      <c r="N82" s="132">
        <v>0</v>
      </c>
      <c r="O82" s="81">
        <f t="shared" si="2"/>
        <v>0</v>
      </c>
      <c r="P82" s="80">
        <v>0</v>
      </c>
      <c r="Q82" s="132">
        <f t="shared" si="3"/>
        <v>0</v>
      </c>
      <c r="R82" s="81">
        <f t="shared" si="4"/>
        <v>0</v>
      </c>
    </row>
    <row r="83" spans="1:18">
      <c r="A83" s="77" t="s">
        <v>365</v>
      </c>
      <c r="B83" s="131" t="s">
        <v>366</v>
      </c>
      <c r="C83" s="79" t="s">
        <v>421</v>
      </c>
      <c r="D83" s="82" t="s">
        <v>359</v>
      </c>
      <c r="E83" s="80" t="s">
        <v>368</v>
      </c>
      <c r="F83" s="81" t="s">
        <v>116</v>
      </c>
      <c r="G83" s="80">
        <v>39.345666215625002</v>
      </c>
      <c r="H83" s="132">
        <v>47.214799458750008</v>
      </c>
      <c r="I83" s="81">
        <v>47.214799458750008</v>
      </c>
      <c r="J83" s="80" t="s">
        <v>121</v>
      </c>
      <c r="K83" s="132">
        <f t="shared" si="13"/>
        <v>0.12935561495547948</v>
      </c>
      <c r="L83" s="81">
        <f t="shared" si="14"/>
        <v>0.12935561495547948</v>
      </c>
      <c r="M83" s="80">
        <v>0</v>
      </c>
      <c r="N83" s="132">
        <v>0</v>
      </c>
      <c r="O83" s="81">
        <f t="shared" si="2"/>
        <v>0</v>
      </c>
      <c r="P83" s="80">
        <v>0</v>
      </c>
      <c r="Q83" s="132">
        <f t="shared" si="3"/>
        <v>0</v>
      </c>
      <c r="R83" s="81">
        <f t="shared" si="4"/>
        <v>0</v>
      </c>
    </row>
    <row r="84" spans="1:18">
      <c r="A84" s="77" t="s">
        <v>365</v>
      </c>
      <c r="B84" s="131" t="s">
        <v>366</v>
      </c>
      <c r="C84" s="79" t="s">
        <v>422</v>
      </c>
      <c r="D84" s="82" t="s">
        <v>359</v>
      </c>
      <c r="E84" s="80" t="s">
        <v>368</v>
      </c>
      <c r="F84" s="81" t="s">
        <v>116</v>
      </c>
      <c r="G84" s="80">
        <v>81.964520763750002</v>
      </c>
      <c r="H84" s="132">
        <v>130.65694200000002</v>
      </c>
      <c r="I84" s="81">
        <v>130.65694200000002</v>
      </c>
      <c r="J84" s="80" t="s">
        <v>121</v>
      </c>
      <c r="K84" s="132">
        <f t="shared" si="13"/>
        <v>0.3579642246575343</v>
      </c>
      <c r="L84" s="81">
        <f t="shared" si="14"/>
        <v>0.3579642246575343</v>
      </c>
      <c r="M84" s="80">
        <v>0</v>
      </c>
      <c r="N84" s="132">
        <v>0</v>
      </c>
      <c r="O84" s="81">
        <f t="shared" si="2"/>
        <v>0</v>
      </c>
      <c r="P84" s="80">
        <v>0</v>
      </c>
      <c r="Q84" s="132">
        <f t="shared" si="3"/>
        <v>0</v>
      </c>
      <c r="R84" s="81">
        <f t="shared" si="4"/>
        <v>0</v>
      </c>
    </row>
    <row r="85" spans="1:18">
      <c r="A85" s="77" t="s">
        <v>365</v>
      </c>
      <c r="B85" s="131" t="s">
        <v>366</v>
      </c>
      <c r="C85" s="79" t="s">
        <v>423</v>
      </c>
      <c r="D85" s="82" t="s">
        <v>359</v>
      </c>
      <c r="E85" s="80" t="s">
        <v>368</v>
      </c>
      <c r="F85" s="81" t="s">
        <v>116</v>
      </c>
      <c r="G85" s="80">
        <v>3.7172084012138633</v>
      </c>
      <c r="H85" s="132">
        <v>4.4606500814566354</v>
      </c>
      <c r="I85" s="81">
        <v>4.4606500814566354</v>
      </c>
      <c r="J85" s="80" t="s">
        <v>121</v>
      </c>
      <c r="K85" s="132">
        <f t="shared" si="13"/>
        <v>1.2220959127278453E-2</v>
      </c>
      <c r="L85" s="81">
        <f t="shared" si="14"/>
        <v>1.2220959127278453E-2</v>
      </c>
      <c r="M85" s="80">
        <v>0</v>
      </c>
      <c r="N85" s="132">
        <v>0</v>
      </c>
      <c r="O85" s="81">
        <f t="shared" si="2"/>
        <v>0</v>
      </c>
      <c r="P85" s="80">
        <v>0</v>
      </c>
      <c r="Q85" s="132">
        <f t="shared" si="3"/>
        <v>0</v>
      </c>
      <c r="R85" s="81">
        <f t="shared" si="4"/>
        <v>0</v>
      </c>
    </row>
    <row r="86" spans="1:18">
      <c r="A86" s="77" t="s">
        <v>365</v>
      </c>
      <c r="B86" s="131" t="s">
        <v>366</v>
      </c>
      <c r="C86" s="79" t="s">
        <v>424</v>
      </c>
      <c r="D86" s="82" t="s">
        <v>359</v>
      </c>
      <c r="E86" s="80" t="s">
        <v>368</v>
      </c>
      <c r="F86" s="81" t="s">
        <v>116</v>
      </c>
      <c r="G86" s="80">
        <v>0</v>
      </c>
      <c r="H86" s="132">
        <v>5.5872787500000012</v>
      </c>
      <c r="I86" s="81">
        <v>5.5872787500000012</v>
      </c>
      <c r="J86" s="80" t="s">
        <v>121</v>
      </c>
      <c r="K86" s="132">
        <f t="shared" si="13"/>
        <v>1.5307613013698634E-2</v>
      </c>
      <c r="L86" s="81">
        <f t="shared" si="14"/>
        <v>1.5307613013698634E-2</v>
      </c>
      <c r="M86" s="80">
        <v>0</v>
      </c>
      <c r="N86" s="132">
        <v>0</v>
      </c>
      <c r="O86" s="81">
        <f t="shared" si="2"/>
        <v>0</v>
      </c>
      <c r="P86" s="80">
        <v>0</v>
      </c>
      <c r="Q86" s="132">
        <f t="shared" si="3"/>
        <v>0</v>
      </c>
      <c r="R86" s="81">
        <f t="shared" si="4"/>
        <v>0</v>
      </c>
    </row>
    <row r="87" spans="1:18">
      <c r="A87" s="77" t="s">
        <v>365</v>
      </c>
      <c r="B87" s="131" t="s">
        <v>366</v>
      </c>
      <c r="C87" s="79" t="s">
        <v>425</v>
      </c>
      <c r="D87" s="82" t="s">
        <v>359</v>
      </c>
      <c r="E87" s="80" t="s">
        <v>368</v>
      </c>
      <c r="F87" s="81" t="s">
        <v>116</v>
      </c>
      <c r="G87" s="80">
        <v>5436.7005871779447</v>
      </c>
      <c r="H87" s="132">
        <v>6524.0407046135315</v>
      </c>
      <c r="I87" s="81">
        <v>6524.0407046135315</v>
      </c>
      <c r="J87" s="80" t="s">
        <v>121</v>
      </c>
      <c r="K87" s="132">
        <f t="shared" si="13"/>
        <v>17.874084122228851</v>
      </c>
      <c r="L87" s="81">
        <f t="shared" si="14"/>
        <v>17.874084122228851</v>
      </c>
      <c r="M87" s="80">
        <v>0</v>
      </c>
      <c r="N87" s="132">
        <v>0</v>
      </c>
      <c r="O87" s="81">
        <f t="shared" si="2"/>
        <v>0</v>
      </c>
      <c r="P87" s="80">
        <v>0</v>
      </c>
      <c r="Q87" s="132">
        <f t="shared" si="3"/>
        <v>0</v>
      </c>
      <c r="R87" s="81">
        <f t="shared" si="4"/>
        <v>0</v>
      </c>
    </row>
    <row r="88" spans="1:18">
      <c r="A88" s="77" t="s">
        <v>365</v>
      </c>
      <c r="B88" s="131" t="s">
        <v>366</v>
      </c>
      <c r="C88" s="79" t="s">
        <v>426</v>
      </c>
      <c r="D88" s="82" t="s">
        <v>359</v>
      </c>
      <c r="E88" s="80" t="s">
        <v>368</v>
      </c>
      <c r="F88" s="81" t="s">
        <v>116</v>
      </c>
      <c r="G88" s="80">
        <v>6687.8459999999995</v>
      </c>
      <c r="H88" s="132">
        <v>9837.2134800000058</v>
      </c>
      <c r="I88" s="81">
        <v>9837.2134800000058</v>
      </c>
      <c r="J88" s="80" t="s">
        <v>121</v>
      </c>
      <c r="K88" s="132">
        <f t="shared" si="13"/>
        <v>26.951269808219195</v>
      </c>
      <c r="L88" s="81">
        <f t="shared" si="14"/>
        <v>26.951269808219195</v>
      </c>
      <c r="M88" s="80">
        <v>0</v>
      </c>
      <c r="N88" s="132">
        <v>0</v>
      </c>
      <c r="O88" s="81">
        <f t="shared" si="2"/>
        <v>0</v>
      </c>
      <c r="P88" s="80">
        <v>0</v>
      </c>
      <c r="Q88" s="132">
        <f t="shared" si="3"/>
        <v>0</v>
      </c>
      <c r="R88" s="81">
        <f t="shared" si="4"/>
        <v>0</v>
      </c>
    </row>
    <row r="89" spans="1:18">
      <c r="A89" s="77" t="s">
        <v>365</v>
      </c>
      <c r="B89" s="131" t="s">
        <v>366</v>
      </c>
      <c r="C89" s="79" t="s">
        <v>427</v>
      </c>
      <c r="D89" s="82" t="s">
        <v>359</v>
      </c>
      <c r="E89" s="80" t="s">
        <v>368</v>
      </c>
      <c r="F89" s="81" t="s">
        <v>116</v>
      </c>
      <c r="G89" s="80">
        <v>9.945450000000001</v>
      </c>
      <c r="H89" s="132">
        <v>11.934540000000002</v>
      </c>
      <c r="I89" s="81">
        <v>11.934540000000002</v>
      </c>
      <c r="J89" s="80" t="s">
        <v>121</v>
      </c>
      <c r="K89" s="132">
        <f t="shared" si="13"/>
        <v>3.2697369863013706E-2</v>
      </c>
      <c r="L89" s="81">
        <f t="shared" si="14"/>
        <v>3.2697369863013706E-2</v>
      </c>
      <c r="M89" s="80">
        <v>0</v>
      </c>
      <c r="N89" s="132">
        <v>0</v>
      </c>
      <c r="O89" s="81">
        <f t="shared" si="2"/>
        <v>0</v>
      </c>
      <c r="P89" s="80">
        <v>0</v>
      </c>
      <c r="Q89" s="132">
        <f t="shared" si="3"/>
        <v>0</v>
      </c>
      <c r="R89" s="81">
        <f t="shared" si="4"/>
        <v>0</v>
      </c>
    </row>
    <row r="90" spans="1:18">
      <c r="A90" s="77" t="s">
        <v>365</v>
      </c>
      <c r="B90" s="131" t="s">
        <v>366</v>
      </c>
      <c r="C90" s="79" t="s">
        <v>428</v>
      </c>
      <c r="D90" s="82" t="s">
        <v>359</v>
      </c>
      <c r="E90" s="80" t="s">
        <v>368</v>
      </c>
      <c r="F90" s="81" t="s">
        <v>116</v>
      </c>
      <c r="G90" s="80">
        <v>5.7467812499999997</v>
      </c>
      <c r="H90" s="132">
        <v>13.792275000000005</v>
      </c>
      <c r="I90" s="81">
        <v>13.792275000000005</v>
      </c>
      <c r="J90" s="80" t="s">
        <v>121</v>
      </c>
      <c r="K90" s="132">
        <f t="shared" si="13"/>
        <v>3.7787054794520561E-2</v>
      </c>
      <c r="L90" s="81">
        <f t="shared" si="14"/>
        <v>3.7787054794520561E-2</v>
      </c>
      <c r="M90" s="80">
        <v>0</v>
      </c>
      <c r="N90" s="132">
        <v>0</v>
      </c>
      <c r="O90" s="81">
        <f t="shared" si="2"/>
        <v>0</v>
      </c>
      <c r="P90" s="80">
        <v>0</v>
      </c>
      <c r="Q90" s="132">
        <f t="shared" si="3"/>
        <v>0</v>
      </c>
      <c r="R90" s="81">
        <f t="shared" si="4"/>
        <v>0</v>
      </c>
    </row>
    <row r="91" spans="1:18">
      <c r="A91" s="77" t="s">
        <v>365</v>
      </c>
      <c r="B91" s="131" t="s">
        <v>366</v>
      </c>
      <c r="C91" s="79" t="s">
        <v>429</v>
      </c>
      <c r="D91" s="82" t="s">
        <v>359</v>
      </c>
      <c r="E91" s="80" t="s">
        <v>368</v>
      </c>
      <c r="F91" s="81" t="s">
        <v>116</v>
      </c>
      <c r="G91" s="80">
        <v>0</v>
      </c>
      <c r="H91" s="132">
        <v>11.779728749999999</v>
      </c>
      <c r="I91" s="81">
        <v>11.779728749999999</v>
      </c>
      <c r="J91" s="80" t="s">
        <v>121</v>
      </c>
      <c r="K91" s="132">
        <f t="shared" si="13"/>
        <v>3.227322945205479E-2</v>
      </c>
      <c r="L91" s="81">
        <f t="shared" si="14"/>
        <v>3.227322945205479E-2</v>
      </c>
      <c r="M91" s="80">
        <v>0</v>
      </c>
      <c r="N91" s="132">
        <v>0</v>
      </c>
      <c r="O91" s="81">
        <f t="shared" si="2"/>
        <v>0</v>
      </c>
      <c r="P91" s="80">
        <v>0</v>
      </c>
      <c r="Q91" s="132">
        <f t="shared" si="3"/>
        <v>0</v>
      </c>
      <c r="R91" s="81">
        <f t="shared" si="4"/>
        <v>0</v>
      </c>
    </row>
    <row r="92" spans="1:18">
      <c r="A92" s="77" t="s">
        <v>365</v>
      </c>
      <c r="B92" s="131" t="s">
        <v>366</v>
      </c>
      <c r="C92" s="79" t="s">
        <v>430</v>
      </c>
      <c r="D92" s="82" t="s">
        <v>359</v>
      </c>
      <c r="E92" s="80" t="s">
        <v>368</v>
      </c>
      <c r="F92" s="81" t="s">
        <v>116</v>
      </c>
      <c r="G92" s="80">
        <v>81.331680000000006</v>
      </c>
      <c r="H92" s="132">
        <v>97.598015999999987</v>
      </c>
      <c r="I92" s="81">
        <v>97.598015999999987</v>
      </c>
      <c r="J92" s="80" t="s">
        <v>121</v>
      </c>
      <c r="K92" s="132">
        <f t="shared" si="13"/>
        <v>0.26739182465753419</v>
      </c>
      <c r="L92" s="81">
        <f t="shared" si="14"/>
        <v>0.26739182465753419</v>
      </c>
      <c r="M92" s="80">
        <v>0</v>
      </c>
      <c r="N92" s="132">
        <v>0</v>
      </c>
      <c r="O92" s="81">
        <f t="shared" si="2"/>
        <v>0</v>
      </c>
      <c r="P92" s="80">
        <v>0</v>
      </c>
      <c r="Q92" s="132">
        <f t="shared" si="3"/>
        <v>0</v>
      </c>
      <c r="R92" s="81">
        <f t="shared" si="4"/>
        <v>0</v>
      </c>
    </row>
    <row r="93" spans="1:18">
      <c r="A93" s="77" t="s">
        <v>365</v>
      </c>
      <c r="B93" s="131" t="s">
        <v>366</v>
      </c>
      <c r="C93" s="79" t="s">
        <v>431</v>
      </c>
      <c r="D93" s="82" t="s">
        <v>359</v>
      </c>
      <c r="E93" s="80" t="s">
        <v>368</v>
      </c>
      <c r="F93" s="81" t="s">
        <v>116</v>
      </c>
      <c r="G93" s="80">
        <v>0</v>
      </c>
      <c r="H93" s="132">
        <v>15.586959599999995</v>
      </c>
      <c r="I93" s="81">
        <v>15.586959599999995</v>
      </c>
      <c r="J93" s="80" t="s">
        <v>121</v>
      </c>
      <c r="K93" s="132">
        <f t="shared" si="13"/>
        <v>4.2703998904109572E-2</v>
      </c>
      <c r="L93" s="81">
        <f t="shared" si="14"/>
        <v>4.2703998904109572E-2</v>
      </c>
      <c r="M93" s="80">
        <v>0</v>
      </c>
      <c r="N93" s="132">
        <v>0</v>
      </c>
      <c r="O93" s="81">
        <f t="shared" si="2"/>
        <v>0</v>
      </c>
      <c r="P93" s="80">
        <v>0</v>
      </c>
      <c r="Q93" s="132">
        <f t="shared" si="3"/>
        <v>0</v>
      </c>
      <c r="R93" s="81">
        <f t="shared" si="4"/>
        <v>0</v>
      </c>
    </row>
    <row r="94" spans="1:18">
      <c r="A94" s="77" t="s">
        <v>365</v>
      </c>
      <c r="B94" s="131" t="s">
        <v>366</v>
      </c>
      <c r="C94" s="79" t="s">
        <v>432</v>
      </c>
      <c r="D94" s="82" t="s">
        <v>359</v>
      </c>
      <c r="E94" s="80" t="s">
        <v>368</v>
      </c>
      <c r="F94" s="81" t="s">
        <v>116</v>
      </c>
      <c r="G94" s="80">
        <v>3.6122624999999999</v>
      </c>
      <c r="H94" s="132">
        <v>4.334715000000001</v>
      </c>
      <c r="I94" s="81">
        <v>4.334715000000001</v>
      </c>
      <c r="J94" s="80" t="s">
        <v>121</v>
      </c>
      <c r="K94" s="132">
        <f t="shared" ref="K94:K112" si="15">H94/8760*24</f>
        <v>1.1875931506849319E-2</v>
      </c>
      <c r="L94" s="81">
        <f t="shared" ref="L94:L112" si="16">K94</f>
        <v>1.1875931506849319E-2</v>
      </c>
      <c r="M94" s="80">
        <v>0</v>
      </c>
      <c r="N94" s="132">
        <v>0</v>
      </c>
      <c r="O94" s="81">
        <f t="shared" ref="O94:O112" si="17">N94</f>
        <v>0</v>
      </c>
      <c r="P94" s="80">
        <v>0</v>
      </c>
      <c r="Q94" s="132">
        <f t="shared" ref="Q94:Q112" si="18">N94/8760*24</f>
        <v>0</v>
      </c>
      <c r="R94" s="81">
        <f t="shared" ref="R94:R112" si="19">Q94</f>
        <v>0</v>
      </c>
    </row>
    <row r="95" spans="1:18">
      <c r="A95" s="77" t="s">
        <v>365</v>
      </c>
      <c r="B95" s="131" t="s">
        <v>366</v>
      </c>
      <c r="C95" s="79" t="s">
        <v>433</v>
      </c>
      <c r="D95" s="82" t="s">
        <v>359</v>
      </c>
      <c r="E95" s="80" t="s">
        <v>368</v>
      </c>
      <c r="F95" s="81" t="s">
        <v>116</v>
      </c>
      <c r="G95" s="80">
        <v>0</v>
      </c>
      <c r="H95" s="132">
        <v>2.1392099999999994</v>
      </c>
      <c r="I95" s="81">
        <v>2.1392099999999994</v>
      </c>
      <c r="J95" s="80" t="s">
        <v>121</v>
      </c>
      <c r="K95" s="132">
        <f t="shared" si="15"/>
        <v>5.8608493150684917E-3</v>
      </c>
      <c r="L95" s="81">
        <f t="shared" si="16"/>
        <v>5.8608493150684917E-3</v>
      </c>
      <c r="M95" s="80">
        <v>0</v>
      </c>
      <c r="N95" s="132">
        <v>0</v>
      </c>
      <c r="O95" s="81">
        <f t="shared" si="17"/>
        <v>0</v>
      </c>
      <c r="P95" s="80">
        <v>0</v>
      </c>
      <c r="Q95" s="132">
        <f t="shared" si="18"/>
        <v>0</v>
      </c>
      <c r="R95" s="81">
        <f t="shared" si="19"/>
        <v>0</v>
      </c>
    </row>
    <row r="96" spans="1:18">
      <c r="A96" s="77" t="s">
        <v>365</v>
      </c>
      <c r="B96" s="131" t="s">
        <v>366</v>
      </c>
      <c r="C96" s="79" t="s">
        <v>434</v>
      </c>
      <c r="D96" s="82" t="s">
        <v>359</v>
      </c>
      <c r="E96" s="80" t="s">
        <v>368</v>
      </c>
      <c r="F96" s="81" t="s">
        <v>116</v>
      </c>
      <c r="G96" s="80">
        <v>0</v>
      </c>
      <c r="H96" s="132">
        <v>18.577349999999996</v>
      </c>
      <c r="I96" s="81">
        <v>18.577349999999996</v>
      </c>
      <c r="J96" s="80" t="s">
        <v>121</v>
      </c>
      <c r="K96" s="132">
        <f t="shared" si="15"/>
        <v>5.0896849315068479E-2</v>
      </c>
      <c r="L96" s="81">
        <f t="shared" si="16"/>
        <v>5.0896849315068479E-2</v>
      </c>
      <c r="M96" s="80">
        <v>0</v>
      </c>
      <c r="N96" s="132">
        <v>0</v>
      </c>
      <c r="O96" s="81">
        <f t="shared" si="17"/>
        <v>0</v>
      </c>
      <c r="P96" s="80">
        <v>0</v>
      </c>
      <c r="Q96" s="132">
        <f t="shared" si="18"/>
        <v>0</v>
      </c>
      <c r="R96" s="81">
        <f t="shared" si="19"/>
        <v>0</v>
      </c>
    </row>
    <row r="97" spans="1:18">
      <c r="A97" s="77" t="s">
        <v>365</v>
      </c>
      <c r="B97" s="131" t="s">
        <v>366</v>
      </c>
      <c r="C97" s="79" t="s">
        <v>435</v>
      </c>
      <c r="D97" s="82" t="s">
        <v>359</v>
      </c>
      <c r="E97" s="80" t="s">
        <v>368</v>
      </c>
      <c r="F97" s="81" t="s">
        <v>116</v>
      </c>
      <c r="G97" s="80">
        <v>2.7760253731874998</v>
      </c>
      <c r="H97" s="132">
        <v>3.3312304478250008</v>
      </c>
      <c r="I97" s="81">
        <v>3.3312304478250008</v>
      </c>
      <c r="J97" s="80" t="s">
        <v>121</v>
      </c>
      <c r="K97" s="132">
        <f t="shared" si="15"/>
        <v>9.1266587611643843E-3</v>
      </c>
      <c r="L97" s="81">
        <f t="shared" si="16"/>
        <v>9.1266587611643843E-3</v>
      </c>
      <c r="M97" s="80">
        <v>0</v>
      </c>
      <c r="N97" s="132">
        <v>0</v>
      </c>
      <c r="O97" s="81">
        <f t="shared" si="17"/>
        <v>0</v>
      </c>
      <c r="P97" s="80">
        <v>0</v>
      </c>
      <c r="Q97" s="132">
        <f t="shared" si="18"/>
        <v>0</v>
      </c>
      <c r="R97" s="81">
        <f t="shared" si="19"/>
        <v>0</v>
      </c>
    </row>
    <row r="98" spans="1:18">
      <c r="A98" s="77" t="s">
        <v>365</v>
      </c>
      <c r="B98" s="131" t="s">
        <v>366</v>
      </c>
      <c r="C98" s="79" t="s">
        <v>436</v>
      </c>
      <c r="D98" s="82" t="s">
        <v>359</v>
      </c>
      <c r="E98" s="80" t="s">
        <v>368</v>
      </c>
      <c r="F98" s="81" t="s">
        <v>116</v>
      </c>
      <c r="G98" s="80">
        <v>0</v>
      </c>
      <c r="H98" s="132">
        <v>3.4700317164843755</v>
      </c>
      <c r="I98" s="81">
        <v>3.4700317164843755</v>
      </c>
      <c r="J98" s="80" t="s">
        <v>121</v>
      </c>
      <c r="K98" s="132">
        <f t="shared" si="15"/>
        <v>9.5069362095462351E-3</v>
      </c>
      <c r="L98" s="81">
        <f t="shared" si="16"/>
        <v>9.5069362095462351E-3</v>
      </c>
      <c r="M98" s="80">
        <v>0</v>
      </c>
      <c r="N98" s="132">
        <v>0</v>
      </c>
      <c r="O98" s="81">
        <f t="shared" si="17"/>
        <v>0</v>
      </c>
      <c r="P98" s="80">
        <v>0</v>
      </c>
      <c r="Q98" s="132">
        <f t="shared" si="18"/>
        <v>0</v>
      </c>
      <c r="R98" s="81">
        <f t="shared" si="19"/>
        <v>0</v>
      </c>
    </row>
    <row r="99" spans="1:18">
      <c r="A99" s="77" t="s">
        <v>365</v>
      </c>
      <c r="B99" s="131" t="s">
        <v>366</v>
      </c>
      <c r="C99" s="79" t="s">
        <v>437</v>
      </c>
      <c r="D99" s="82" t="s">
        <v>359</v>
      </c>
      <c r="E99" s="80" t="s">
        <v>368</v>
      </c>
      <c r="F99" s="81" t="s">
        <v>116</v>
      </c>
      <c r="G99" s="80">
        <v>4.6016430870734801</v>
      </c>
      <c r="H99" s="132">
        <v>5.5256124094874997</v>
      </c>
      <c r="I99" s="81">
        <v>5.5256124094874997</v>
      </c>
      <c r="J99" s="80" t="s">
        <v>121</v>
      </c>
      <c r="K99" s="132">
        <f t="shared" si="15"/>
        <v>1.5138664135582191E-2</v>
      </c>
      <c r="L99" s="81">
        <f t="shared" si="16"/>
        <v>1.5138664135582191E-2</v>
      </c>
      <c r="M99" s="80">
        <v>0</v>
      </c>
      <c r="N99" s="132">
        <v>0</v>
      </c>
      <c r="O99" s="81">
        <f t="shared" si="17"/>
        <v>0</v>
      </c>
      <c r="P99" s="80">
        <v>0</v>
      </c>
      <c r="Q99" s="132">
        <f t="shared" si="18"/>
        <v>0</v>
      </c>
      <c r="R99" s="81">
        <f t="shared" si="19"/>
        <v>0</v>
      </c>
    </row>
    <row r="100" spans="1:18">
      <c r="A100" s="77" t="s">
        <v>365</v>
      </c>
      <c r="B100" s="131" t="s">
        <v>366</v>
      </c>
      <c r="C100" s="79" t="s">
        <v>438</v>
      </c>
      <c r="D100" s="82" t="s">
        <v>359</v>
      </c>
      <c r="E100" s="80" t="s">
        <v>368</v>
      </c>
      <c r="F100" s="81" t="s">
        <v>116</v>
      </c>
      <c r="G100" s="80">
        <v>1.2112546875000001</v>
      </c>
      <c r="H100" s="132">
        <v>3.0523618125</v>
      </c>
      <c r="I100" s="81">
        <v>3.0523618125</v>
      </c>
      <c r="J100" s="80" t="s">
        <v>121</v>
      </c>
      <c r="K100" s="132">
        <f t="shared" si="15"/>
        <v>8.3626351027397267E-3</v>
      </c>
      <c r="L100" s="81">
        <f t="shared" si="16"/>
        <v>8.3626351027397267E-3</v>
      </c>
      <c r="M100" s="80">
        <v>0</v>
      </c>
      <c r="N100" s="132">
        <v>0</v>
      </c>
      <c r="O100" s="81">
        <f t="shared" si="17"/>
        <v>0</v>
      </c>
      <c r="P100" s="80">
        <v>0</v>
      </c>
      <c r="Q100" s="132">
        <f t="shared" si="18"/>
        <v>0</v>
      </c>
      <c r="R100" s="81">
        <f t="shared" si="19"/>
        <v>0</v>
      </c>
    </row>
    <row r="101" spans="1:18">
      <c r="A101" s="77" t="s">
        <v>365</v>
      </c>
      <c r="B101" s="131" t="s">
        <v>366</v>
      </c>
      <c r="C101" s="79" t="s">
        <v>439</v>
      </c>
      <c r="D101" s="82" t="s">
        <v>359</v>
      </c>
      <c r="E101" s="80" t="s">
        <v>368</v>
      </c>
      <c r="F101" s="81" t="s">
        <v>116</v>
      </c>
      <c r="G101" s="80">
        <v>1.4334375000000001</v>
      </c>
      <c r="H101" s="132">
        <v>1.7201249999999999</v>
      </c>
      <c r="I101" s="81">
        <v>1.7201249999999999</v>
      </c>
      <c r="J101" s="80" t="s">
        <v>121</v>
      </c>
      <c r="K101" s="132">
        <f t="shared" si="15"/>
        <v>4.7126712328767117E-3</v>
      </c>
      <c r="L101" s="81">
        <f t="shared" si="16"/>
        <v>4.7126712328767117E-3</v>
      </c>
      <c r="M101" s="80">
        <v>0</v>
      </c>
      <c r="N101" s="132">
        <v>0</v>
      </c>
      <c r="O101" s="81">
        <f t="shared" si="17"/>
        <v>0</v>
      </c>
      <c r="P101" s="80">
        <v>0</v>
      </c>
      <c r="Q101" s="132">
        <f t="shared" si="18"/>
        <v>0</v>
      </c>
      <c r="R101" s="81">
        <f t="shared" si="19"/>
        <v>0</v>
      </c>
    </row>
    <row r="102" spans="1:18">
      <c r="A102" s="77" t="s">
        <v>365</v>
      </c>
      <c r="B102" s="131" t="s">
        <v>366</v>
      </c>
      <c r="C102" s="79" t="s">
        <v>440</v>
      </c>
      <c r="D102" s="82" t="s">
        <v>359</v>
      </c>
      <c r="E102" s="80" t="s">
        <v>368</v>
      </c>
      <c r="F102" s="81" t="s">
        <v>116</v>
      </c>
      <c r="G102" s="80">
        <v>2.1093032812500003</v>
      </c>
      <c r="H102" s="132">
        <v>3.0936448125000005</v>
      </c>
      <c r="I102" s="81">
        <v>3.0936448125000005</v>
      </c>
      <c r="J102" s="80" t="s">
        <v>121</v>
      </c>
      <c r="K102" s="132">
        <f t="shared" si="15"/>
        <v>8.4757392123287686E-3</v>
      </c>
      <c r="L102" s="81">
        <f t="shared" si="16"/>
        <v>8.4757392123287686E-3</v>
      </c>
      <c r="M102" s="80">
        <v>0</v>
      </c>
      <c r="N102" s="132">
        <v>0</v>
      </c>
      <c r="O102" s="81">
        <f t="shared" si="17"/>
        <v>0</v>
      </c>
      <c r="P102" s="80">
        <v>0</v>
      </c>
      <c r="Q102" s="132">
        <f t="shared" si="18"/>
        <v>0</v>
      </c>
      <c r="R102" s="81">
        <f t="shared" si="19"/>
        <v>0</v>
      </c>
    </row>
    <row r="103" spans="1:18">
      <c r="A103" s="77" t="s">
        <v>365</v>
      </c>
      <c r="B103" s="131" t="s">
        <v>366</v>
      </c>
      <c r="C103" s="79" t="s">
        <v>441</v>
      </c>
      <c r="D103" s="82" t="s">
        <v>359</v>
      </c>
      <c r="E103" s="80" t="s">
        <v>368</v>
      </c>
      <c r="F103" s="81" t="s">
        <v>116</v>
      </c>
      <c r="G103" s="80">
        <v>1.2112546875000001</v>
      </c>
      <c r="H103" s="132">
        <v>2.9070112499999996</v>
      </c>
      <c r="I103" s="81">
        <v>2.9070112499999996</v>
      </c>
      <c r="J103" s="80" t="s">
        <v>121</v>
      </c>
      <c r="K103" s="132">
        <f t="shared" si="15"/>
        <v>7.9644143835616438E-3</v>
      </c>
      <c r="L103" s="81">
        <f t="shared" si="16"/>
        <v>7.9644143835616438E-3</v>
      </c>
      <c r="M103" s="80">
        <v>0</v>
      </c>
      <c r="N103" s="132">
        <v>0</v>
      </c>
      <c r="O103" s="81">
        <f t="shared" si="17"/>
        <v>0</v>
      </c>
      <c r="P103" s="80">
        <v>0</v>
      </c>
      <c r="Q103" s="132">
        <f t="shared" si="18"/>
        <v>0</v>
      </c>
      <c r="R103" s="81">
        <f t="shared" si="19"/>
        <v>0</v>
      </c>
    </row>
    <row r="104" spans="1:18">
      <c r="A104" s="77" t="s">
        <v>365</v>
      </c>
      <c r="B104" s="131" t="s">
        <v>366</v>
      </c>
      <c r="C104" s="79" t="s">
        <v>442</v>
      </c>
      <c r="D104" s="82" t="s">
        <v>359</v>
      </c>
      <c r="E104" s="80" t="s">
        <v>368</v>
      </c>
      <c r="F104" s="81" t="s">
        <v>116</v>
      </c>
      <c r="G104" s="80">
        <v>0</v>
      </c>
      <c r="H104" s="132">
        <v>1.3477961249999997</v>
      </c>
      <c r="I104" s="81">
        <v>1.3477961249999997</v>
      </c>
      <c r="J104" s="80" t="s">
        <v>121</v>
      </c>
      <c r="K104" s="132">
        <f t="shared" si="15"/>
        <v>3.6925921232876702E-3</v>
      </c>
      <c r="L104" s="81">
        <f t="shared" si="16"/>
        <v>3.6925921232876702E-3</v>
      </c>
      <c r="M104" s="80">
        <v>0</v>
      </c>
      <c r="N104" s="132">
        <v>0</v>
      </c>
      <c r="O104" s="81">
        <f t="shared" si="17"/>
        <v>0</v>
      </c>
      <c r="P104" s="80">
        <v>0</v>
      </c>
      <c r="Q104" s="132">
        <f t="shared" si="18"/>
        <v>0</v>
      </c>
      <c r="R104" s="81">
        <f t="shared" si="19"/>
        <v>0</v>
      </c>
    </row>
    <row r="105" spans="1:18">
      <c r="A105" s="77" t="s">
        <v>365</v>
      </c>
      <c r="B105" s="131" t="s">
        <v>366</v>
      </c>
      <c r="C105" s="79" t="s">
        <v>443</v>
      </c>
      <c r="D105" s="82" t="s">
        <v>359</v>
      </c>
      <c r="E105" s="80" t="s">
        <v>368</v>
      </c>
      <c r="F105" s="81" t="s">
        <v>116</v>
      </c>
      <c r="G105" s="80">
        <v>1.5605339966279139</v>
      </c>
      <c r="H105" s="132">
        <v>1.8726407959534965</v>
      </c>
      <c r="I105" s="81">
        <v>1.8726407959534965</v>
      </c>
      <c r="J105" s="80" t="s">
        <v>121</v>
      </c>
      <c r="K105" s="132">
        <f t="shared" si="15"/>
        <v>5.1305227286397165E-3</v>
      </c>
      <c r="L105" s="81">
        <f t="shared" si="16"/>
        <v>5.1305227286397165E-3</v>
      </c>
      <c r="M105" s="80">
        <v>0</v>
      </c>
      <c r="N105" s="132">
        <v>0</v>
      </c>
      <c r="O105" s="81">
        <f t="shared" si="17"/>
        <v>0</v>
      </c>
      <c r="P105" s="80">
        <v>0</v>
      </c>
      <c r="Q105" s="132">
        <f t="shared" si="18"/>
        <v>0</v>
      </c>
      <c r="R105" s="81">
        <f t="shared" si="19"/>
        <v>0</v>
      </c>
    </row>
    <row r="106" spans="1:18">
      <c r="A106" s="77" t="s">
        <v>365</v>
      </c>
      <c r="B106" s="131" t="s">
        <v>366</v>
      </c>
      <c r="C106" s="79" t="s">
        <v>444</v>
      </c>
      <c r="D106" s="82" t="s">
        <v>359</v>
      </c>
      <c r="E106" s="80" t="s">
        <v>368</v>
      </c>
      <c r="F106" s="81" t="s">
        <v>116</v>
      </c>
      <c r="G106" s="80">
        <v>3.2060863520472975</v>
      </c>
      <c r="H106" s="132">
        <v>3.8473036224567578</v>
      </c>
      <c r="I106" s="81">
        <v>3.8473036224567578</v>
      </c>
      <c r="J106" s="80" t="s">
        <v>121</v>
      </c>
      <c r="K106" s="132">
        <f t="shared" si="15"/>
        <v>1.0540557869744543E-2</v>
      </c>
      <c r="L106" s="81">
        <f t="shared" si="16"/>
        <v>1.0540557869744543E-2</v>
      </c>
      <c r="M106" s="80">
        <v>0</v>
      </c>
      <c r="N106" s="132">
        <v>0</v>
      </c>
      <c r="O106" s="81">
        <f t="shared" si="17"/>
        <v>0</v>
      </c>
      <c r="P106" s="80">
        <v>0</v>
      </c>
      <c r="Q106" s="132">
        <f t="shared" si="18"/>
        <v>0</v>
      </c>
      <c r="R106" s="81">
        <f t="shared" si="19"/>
        <v>0</v>
      </c>
    </row>
    <row r="107" spans="1:18">
      <c r="A107" s="77" t="s">
        <v>365</v>
      </c>
      <c r="B107" s="131" t="s">
        <v>366</v>
      </c>
      <c r="C107" s="79" t="s">
        <v>445</v>
      </c>
      <c r="D107" s="82" t="s">
        <v>359</v>
      </c>
      <c r="E107" s="80" t="s">
        <v>368</v>
      </c>
      <c r="F107" s="81" t="s">
        <v>116</v>
      </c>
      <c r="G107" s="80">
        <v>0.24235142146875002</v>
      </c>
      <c r="H107" s="132">
        <v>0.29082170576249999</v>
      </c>
      <c r="I107" s="81">
        <v>0.29082170576249999</v>
      </c>
      <c r="J107" s="80" t="s">
        <v>121</v>
      </c>
      <c r="K107" s="132">
        <f t="shared" si="15"/>
        <v>7.9677179660958899E-4</v>
      </c>
      <c r="L107" s="81">
        <f t="shared" si="16"/>
        <v>7.9677179660958899E-4</v>
      </c>
      <c r="M107" s="80">
        <v>0</v>
      </c>
      <c r="N107" s="132">
        <v>0</v>
      </c>
      <c r="O107" s="81">
        <f t="shared" si="17"/>
        <v>0</v>
      </c>
      <c r="P107" s="80">
        <v>0</v>
      </c>
      <c r="Q107" s="132">
        <f t="shared" si="18"/>
        <v>0</v>
      </c>
      <c r="R107" s="81">
        <f t="shared" si="19"/>
        <v>0</v>
      </c>
    </row>
    <row r="108" spans="1:18">
      <c r="A108" s="77" t="s">
        <v>365</v>
      </c>
      <c r="B108" s="131" t="s">
        <v>366</v>
      </c>
      <c r="C108" s="79" t="s">
        <v>446</v>
      </c>
      <c r="D108" s="82" t="s">
        <v>359</v>
      </c>
      <c r="E108" s="80" t="s">
        <v>368</v>
      </c>
      <c r="F108" s="81" t="s">
        <v>116</v>
      </c>
      <c r="G108" s="80">
        <v>1.4532416942888515</v>
      </c>
      <c r="H108" s="132">
        <v>2.3265736460999999</v>
      </c>
      <c r="I108" s="81">
        <v>2.3265736460999999</v>
      </c>
      <c r="J108" s="80" t="s">
        <v>121</v>
      </c>
      <c r="K108" s="132">
        <f t="shared" si="15"/>
        <v>6.374174372876712E-3</v>
      </c>
      <c r="L108" s="81">
        <f t="shared" si="16"/>
        <v>6.374174372876712E-3</v>
      </c>
      <c r="M108" s="80">
        <v>0</v>
      </c>
      <c r="N108" s="132">
        <v>0</v>
      </c>
      <c r="O108" s="81">
        <f t="shared" si="17"/>
        <v>0</v>
      </c>
      <c r="P108" s="80">
        <v>0</v>
      </c>
      <c r="Q108" s="132">
        <f t="shared" si="18"/>
        <v>0</v>
      </c>
      <c r="R108" s="81">
        <f t="shared" si="19"/>
        <v>0</v>
      </c>
    </row>
    <row r="109" spans="1:18">
      <c r="A109" s="77" t="s">
        <v>365</v>
      </c>
      <c r="B109" s="131" t="s">
        <v>366</v>
      </c>
      <c r="C109" s="79" t="s">
        <v>447</v>
      </c>
      <c r="D109" s="82" t="s">
        <v>359</v>
      </c>
      <c r="E109" s="80" t="s">
        <v>368</v>
      </c>
      <c r="F109" s="81" t="s">
        <v>116</v>
      </c>
      <c r="G109" s="80">
        <v>671.64031038851351</v>
      </c>
      <c r="H109" s="132">
        <v>3051.9396000000002</v>
      </c>
      <c r="I109" s="81">
        <v>3051.9396000000002</v>
      </c>
      <c r="J109" s="80" t="s">
        <v>121</v>
      </c>
      <c r="K109" s="132">
        <f t="shared" si="15"/>
        <v>8.3614783561643851</v>
      </c>
      <c r="L109" s="81">
        <f t="shared" si="16"/>
        <v>8.3614783561643851</v>
      </c>
      <c r="M109" s="80">
        <v>0</v>
      </c>
      <c r="N109" s="132">
        <v>0</v>
      </c>
      <c r="O109" s="81">
        <f t="shared" si="17"/>
        <v>0</v>
      </c>
      <c r="P109" s="80">
        <v>0</v>
      </c>
      <c r="Q109" s="132">
        <f t="shared" si="18"/>
        <v>0</v>
      </c>
      <c r="R109" s="81">
        <f t="shared" si="19"/>
        <v>0</v>
      </c>
    </row>
    <row r="110" spans="1:18">
      <c r="A110" s="77" t="s">
        <v>365</v>
      </c>
      <c r="B110" s="131" t="s">
        <v>366</v>
      </c>
      <c r="C110" s="79" t="s">
        <v>448</v>
      </c>
      <c r="D110" s="82" t="s">
        <v>359</v>
      </c>
      <c r="E110" s="80" t="s">
        <v>368</v>
      </c>
      <c r="F110" s="81" t="s">
        <v>116</v>
      </c>
      <c r="G110" s="80">
        <v>3.6122624999999999</v>
      </c>
      <c r="H110" s="132">
        <v>4.3347149999999992</v>
      </c>
      <c r="I110" s="81">
        <v>4.3347149999999992</v>
      </c>
      <c r="J110" s="80" t="s">
        <v>121</v>
      </c>
      <c r="K110" s="132">
        <f t="shared" si="15"/>
        <v>1.1875931506849312E-2</v>
      </c>
      <c r="L110" s="81">
        <f t="shared" si="16"/>
        <v>1.1875931506849312E-2</v>
      </c>
      <c r="M110" s="80">
        <v>0</v>
      </c>
      <c r="N110" s="132">
        <v>0</v>
      </c>
      <c r="O110" s="81">
        <f t="shared" si="17"/>
        <v>0</v>
      </c>
      <c r="P110" s="80">
        <v>0</v>
      </c>
      <c r="Q110" s="132">
        <f t="shared" si="18"/>
        <v>0</v>
      </c>
      <c r="R110" s="81">
        <f t="shared" si="19"/>
        <v>0</v>
      </c>
    </row>
    <row r="111" spans="1:18">
      <c r="A111" s="77" t="s">
        <v>365</v>
      </c>
      <c r="B111" s="131" t="s">
        <v>366</v>
      </c>
      <c r="C111" s="79" t="s">
        <v>449</v>
      </c>
      <c r="D111" s="82" t="s">
        <v>359</v>
      </c>
      <c r="E111" s="80" t="s">
        <v>368</v>
      </c>
      <c r="F111" s="81" t="s">
        <v>116</v>
      </c>
      <c r="G111" s="80">
        <v>14.090624999999999</v>
      </c>
      <c r="H111" s="132">
        <v>16.888499999999997</v>
      </c>
      <c r="I111" s="81">
        <v>16.888499999999997</v>
      </c>
      <c r="J111" s="80" t="s">
        <v>121</v>
      </c>
      <c r="K111" s="132">
        <f t="shared" si="15"/>
        <v>4.626986301369862E-2</v>
      </c>
      <c r="L111" s="81">
        <f t="shared" si="16"/>
        <v>4.626986301369862E-2</v>
      </c>
      <c r="M111" s="80">
        <v>0</v>
      </c>
      <c r="N111" s="132">
        <v>0</v>
      </c>
      <c r="O111" s="81">
        <f t="shared" si="17"/>
        <v>0</v>
      </c>
      <c r="P111" s="80">
        <v>0</v>
      </c>
      <c r="Q111" s="132">
        <f t="shared" si="18"/>
        <v>0</v>
      </c>
      <c r="R111" s="81">
        <f t="shared" si="19"/>
        <v>0</v>
      </c>
    </row>
    <row r="112" spans="1:18">
      <c r="A112" s="77" t="s">
        <v>365</v>
      </c>
      <c r="B112" s="131" t="s">
        <v>366</v>
      </c>
      <c r="C112" s="79" t="s">
        <v>450</v>
      </c>
      <c r="D112" s="82" t="s">
        <v>359</v>
      </c>
      <c r="E112" s="80" t="s">
        <v>368</v>
      </c>
      <c r="F112" s="81" t="s">
        <v>116</v>
      </c>
      <c r="G112" s="80">
        <v>1.4667193125000002</v>
      </c>
      <c r="H112" s="132">
        <v>1.760063175</v>
      </c>
      <c r="I112" s="81">
        <v>1.760063175</v>
      </c>
      <c r="J112" s="80" t="s">
        <v>121</v>
      </c>
      <c r="K112" s="132">
        <f t="shared" si="15"/>
        <v>4.8220908904109587E-3</v>
      </c>
      <c r="L112" s="81">
        <f t="shared" si="16"/>
        <v>4.8220908904109587E-3</v>
      </c>
      <c r="M112" s="80">
        <v>0</v>
      </c>
      <c r="N112" s="132">
        <v>0</v>
      </c>
      <c r="O112" s="81">
        <f t="shared" si="17"/>
        <v>0</v>
      </c>
      <c r="P112" s="80">
        <v>0</v>
      </c>
      <c r="Q112" s="132">
        <f t="shared" si="18"/>
        <v>0</v>
      </c>
      <c r="R112" s="81">
        <f t="shared" si="19"/>
        <v>0</v>
      </c>
    </row>
    <row r="113" spans="1:18">
      <c r="A113" s="77" t="s">
        <v>365</v>
      </c>
      <c r="B113" s="131" t="s">
        <v>366</v>
      </c>
      <c r="C113" s="79" t="s">
        <v>451</v>
      </c>
      <c r="D113" s="195" t="s">
        <v>359</v>
      </c>
      <c r="E113" s="80" t="s">
        <v>368</v>
      </c>
      <c r="F113" s="81" t="s">
        <v>116</v>
      </c>
      <c r="G113" s="80">
        <v>11.728125</v>
      </c>
      <c r="H113" s="82">
        <v>14.07375</v>
      </c>
      <c r="I113" s="81">
        <v>14.07375</v>
      </c>
      <c r="J113" s="80" t="s">
        <v>121</v>
      </c>
      <c r="K113" s="132">
        <f t="shared" ref="K113" si="20">H113/8760*24</f>
        <v>3.8558219178082193E-2</v>
      </c>
      <c r="L113" s="81">
        <f t="shared" ref="L113" si="21">K113</f>
        <v>3.8558219178082193E-2</v>
      </c>
      <c r="M113" s="80">
        <v>0</v>
      </c>
      <c r="N113" s="132">
        <v>0</v>
      </c>
      <c r="O113" s="81">
        <f t="shared" ref="O113" si="22">N113</f>
        <v>0</v>
      </c>
      <c r="P113" s="80">
        <v>0</v>
      </c>
      <c r="Q113" s="132">
        <f t="shared" ref="Q113" si="23">N113/8760*24</f>
        <v>0</v>
      </c>
      <c r="R113" s="81">
        <f t="shared" ref="R113" si="24">Q113</f>
        <v>0</v>
      </c>
    </row>
    <row r="114" spans="1:18">
      <c r="A114" s="77" t="s">
        <v>365</v>
      </c>
      <c r="B114" s="131" t="s">
        <v>366</v>
      </c>
      <c r="C114" s="79" t="s">
        <v>452</v>
      </c>
      <c r="D114" s="82" t="s">
        <v>359</v>
      </c>
      <c r="E114" s="80" t="s">
        <v>368</v>
      </c>
      <c r="F114" s="81" t="s">
        <v>116</v>
      </c>
      <c r="G114" s="80">
        <v>37.201612500000003</v>
      </c>
      <c r="H114" s="132">
        <v>44.641935000000004</v>
      </c>
      <c r="I114" s="81">
        <v>44.641935000000004</v>
      </c>
      <c r="J114" s="80" t="s">
        <v>121</v>
      </c>
      <c r="K114" s="132">
        <f t="shared" ref="K114:K115" si="25">H114/8760*24</f>
        <v>0.12230667123287672</v>
      </c>
      <c r="L114" s="81">
        <f t="shared" ref="L114:L115" si="26">K114</f>
        <v>0.12230667123287672</v>
      </c>
      <c r="M114" s="80">
        <v>0</v>
      </c>
      <c r="N114" s="132">
        <v>0</v>
      </c>
      <c r="O114" s="81">
        <f t="shared" ref="O114:O115" si="27">N114</f>
        <v>0</v>
      </c>
      <c r="P114" s="80">
        <v>0</v>
      </c>
      <c r="Q114" s="132">
        <f t="shared" ref="Q114:Q115" si="28">N114/8760*24</f>
        <v>0</v>
      </c>
      <c r="R114" s="81">
        <f t="shared" ref="R114:R115" si="29">Q114</f>
        <v>0</v>
      </c>
    </row>
    <row r="115" spans="1:18">
      <c r="A115" s="77" t="s">
        <v>365</v>
      </c>
      <c r="B115" s="131" t="s">
        <v>366</v>
      </c>
      <c r="C115" s="79" t="s">
        <v>453</v>
      </c>
      <c r="D115" s="82" t="s">
        <v>359</v>
      </c>
      <c r="E115" s="80" t="s">
        <v>368</v>
      </c>
      <c r="F115" s="81" t="s">
        <v>116</v>
      </c>
      <c r="G115" s="80">
        <v>4.7557546875000005</v>
      </c>
      <c r="H115" s="132">
        <v>5.7069056250000001</v>
      </c>
      <c r="I115" s="81">
        <v>5.7069056250000001</v>
      </c>
      <c r="J115" s="80" t="s">
        <v>121</v>
      </c>
      <c r="K115" s="132">
        <f t="shared" si="25"/>
        <v>1.563535787671233E-2</v>
      </c>
      <c r="L115" s="81">
        <f t="shared" si="26"/>
        <v>1.563535787671233E-2</v>
      </c>
      <c r="M115" s="80">
        <v>0</v>
      </c>
      <c r="N115" s="132">
        <v>0</v>
      </c>
      <c r="O115" s="81">
        <f t="shared" si="27"/>
        <v>0</v>
      </c>
      <c r="P115" s="80">
        <v>0</v>
      </c>
      <c r="Q115" s="132">
        <f t="shared" si="28"/>
        <v>0</v>
      </c>
      <c r="R115" s="81">
        <f t="shared" si="29"/>
        <v>0</v>
      </c>
    </row>
    <row r="116" spans="1:18">
      <c r="A116" s="77"/>
      <c r="B116" s="131"/>
      <c r="C116" s="79"/>
      <c r="D116" s="82"/>
      <c r="E116" s="80"/>
      <c r="F116" s="81"/>
      <c r="G116" s="80"/>
      <c r="H116" s="132"/>
      <c r="I116" s="81"/>
      <c r="J116" s="80"/>
      <c r="K116" s="132"/>
      <c r="L116" s="81"/>
      <c r="M116" s="80"/>
      <c r="N116" s="132"/>
      <c r="O116" s="81"/>
      <c r="P116" s="80"/>
      <c r="Q116" s="132"/>
      <c r="R116" s="81"/>
    </row>
    <row r="117" spans="1:18">
      <c r="A117" s="77"/>
      <c r="B117" s="131"/>
      <c r="C117" s="79"/>
      <c r="D117" s="82"/>
      <c r="E117" s="80"/>
      <c r="F117" s="81"/>
      <c r="G117" s="80"/>
      <c r="H117" s="132"/>
      <c r="I117" s="81"/>
      <c r="J117" s="80"/>
      <c r="K117" s="132"/>
      <c r="L117" s="81"/>
      <c r="M117" s="80"/>
      <c r="N117" s="132"/>
      <c r="O117" s="81"/>
      <c r="P117" s="80"/>
      <c r="Q117" s="132"/>
      <c r="R117" s="81"/>
    </row>
    <row r="118" spans="1:18">
      <c r="A118" s="77"/>
      <c r="B118" s="131"/>
      <c r="C118" s="79"/>
      <c r="D118" s="82"/>
      <c r="E118" s="80"/>
      <c r="F118" s="81"/>
      <c r="G118" s="80"/>
      <c r="H118" s="132"/>
      <c r="I118" s="81"/>
      <c r="J118" s="80"/>
      <c r="K118" s="132"/>
      <c r="L118" s="81"/>
      <c r="M118" s="80"/>
      <c r="N118" s="132"/>
      <c r="O118" s="81"/>
      <c r="P118" s="80"/>
      <c r="Q118" s="132"/>
      <c r="R118" s="81"/>
    </row>
    <row r="119" spans="1:18">
      <c r="A119" s="77"/>
      <c r="B119" s="131"/>
      <c r="C119" s="79"/>
      <c r="D119" s="82"/>
      <c r="E119" s="80"/>
      <c r="F119" s="81"/>
      <c r="G119" s="80"/>
      <c r="H119" s="132"/>
      <c r="I119" s="81"/>
      <c r="J119" s="80"/>
      <c r="K119" s="132"/>
      <c r="L119" s="81"/>
      <c r="M119" s="80"/>
      <c r="N119" s="132"/>
      <c r="O119" s="81"/>
      <c r="P119" s="80"/>
      <c r="Q119" s="132"/>
      <c r="R119" s="81"/>
    </row>
    <row r="120" spans="1:18">
      <c r="A120" s="77"/>
      <c r="B120" s="131"/>
      <c r="C120" s="79"/>
      <c r="D120" s="82"/>
      <c r="E120" s="80"/>
      <c r="F120" s="81"/>
      <c r="G120" s="80"/>
      <c r="H120" s="132"/>
      <c r="I120" s="81"/>
      <c r="J120" s="80"/>
      <c r="K120" s="132"/>
      <c r="L120" s="81"/>
      <c r="M120" s="80"/>
      <c r="N120" s="132"/>
      <c r="O120" s="81"/>
      <c r="P120" s="80"/>
      <c r="Q120" s="132"/>
      <c r="R120" s="81"/>
    </row>
    <row r="121" spans="1:18">
      <c r="A121" s="77"/>
      <c r="B121" s="131"/>
      <c r="C121" s="79"/>
      <c r="D121" s="82"/>
      <c r="E121" s="80"/>
      <c r="F121" s="81"/>
      <c r="G121" s="80"/>
      <c r="H121" s="194"/>
      <c r="I121" s="194"/>
      <c r="J121" s="80"/>
      <c r="K121" s="132"/>
      <c r="L121" s="81"/>
      <c r="M121" s="80"/>
      <c r="N121" s="132"/>
      <c r="O121" s="81"/>
      <c r="P121" s="80"/>
      <c r="Q121" s="132"/>
      <c r="R121" s="81"/>
    </row>
    <row r="122" spans="1:18">
      <c r="A122" s="77"/>
      <c r="B122" s="131"/>
      <c r="C122" s="79"/>
      <c r="D122" s="82"/>
      <c r="E122" s="80"/>
      <c r="F122" s="81"/>
      <c r="G122" s="80"/>
      <c r="H122" s="132"/>
      <c r="I122" s="81"/>
      <c r="J122" s="80"/>
      <c r="K122" s="132"/>
      <c r="L122" s="81"/>
      <c r="M122" s="80"/>
      <c r="N122" s="132"/>
      <c r="O122" s="81"/>
      <c r="P122" s="80"/>
      <c r="Q122" s="132"/>
      <c r="R122" s="81"/>
    </row>
    <row r="123" spans="1:18">
      <c r="A123" s="77"/>
      <c r="B123" s="131"/>
      <c r="C123" s="79"/>
      <c r="D123" s="82"/>
      <c r="E123" s="80"/>
      <c r="F123" s="81"/>
      <c r="G123" s="80"/>
      <c r="H123" s="132"/>
      <c r="I123" s="81"/>
      <c r="J123" s="80"/>
      <c r="K123" s="132"/>
      <c r="L123" s="81"/>
      <c r="M123" s="80"/>
      <c r="N123" s="132"/>
      <c r="O123" s="81"/>
      <c r="P123" s="80"/>
      <c r="Q123" s="132"/>
      <c r="R123" s="81"/>
    </row>
    <row r="124" spans="1:18">
      <c r="A124" s="77"/>
      <c r="B124" s="131"/>
      <c r="C124" s="79"/>
      <c r="D124" s="82"/>
      <c r="E124" s="80"/>
      <c r="F124" s="81"/>
      <c r="G124" s="80"/>
      <c r="H124" s="132"/>
      <c r="I124" s="81"/>
      <c r="J124" s="80"/>
      <c r="K124" s="132"/>
      <c r="L124" s="81"/>
      <c r="M124" s="80"/>
      <c r="N124" s="132"/>
      <c r="O124" s="81"/>
      <c r="P124" s="80"/>
      <c r="Q124" s="132"/>
      <c r="R124" s="81"/>
    </row>
    <row r="125" spans="1:18">
      <c r="A125" s="77"/>
      <c r="B125" s="131"/>
      <c r="C125" s="79"/>
      <c r="D125" s="82"/>
      <c r="E125" s="80"/>
      <c r="F125" s="81"/>
      <c r="G125" s="80"/>
      <c r="H125" s="132"/>
      <c r="I125" s="81"/>
      <c r="J125" s="80"/>
      <c r="K125" s="132"/>
      <c r="L125" s="81"/>
      <c r="M125" s="80"/>
      <c r="N125" s="132"/>
      <c r="O125" s="81"/>
      <c r="P125" s="80"/>
      <c r="Q125" s="132"/>
      <c r="R125" s="81"/>
    </row>
    <row r="126" spans="1:18">
      <c r="A126" s="77"/>
      <c r="B126" s="131"/>
      <c r="C126" s="79"/>
      <c r="D126" s="82"/>
      <c r="E126" s="80"/>
      <c r="F126" s="81"/>
      <c r="G126" s="80"/>
      <c r="H126" s="132"/>
      <c r="I126" s="81"/>
      <c r="J126" s="80"/>
      <c r="K126" s="132"/>
      <c r="L126" s="81"/>
      <c r="M126" s="80"/>
      <c r="N126" s="132"/>
      <c r="O126" s="81"/>
      <c r="P126" s="80"/>
      <c r="Q126" s="132"/>
      <c r="R126" s="81"/>
    </row>
    <row r="127" spans="1:18">
      <c r="A127" s="77"/>
      <c r="B127" s="131"/>
      <c r="C127" s="79"/>
      <c r="D127" s="82"/>
      <c r="E127" s="80"/>
      <c r="F127" s="81"/>
      <c r="G127" s="80"/>
      <c r="H127" s="132"/>
      <c r="I127" s="81"/>
      <c r="J127" s="80"/>
      <c r="K127" s="132"/>
      <c r="L127" s="81"/>
      <c r="M127" s="80"/>
      <c r="N127" s="132"/>
      <c r="O127" s="81"/>
      <c r="P127" s="80"/>
      <c r="Q127" s="132"/>
      <c r="R127" s="81"/>
    </row>
    <row r="128" spans="1:18">
      <c r="A128" s="77"/>
      <c r="B128" s="131"/>
      <c r="C128" s="79"/>
      <c r="D128" s="82"/>
      <c r="E128" s="80"/>
      <c r="F128" s="81"/>
      <c r="G128" s="80"/>
      <c r="H128" s="132"/>
      <c r="I128" s="81"/>
      <c r="J128" s="80"/>
      <c r="K128" s="132"/>
      <c r="L128" s="81"/>
      <c r="M128" s="80"/>
      <c r="N128" s="132"/>
      <c r="O128" s="81"/>
      <c r="P128" s="80"/>
      <c r="Q128" s="132"/>
      <c r="R128" s="81"/>
    </row>
    <row r="129" spans="1:18">
      <c r="A129" s="77"/>
      <c r="B129" s="131"/>
      <c r="C129" s="79"/>
      <c r="D129" s="82"/>
      <c r="E129" s="80"/>
      <c r="F129" s="81"/>
      <c r="G129" s="80"/>
      <c r="H129" s="132"/>
      <c r="I129" s="81"/>
      <c r="J129" s="80"/>
      <c r="K129" s="132"/>
      <c r="L129" s="81"/>
      <c r="M129" s="80"/>
      <c r="N129" s="132"/>
      <c r="O129" s="81"/>
      <c r="P129" s="80"/>
      <c r="Q129" s="132"/>
      <c r="R129" s="81"/>
    </row>
    <row r="130" spans="1:18">
      <c r="A130" s="77"/>
      <c r="B130" s="131"/>
      <c r="C130" s="79"/>
      <c r="D130" s="82"/>
      <c r="E130" s="80"/>
      <c r="F130" s="81"/>
      <c r="G130" s="80"/>
      <c r="H130" s="132"/>
      <c r="I130" s="81"/>
      <c r="J130" s="80"/>
      <c r="K130" s="132"/>
      <c r="L130" s="81"/>
      <c r="M130" s="80"/>
      <c r="N130" s="132"/>
      <c r="O130" s="81"/>
      <c r="P130" s="80"/>
      <c r="Q130" s="132"/>
      <c r="R130" s="81"/>
    </row>
    <row r="131" spans="1:18">
      <c r="A131" s="77"/>
      <c r="B131" s="131"/>
      <c r="C131" s="79"/>
      <c r="D131" s="82"/>
      <c r="E131" s="80"/>
      <c r="F131" s="81"/>
      <c r="G131" s="80"/>
      <c r="H131" s="132"/>
      <c r="I131" s="81"/>
      <c r="J131" s="80"/>
      <c r="K131" s="132"/>
      <c r="L131" s="81"/>
      <c r="M131" s="80"/>
      <c r="N131" s="132"/>
      <c r="O131" s="81"/>
      <c r="P131" s="80"/>
      <c r="Q131" s="132"/>
      <c r="R131" s="81"/>
    </row>
    <row r="132" spans="1:18">
      <c r="A132" s="77"/>
      <c r="B132" s="131"/>
      <c r="C132" s="79"/>
      <c r="D132" s="82"/>
      <c r="E132" s="80"/>
      <c r="F132" s="81"/>
      <c r="G132" s="80"/>
      <c r="H132" s="132"/>
      <c r="I132" s="81"/>
      <c r="J132" s="80"/>
      <c r="K132" s="132"/>
      <c r="L132" s="81"/>
      <c r="M132" s="80"/>
      <c r="N132" s="132"/>
      <c r="O132" s="81"/>
      <c r="P132" s="80"/>
      <c r="Q132" s="132"/>
      <c r="R132" s="81"/>
    </row>
    <row r="133" spans="1:18">
      <c r="A133" s="77"/>
      <c r="B133" s="131"/>
      <c r="C133" s="79"/>
      <c r="D133" s="82"/>
      <c r="E133" s="80"/>
      <c r="F133" s="81"/>
      <c r="G133" s="80"/>
      <c r="H133" s="132"/>
      <c r="I133" s="81"/>
      <c r="J133" s="80"/>
      <c r="K133" s="132"/>
      <c r="L133" s="81"/>
      <c r="M133" s="80"/>
      <c r="N133" s="132"/>
      <c r="O133" s="81"/>
      <c r="P133" s="80"/>
      <c r="Q133" s="132"/>
      <c r="R133" s="81"/>
    </row>
    <row r="134" spans="1:18">
      <c r="A134" s="77"/>
      <c r="B134" s="131"/>
      <c r="C134" s="79"/>
      <c r="D134" s="82"/>
      <c r="E134" s="80"/>
      <c r="F134" s="81"/>
      <c r="G134" s="80"/>
      <c r="H134" s="132"/>
      <c r="I134" s="81"/>
      <c r="J134" s="80"/>
      <c r="K134" s="132"/>
      <c r="L134" s="81"/>
      <c r="M134" s="80"/>
      <c r="N134" s="132"/>
      <c r="O134" s="81"/>
      <c r="P134" s="80"/>
      <c r="Q134" s="132"/>
      <c r="R134" s="81"/>
    </row>
    <row r="135" spans="1:18">
      <c r="A135" s="77"/>
      <c r="B135" s="131"/>
      <c r="C135" s="79"/>
      <c r="D135" s="82"/>
      <c r="E135" s="80"/>
      <c r="F135" s="81"/>
      <c r="G135" s="80"/>
      <c r="H135" s="132"/>
      <c r="I135" s="81"/>
      <c r="J135" s="80"/>
      <c r="K135" s="132"/>
      <c r="L135" s="81"/>
      <c r="M135" s="80"/>
      <c r="N135" s="132"/>
      <c r="O135" s="81"/>
      <c r="P135" s="80"/>
      <c r="Q135" s="132"/>
      <c r="R135" s="81"/>
    </row>
    <row r="136" spans="1:18">
      <c r="A136" s="77"/>
      <c r="B136" s="131"/>
      <c r="C136" s="79"/>
      <c r="D136" s="82"/>
      <c r="E136" s="80"/>
      <c r="F136" s="81"/>
      <c r="G136" s="80"/>
      <c r="H136" s="132"/>
      <c r="I136" s="81"/>
      <c r="J136" s="80"/>
      <c r="K136" s="132"/>
      <c r="L136" s="81"/>
      <c r="M136" s="80"/>
      <c r="N136" s="132"/>
      <c r="O136" s="81"/>
      <c r="P136" s="80"/>
      <c r="Q136" s="132"/>
      <c r="R136" s="81"/>
    </row>
    <row r="137" spans="1:18">
      <c r="A137" s="77"/>
      <c r="B137" s="131"/>
      <c r="C137" s="79"/>
      <c r="D137" s="82"/>
      <c r="E137" s="80"/>
      <c r="F137" s="81"/>
      <c r="G137" s="80"/>
      <c r="H137" s="132"/>
      <c r="I137" s="81"/>
      <c r="J137" s="80"/>
      <c r="K137" s="132"/>
      <c r="L137" s="81"/>
      <c r="M137" s="80"/>
      <c r="N137" s="132"/>
      <c r="O137" s="81"/>
      <c r="P137" s="80"/>
      <c r="Q137" s="132"/>
      <c r="R137" s="81"/>
    </row>
    <row r="138" spans="1:18">
      <c r="A138" s="77"/>
      <c r="B138" s="131"/>
      <c r="C138" s="79"/>
      <c r="D138" s="82"/>
      <c r="E138" s="80"/>
      <c r="F138" s="81"/>
      <c r="G138" s="80"/>
      <c r="H138" s="132"/>
      <c r="I138" s="81"/>
      <c r="J138" s="80"/>
      <c r="K138" s="132"/>
      <c r="L138" s="81"/>
      <c r="M138" s="80"/>
      <c r="N138" s="132"/>
      <c r="O138" s="81"/>
      <c r="P138" s="80"/>
      <c r="Q138" s="132"/>
      <c r="R138" s="81"/>
    </row>
    <row r="139" spans="1:18">
      <c r="A139" s="77"/>
      <c r="B139" s="131"/>
      <c r="C139" s="79"/>
      <c r="D139" s="82"/>
      <c r="E139" s="80"/>
      <c r="F139" s="81"/>
      <c r="G139" s="80"/>
      <c r="H139" s="132"/>
      <c r="I139" s="81"/>
      <c r="J139" s="80"/>
      <c r="K139" s="132"/>
      <c r="L139" s="81"/>
      <c r="M139" s="80"/>
      <c r="N139" s="132"/>
      <c r="O139" s="81"/>
      <c r="P139" s="80"/>
      <c r="Q139" s="132"/>
      <c r="R139" s="81"/>
    </row>
    <row r="140" spans="1:18">
      <c r="A140" s="77"/>
      <c r="B140" s="131"/>
      <c r="C140" s="79"/>
      <c r="D140" s="82"/>
      <c r="E140" s="80"/>
      <c r="F140" s="81"/>
      <c r="G140" s="80"/>
      <c r="H140" s="132"/>
      <c r="I140" s="81"/>
      <c r="J140" s="80"/>
      <c r="K140" s="132"/>
      <c r="L140" s="81"/>
      <c r="M140" s="80"/>
      <c r="N140" s="132"/>
      <c r="O140" s="81"/>
      <c r="P140" s="80"/>
      <c r="Q140" s="132"/>
      <c r="R140" s="81"/>
    </row>
    <row r="141" spans="1:18">
      <c r="A141" s="77"/>
      <c r="B141" s="131"/>
      <c r="C141" s="79"/>
      <c r="D141" s="82"/>
      <c r="E141" s="80"/>
      <c r="F141" s="81"/>
      <c r="G141" s="80"/>
      <c r="H141" s="132"/>
      <c r="I141" s="81"/>
      <c r="J141" s="80"/>
      <c r="K141" s="132"/>
      <c r="L141" s="81"/>
      <c r="M141" s="80"/>
      <c r="N141" s="132"/>
      <c r="O141" s="81"/>
      <c r="P141" s="80"/>
      <c r="Q141" s="132"/>
      <c r="R141" s="81"/>
    </row>
    <row r="142" spans="1:18">
      <c r="A142" s="77"/>
      <c r="B142" s="131"/>
      <c r="C142" s="79"/>
      <c r="D142" s="82"/>
      <c r="E142" s="80"/>
      <c r="F142" s="81"/>
      <c r="G142" s="80"/>
      <c r="H142" s="132"/>
      <c r="I142" s="81"/>
      <c r="J142" s="80"/>
      <c r="K142" s="132"/>
      <c r="L142" s="81"/>
      <c r="M142" s="80"/>
      <c r="N142" s="132"/>
      <c r="O142" s="81"/>
      <c r="P142" s="80"/>
      <c r="Q142" s="132"/>
      <c r="R142" s="81"/>
    </row>
    <row r="143" spans="1:18">
      <c r="A143" s="77"/>
      <c r="B143" s="131"/>
      <c r="C143" s="79"/>
      <c r="D143" s="82"/>
      <c r="E143" s="80"/>
      <c r="F143" s="81"/>
      <c r="G143" s="80"/>
      <c r="H143" s="132"/>
      <c r="I143" s="81"/>
      <c r="J143" s="80"/>
      <c r="K143" s="132"/>
      <c r="L143" s="81"/>
      <c r="M143" s="80"/>
      <c r="N143" s="132"/>
      <c r="O143" s="81"/>
      <c r="P143" s="80"/>
      <c r="Q143" s="132"/>
      <c r="R143" s="81"/>
    </row>
    <row r="144" spans="1:18">
      <c r="A144" s="77"/>
      <c r="B144" s="131"/>
      <c r="C144" s="79"/>
      <c r="D144" s="82"/>
      <c r="E144" s="80"/>
      <c r="F144" s="81"/>
      <c r="G144" s="80"/>
      <c r="H144" s="132"/>
      <c r="I144" s="81"/>
      <c r="J144" s="80"/>
      <c r="K144" s="132"/>
      <c r="L144" s="81"/>
      <c r="M144" s="80"/>
      <c r="N144" s="132"/>
      <c r="O144" s="81"/>
      <c r="P144" s="80"/>
      <c r="Q144" s="132"/>
      <c r="R144" s="81"/>
    </row>
    <row r="145" spans="1:18">
      <c r="A145" s="77"/>
      <c r="B145" s="131"/>
      <c r="C145" s="79"/>
      <c r="D145" s="82"/>
      <c r="E145" s="80"/>
      <c r="F145" s="81"/>
      <c r="G145" s="80"/>
      <c r="H145" s="132"/>
      <c r="I145" s="81"/>
      <c r="J145" s="80"/>
      <c r="K145" s="132"/>
      <c r="L145" s="81"/>
      <c r="M145" s="80"/>
      <c r="N145" s="132"/>
      <c r="O145" s="81"/>
      <c r="P145" s="80"/>
      <c r="Q145" s="132"/>
      <c r="R145" s="81"/>
    </row>
    <row r="146" spans="1:18">
      <c r="A146" s="77"/>
      <c r="B146" s="131"/>
      <c r="C146" s="79"/>
      <c r="D146" s="82"/>
      <c r="E146" s="80"/>
      <c r="F146" s="81"/>
      <c r="G146" s="80"/>
      <c r="H146" s="132"/>
      <c r="I146" s="81"/>
      <c r="J146" s="80"/>
      <c r="K146" s="132"/>
      <c r="L146" s="81"/>
      <c r="M146" s="80"/>
      <c r="N146" s="132"/>
      <c r="O146" s="81"/>
      <c r="P146" s="80"/>
      <c r="Q146" s="132"/>
      <c r="R146" s="81"/>
    </row>
    <row r="147" spans="1:18">
      <c r="A147" s="77"/>
      <c r="B147" s="131"/>
      <c r="C147" s="79"/>
      <c r="D147" s="82"/>
      <c r="E147" s="80"/>
      <c r="F147" s="81"/>
      <c r="G147" s="80"/>
      <c r="H147" s="132"/>
      <c r="I147" s="81"/>
      <c r="J147" s="80"/>
      <c r="K147" s="132"/>
      <c r="L147" s="81"/>
      <c r="M147" s="80"/>
      <c r="N147" s="132"/>
      <c r="O147" s="81"/>
      <c r="P147" s="80"/>
      <c r="Q147" s="132"/>
      <c r="R147" s="81"/>
    </row>
    <row r="148" spans="1:18">
      <c r="A148" s="77"/>
      <c r="B148" s="131"/>
      <c r="C148" s="79"/>
      <c r="D148" s="82"/>
      <c r="E148" s="80"/>
      <c r="F148" s="81"/>
      <c r="G148" s="80"/>
      <c r="H148" s="132"/>
      <c r="I148" s="81"/>
      <c r="J148" s="80"/>
      <c r="K148" s="132"/>
      <c r="L148" s="81"/>
      <c r="M148" s="80"/>
      <c r="N148" s="132"/>
      <c r="O148" s="81"/>
      <c r="P148" s="80"/>
      <c r="Q148" s="132"/>
      <c r="R148" s="81"/>
    </row>
    <row r="149" spans="1:18">
      <c r="A149" s="77"/>
      <c r="B149" s="131"/>
      <c r="C149" s="79"/>
      <c r="D149" s="82"/>
      <c r="E149" s="80"/>
      <c r="F149" s="81"/>
      <c r="G149" s="80"/>
      <c r="H149" s="132"/>
      <c r="I149" s="81"/>
      <c r="J149" s="80"/>
      <c r="K149" s="132"/>
      <c r="L149" s="81"/>
      <c r="M149" s="80"/>
      <c r="N149" s="132"/>
      <c r="O149" s="81"/>
      <c r="P149" s="80"/>
      <c r="Q149" s="132"/>
      <c r="R149" s="81"/>
    </row>
    <row r="150" spans="1:18">
      <c r="A150" s="77"/>
      <c r="B150" s="131"/>
      <c r="C150" s="79"/>
      <c r="D150" s="82"/>
      <c r="E150" s="80"/>
      <c r="F150" s="81"/>
      <c r="G150" s="80"/>
      <c r="H150" s="132"/>
      <c r="I150" s="81"/>
      <c r="J150" s="80"/>
      <c r="K150" s="132"/>
      <c r="L150" s="81"/>
      <c r="M150" s="80"/>
      <c r="N150" s="132"/>
      <c r="O150" s="81"/>
      <c r="P150" s="80"/>
      <c r="Q150" s="132"/>
      <c r="R150" s="81"/>
    </row>
    <row r="151" spans="1:18">
      <c r="A151" s="77"/>
      <c r="B151" s="131"/>
      <c r="C151" s="79"/>
      <c r="D151" s="82"/>
      <c r="E151" s="80"/>
      <c r="F151" s="81"/>
      <c r="G151" s="80"/>
      <c r="H151" s="132"/>
      <c r="I151" s="81"/>
      <c r="J151" s="80"/>
      <c r="K151" s="132"/>
      <c r="L151" s="81"/>
      <c r="M151" s="80"/>
      <c r="N151" s="132"/>
      <c r="O151" s="81"/>
      <c r="P151" s="80"/>
      <c r="Q151" s="132"/>
      <c r="R151" s="81"/>
    </row>
    <row r="152" spans="1:18">
      <c r="A152" s="77"/>
      <c r="B152" s="131"/>
      <c r="C152" s="79"/>
      <c r="D152" s="82"/>
      <c r="E152" s="80"/>
      <c r="F152" s="81"/>
      <c r="G152" s="80"/>
      <c r="H152" s="132"/>
      <c r="I152" s="81"/>
      <c r="J152" s="80"/>
      <c r="K152" s="132"/>
      <c r="L152" s="81"/>
      <c r="M152" s="80"/>
      <c r="N152" s="132"/>
      <c r="O152" s="81"/>
      <c r="P152" s="80"/>
      <c r="Q152" s="132"/>
      <c r="R152" s="81"/>
    </row>
    <row r="153" spans="1:18">
      <c r="A153" s="77"/>
      <c r="B153" s="131"/>
      <c r="C153" s="79"/>
      <c r="D153" s="82"/>
      <c r="E153" s="80"/>
      <c r="F153" s="81"/>
      <c r="G153" s="80"/>
      <c r="H153" s="132"/>
      <c r="I153" s="81"/>
      <c r="J153" s="80"/>
      <c r="K153" s="132"/>
      <c r="L153" s="81"/>
      <c r="M153" s="80"/>
      <c r="N153" s="132"/>
      <c r="O153" s="81"/>
      <c r="P153" s="80"/>
      <c r="Q153" s="132"/>
      <c r="R153" s="81"/>
    </row>
    <row r="154" spans="1:18">
      <c r="A154" s="77"/>
      <c r="B154" s="131"/>
      <c r="C154" s="79"/>
      <c r="D154" s="82"/>
      <c r="E154" s="80"/>
      <c r="F154" s="81"/>
      <c r="G154" s="80"/>
      <c r="H154" s="132"/>
      <c r="I154" s="81"/>
      <c r="J154" s="80"/>
      <c r="K154" s="132"/>
      <c r="L154" s="81"/>
      <c r="M154" s="80"/>
      <c r="N154" s="132"/>
      <c r="O154" s="81"/>
      <c r="P154" s="80"/>
      <c r="Q154" s="132"/>
      <c r="R154" s="81"/>
    </row>
    <row r="155" spans="1:18">
      <c r="A155" s="77"/>
      <c r="B155" s="131"/>
      <c r="C155" s="79"/>
      <c r="D155" s="82"/>
      <c r="E155" s="80"/>
      <c r="F155" s="81"/>
      <c r="G155" s="80"/>
      <c r="H155" s="132"/>
      <c r="I155" s="81"/>
      <c r="J155" s="80"/>
      <c r="K155" s="132"/>
      <c r="L155" s="81"/>
      <c r="M155" s="80"/>
      <c r="N155" s="132"/>
      <c r="O155" s="81"/>
      <c r="P155" s="80"/>
      <c r="Q155" s="132"/>
      <c r="R155" s="81"/>
    </row>
    <row r="156" spans="1:18">
      <c r="A156" s="77"/>
      <c r="B156" s="131"/>
      <c r="C156" s="79"/>
      <c r="D156" s="82"/>
      <c r="E156" s="80"/>
      <c r="F156" s="81"/>
      <c r="G156" s="80"/>
      <c r="H156" s="132"/>
      <c r="I156" s="81"/>
      <c r="J156" s="80"/>
      <c r="K156" s="132"/>
      <c r="L156" s="81"/>
      <c r="M156" s="80"/>
      <c r="N156" s="132"/>
      <c r="O156" s="81"/>
      <c r="P156" s="80"/>
      <c r="Q156" s="132"/>
      <c r="R156" s="81"/>
    </row>
    <row r="157" spans="1:18">
      <c r="A157" s="77"/>
      <c r="B157" s="131"/>
      <c r="C157" s="79"/>
      <c r="D157" s="82"/>
      <c r="E157" s="80"/>
      <c r="F157" s="81"/>
      <c r="G157" s="80"/>
      <c r="H157" s="132"/>
      <c r="I157" s="81"/>
      <c r="J157" s="80"/>
      <c r="K157" s="132"/>
      <c r="L157" s="81"/>
      <c r="M157" s="80"/>
      <c r="N157" s="132"/>
      <c r="O157" s="81"/>
      <c r="P157" s="80"/>
      <c r="Q157" s="132"/>
      <c r="R157" s="81"/>
    </row>
    <row r="158" spans="1:18">
      <c r="A158" s="77"/>
      <c r="B158" s="131"/>
      <c r="C158" s="79"/>
      <c r="D158" s="82"/>
      <c r="E158" s="80"/>
      <c r="F158" s="81"/>
      <c r="G158" s="80"/>
      <c r="H158" s="132"/>
      <c r="I158" s="81"/>
      <c r="J158" s="80"/>
      <c r="K158" s="132"/>
      <c r="L158" s="81"/>
      <c r="M158" s="80"/>
      <c r="N158" s="132"/>
      <c r="O158" s="81"/>
      <c r="P158" s="80"/>
      <c r="Q158" s="132"/>
      <c r="R158" s="81"/>
    </row>
    <row r="159" spans="1:18">
      <c r="A159" s="77"/>
      <c r="B159" s="131"/>
      <c r="C159" s="79"/>
      <c r="D159" s="82"/>
      <c r="E159" s="80"/>
      <c r="F159" s="81"/>
      <c r="G159" s="80"/>
      <c r="H159" s="132"/>
      <c r="I159" s="81"/>
      <c r="J159" s="80"/>
      <c r="K159" s="132"/>
      <c r="L159" s="81"/>
      <c r="M159" s="80"/>
      <c r="N159" s="132"/>
      <c r="O159" s="81"/>
      <c r="P159" s="80"/>
      <c r="Q159" s="132"/>
      <c r="R159" s="81"/>
    </row>
    <row r="160" spans="1:18">
      <c r="A160" s="77"/>
      <c r="B160" s="131"/>
      <c r="C160" s="79"/>
      <c r="D160" s="82"/>
      <c r="E160" s="80"/>
      <c r="F160" s="81"/>
      <c r="G160" s="80"/>
      <c r="H160" s="132"/>
      <c r="I160" s="81"/>
      <c r="J160" s="80"/>
      <c r="K160" s="132"/>
      <c r="L160" s="81"/>
      <c r="M160" s="80"/>
      <c r="N160" s="132"/>
      <c r="O160" s="81"/>
      <c r="P160" s="80"/>
      <c r="Q160" s="132"/>
      <c r="R160" s="81"/>
    </row>
    <row r="161" spans="1:18">
      <c r="A161" s="77"/>
      <c r="B161" s="131"/>
      <c r="C161" s="79"/>
      <c r="D161" s="82"/>
      <c r="E161" s="80"/>
      <c r="F161" s="81"/>
      <c r="G161" s="80"/>
      <c r="H161" s="132"/>
      <c r="I161" s="81"/>
      <c r="J161" s="80"/>
      <c r="K161" s="132"/>
      <c r="L161" s="81"/>
      <c r="M161" s="80"/>
      <c r="N161" s="132"/>
      <c r="O161" s="81"/>
      <c r="P161" s="80"/>
      <c r="Q161" s="132"/>
      <c r="R161" s="81"/>
    </row>
    <row r="162" spans="1:18">
      <c r="A162" s="77"/>
      <c r="B162" s="131"/>
      <c r="C162" s="79"/>
      <c r="D162" s="82"/>
      <c r="E162" s="80"/>
      <c r="F162" s="81"/>
      <c r="G162" s="80"/>
      <c r="H162" s="132"/>
      <c r="I162" s="81"/>
      <c r="J162" s="80"/>
      <c r="K162" s="132"/>
      <c r="L162" s="81"/>
      <c r="M162" s="80"/>
      <c r="N162" s="132"/>
      <c r="O162" s="81"/>
      <c r="P162" s="80"/>
      <c r="Q162" s="132"/>
      <c r="R162" s="81"/>
    </row>
    <row r="163" spans="1:18">
      <c r="A163" s="77"/>
      <c r="B163" s="131"/>
      <c r="C163" s="79"/>
      <c r="D163" s="82"/>
      <c r="E163" s="80"/>
      <c r="F163" s="81"/>
      <c r="G163" s="80"/>
      <c r="H163" s="132"/>
      <c r="I163" s="81"/>
      <c r="J163" s="80"/>
      <c r="K163" s="132"/>
      <c r="L163" s="81"/>
      <c r="M163" s="80"/>
      <c r="N163" s="132"/>
      <c r="O163" s="81"/>
      <c r="P163" s="80"/>
      <c r="Q163" s="132"/>
      <c r="R163" s="81"/>
    </row>
    <row r="164" spans="1:18">
      <c r="A164" s="77"/>
      <c r="B164" s="131"/>
      <c r="C164" s="79"/>
      <c r="D164" s="82"/>
      <c r="E164" s="80"/>
      <c r="F164" s="81"/>
      <c r="G164" s="80"/>
      <c r="H164" s="132"/>
      <c r="I164" s="81"/>
      <c r="J164" s="80"/>
      <c r="K164" s="132"/>
      <c r="L164" s="81"/>
      <c r="M164" s="80"/>
      <c r="N164" s="132"/>
      <c r="O164" s="81"/>
      <c r="P164" s="80"/>
      <c r="Q164" s="132"/>
      <c r="R164" s="81"/>
    </row>
    <row r="165" spans="1:18">
      <c r="A165" s="77"/>
      <c r="B165" s="131"/>
      <c r="C165" s="79"/>
      <c r="D165" s="82"/>
      <c r="E165" s="80"/>
      <c r="F165" s="81"/>
      <c r="G165" s="80"/>
      <c r="H165" s="132"/>
      <c r="I165" s="81"/>
      <c r="J165" s="80"/>
      <c r="K165" s="132"/>
      <c r="L165" s="81"/>
      <c r="M165" s="80"/>
      <c r="N165" s="132"/>
      <c r="O165" s="81"/>
      <c r="P165" s="80"/>
      <c r="Q165" s="132"/>
      <c r="R165" s="81"/>
    </row>
    <row r="166" spans="1:18">
      <c r="A166" s="77"/>
      <c r="B166" s="131"/>
      <c r="C166" s="79"/>
      <c r="D166" s="82"/>
      <c r="E166" s="80"/>
      <c r="F166" s="81"/>
      <c r="G166" s="80"/>
      <c r="H166" s="132"/>
      <c r="I166" s="81"/>
      <c r="J166" s="80"/>
      <c r="K166" s="132"/>
      <c r="L166" s="81"/>
      <c r="M166" s="80"/>
      <c r="N166" s="132"/>
      <c r="O166" s="81"/>
      <c r="P166" s="80"/>
      <c r="Q166" s="132"/>
      <c r="R166" s="81"/>
    </row>
    <row r="167" spans="1:18">
      <c r="A167" s="77"/>
      <c r="B167" s="131"/>
      <c r="C167" s="79"/>
      <c r="D167" s="82"/>
      <c r="E167" s="80"/>
      <c r="F167" s="81"/>
      <c r="G167" s="80"/>
      <c r="H167" s="132"/>
      <c r="I167" s="81"/>
      <c r="J167" s="80"/>
      <c r="K167" s="132"/>
      <c r="L167" s="81"/>
      <c r="M167" s="80"/>
      <c r="N167" s="132"/>
      <c r="O167" s="81"/>
      <c r="P167" s="80"/>
      <c r="Q167" s="132"/>
      <c r="R167" s="81"/>
    </row>
    <row r="168" spans="1:18">
      <c r="A168" s="77"/>
      <c r="B168" s="131"/>
      <c r="C168" s="79"/>
      <c r="D168" s="82"/>
      <c r="E168" s="80"/>
      <c r="F168" s="81"/>
      <c r="G168" s="80"/>
      <c r="H168" s="132"/>
      <c r="I168" s="81"/>
      <c r="J168" s="80"/>
      <c r="K168" s="132"/>
      <c r="L168" s="81"/>
      <c r="M168" s="80"/>
      <c r="N168" s="132"/>
      <c r="O168" s="81"/>
      <c r="P168" s="80"/>
      <c r="Q168" s="132"/>
      <c r="R168" s="81"/>
    </row>
    <row r="169" spans="1:18">
      <c r="A169" s="77"/>
      <c r="B169" s="131"/>
      <c r="C169" s="79"/>
      <c r="D169" s="82"/>
      <c r="E169" s="80"/>
      <c r="F169" s="81"/>
      <c r="G169" s="80"/>
      <c r="H169" s="132"/>
      <c r="I169" s="81"/>
      <c r="J169" s="80"/>
      <c r="K169" s="132"/>
      <c r="L169" s="81"/>
      <c r="M169" s="80"/>
      <c r="N169" s="132"/>
      <c r="O169" s="81"/>
      <c r="P169" s="80"/>
      <c r="Q169" s="132"/>
      <c r="R169" s="81"/>
    </row>
    <row r="170" spans="1:18">
      <c r="A170" s="77"/>
      <c r="B170" s="131"/>
      <c r="C170" s="79"/>
      <c r="D170" s="82"/>
      <c r="E170" s="80"/>
      <c r="F170" s="81"/>
      <c r="G170" s="80"/>
      <c r="H170" s="132"/>
      <c r="I170" s="81"/>
      <c r="J170" s="80"/>
      <c r="K170" s="132"/>
      <c r="L170" s="81"/>
      <c r="M170" s="80"/>
      <c r="N170" s="132"/>
      <c r="O170" s="81"/>
      <c r="P170" s="80"/>
      <c r="Q170" s="132"/>
      <c r="R170" s="81"/>
    </row>
    <row r="171" spans="1:18">
      <c r="A171" s="77"/>
      <c r="B171" s="131"/>
      <c r="C171" s="79"/>
      <c r="D171" s="82"/>
      <c r="E171" s="80"/>
      <c r="F171" s="81"/>
      <c r="G171" s="80"/>
      <c r="H171" s="132"/>
      <c r="I171" s="81"/>
      <c r="J171" s="80"/>
      <c r="K171" s="132"/>
      <c r="L171" s="81"/>
      <c r="M171" s="80"/>
      <c r="N171" s="132"/>
      <c r="O171" s="81"/>
      <c r="P171" s="80"/>
      <c r="Q171" s="132"/>
      <c r="R171" s="81"/>
    </row>
    <row r="172" spans="1:18">
      <c r="A172" s="77"/>
      <c r="B172" s="131"/>
      <c r="C172" s="79"/>
      <c r="D172" s="82"/>
      <c r="E172" s="80"/>
      <c r="F172" s="81"/>
      <c r="G172" s="80"/>
      <c r="H172" s="132"/>
      <c r="I172" s="81"/>
      <c r="J172" s="80"/>
      <c r="K172" s="132"/>
      <c r="L172" s="81"/>
      <c r="M172" s="80"/>
      <c r="N172" s="132"/>
      <c r="O172" s="81"/>
      <c r="P172" s="80"/>
      <c r="Q172" s="132"/>
      <c r="R172" s="81"/>
    </row>
    <row r="173" spans="1:18">
      <c r="A173" s="77"/>
      <c r="B173" s="131"/>
      <c r="C173" s="79"/>
      <c r="D173" s="82"/>
      <c r="E173" s="80"/>
      <c r="F173" s="81"/>
      <c r="G173" s="80"/>
      <c r="H173" s="132"/>
      <c r="I173" s="81"/>
      <c r="J173" s="80"/>
      <c r="K173" s="132"/>
      <c r="L173" s="81"/>
      <c r="M173" s="80"/>
      <c r="N173" s="132"/>
      <c r="O173" s="81"/>
      <c r="P173" s="80"/>
      <c r="Q173" s="132"/>
      <c r="R173" s="81"/>
    </row>
    <row r="174" spans="1:18">
      <c r="A174" s="77"/>
      <c r="B174" s="131"/>
      <c r="C174" s="79"/>
      <c r="D174" s="82"/>
      <c r="E174" s="80"/>
      <c r="F174" s="81"/>
      <c r="G174" s="80"/>
      <c r="H174" s="132"/>
      <c r="I174" s="81"/>
      <c r="J174" s="80"/>
      <c r="K174" s="132"/>
      <c r="L174" s="81"/>
      <c r="M174" s="80"/>
      <c r="N174" s="132"/>
      <c r="O174" s="81"/>
      <c r="P174" s="80"/>
      <c r="Q174" s="132"/>
      <c r="R174" s="81"/>
    </row>
    <row r="175" spans="1:18">
      <c r="A175" s="77"/>
      <c r="B175" s="131"/>
      <c r="C175" s="79"/>
      <c r="D175" s="82"/>
      <c r="E175" s="80"/>
      <c r="F175" s="81"/>
      <c r="G175" s="80"/>
      <c r="H175" s="132"/>
      <c r="I175" s="81"/>
      <c r="J175" s="80"/>
      <c r="K175" s="132"/>
      <c r="L175" s="81"/>
      <c r="M175" s="80"/>
      <c r="N175" s="132"/>
      <c r="O175" s="81"/>
      <c r="P175" s="80"/>
      <c r="Q175" s="132"/>
      <c r="R175" s="81"/>
    </row>
    <row r="176" spans="1:18">
      <c r="A176" s="77"/>
      <c r="B176" s="131"/>
      <c r="C176" s="79"/>
      <c r="D176" s="82"/>
      <c r="E176" s="80"/>
      <c r="F176" s="81"/>
      <c r="G176" s="80"/>
      <c r="H176" s="132"/>
      <c r="I176" s="81"/>
      <c r="J176" s="80"/>
      <c r="K176" s="132"/>
      <c r="L176" s="81"/>
      <c r="M176" s="80"/>
      <c r="N176" s="132"/>
      <c r="O176" s="81"/>
      <c r="P176" s="80"/>
      <c r="Q176" s="132"/>
      <c r="R176" s="81"/>
    </row>
    <row r="177" spans="1:18">
      <c r="A177" s="77"/>
      <c r="B177" s="131"/>
      <c r="C177" s="79"/>
      <c r="D177" s="82"/>
      <c r="E177" s="80"/>
      <c r="F177" s="81"/>
      <c r="G177" s="80"/>
      <c r="H177" s="132"/>
      <c r="I177" s="81"/>
      <c r="J177" s="80"/>
      <c r="K177" s="132"/>
      <c r="L177" s="81"/>
      <c r="M177" s="80"/>
      <c r="N177" s="132"/>
      <c r="O177" s="81"/>
      <c r="P177" s="80"/>
      <c r="Q177" s="132"/>
      <c r="R177" s="81"/>
    </row>
    <row r="178" spans="1:18">
      <c r="A178" s="77"/>
      <c r="B178" s="131"/>
      <c r="C178" s="79"/>
      <c r="D178" s="82"/>
      <c r="E178" s="80"/>
      <c r="F178" s="81"/>
      <c r="G178" s="80"/>
      <c r="H178" s="132"/>
      <c r="I178" s="81"/>
      <c r="J178" s="80"/>
      <c r="K178" s="132"/>
      <c r="L178" s="81"/>
      <c r="M178" s="80"/>
      <c r="N178" s="132"/>
      <c r="O178" s="81"/>
      <c r="P178" s="80"/>
      <c r="Q178" s="132"/>
      <c r="R178" s="81"/>
    </row>
    <row r="179" spans="1:18">
      <c r="A179" s="77"/>
      <c r="B179" s="131"/>
      <c r="C179" s="79"/>
      <c r="D179" s="82"/>
      <c r="E179" s="80"/>
      <c r="F179" s="81"/>
      <c r="G179" s="80"/>
      <c r="H179" s="132"/>
      <c r="I179" s="81"/>
      <c r="J179" s="80"/>
      <c r="K179" s="132"/>
      <c r="L179" s="81"/>
      <c r="M179" s="80"/>
      <c r="N179" s="132"/>
      <c r="O179" s="81"/>
      <c r="P179" s="80"/>
      <c r="Q179" s="132"/>
      <c r="R179" s="81"/>
    </row>
    <row r="180" spans="1:18">
      <c r="A180" s="77"/>
      <c r="B180" s="131"/>
      <c r="C180" s="79"/>
      <c r="D180" s="82"/>
      <c r="E180" s="80"/>
      <c r="F180" s="81"/>
      <c r="G180" s="80"/>
      <c r="H180" s="132"/>
      <c r="I180" s="81"/>
      <c r="J180" s="80"/>
      <c r="K180" s="132"/>
      <c r="L180" s="81"/>
      <c r="M180" s="80"/>
      <c r="N180" s="132"/>
      <c r="O180" s="81"/>
      <c r="P180" s="80"/>
      <c r="Q180" s="132"/>
      <c r="R180" s="81"/>
    </row>
    <row r="181" spans="1:18">
      <c r="A181" s="77"/>
      <c r="B181" s="131"/>
      <c r="C181" s="79"/>
      <c r="D181" s="82"/>
      <c r="E181" s="80"/>
      <c r="F181" s="81"/>
      <c r="G181" s="80"/>
      <c r="H181" s="132"/>
      <c r="I181" s="81"/>
      <c r="J181" s="80"/>
      <c r="K181" s="132"/>
      <c r="L181" s="81"/>
      <c r="M181" s="80"/>
      <c r="N181" s="132"/>
      <c r="O181" s="81"/>
      <c r="P181" s="80"/>
      <c r="Q181" s="132"/>
      <c r="R181" s="81"/>
    </row>
    <row r="182" spans="1:18">
      <c r="A182" s="77"/>
      <c r="B182" s="131"/>
      <c r="C182" s="79"/>
      <c r="D182" s="82"/>
      <c r="E182" s="80"/>
      <c r="F182" s="81"/>
      <c r="G182" s="80"/>
      <c r="H182" s="132"/>
      <c r="I182" s="81"/>
      <c r="J182" s="80"/>
      <c r="K182" s="132"/>
      <c r="L182" s="81"/>
      <c r="M182" s="80"/>
      <c r="N182" s="132"/>
      <c r="O182" s="81"/>
      <c r="P182" s="80"/>
      <c r="Q182" s="132"/>
      <c r="R182" s="81"/>
    </row>
    <row r="183" spans="1:18">
      <c r="A183" s="77"/>
      <c r="B183" s="131"/>
      <c r="C183" s="79"/>
      <c r="D183" s="82"/>
      <c r="E183" s="80"/>
      <c r="F183" s="81"/>
      <c r="G183" s="80"/>
      <c r="H183" s="132"/>
      <c r="I183" s="81"/>
      <c r="J183" s="80"/>
      <c r="K183" s="132"/>
      <c r="L183" s="81"/>
      <c r="M183" s="80"/>
      <c r="N183" s="132"/>
      <c r="O183" s="81"/>
      <c r="P183" s="80"/>
      <c r="Q183" s="132"/>
      <c r="R183" s="81"/>
    </row>
    <row r="184" spans="1:18">
      <c r="A184" s="77" t="s">
        <v>454</v>
      </c>
      <c r="B184" s="131" t="s">
        <v>455</v>
      </c>
      <c r="C184" s="79" t="s">
        <v>456</v>
      </c>
      <c r="D184" s="82"/>
      <c r="E184" s="80" t="s">
        <v>368</v>
      </c>
      <c r="F184" s="81" t="s">
        <v>116</v>
      </c>
      <c r="G184" s="80">
        <v>7112.4</v>
      </c>
      <c r="H184" s="132">
        <v>10583</v>
      </c>
      <c r="I184" s="81">
        <f t="shared" ref="I184" si="30">H184</f>
        <v>10583</v>
      </c>
      <c r="J184" s="80">
        <f>G184/8760*24</f>
        <v>19.486027397260273</v>
      </c>
      <c r="K184" s="132">
        <f t="shared" ref="K184" si="31">H184/8760*24</f>
        <v>28.994520547945204</v>
      </c>
      <c r="L184" s="81">
        <f t="shared" ref="L184" si="32">K184</f>
        <v>28.994520547945204</v>
      </c>
      <c r="M184" s="80"/>
      <c r="N184" s="132"/>
      <c r="O184" s="81"/>
      <c r="P184" s="80"/>
      <c r="Q184" s="132">
        <f t="shared" ref="Q184" si="33">N184/8760*24</f>
        <v>0</v>
      </c>
      <c r="R184" s="81">
        <f t="shared" ref="R184" si="34">Q184</f>
        <v>0</v>
      </c>
    </row>
    <row r="185" spans="1:18">
      <c r="A185" s="77"/>
      <c r="B185" s="131"/>
      <c r="C185" s="79"/>
      <c r="D185" s="82"/>
      <c r="E185" s="80"/>
      <c r="F185" s="81"/>
      <c r="G185" s="80"/>
      <c r="H185" s="132"/>
      <c r="I185" s="81"/>
      <c r="J185" s="80"/>
      <c r="K185" s="132"/>
      <c r="L185" s="81"/>
      <c r="M185" s="80"/>
      <c r="N185" s="132"/>
      <c r="O185" s="81"/>
      <c r="P185" s="80"/>
      <c r="Q185" s="132"/>
      <c r="R185" s="81"/>
    </row>
    <row r="186" spans="1:18">
      <c r="A186" s="77"/>
      <c r="B186" s="131"/>
      <c r="C186" s="79"/>
      <c r="D186" s="82"/>
      <c r="E186" s="80"/>
      <c r="F186" s="81"/>
      <c r="G186" s="80"/>
      <c r="H186" s="132"/>
      <c r="I186" s="81"/>
      <c r="J186" s="80"/>
      <c r="K186" s="132"/>
      <c r="L186" s="81"/>
      <c r="M186" s="80"/>
      <c r="N186" s="132"/>
      <c r="O186" s="81"/>
      <c r="P186" s="80"/>
      <c r="Q186" s="132"/>
      <c r="R186" s="81"/>
    </row>
    <row r="187" spans="1:18">
      <c r="A187" s="77"/>
      <c r="B187" s="131"/>
      <c r="C187" s="79"/>
      <c r="D187" s="82"/>
      <c r="E187" s="80"/>
      <c r="F187" s="81"/>
      <c r="G187" s="80"/>
      <c r="H187" s="132"/>
      <c r="I187" s="81"/>
      <c r="J187" s="80"/>
      <c r="K187" s="132"/>
      <c r="L187" s="81"/>
      <c r="M187" s="80"/>
      <c r="N187" s="132"/>
      <c r="O187" s="81"/>
      <c r="P187" s="80"/>
      <c r="Q187" s="132"/>
      <c r="R187" s="81"/>
    </row>
    <row r="188" spans="1:18">
      <c r="A188" s="77"/>
      <c r="B188" s="131"/>
      <c r="C188" s="79"/>
      <c r="D188" s="82"/>
      <c r="E188" s="80"/>
      <c r="F188" s="81"/>
      <c r="G188" s="80"/>
      <c r="H188" s="132"/>
      <c r="I188" s="81"/>
      <c r="J188" s="80"/>
      <c r="K188" s="132"/>
      <c r="L188" s="81"/>
      <c r="M188" s="80"/>
      <c r="N188" s="132"/>
      <c r="O188" s="81"/>
      <c r="P188" s="80"/>
      <c r="Q188" s="132"/>
      <c r="R188" s="81"/>
    </row>
    <row r="189" spans="1:18">
      <c r="A189" s="77"/>
      <c r="B189" s="131"/>
      <c r="C189" s="79"/>
      <c r="D189" s="82"/>
      <c r="E189" s="80"/>
      <c r="F189" s="81"/>
      <c r="G189" s="80"/>
      <c r="H189" s="132"/>
      <c r="I189" s="81"/>
      <c r="J189" s="80"/>
      <c r="K189" s="132"/>
      <c r="L189" s="81"/>
      <c r="M189" s="80"/>
      <c r="N189" s="132"/>
      <c r="O189" s="81"/>
      <c r="P189" s="80"/>
      <c r="Q189" s="132"/>
      <c r="R189" s="81"/>
    </row>
    <row r="190" spans="1:18">
      <c r="A190" s="77"/>
      <c r="B190" s="131"/>
      <c r="C190" s="79"/>
      <c r="D190" s="82"/>
      <c r="E190" s="80"/>
      <c r="F190" s="81"/>
      <c r="G190" s="80"/>
      <c r="H190" s="132"/>
      <c r="I190" s="81"/>
      <c r="J190" s="80"/>
      <c r="K190" s="132"/>
      <c r="L190" s="81"/>
      <c r="M190" s="80"/>
      <c r="N190" s="132"/>
      <c r="O190" s="81"/>
      <c r="P190" s="80"/>
      <c r="Q190" s="132"/>
      <c r="R190" s="81"/>
    </row>
    <row r="191" spans="1:18">
      <c r="A191" s="77"/>
      <c r="B191" s="131"/>
      <c r="C191" s="79"/>
      <c r="D191" s="82"/>
      <c r="E191" s="80"/>
      <c r="F191" s="81"/>
      <c r="G191" s="80"/>
      <c r="H191" s="132"/>
      <c r="I191" s="81"/>
      <c r="J191" s="80"/>
      <c r="K191" s="132"/>
      <c r="L191" s="81"/>
      <c r="M191" s="80"/>
      <c r="N191" s="132"/>
      <c r="O191" s="81"/>
      <c r="P191" s="80"/>
      <c r="Q191" s="132"/>
      <c r="R191" s="81"/>
    </row>
    <row r="192" spans="1:18">
      <c r="A192" s="77"/>
      <c r="B192" s="131"/>
      <c r="C192" s="79"/>
      <c r="D192" s="82"/>
      <c r="E192" s="80"/>
      <c r="F192" s="81"/>
      <c r="G192" s="80"/>
      <c r="H192" s="132"/>
      <c r="I192" s="81"/>
      <c r="J192" s="80"/>
      <c r="K192" s="132"/>
      <c r="L192" s="81"/>
      <c r="M192" s="80"/>
      <c r="N192" s="132"/>
      <c r="O192" s="81"/>
      <c r="P192" s="80"/>
      <c r="Q192" s="132"/>
      <c r="R192" s="81"/>
    </row>
    <row r="193" spans="1:18">
      <c r="A193" s="77"/>
      <c r="B193" s="131"/>
      <c r="C193" s="79"/>
      <c r="D193" s="82"/>
      <c r="E193" s="80"/>
      <c r="F193" s="81"/>
      <c r="G193" s="80"/>
      <c r="H193" s="132"/>
      <c r="I193" s="81"/>
      <c r="J193" s="80"/>
      <c r="K193" s="132"/>
      <c r="L193" s="81"/>
      <c r="M193" s="80"/>
      <c r="N193" s="132"/>
      <c r="O193" s="81"/>
      <c r="P193" s="80"/>
      <c r="Q193" s="132"/>
      <c r="R193" s="81"/>
    </row>
    <row r="194" spans="1:18">
      <c r="A194" s="77"/>
      <c r="B194" s="131"/>
      <c r="C194" s="79"/>
      <c r="D194" s="82"/>
      <c r="E194" s="80"/>
      <c r="F194" s="81"/>
      <c r="G194" s="80"/>
      <c r="H194" s="132"/>
      <c r="I194" s="81"/>
      <c r="J194" s="80"/>
      <c r="K194" s="132"/>
      <c r="L194" s="81"/>
      <c r="M194" s="80"/>
      <c r="N194" s="132"/>
      <c r="O194" s="81"/>
      <c r="P194" s="80"/>
      <c r="Q194" s="132"/>
      <c r="R194" s="81"/>
    </row>
    <row r="195" spans="1:18">
      <c r="A195" s="77"/>
      <c r="B195" s="131"/>
      <c r="C195" s="79"/>
      <c r="D195" s="82"/>
      <c r="E195" s="80"/>
      <c r="F195" s="81"/>
      <c r="G195" s="80"/>
      <c r="H195" s="132"/>
      <c r="I195" s="81"/>
      <c r="J195" s="80"/>
      <c r="K195" s="132"/>
      <c r="L195" s="81"/>
      <c r="M195" s="80"/>
      <c r="N195" s="132"/>
      <c r="O195" s="81"/>
      <c r="P195" s="80"/>
      <c r="Q195" s="132"/>
      <c r="R195" s="81"/>
    </row>
    <row r="196" spans="1:18">
      <c r="A196" s="77"/>
      <c r="B196" s="131"/>
      <c r="C196" s="79"/>
      <c r="D196" s="82"/>
      <c r="E196" s="80"/>
      <c r="F196" s="81"/>
      <c r="G196" s="80"/>
      <c r="H196" s="132"/>
      <c r="I196" s="81"/>
      <c r="J196" s="80"/>
      <c r="K196" s="132"/>
      <c r="L196" s="81"/>
      <c r="M196" s="80"/>
      <c r="N196" s="132"/>
      <c r="O196" s="81"/>
      <c r="P196" s="80"/>
      <c r="Q196" s="132"/>
      <c r="R196" s="81"/>
    </row>
    <row r="197" spans="1:18">
      <c r="A197" s="77"/>
      <c r="B197" s="131"/>
      <c r="C197" s="79"/>
      <c r="D197" s="82"/>
      <c r="E197" s="80"/>
      <c r="F197" s="81"/>
      <c r="G197" s="80"/>
      <c r="H197" s="132"/>
      <c r="I197" s="81"/>
      <c r="J197" s="80"/>
      <c r="K197" s="132"/>
      <c r="L197" s="81"/>
      <c r="M197" s="80"/>
      <c r="N197" s="132"/>
      <c r="O197" s="81"/>
      <c r="P197" s="80"/>
      <c r="Q197" s="132"/>
      <c r="R197" s="81"/>
    </row>
    <row r="198" spans="1:18">
      <c r="A198" s="77"/>
      <c r="B198" s="131"/>
      <c r="C198" s="79"/>
      <c r="D198" s="82"/>
      <c r="E198" s="80"/>
      <c r="F198" s="81"/>
      <c r="G198" s="80"/>
      <c r="H198" s="132"/>
      <c r="I198" s="81"/>
      <c r="J198" s="80"/>
      <c r="K198" s="132"/>
      <c r="L198" s="81"/>
      <c r="M198" s="80"/>
      <c r="N198" s="132"/>
      <c r="O198" s="81"/>
      <c r="P198" s="80"/>
      <c r="Q198" s="132"/>
      <c r="R198" s="81"/>
    </row>
    <row r="199" spans="1:18">
      <c r="A199" s="77"/>
      <c r="B199" s="131"/>
      <c r="C199" s="79"/>
      <c r="D199" s="82"/>
      <c r="E199" s="80"/>
      <c r="F199" s="81"/>
      <c r="G199" s="80"/>
      <c r="H199" s="132"/>
      <c r="I199" s="81"/>
      <c r="J199" s="80"/>
      <c r="K199" s="132"/>
      <c r="L199" s="81"/>
      <c r="M199" s="80"/>
      <c r="N199" s="132"/>
      <c r="O199" s="81"/>
      <c r="P199" s="80"/>
      <c r="Q199" s="132"/>
      <c r="R199" s="81"/>
    </row>
    <row r="200" spans="1:18">
      <c r="A200" s="77"/>
      <c r="B200" s="131"/>
      <c r="C200" s="79"/>
      <c r="D200" s="82"/>
      <c r="E200" s="80"/>
      <c r="F200" s="81"/>
      <c r="G200" s="80"/>
      <c r="H200" s="132"/>
      <c r="I200" s="81"/>
      <c r="J200" s="80"/>
      <c r="K200" s="132"/>
      <c r="L200" s="81"/>
      <c r="M200" s="80"/>
      <c r="N200" s="132"/>
      <c r="O200" s="81"/>
      <c r="P200" s="80"/>
      <c r="Q200" s="132"/>
      <c r="R200" s="81"/>
    </row>
    <row r="201" spans="1:18">
      <c r="A201" s="77"/>
      <c r="B201" s="131"/>
      <c r="C201" s="79"/>
      <c r="D201" s="82"/>
      <c r="E201" s="80"/>
      <c r="F201" s="81"/>
      <c r="G201" s="80"/>
      <c r="H201" s="132"/>
      <c r="I201" s="81"/>
      <c r="J201" s="80"/>
      <c r="K201" s="132"/>
      <c r="L201" s="81"/>
      <c r="M201" s="80"/>
      <c r="N201" s="132"/>
      <c r="O201" s="81"/>
      <c r="P201" s="80"/>
      <c r="Q201" s="132"/>
      <c r="R201" s="81"/>
    </row>
    <row r="202" spans="1:18">
      <c r="A202" s="77"/>
      <c r="B202" s="131"/>
      <c r="C202" s="79"/>
      <c r="D202" s="82"/>
      <c r="E202" s="80"/>
      <c r="F202" s="81"/>
      <c r="G202" s="80"/>
      <c r="H202" s="132"/>
      <c r="I202" s="81"/>
      <c r="J202" s="80"/>
      <c r="K202" s="132"/>
      <c r="L202" s="81"/>
      <c r="M202" s="80"/>
      <c r="N202" s="132"/>
      <c r="O202" s="81"/>
      <c r="P202" s="80"/>
      <c r="Q202" s="132"/>
      <c r="R202" s="81"/>
    </row>
    <row r="203" spans="1:18">
      <c r="A203" s="77"/>
      <c r="B203" s="131"/>
      <c r="C203" s="79"/>
      <c r="D203" s="82"/>
      <c r="E203" s="80"/>
      <c r="F203" s="81"/>
      <c r="G203" s="80"/>
      <c r="H203" s="132"/>
      <c r="I203" s="81"/>
      <c r="J203" s="80"/>
      <c r="K203" s="132"/>
      <c r="L203" s="81"/>
      <c r="M203" s="80"/>
      <c r="N203" s="132"/>
      <c r="O203" s="81"/>
      <c r="P203" s="80"/>
      <c r="Q203" s="132"/>
      <c r="R203" s="81"/>
    </row>
    <row r="204" spans="1:18">
      <c r="A204" s="77"/>
      <c r="B204" s="131"/>
      <c r="C204" s="79"/>
      <c r="D204" s="82"/>
      <c r="E204" s="80"/>
      <c r="F204" s="81"/>
      <c r="G204" s="80"/>
      <c r="H204" s="132"/>
      <c r="I204" s="81"/>
      <c r="J204" s="80"/>
      <c r="K204" s="132"/>
      <c r="L204" s="81"/>
      <c r="M204" s="80"/>
      <c r="N204" s="132"/>
      <c r="O204" s="81"/>
      <c r="P204" s="80"/>
      <c r="Q204" s="132"/>
      <c r="R204" s="81"/>
    </row>
    <row r="205" spans="1:18">
      <c r="A205" s="77"/>
      <c r="B205" s="131"/>
      <c r="C205" s="79"/>
      <c r="D205" s="82"/>
      <c r="E205" s="80"/>
      <c r="F205" s="81"/>
      <c r="G205" s="80"/>
      <c r="H205" s="132"/>
      <c r="I205" s="81"/>
      <c r="J205" s="80"/>
      <c r="K205" s="132"/>
      <c r="L205" s="81"/>
      <c r="M205" s="80"/>
      <c r="N205" s="132"/>
      <c r="O205" s="81"/>
      <c r="P205" s="80"/>
      <c r="Q205" s="132"/>
      <c r="R205" s="81"/>
    </row>
    <row r="206" spans="1:18">
      <c r="A206" s="77"/>
      <c r="B206" s="131"/>
      <c r="C206" s="79"/>
      <c r="D206" s="82"/>
      <c r="E206" s="80"/>
      <c r="F206" s="81"/>
      <c r="G206" s="80"/>
      <c r="H206" s="132"/>
      <c r="I206" s="81"/>
      <c r="J206" s="80"/>
      <c r="K206" s="132"/>
      <c r="L206" s="81"/>
      <c r="M206" s="80"/>
      <c r="N206" s="132"/>
      <c r="O206" s="81"/>
      <c r="P206" s="80"/>
      <c r="Q206" s="132"/>
      <c r="R206" s="81"/>
    </row>
    <row r="207" spans="1:18">
      <c r="A207" s="77"/>
      <c r="B207" s="131"/>
      <c r="C207" s="79"/>
      <c r="D207" s="82"/>
      <c r="E207" s="80"/>
      <c r="F207" s="81"/>
      <c r="G207" s="80"/>
      <c r="H207" s="132"/>
      <c r="I207" s="81"/>
      <c r="J207" s="80"/>
      <c r="K207" s="132"/>
      <c r="L207" s="81"/>
      <c r="M207" s="80"/>
      <c r="N207" s="132"/>
      <c r="O207" s="81"/>
      <c r="P207" s="80"/>
      <c r="Q207" s="132"/>
      <c r="R207" s="81"/>
    </row>
    <row r="208" spans="1:18">
      <c r="A208" s="77"/>
      <c r="B208" s="131"/>
      <c r="C208" s="79"/>
      <c r="D208" s="82"/>
      <c r="E208" s="80"/>
      <c r="F208" s="81"/>
      <c r="G208" s="80"/>
      <c r="H208" s="132"/>
      <c r="I208" s="81"/>
      <c r="J208" s="80"/>
      <c r="K208" s="132"/>
      <c r="L208" s="81"/>
      <c r="M208" s="80"/>
      <c r="N208" s="132"/>
      <c r="O208" s="81"/>
      <c r="P208" s="80"/>
      <c r="Q208" s="132"/>
      <c r="R208" s="81"/>
    </row>
    <row r="209" spans="1:18">
      <c r="A209" s="77"/>
      <c r="B209" s="131"/>
      <c r="C209" s="79"/>
      <c r="D209" s="82"/>
      <c r="E209" s="80"/>
      <c r="F209" s="81"/>
      <c r="G209" s="80"/>
      <c r="H209" s="132"/>
      <c r="I209" s="81"/>
      <c r="J209" s="80"/>
      <c r="K209" s="132"/>
      <c r="L209" s="81"/>
      <c r="M209" s="80"/>
      <c r="N209" s="132"/>
      <c r="O209" s="81"/>
      <c r="P209" s="80"/>
      <c r="Q209" s="132"/>
      <c r="R209" s="81"/>
    </row>
    <row r="210" spans="1:18">
      <c r="A210" s="77"/>
      <c r="B210" s="131"/>
      <c r="C210" s="79"/>
      <c r="D210" s="82"/>
      <c r="E210" s="80"/>
      <c r="F210" s="81"/>
      <c r="G210" s="80"/>
      <c r="H210" s="132"/>
      <c r="I210" s="81"/>
      <c r="J210" s="80"/>
      <c r="K210" s="132"/>
      <c r="L210" s="81"/>
      <c r="M210" s="80"/>
      <c r="N210" s="132"/>
      <c r="O210" s="81"/>
      <c r="P210" s="80"/>
      <c r="Q210" s="132"/>
      <c r="R210" s="81"/>
    </row>
    <row r="211" spans="1:18">
      <c r="A211" s="77"/>
      <c r="B211" s="131"/>
      <c r="C211" s="79"/>
      <c r="D211" s="82"/>
      <c r="E211" s="80"/>
      <c r="F211" s="81"/>
      <c r="G211" s="80"/>
      <c r="H211" s="132"/>
      <c r="I211" s="81"/>
      <c r="J211" s="80"/>
      <c r="K211" s="132"/>
      <c r="L211" s="81"/>
      <c r="M211" s="80"/>
      <c r="N211" s="132"/>
      <c r="O211" s="81"/>
      <c r="P211" s="80"/>
      <c r="Q211" s="132"/>
      <c r="R211" s="81"/>
    </row>
    <row r="212" spans="1:18">
      <c r="A212" s="77"/>
      <c r="B212" s="131"/>
      <c r="C212" s="79"/>
      <c r="D212" s="82"/>
      <c r="E212" s="80"/>
      <c r="F212" s="81"/>
      <c r="G212" s="80"/>
      <c r="H212" s="132"/>
      <c r="I212" s="81"/>
      <c r="J212" s="80"/>
      <c r="K212" s="132"/>
      <c r="L212" s="81"/>
      <c r="M212" s="80"/>
      <c r="N212" s="132"/>
      <c r="O212" s="81"/>
      <c r="P212" s="80"/>
      <c r="Q212" s="132"/>
      <c r="R212" s="81"/>
    </row>
    <row r="213" spans="1:18">
      <c r="A213" s="77"/>
      <c r="B213" s="131"/>
      <c r="C213" s="79"/>
      <c r="D213" s="82"/>
      <c r="E213" s="80"/>
      <c r="F213" s="81"/>
      <c r="G213" s="80"/>
      <c r="H213" s="132"/>
      <c r="I213" s="81"/>
      <c r="J213" s="80"/>
      <c r="K213" s="132"/>
      <c r="L213" s="81"/>
      <c r="M213" s="80"/>
      <c r="N213" s="132"/>
      <c r="O213" s="81"/>
      <c r="P213" s="80"/>
      <c r="Q213" s="132"/>
      <c r="R213" s="81"/>
    </row>
    <row r="214" spans="1:18">
      <c r="A214" s="77"/>
      <c r="B214" s="131"/>
      <c r="C214" s="79"/>
      <c r="D214" s="82"/>
      <c r="E214" s="80"/>
      <c r="F214" s="81"/>
      <c r="G214" s="80"/>
      <c r="H214" s="132"/>
      <c r="I214" s="81"/>
      <c r="J214" s="80"/>
      <c r="K214" s="132"/>
      <c r="L214" s="81"/>
      <c r="M214" s="80"/>
      <c r="N214" s="132"/>
      <c r="O214" s="81"/>
      <c r="P214" s="80"/>
      <c r="Q214" s="132"/>
      <c r="R214" s="81"/>
    </row>
    <row r="215" spans="1:18">
      <c r="A215" s="77"/>
      <c r="B215" s="131"/>
      <c r="C215" s="79"/>
      <c r="D215" s="82"/>
      <c r="E215" s="80"/>
      <c r="F215" s="81"/>
      <c r="G215" s="80"/>
      <c r="H215" s="132"/>
      <c r="I215" s="81"/>
      <c r="J215" s="80"/>
      <c r="K215" s="132"/>
      <c r="L215" s="81"/>
      <c r="M215" s="80"/>
      <c r="N215" s="132"/>
      <c r="O215" s="81"/>
      <c r="P215" s="80"/>
      <c r="Q215" s="132"/>
      <c r="R215" s="81"/>
    </row>
    <row r="216" spans="1:18">
      <c r="A216" s="77"/>
      <c r="B216" s="131"/>
      <c r="C216" s="79"/>
      <c r="D216" s="82"/>
      <c r="E216" s="80"/>
      <c r="F216" s="81"/>
      <c r="G216" s="80"/>
      <c r="H216" s="132"/>
      <c r="I216" s="81"/>
      <c r="J216" s="80"/>
      <c r="K216" s="132"/>
      <c r="L216" s="81"/>
      <c r="M216" s="80"/>
      <c r="N216" s="132"/>
      <c r="O216" s="81"/>
      <c r="P216" s="80"/>
      <c r="Q216" s="132"/>
      <c r="R216" s="81"/>
    </row>
    <row r="217" spans="1:18">
      <c r="A217" s="77"/>
      <c r="B217" s="131"/>
      <c r="C217" s="79"/>
      <c r="D217" s="82"/>
      <c r="E217" s="80"/>
      <c r="F217" s="81"/>
      <c r="G217" s="80"/>
      <c r="H217" s="132"/>
      <c r="I217" s="81"/>
      <c r="J217" s="80"/>
      <c r="K217" s="132"/>
      <c r="L217" s="81"/>
      <c r="M217" s="80"/>
      <c r="N217" s="132"/>
      <c r="O217" s="81"/>
      <c r="P217" s="80"/>
      <c r="Q217" s="132"/>
      <c r="R217" s="81"/>
    </row>
    <row r="218" spans="1:18">
      <c r="A218" s="77"/>
      <c r="B218" s="131"/>
      <c r="C218" s="79"/>
      <c r="D218" s="82"/>
      <c r="E218" s="80"/>
      <c r="F218" s="81"/>
      <c r="G218" s="80"/>
      <c r="H218" s="132"/>
      <c r="I218" s="81"/>
      <c r="J218" s="80"/>
      <c r="K218" s="132"/>
      <c r="L218" s="81"/>
      <c r="M218" s="80"/>
      <c r="N218" s="132"/>
      <c r="O218" s="81"/>
      <c r="P218" s="80"/>
      <c r="Q218" s="132"/>
      <c r="R218" s="81"/>
    </row>
    <row r="219" spans="1:18">
      <c r="A219" s="77"/>
      <c r="B219" s="131"/>
      <c r="C219" s="79"/>
      <c r="D219" s="82"/>
      <c r="E219" s="80"/>
      <c r="F219" s="81"/>
      <c r="G219" s="80"/>
      <c r="H219" s="132"/>
      <c r="I219" s="81"/>
      <c r="J219" s="80"/>
      <c r="K219" s="132"/>
      <c r="L219" s="81"/>
      <c r="M219" s="80"/>
      <c r="N219" s="132"/>
      <c r="O219" s="81"/>
      <c r="P219" s="80"/>
      <c r="Q219" s="132"/>
      <c r="R219" s="81"/>
    </row>
    <row r="220" spans="1:18">
      <c r="A220" s="77"/>
      <c r="B220" s="131"/>
      <c r="C220" s="79"/>
      <c r="D220" s="82"/>
      <c r="E220" s="80"/>
      <c r="F220" s="81"/>
      <c r="G220" s="80"/>
      <c r="H220" s="132"/>
      <c r="I220" s="81"/>
      <c r="J220" s="80"/>
      <c r="K220" s="132"/>
      <c r="L220" s="81"/>
      <c r="M220" s="80"/>
      <c r="N220" s="132"/>
      <c r="O220" s="81"/>
      <c r="P220" s="80"/>
      <c r="Q220" s="132"/>
      <c r="R220" s="81"/>
    </row>
    <row r="221" spans="1:18">
      <c r="A221" s="77"/>
      <c r="B221" s="131"/>
      <c r="C221" s="79"/>
      <c r="D221" s="82"/>
      <c r="E221" s="80"/>
      <c r="F221" s="81"/>
      <c r="G221" s="80"/>
      <c r="H221" s="132"/>
      <c r="I221" s="81"/>
      <c r="J221" s="80"/>
      <c r="K221" s="132"/>
      <c r="L221" s="81"/>
      <c r="M221" s="80"/>
      <c r="N221" s="132"/>
      <c r="O221" s="81"/>
      <c r="P221" s="80"/>
      <c r="Q221" s="132"/>
      <c r="R221" s="81"/>
    </row>
    <row r="222" spans="1:18">
      <c r="A222" s="77"/>
      <c r="B222" s="131"/>
      <c r="C222" s="79"/>
      <c r="D222" s="82"/>
      <c r="E222" s="80"/>
      <c r="F222" s="81"/>
      <c r="G222" s="80"/>
      <c r="H222" s="132"/>
      <c r="I222" s="81"/>
      <c r="J222" s="80"/>
      <c r="K222" s="132"/>
      <c r="L222" s="81"/>
      <c r="M222" s="80"/>
      <c r="N222" s="132"/>
      <c r="O222" s="81"/>
      <c r="P222" s="80"/>
      <c r="Q222" s="132"/>
      <c r="R222" s="81"/>
    </row>
    <row r="223" spans="1:18">
      <c r="A223" s="77"/>
      <c r="B223" s="131"/>
      <c r="C223" s="79"/>
      <c r="D223" s="82"/>
      <c r="E223" s="80"/>
      <c r="F223" s="81"/>
      <c r="G223" s="80"/>
      <c r="H223" s="132"/>
      <c r="I223" s="81"/>
      <c r="J223" s="80"/>
      <c r="K223" s="132"/>
      <c r="L223" s="81"/>
      <c r="M223" s="80"/>
      <c r="N223" s="132"/>
      <c r="O223" s="81"/>
      <c r="P223" s="80"/>
      <c r="Q223" s="132"/>
      <c r="R223" s="81"/>
    </row>
    <row r="224" spans="1:18">
      <c r="A224" s="77"/>
      <c r="B224" s="131"/>
      <c r="C224" s="79"/>
      <c r="D224" s="82"/>
      <c r="E224" s="80"/>
      <c r="F224" s="81"/>
      <c r="G224" s="80"/>
      <c r="H224" s="132"/>
      <c r="I224" s="81"/>
      <c r="J224" s="80"/>
      <c r="K224" s="132"/>
      <c r="L224" s="81"/>
      <c r="M224" s="80"/>
      <c r="N224" s="132"/>
      <c r="O224" s="81"/>
      <c r="P224" s="80"/>
      <c r="Q224" s="132"/>
      <c r="R224" s="81"/>
    </row>
    <row r="225" spans="1:18">
      <c r="A225" s="77"/>
      <c r="B225" s="131"/>
      <c r="C225" s="79"/>
      <c r="D225" s="82"/>
      <c r="E225" s="80"/>
      <c r="F225" s="81"/>
      <c r="G225" s="80"/>
      <c r="H225" s="132"/>
      <c r="I225" s="81"/>
      <c r="J225" s="80"/>
      <c r="K225" s="132"/>
      <c r="L225" s="81"/>
      <c r="M225" s="80"/>
      <c r="N225" s="132"/>
      <c r="O225" s="81"/>
      <c r="P225" s="80"/>
      <c r="Q225" s="132"/>
      <c r="R225" s="81"/>
    </row>
    <row r="226" spans="1:18">
      <c r="A226" s="77"/>
      <c r="B226" s="131"/>
      <c r="C226" s="79"/>
      <c r="D226" s="82"/>
      <c r="E226" s="80"/>
      <c r="F226" s="81"/>
      <c r="G226" s="80"/>
      <c r="H226" s="132"/>
      <c r="I226" s="81"/>
      <c r="J226" s="80"/>
      <c r="K226" s="132"/>
      <c r="L226" s="81"/>
      <c r="M226" s="80"/>
      <c r="N226" s="132"/>
      <c r="O226" s="81"/>
      <c r="P226" s="80"/>
      <c r="Q226" s="132"/>
      <c r="R226" s="81"/>
    </row>
    <row r="227" spans="1:18">
      <c r="A227" s="77"/>
      <c r="B227" s="131"/>
      <c r="C227" s="79"/>
      <c r="D227" s="82"/>
      <c r="E227" s="80"/>
      <c r="F227" s="81"/>
      <c r="G227" s="80"/>
      <c r="H227" s="132"/>
      <c r="I227" s="81"/>
      <c r="J227" s="80"/>
      <c r="K227" s="132"/>
      <c r="L227" s="81"/>
      <c r="M227" s="80"/>
      <c r="N227" s="132"/>
      <c r="O227" s="81"/>
      <c r="P227" s="80"/>
      <c r="Q227" s="132"/>
      <c r="R227" s="81"/>
    </row>
    <row r="228" spans="1:18">
      <c r="A228" s="77"/>
      <c r="B228" s="131"/>
      <c r="C228" s="79"/>
      <c r="D228" s="82"/>
      <c r="E228" s="80"/>
      <c r="F228" s="81"/>
      <c r="G228" s="80"/>
      <c r="H228" s="132"/>
      <c r="I228" s="81"/>
      <c r="J228" s="80"/>
      <c r="K228" s="132"/>
      <c r="L228" s="81"/>
      <c r="M228" s="80"/>
      <c r="N228" s="132"/>
      <c r="O228" s="81"/>
      <c r="P228" s="80"/>
      <c r="Q228" s="132"/>
      <c r="R228" s="81"/>
    </row>
    <row r="229" spans="1:18">
      <c r="A229" s="77"/>
      <c r="B229" s="131"/>
      <c r="C229" s="79"/>
      <c r="D229" s="82"/>
      <c r="E229" s="80"/>
      <c r="F229" s="81"/>
      <c r="G229" s="80"/>
      <c r="H229" s="132"/>
      <c r="I229" s="81"/>
      <c r="J229" s="80"/>
      <c r="K229" s="132"/>
      <c r="L229" s="81"/>
      <c r="M229" s="80"/>
      <c r="N229" s="132"/>
      <c r="O229" s="81"/>
      <c r="P229" s="80"/>
      <c r="Q229" s="132"/>
      <c r="R229" s="81"/>
    </row>
    <row r="230" spans="1:18">
      <c r="A230" s="77"/>
      <c r="B230" s="131"/>
      <c r="C230" s="79"/>
      <c r="D230" s="82"/>
      <c r="E230" s="80"/>
      <c r="F230" s="81"/>
      <c r="G230" s="80"/>
      <c r="H230" s="132"/>
      <c r="I230" s="81"/>
      <c r="J230" s="80"/>
      <c r="K230" s="132"/>
      <c r="L230" s="81"/>
      <c r="M230" s="80"/>
      <c r="N230" s="132"/>
      <c r="O230" s="81"/>
      <c r="P230" s="80"/>
      <c r="Q230" s="132"/>
      <c r="R230" s="81"/>
    </row>
    <row r="231" spans="1:18">
      <c r="A231" s="77"/>
      <c r="B231" s="131"/>
      <c r="C231" s="79"/>
      <c r="D231" s="82"/>
      <c r="E231" s="80"/>
      <c r="F231" s="81"/>
      <c r="G231" s="80"/>
      <c r="H231" s="132"/>
      <c r="I231" s="81"/>
      <c r="J231" s="80"/>
      <c r="K231" s="132"/>
      <c r="L231" s="81"/>
      <c r="M231" s="80"/>
      <c r="N231" s="132"/>
      <c r="O231" s="81"/>
      <c r="P231" s="80"/>
      <c r="Q231" s="132"/>
      <c r="R231" s="81"/>
    </row>
    <row r="232" spans="1:18">
      <c r="A232" s="77"/>
      <c r="B232" s="131"/>
      <c r="C232" s="79"/>
      <c r="D232" s="82"/>
      <c r="E232" s="80"/>
      <c r="F232" s="81"/>
      <c r="G232" s="80"/>
      <c r="H232" s="132"/>
      <c r="I232" s="81"/>
      <c r="J232" s="80"/>
      <c r="K232" s="132"/>
      <c r="L232" s="81"/>
      <c r="M232" s="80"/>
      <c r="N232" s="132"/>
      <c r="O232" s="81"/>
      <c r="P232" s="80"/>
      <c r="Q232" s="132"/>
      <c r="R232" s="81"/>
    </row>
    <row r="233" spans="1:18">
      <c r="A233" s="77"/>
      <c r="B233" s="131"/>
      <c r="C233" s="79"/>
      <c r="D233" s="82"/>
      <c r="E233" s="80"/>
      <c r="F233" s="81"/>
      <c r="G233" s="80"/>
      <c r="H233" s="132"/>
      <c r="I233" s="81"/>
      <c r="J233" s="80"/>
      <c r="K233" s="132"/>
      <c r="L233" s="81"/>
      <c r="M233" s="80"/>
      <c r="N233" s="132"/>
      <c r="O233" s="81"/>
      <c r="P233" s="80"/>
      <c r="Q233" s="132"/>
      <c r="R233" s="81"/>
    </row>
    <row r="234" spans="1:18">
      <c r="A234" s="77"/>
      <c r="B234" s="131"/>
      <c r="C234" s="79"/>
      <c r="D234" s="82"/>
      <c r="E234" s="80"/>
      <c r="F234" s="81"/>
      <c r="G234" s="80"/>
      <c r="H234" s="132"/>
      <c r="I234" s="81"/>
      <c r="J234" s="80"/>
      <c r="K234" s="132"/>
      <c r="L234" s="81"/>
      <c r="M234" s="80"/>
      <c r="N234" s="132"/>
      <c r="O234" s="81"/>
      <c r="P234" s="80"/>
      <c r="Q234" s="132"/>
      <c r="R234" s="81"/>
    </row>
    <row r="235" spans="1:18">
      <c r="A235" s="77"/>
      <c r="B235" s="131"/>
      <c r="C235" s="79"/>
      <c r="D235" s="82"/>
      <c r="E235" s="80"/>
      <c r="F235" s="81"/>
      <c r="G235" s="80"/>
      <c r="H235" s="132"/>
      <c r="I235" s="81"/>
      <c r="J235" s="80"/>
      <c r="K235" s="132"/>
      <c r="L235" s="81"/>
      <c r="M235" s="80"/>
      <c r="N235" s="132"/>
      <c r="O235" s="81"/>
      <c r="P235" s="80"/>
      <c r="Q235" s="132"/>
      <c r="R235" s="81"/>
    </row>
    <row r="236" spans="1:18">
      <c r="A236" s="77"/>
      <c r="B236" s="131"/>
      <c r="C236" s="79"/>
      <c r="D236" s="82"/>
      <c r="E236" s="80"/>
      <c r="F236" s="81"/>
      <c r="G236" s="80"/>
      <c r="H236" s="132"/>
      <c r="I236" s="81"/>
      <c r="J236" s="80"/>
      <c r="K236" s="132"/>
      <c r="L236" s="81"/>
      <c r="M236" s="80"/>
      <c r="N236" s="132"/>
      <c r="O236" s="81"/>
      <c r="P236" s="80"/>
      <c r="Q236" s="132"/>
      <c r="R236" s="81"/>
    </row>
    <row r="237" spans="1:18">
      <c r="A237" s="77"/>
      <c r="B237" s="131"/>
      <c r="C237" s="79"/>
      <c r="D237" s="82"/>
      <c r="E237" s="80"/>
      <c r="F237" s="81"/>
      <c r="G237" s="80"/>
      <c r="H237" s="132"/>
      <c r="I237" s="81"/>
      <c r="J237" s="80"/>
      <c r="K237" s="132"/>
      <c r="L237" s="81"/>
      <c r="M237" s="80"/>
      <c r="N237" s="132"/>
      <c r="O237" s="81"/>
      <c r="P237" s="80"/>
      <c r="Q237" s="132"/>
      <c r="R237" s="81"/>
    </row>
    <row r="238" spans="1:18">
      <c r="A238" s="77"/>
      <c r="B238" s="131"/>
      <c r="C238" s="79"/>
      <c r="D238" s="82"/>
      <c r="E238" s="80"/>
      <c r="F238" s="81"/>
      <c r="G238" s="80"/>
      <c r="H238" s="132"/>
      <c r="I238" s="81"/>
      <c r="J238" s="80"/>
      <c r="K238" s="132"/>
      <c r="L238" s="81"/>
      <c r="M238" s="80"/>
      <c r="N238" s="132"/>
      <c r="O238" s="81"/>
      <c r="P238" s="80"/>
      <c r="Q238" s="132"/>
      <c r="R238" s="81"/>
    </row>
    <row r="239" spans="1:18">
      <c r="A239" s="77"/>
      <c r="B239" s="131"/>
      <c r="C239" s="79"/>
      <c r="D239" s="82"/>
      <c r="E239" s="80"/>
      <c r="F239" s="81"/>
      <c r="G239" s="80"/>
      <c r="H239" s="132"/>
      <c r="I239" s="81"/>
      <c r="J239" s="80"/>
      <c r="K239" s="132"/>
      <c r="L239" s="81"/>
      <c r="M239" s="80"/>
      <c r="N239" s="132"/>
      <c r="O239" s="81"/>
      <c r="P239" s="80"/>
      <c r="Q239" s="132"/>
      <c r="R239" s="81"/>
    </row>
    <row r="240" spans="1:18">
      <c r="A240" s="77"/>
      <c r="B240" s="131"/>
      <c r="C240" s="79"/>
      <c r="D240" s="82"/>
      <c r="E240" s="80"/>
      <c r="F240" s="81"/>
      <c r="G240" s="80"/>
      <c r="H240" s="132"/>
      <c r="I240" s="81"/>
      <c r="J240" s="80"/>
      <c r="K240" s="132"/>
      <c r="L240" s="81"/>
      <c r="M240" s="80"/>
      <c r="N240" s="132"/>
      <c r="O240" s="81"/>
      <c r="P240" s="80"/>
      <c r="Q240" s="132"/>
      <c r="R240" s="81"/>
    </row>
    <row r="241" spans="1:18">
      <c r="A241" s="77"/>
      <c r="B241" s="131"/>
      <c r="C241" s="79"/>
      <c r="D241" s="82"/>
      <c r="E241" s="80"/>
      <c r="F241" s="81"/>
      <c r="G241" s="80"/>
      <c r="H241" s="132"/>
      <c r="I241" s="81"/>
      <c r="J241" s="80"/>
      <c r="K241" s="132"/>
      <c r="L241" s="81"/>
      <c r="M241" s="80"/>
      <c r="N241" s="132"/>
      <c r="O241" s="81"/>
      <c r="P241" s="80"/>
      <c r="Q241" s="132"/>
      <c r="R241" s="81"/>
    </row>
    <row r="242" spans="1:18">
      <c r="A242" s="77"/>
      <c r="B242" s="131"/>
      <c r="C242" s="79"/>
      <c r="D242" s="82"/>
      <c r="E242" s="80"/>
      <c r="F242" s="81"/>
      <c r="G242" s="80"/>
      <c r="H242" s="132"/>
      <c r="I242" s="81"/>
      <c r="J242" s="80"/>
      <c r="K242" s="132"/>
      <c r="L242" s="81"/>
      <c r="M242" s="80"/>
      <c r="N242" s="132"/>
      <c r="O242" s="81"/>
      <c r="P242" s="80"/>
      <c r="Q242" s="132"/>
      <c r="R242" s="81"/>
    </row>
    <row r="243" spans="1:18">
      <c r="A243" s="77"/>
      <c r="B243" s="131"/>
      <c r="C243" s="79"/>
      <c r="D243" s="82"/>
      <c r="E243" s="80"/>
      <c r="F243" s="81"/>
      <c r="G243" s="80"/>
      <c r="H243" s="132"/>
      <c r="I243" s="81"/>
      <c r="J243" s="80"/>
      <c r="K243" s="132"/>
      <c r="L243" s="81"/>
      <c r="M243" s="80"/>
      <c r="N243" s="132"/>
      <c r="O243" s="81"/>
      <c r="P243" s="80"/>
      <c r="Q243" s="132"/>
      <c r="R243" s="81"/>
    </row>
    <row r="244" spans="1:18">
      <c r="A244" s="77"/>
      <c r="B244" s="131"/>
      <c r="C244" s="79"/>
      <c r="D244" s="82"/>
      <c r="E244" s="80"/>
      <c r="F244" s="81"/>
      <c r="G244" s="80"/>
      <c r="H244" s="132"/>
      <c r="I244" s="81"/>
      <c r="J244" s="80"/>
      <c r="K244" s="132"/>
      <c r="L244" s="81"/>
      <c r="M244" s="80"/>
      <c r="N244" s="132"/>
      <c r="O244" s="81"/>
      <c r="P244" s="80"/>
      <c r="Q244" s="132"/>
      <c r="R244" s="81"/>
    </row>
    <row r="245" spans="1:18">
      <c r="A245" s="77"/>
      <c r="B245" s="131"/>
      <c r="C245" s="79"/>
      <c r="D245" s="82"/>
      <c r="E245" s="80"/>
      <c r="F245" s="81"/>
      <c r="G245" s="80"/>
      <c r="H245" s="132"/>
      <c r="I245" s="81"/>
      <c r="J245" s="80"/>
      <c r="K245" s="132"/>
      <c r="L245" s="81"/>
      <c r="M245" s="80"/>
      <c r="N245" s="132"/>
      <c r="O245" s="81"/>
      <c r="P245" s="80"/>
      <c r="Q245" s="132"/>
      <c r="R245" s="81"/>
    </row>
    <row r="246" spans="1:18">
      <c r="A246" s="77"/>
      <c r="B246" s="131"/>
      <c r="C246" s="79"/>
      <c r="D246" s="82"/>
      <c r="E246" s="80"/>
      <c r="F246" s="81"/>
      <c r="G246" s="80"/>
      <c r="H246" s="132"/>
      <c r="I246" s="81"/>
      <c r="J246" s="80"/>
      <c r="K246" s="132"/>
      <c r="L246" s="81"/>
      <c r="M246" s="80"/>
      <c r="N246" s="132"/>
      <c r="O246" s="81"/>
      <c r="P246" s="80"/>
      <c r="Q246" s="132"/>
      <c r="R246" s="81"/>
    </row>
    <row r="247" spans="1:18">
      <c r="A247" s="77"/>
      <c r="B247" s="131"/>
      <c r="C247" s="79"/>
      <c r="D247" s="82"/>
      <c r="E247" s="80"/>
      <c r="F247" s="81"/>
      <c r="G247" s="80"/>
      <c r="H247" s="132"/>
      <c r="I247" s="81"/>
      <c r="J247" s="80"/>
      <c r="K247" s="132"/>
      <c r="L247" s="81"/>
      <c r="M247" s="80"/>
      <c r="N247" s="132"/>
      <c r="O247" s="81"/>
      <c r="P247" s="80"/>
      <c r="Q247" s="132"/>
      <c r="R247" s="81"/>
    </row>
    <row r="248" spans="1:18">
      <c r="A248" s="77"/>
      <c r="B248" s="131"/>
      <c r="C248" s="79"/>
      <c r="D248" s="82"/>
      <c r="E248" s="80"/>
      <c r="F248" s="81"/>
      <c r="G248" s="80"/>
      <c r="H248" s="132"/>
      <c r="I248" s="81"/>
      <c r="J248" s="80"/>
      <c r="K248" s="132"/>
      <c r="L248" s="81"/>
      <c r="M248" s="80"/>
      <c r="N248" s="132"/>
      <c r="O248" s="81"/>
      <c r="P248" s="80"/>
      <c r="Q248" s="132"/>
      <c r="R248" s="81"/>
    </row>
    <row r="249" spans="1:18">
      <c r="A249" s="77"/>
      <c r="B249" s="131"/>
      <c r="C249" s="79"/>
      <c r="D249" s="82"/>
      <c r="E249" s="80"/>
      <c r="F249" s="81"/>
      <c r="G249" s="80"/>
      <c r="H249" s="132"/>
      <c r="I249" s="81"/>
      <c r="J249" s="80"/>
      <c r="K249" s="132"/>
      <c r="L249" s="81"/>
      <c r="M249" s="80"/>
      <c r="N249" s="132"/>
      <c r="O249" s="81"/>
      <c r="P249" s="80"/>
      <c r="Q249" s="132"/>
      <c r="R249" s="81"/>
    </row>
    <row r="250" spans="1:18">
      <c r="A250" s="77"/>
      <c r="B250" s="131"/>
      <c r="C250" s="79"/>
      <c r="D250" s="82"/>
      <c r="E250" s="80"/>
      <c r="F250" s="81"/>
      <c r="G250" s="80"/>
      <c r="H250" s="132"/>
      <c r="I250" s="81"/>
      <c r="J250" s="80"/>
      <c r="K250" s="132"/>
      <c r="L250" s="81"/>
      <c r="M250" s="80"/>
      <c r="N250" s="132"/>
      <c r="O250" s="81"/>
      <c r="P250" s="80"/>
      <c r="Q250" s="132"/>
      <c r="R250" s="81"/>
    </row>
    <row r="251" spans="1:18">
      <c r="A251" s="77"/>
      <c r="B251" s="131"/>
      <c r="C251" s="79"/>
      <c r="D251" s="82"/>
      <c r="E251" s="80"/>
      <c r="F251" s="81"/>
      <c r="G251" s="80"/>
      <c r="H251" s="132"/>
      <c r="I251" s="81"/>
      <c r="J251" s="80"/>
      <c r="K251" s="132"/>
      <c r="L251" s="81"/>
      <c r="M251" s="80"/>
      <c r="N251" s="132"/>
      <c r="O251" s="81"/>
      <c r="P251" s="80"/>
      <c r="Q251" s="132"/>
      <c r="R251" s="81"/>
    </row>
    <row r="252" spans="1:18">
      <c r="A252" s="77"/>
      <c r="B252" s="131"/>
      <c r="C252" s="79"/>
      <c r="D252" s="82"/>
      <c r="E252" s="80"/>
      <c r="F252" s="81"/>
      <c r="G252" s="80"/>
      <c r="H252" s="132"/>
      <c r="I252" s="81"/>
      <c r="J252" s="80"/>
      <c r="K252" s="132"/>
      <c r="L252" s="81"/>
      <c r="M252" s="80"/>
      <c r="N252" s="132"/>
      <c r="O252" s="81"/>
      <c r="P252" s="80"/>
      <c r="Q252" s="132"/>
      <c r="R252" s="81"/>
    </row>
    <row r="253" spans="1:18">
      <c r="A253" s="77"/>
      <c r="B253" s="131"/>
      <c r="C253" s="79"/>
      <c r="D253" s="82"/>
      <c r="E253" s="80"/>
      <c r="F253" s="81"/>
      <c r="G253" s="80"/>
      <c r="H253" s="132"/>
      <c r="I253" s="81"/>
      <c r="J253" s="80"/>
      <c r="K253" s="132"/>
      <c r="L253" s="81"/>
      <c r="M253" s="80"/>
      <c r="N253" s="132"/>
      <c r="O253" s="81"/>
      <c r="P253" s="80"/>
      <c r="Q253" s="132"/>
      <c r="R253" s="81"/>
    </row>
    <row r="254" spans="1:18">
      <c r="A254" s="77"/>
      <c r="B254" s="131"/>
      <c r="C254" s="79"/>
      <c r="D254" s="82"/>
      <c r="E254" s="80"/>
      <c r="F254" s="81"/>
      <c r="G254" s="80"/>
      <c r="H254" s="132"/>
      <c r="I254" s="81"/>
      <c r="J254" s="80"/>
      <c r="K254" s="132"/>
      <c r="L254" s="81"/>
      <c r="M254" s="80"/>
      <c r="N254" s="132"/>
      <c r="O254" s="81"/>
      <c r="P254" s="80"/>
      <c r="Q254" s="132"/>
      <c r="R254" s="81"/>
    </row>
    <row r="255" spans="1:18">
      <c r="A255" s="77"/>
      <c r="B255" s="131"/>
      <c r="C255" s="79"/>
      <c r="D255" s="82"/>
      <c r="E255" s="80"/>
      <c r="F255" s="81"/>
      <c r="G255" s="80"/>
      <c r="H255" s="132"/>
      <c r="I255" s="81"/>
      <c r="J255" s="80"/>
      <c r="K255" s="132"/>
      <c r="L255" s="81"/>
      <c r="M255" s="80"/>
      <c r="N255" s="132"/>
      <c r="O255" s="81"/>
      <c r="P255" s="80"/>
      <c r="Q255" s="132"/>
      <c r="R255" s="81"/>
    </row>
    <row r="256" spans="1:18">
      <c r="A256" s="77"/>
      <c r="B256" s="131"/>
      <c r="C256" s="79"/>
      <c r="D256" s="82"/>
      <c r="E256" s="80"/>
      <c r="F256" s="81"/>
      <c r="G256" s="80"/>
      <c r="H256" s="132"/>
      <c r="I256" s="81"/>
      <c r="J256" s="80"/>
      <c r="K256" s="132"/>
      <c r="L256" s="81"/>
      <c r="M256" s="80"/>
      <c r="N256" s="132"/>
      <c r="O256" s="81"/>
      <c r="P256" s="80"/>
      <c r="Q256" s="132"/>
      <c r="R256" s="81"/>
    </row>
    <row r="257" spans="1:18">
      <c r="A257" s="77"/>
      <c r="B257" s="131"/>
      <c r="C257" s="79"/>
      <c r="D257" s="82"/>
      <c r="E257" s="80"/>
      <c r="F257" s="81"/>
      <c r="G257" s="80"/>
      <c r="H257" s="132"/>
      <c r="I257" s="81"/>
      <c r="J257" s="80"/>
      <c r="K257" s="132"/>
      <c r="L257" s="81"/>
      <c r="M257" s="80"/>
      <c r="N257" s="132"/>
      <c r="O257" s="81"/>
      <c r="P257" s="80"/>
      <c r="Q257" s="132"/>
      <c r="R257" s="81"/>
    </row>
    <row r="258" spans="1:18">
      <c r="A258" s="77"/>
      <c r="B258" s="131"/>
      <c r="C258" s="79"/>
      <c r="D258" s="82"/>
      <c r="E258" s="80"/>
      <c r="F258" s="81"/>
      <c r="G258" s="80"/>
      <c r="H258" s="132"/>
      <c r="I258" s="81"/>
      <c r="J258" s="80"/>
      <c r="K258" s="132"/>
      <c r="L258" s="81"/>
      <c r="M258" s="80"/>
      <c r="N258" s="132"/>
      <c r="O258" s="81"/>
      <c r="P258" s="80"/>
      <c r="Q258" s="132"/>
      <c r="R258" s="81"/>
    </row>
    <row r="259" spans="1:18">
      <c r="A259" s="77"/>
      <c r="B259" s="131"/>
      <c r="C259" s="79"/>
      <c r="D259" s="82"/>
      <c r="E259" s="80"/>
      <c r="F259" s="81"/>
      <c r="G259" s="80"/>
      <c r="H259" s="132"/>
      <c r="I259" s="81"/>
      <c r="J259" s="80"/>
      <c r="K259" s="132"/>
      <c r="L259" s="81"/>
      <c r="M259" s="80"/>
      <c r="N259" s="132"/>
      <c r="O259" s="81"/>
      <c r="P259" s="80"/>
      <c r="Q259" s="132"/>
      <c r="R259" s="81"/>
    </row>
    <row r="260" spans="1:18">
      <c r="A260" s="77"/>
      <c r="B260" s="131"/>
      <c r="C260" s="79"/>
      <c r="D260" s="82"/>
      <c r="E260" s="80"/>
      <c r="F260" s="81"/>
      <c r="G260" s="80"/>
      <c r="H260" s="132"/>
      <c r="I260" s="81"/>
      <c r="J260" s="80"/>
      <c r="K260" s="132"/>
      <c r="L260" s="81"/>
      <c r="M260" s="80"/>
      <c r="N260" s="132"/>
      <c r="O260" s="81"/>
      <c r="P260" s="80"/>
      <c r="Q260" s="132"/>
      <c r="R260" s="81"/>
    </row>
    <row r="261" spans="1:18">
      <c r="A261" s="77"/>
      <c r="B261" s="131"/>
      <c r="C261" s="79"/>
      <c r="D261" s="82"/>
      <c r="E261" s="80"/>
      <c r="F261" s="81"/>
      <c r="G261" s="80"/>
      <c r="H261" s="132"/>
      <c r="I261" s="81"/>
      <c r="J261" s="80"/>
      <c r="K261" s="132"/>
      <c r="L261" s="81"/>
      <c r="M261" s="80"/>
      <c r="N261" s="132"/>
      <c r="O261" s="81"/>
      <c r="P261" s="80"/>
      <c r="Q261" s="132"/>
      <c r="R261" s="81"/>
    </row>
    <row r="262" spans="1:18">
      <c r="A262" s="77"/>
      <c r="B262" s="131"/>
      <c r="C262" s="79"/>
      <c r="D262" s="82"/>
      <c r="E262" s="80"/>
      <c r="F262" s="81"/>
      <c r="G262" s="80"/>
      <c r="H262" s="132"/>
      <c r="I262" s="81"/>
      <c r="J262" s="80"/>
      <c r="K262" s="132"/>
      <c r="L262" s="81"/>
      <c r="M262" s="80"/>
      <c r="N262" s="132"/>
      <c r="O262" s="81"/>
      <c r="P262" s="80"/>
      <c r="Q262" s="132"/>
      <c r="R262" s="81"/>
    </row>
    <row r="263" spans="1:18">
      <c r="A263" s="77"/>
      <c r="B263" s="131"/>
      <c r="C263" s="79"/>
      <c r="D263" s="82"/>
      <c r="E263" s="80"/>
      <c r="F263" s="81"/>
      <c r="G263" s="80"/>
      <c r="H263" s="132"/>
      <c r="I263" s="81"/>
      <c r="J263" s="80"/>
      <c r="K263" s="132"/>
      <c r="L263" s="81"/>
      <c r="M263" s="80"/>
      <c r="N263" s="132"/>
      <c r="O263" s="81"/>
      <c r="P263" s="80"/>
      <c r="Q263" s="132"/>
      <c r="R263" s="81"/>
    </row>
    <row r="264" spans="1:18">
      <c r="A264" s="77"/>
      <c r="B264" s="131"/>
      <c r="C264" s="79"/>
      <c r="D264" s="82"/>
      <c r="E264" s="80"/>
      <c r="F264" s="81"/>
      <c r="G264" s="80"/>
      <c r="H264" s="132"/>
      <c r="I264" s="81"/>
      <c r="J264" s="80"/>
      <c r="K264" s="132"/>
      <c r="L264" s="81"/>
      <c r="M264" s="80"/>
      <c r="N264" s="132"/>
      <c r="O264" s="81"/>
      <c r="P264" s="80"/>
      <c r="Q264" s="132"/>
      <c r="R264" s="81"/>
    </row>
    <row r="265" spans="1:18">
      <c r="A265" s="77"/>
      <c r="B265" s="131"/>
      <c r="C265" s="79"/>
      <c r="D265" s="82"/>
      <c r="E265" s="80"/>
      <c r="F265" s="81"/>
      <c r="G265" s="80"/>
      <c r="H265" s="132"/>
      <c r="I265" s="81"/>
      <c r="J265" s="80"/>
      <c r="K265" s="132"/>
      <c r="L265" s="81"/>
      <c r="M265" s="80"/>
      <c r="N265" s="132"/>
      <c r="O265" s="81"/>
      <c r="P265" s="80"/>
      <c r="Q265" s="132"/>
      <c r="R265" s="81"/>
    </row>
    <row r="266" spans="1:18">
      <c r="A266" s="77"/>
      <c r="B266" s="131"/>
      <c r="C266" s="79"/>
      <c r="D266" s="82"/>
      <c r="E266" s="80"/>
      <c r="F266" s="81"/>
      <c r="G266" s="80"/>
      <c r="H266" s="132"/>
      <c r="I266" s="81"/>
      <c r="J266" s="80"/>
      <c r="K266" s="132"/>
      <c r="L266" s="81"/>
      <c r="M266" s="80"/>
      <c r="N266" s="132"/>
      <c r="O266" s="81"/>
      <c r="P266" s="80"/>
      <c r="Q266" s="132"/>
      <c r="R266" s="81"/>
    </row>
    <row r="267" spans="1:18">
      <c r="A267" s="77"/>
      <c r="B267" s="131"/>
      <c r="C267" s="79"/>
      <c r="D267" s="82"/>
      <c r="E267" s="80"/>
      <c r="F267" s="81"/>
      <c r="G267" s="80"/>
      <c r="H267" s="132"/>
      <c r="I267" s="81"/>
      <c r="J267" s="80"/>
      <c r="K267" s="132"/>
      <c r="L267" s="81"/>
      <c r="M267" s="80"/>
      <c r="N267" s="132"/>
      <c r="O267" s="81"/>
      <c r="P267" s="80"/>
      <c r="Q267" s="132"/>
      <c r="R267" s="81"/>
    </row>
    <row r="268" spans="1:18">
      <c r="A268" s="77"/>
      <c r="B268" s="131"/>
      <c r="C268" s="79"/>
      <c r="D268" s="82"/>
      <c r="E268" s="80"/>
      <c r="F268" s="81"/>
      <c r="G268" s="80"/>
      <c r="H268" s="132"/>
      <c r="I268" s="81"/>
      <c r="J268" s="80"/>
      <c r="K268" s="132"/>
      <c r="L268" s="81"/>
      <c r="M268" s="80"/>
      <c r="N268" s="132"/>
      <c r="O268" s="81"/>
      <c r="P268" s="80"/>
      <c r="Q268" s="132"/>
      <c r="R268" s="81"/>
    </row>
    <row r="269" spans="1:18">
      <c r="A269" s="77"/>
      <c r="B269" s="131"/>
      <c r="C269" s="79"/>
      <c r="D269" s="82"/>
      <c r="E269" s="80"/>
      <c r="F269" s="81"/>
      <c r="G269" s="80"/>
      <c r="H269" s="132"/>
      <c r="I269" s="81"/>
      <c r="J269" s="80"/>
      <c r="K269" s="132"/>
      <c r="L269" s="81"/>
      <c r="M269" s="80"/>
      <c r="N269" s="132"/>
      <c r="O269" s="81"/>
      <c r="P269" s="80"/>
      <c r="Q269" s="132"/>
      <c r="R269" s="81"/>
    </row>
    <row r="270" spans="1:18">
      <c r="A270" s="77"/>
      <c r="B270" s="131"/>
      <c r="C270" s="79"/>
      <c r="D270" s="82"/>
      <c r="E270" s="80"/>
      <c r="F270" s="81"/>
      <c r="G270" s="80"/>
      <c r="H270" s="132"/>
      <c r="I270" s="81"/>
      <c r="J270" s="80"/>
      <c r="K270" s="132"/>
      <c r="L270" s="81"/>
      <c r="M270" s="80"/>
      <c r="N270" s="132"/>
      <c r="O270" s="81"/>
      <c r="P270" s="80"/>
      <c r="Q270" s="132"/>
      <c r="R270" s="81"/>
    </row>
    <row r="271" spans="1:18">
      <c r="A271" s="77"/>
      <c r="B271" s="131"/>
      <c r="C271" s="79"/>
      <c r="D271" s="82"/>
      <c r="E271" s="80"/>
      <c r="F271" s="81"/>
      <c r="G271" s="80"/>
      <c r="H271" s="132"/>
      <c r="I271" s="81"/>
      <c r="J271" s="80"/>
      <c r="K271" s="132"/>
      <c r="L271" s="81"/>
      <c r="M271" s="80"/>
      <c r="N271" s="132"/>
      <c r="O271" s="81"/>
      <c r="P271" s="80"/>
      <c r="Q271" s="132"/>
      <c r="R271" s="81"/>
    </row>
    <row r="272" spans="1:18">
      <c r="A272" s="77"/>
      <c r="B272" s="131"/>
      <c r="C272" s="79"/>
      <c r="D272" s="82"/>
      <c r="E272" s="80"/>
      <c r="F272" s="81"/>
      <c r="G272" s="80"/>
      <c r="H272" s="132"/>
      <c r="I272" s="81"/>
      <c r="J272" s="80"/>
      <c r="K272" s="132"/>
      <c r="L272" s="81"/>
      <c r="M272" s="80"/>
      <c r="N272" s="132"/>
      <c r="O272" s="81"/>
      <c r="P272" s="80"/>
      <c r="Q272" s="132"/>
      <c r="R272" s="81"/>
    </row>
    <row r="273" spans="1:18">
      <c r="A273" s="77"/>
      <c r="B273" s="131"/>
      <c r="C273" s="79"/>
      <c r="D273" s="82"/>
      <c r="E273" s="80"/>
      <c r="F273" s="81"/>
      <c r="G273" s="80"/>
      <c r="H273" s="132"/>
      <c r="I273" s="81"/>
      <c r="J273" s="80"/>
      <c r="K273" s="132"/>
      <c r="L273" s="81"/>
      <c r="M273" s="80"/>
      <c r="N273" s="132"/>
      <c r="O273" s="81"/>
      <c r="P273" s="80"/>
      <c r="Q273" s="132"/>
      <c r="R273" s="81"/>
    </row>
    <row r="274" spans="1:18">
      <c r="A274" s="77"/>
      <c r="B274" s="131"/>
      <c r="C274" s="79"/>
      <c r="D274" s="82"/>
      <c r="E274" s="80"/>
      <c r="F274" s="81"/>
      <c r="G274" s="80"/>
      <c r="H274" s="132"/>
      <c r="I274" s="81"/>
      <c r="J274" s="80"/>
      <c r="K274" s="132"/>
      <c r="L274" s="81"/>
      <c r="M274" s="80"/>
      <c r="N274" s="132"/>
      <c r="O274" s="81"/>
      <c r="P274" s="80"/>
      <c r="Q274" s="132"/>
      <c r="R274" s="81"/>
    </row>
    <row r="275" spans="1:18">
      <c r="A275" s="77"/>
      <c r="B275" s="131"/>
      <c r="C275" s="79"/>
      <c r="D275" s="82"/>
      <c r="E275" s="80"/>
      <c r="F275" s="81"/>
      <c r="G275" s="80"/>
      <c r="H275" s="132"/>
      <c r="I275" s="81"/>
      <c r="J275" s="80"/>
      <c r="K275" s="132"/>
      <c r="L275" s="81"/>
      <c r="M275" s="80"/>
      <c r="N275" s="132"/>
      <c r="O275" s="81"/>
      <c r="P275" s="80"/>
      <c r="Q275" s="132"/>
      <c r="R275" s="81"/>
    </row>
    <row r="276" spans="1:18">
      <c r="A276" s="77"/>
      <c r="B276" s="131"/>
      <c r="C276" s="79"/>
      <c r="D276" s="82"/>
      <c r="E276" s="80"/>
      <c r="F276" s="81"/>
      <c r="G276" s="80"/>
      <c r="H276" s="132"/>
      <c r="I276" s="81"/>
      <c r="J276" s="80"/>
      <c r="K276" s="132"/>
      <c r="L276" s="81"/>
      <c r="M276" s="80"/>
      <c r="N276" s="132"/>
      <c r="O276" s="81"/>
      <c r="P276" s="80"/>
      <c r="Q276" s="132"/>
      <c r="R276" s="81"/>
    </row>
    <row r="277" spans="1:18">
      <c r="A277" s="77"/>
      <c r="B277" s="131"/>
      <c r="C277" s="79"/>
      <c r="D277" s="82"/>
      <c r="E277" s="80"/>
      <c r="F277" s="81"/>
      <c r="G277" s="80"/>
      <c r="H277" s="132"/>
      <c r="I277" s="81"/>
      <c r="J277" s="80"/>
      <c r="K277" s="132"/>
      <c r="L277" s="81"/>
      <c r="M277" s="80"/>
      <c r="N277" s="132"/>
      <c r="O277" s="81"/>
      <c r="P277" s="80"/>
      <c r="Q277" s="132"/>
      <c r="R277" s="81"/>
    </row>
    <row r="278" spans="1:18">
      <c r="A278" s="77"/>
      <c r="B278" s="131"/>
      <c r="C278" s="79"/>
      <c r="D278" s="82"/>
      <c r="E278" s="80"/>
      <c r="F278" s="81"/>
      <c r="G278" s="80"/>
      <c r="H278" s="132"/>
      <c r="I278" s="81"/>
      <c r="J278" s="80"/>
      <c r="K278" s="132"/>
      <c r="L278" s="81"/>
      <c r="M278" s="80"/>
      <c r="N278" s="132"/>
      <c r="O278" s="81"/>
      <c r="P278" s="80"/>
      <c r="Q278" s="132"/>
      <c r="R278" s="81"/>
    </row>
    <row r="279" spans="1:18">
      <c r="A279" s="77"/>
      <c r="B279" s="131"/>
      <c r="C279" s="79"/>
      <c r="D279" s="82"/>
      <c r="E279" s="80"/>
      <c r="F279" s="81"/>
      <c r="G279" s="80"/>
      <c r="H279" s="132"/>
      <c r="I279" s="81"/>
      <c r="J279" s="80"/>
      <c r="K279" s="132"/>
      <c r="L279" s="81"/>
      <c r="M279" s="80"/>
      <c r="N279" s="132"/>
      <c r="O279" s="81"/>
      <c r="P279" s="80"/>
      <c r="Q279" s="132"/>
      <c r="R279" s="81"/>
    </row>
    <row r="280" spans="1:18">
      <c r="A280" s="77"/>
      <c r="B280" s="131"/>
      <c r="C280" s="79"/>
      <c r="D280" s="82"/>
      <c r="E280" s="80"/>
      <c r="F280" s="81"/>
      <c r="G280" s="80"/>
      <c r="H280" s="132"/>
      <c r="I280" s="81"/>
      <c r="J280" s="80"/>
      <c r="K280" s="132"/>
      <c r="L280" s="81"/>
      <c r="M280" s="80"/>
      <c r="N280" s="132"/>
      <c r="O280" s="81"/>
      <c r="P280" s="80"/>
      <c r="Q280" s="132"/>
      <c r="R280" s="81"/>
    </row>
    <row r="281" spans="1:18">
      <c r="A281" s="77"/>
      <c r="B281" s="131"/>
      <c r="C281" s="79"/>
      <c r="D281" s="82"/>
      <c r="E281" s="80"/>
      <c r="F281" s="81"/>
      <c r="G281" s="80"/>
      <c r="H281" s="132"/>
      <c r="I281" s="81"/>
      <c r="J281" s="80"/>
      <c r="K281" s="132"/>
      <c r="L281" s="81"/>
      <c r="M281" s="80"/>
      <c r="N281" s="132"/>
      <c r="O281" s="81"/>
      <c r="P281" s="80"/>
      <c r="Q281" s="132"/>
      <c r="R281" s="81"/>
    </row>
    <row r="282" spans="1:18">
      <c r="A282" s="77"/>
      <c r="B282" s="131"/>
      <c r="C282" s="79"/>
      <c r="D282" s="82"/>
      <c r="E282" s="80"/>
      <c r="F282" s="81"/>
      <c r="G282" s="80"/>
      <c r="H282" s="132"/>
      <c r="I282" s="81"/>
      <c r="J282" s="80"/>
      <c r="K282" s="132"/>
      <c r="L282" s="81"/>
      <c r="M282" s="80"/>
      <c r="N282" s="132"/>
      <c r="O282" s="81"/>
      <c r="P282" s="80"/>
      <c r="Q282" s="132"/>
      <c r="R282" s="81"/>
    </row>
    <row r="283" spans="1:18">
      <c r="A283" s="77"/>
      <c r="B283" s="131"/>
      <c r="C283" s="79"/>
      <c r="D283" s="82"/>
      <c r="E283" s="80"/>
      <c r="F283" s="81"/>
      <c r="G283" s="80"/>
      <c r="H283" s="132"/>
      <c r="I283" s="81"/>
      <c r="J283" s="80"/>
      <c r="K283" s="132"/>
      <c r="L283" s="81"/>
      <c r="M283" s="80"/>
      <c r="N283" s="132"/>
      <c r="O283" s="81"/>
      <c r="P283" s="80"/>
      <c r="Q283" s="132"/>
      <c r="R283" s="81"/>
    </row>
    <row r="284" spans="1:18">
      <c r="A284" s="77"/>
      <c r="B284" s="131"/>
      <c r="C284" s="79"/>
      <c r="D284" s="82"/>
      <c r="E284" s="80"/>
      <c r="F284" s="81"/>
      <c r="G284" s="80"/>
      <c r="H284" s="132"/>
      <c r="I284" s="81"/>
      <c r="J284" s="80"/>
      <c r="K284" s="132"/>
      <c r="L284" s="81"/>
      <c r="M284" s="80"/>
      <c r="N284" s="132"/>
      <c r="O284" s="81"/>
      <c r="P284" s="80"/>
      <c r="Q284" s="132"/>
      <c r="R284" s="81"/>
    </row>
    <row r="285" spans="1:18">
      <c r="A285" s="77"/>
      <c r="B285" s="131"/>
      <c r="C285" s="79"/>
      <c r="D285" s="82"/>
      <c r="E285" s="80"/>
      <c r="F285" s="81"/>
      <c r="G285" s="80"/>
      <c r="H285" s="132"/>
      <c r="I285" s="81"/>
      <c r="J285" s="80"/>
      <c r="K285" s="132"/>
      <c r="L285" s="81"/>
      <c r="M285" s="80"/>
      <c r="N285" s="132"/>
      <c r="O285" s="81"/>
      <c r="P285" s="80"/>
      <c r="Q285" s="132"/>
      <c r="R285" s="81"/>
    </row>
    <row r="286" spans="1:18">
      <c r="A286" s="77"/>
      <c r="B286" s="131"/>
      <c r="C286" s="79"/>
      <c r="D286" s="82"/>
      <c r="E286" s="80"/>
      <c r="F286" s="81"/>
      <c r="G286" s="80"/>
      <c r="H286" s="132"/>
      <c r="I286" s="81"/>
      <c r="J286" s="80"/>
      <c r="K286" s="132"/>
      <c r="L286" s="81"/>
      <c r="M286" s="80"/>
      <c r="N286" s="132"/>
      <c r="O286" s="81"/>
      <c r="P286" s="80"/>
      <c r="Q286" s="132"/>
      <c r="R286" s="81"/>
    </row>
    <row r="287" spans="1:18">
      <c r="A287" s="77"/>
      <c r="B287" s="131"/>
      <c r="C287" s="79"/>
      <c r="D287" s="82"/>
      <c r="E287" s="80"/>
      <c r="F287" s="81"/>
      <c r="G287" s="80"/>
      <c r="H287" s="132"/>
      <c r="I287" s="81"/>
      <c r="J287" s="80"/>
      <c r="K287" s="132"/>
      <c r="L287" s="81"/>
      <c r="M287" s="80"/>
      <c r="N287" s="132"/>
      <c r="O287" s="81"/>
      <c r="P287" s="80"/>
      <c r="Q287" s="132"/>
      <c r="R287" s="81"/>
    </row>
    <row r="288" spans="1:18">
      <c r="A288" s="77"/>
      <c r="B288" s="131"/>
      <c r="C288" s="79"/>
      <c r="D288" s="82"/>
      <c r="E288" s="80"/>
      <c r="F288" s="81"/>
      <c r="G288" s="80"/>
      <c r="H288" s="132"/>
      <c r="I288" s="81"/>
      <c r="J288" s="80"/>
      <c r="K288" s="132"/>
      <c r="L288" s="81"/>
      <c r="M288" s="80"/>
      <c r="N288" s="132"/>
      <c r="O288" s="81"/>
      <c r="P288" s="80"/>
      <c r="Q288" s="132"/>
      <c r="R288" s="81"/>
    </row>
    <row r="289" spans="1:18">
      <c r="A289" s="77"/>
      <c r="B289" s="131"/>
      <c r="C289" s="79"/>
      <c r="D289" s="82"/>
      <c r="E289" s="80"/>
      <c r="F289" s="81"/>
      <c r="G289" s="80"/>
      <c r="H289" s="132"/>
      <c r="I289" s="81"/>
      <c r="J289" s="80"/>
      <c r="K289" s="132"/>
      <c r="L289" s="81"/>
      <c r="M289" s="80"/>
      <c r="N289" s="132"/>
      <c r="O289" s="81"/>
      <c r="P289" s="80"/>
      <c r="Q289" s="132"/>
      <c r="R289" s="81"/>
    </row>
    <row r="290" spans="1:18">
      <c r="A290" s="77"/>
      <c r="B290" s="131"/>
      <c r="C290" s="79"/>
      <c r="D290" s="82"/>
      <c r="E290" s="80"/>
      <c r="F290" s="81"/>
      <c r="G290" s="80"/>
      <c r="H290" s="132"/>
      <c r="I290" s="81"/>
      <c r="J290" s="80"/>
      <c r="K290" s="132"/>
      <c r="L290" s="81"/>
      <c r="M290" s="80"/>
      <c r="N290" s="132"/>
      <c r="O290" s="81"/>
      <c r="P290" s="80"/>
      <c r="Q290" s="132"/>
      <c r="R290" s="81"/>
    </row>
    <row r="291" spans="1:18">
      <c r="A291" s="77"/>
      <c r="B291" s="131"/>
      <c r="C291" s="79"/>
      <c r="D291" s="82"/>
      <c r="E291" s="80"/>
      <c r="F291" s="81"/>
      <c r="G291" s="80"/>
      <c r="H291" s="132"/>
      <c r="I291" s="81"/>
      <c r="J291" s="80"/>
      <c r="K291" s="132"/>
      <c r="L291" s="81"/>
      <c r="M291" s="80"/>
      <c r="N291" s="132"/>
      <c r="O291" s="81"/>
      <c r="P291" s="80"/>
      <c r="Q291" s="132"/>
      <c r="R291" s="81"/>
    </row>
    <row r="292" spans="1:18">
      <c r="A292" s="77"/>
      <c r="B292" s="131"/>
      <c r="C292" s="79"/>
      <c r="D292" s="82"/>
      <c r="E292" s="80"/>
      <c r="F292" s="81"/>
      <c r="G292" s="80"/>
      <c r="H292" s="132"/>
      <c r="I292" s="81"/>
      <c r="J292" s="80"/>
      <c r="K292" s="132"/>
      <c r="L292" s="81"/>
      <c r="M292" s="80"/>
      <c r="N292" s="132"/>
      <c r="O292" s="81"/>
      <c r="P292" s="80"/>
      <c r="Q292" s="132"/>
      <c r="R292" s="81"/>
    </row>
    <row r="293" spans="1:18">
      <c r="A293" s="77"/>
      <c r="B293" s="131"/>
      <c r="C293" s="79"/>
      <c r="D293" s="82"/>
      <c r="E293" s="80"/>
      <c r="F293" s="81"/>
      <c r="G293" s="80"/>
      <c r="H293" s="132"/>
      <c r="I293" s="81"/>
      <c r="J293" s="80"/>
      <c r="K293" s="132"/>
      <c r="L293" s="81"/>
      <c r="M293" s="80"/>
      <c r="N293" s="132"/>
      <c r="O293" s="81"/>
      <c r="P293" s="80"/>
      <c r="Q293" s="132"/>
      <c r="R293" s="81"/>
    </row>
    <row r="294" spans="1:18">
      <c r="A294" s="77"/>
      <c r="B294" s="131"/>
      <c r="C294" s="79"/>
      <c r="D294" s="82"/>
      <c r="E294" s="80"/>
      <c r="F294" s="81"/>
      <c r="G294" s="80"/>
      <c r="H294" s="132"/>
      <c r="I294" s="81"/>
      <c r="J294" s="80"/>
      <c r="K294" s="132"/>
      <c r="L294" s="81"/>
      <c r="M294" s="80"/>
      <c r="N294" s="132"/>
      <c r="O294" s="81"/>
      <c r="P294" s="80"/>
      <c r="Q294" s="132"/>
      <c r="R294" s="81"/>
    </row>
    <row r="295" spans="1:18">
      <c r="A295" s="77"/>
      <c r="B295" s="131"/>
      <c r="C295" s="79"/>
      <c r="D295" s="82"/>
      <c r="E295" s="80"/>
      <c r="F295" s="81"/>
      <c r="G295" s="80"/>
      <c r="H295" s="132"/>
      <c r="I295" s="81"/>
      <c r="J295" s="80"/>
      <c r="K295" s="132"/>
      <c r="L295" s="81"/>
      <c r="M295" s="80"/>
      <c r="N295" s="132"/>
      <c r="O295" s="81"/>
      <c r="P295" s="80"/>
      <c r="Q295" s="132"/>
      <c r="R295" s="81"/>
    </row>
    <row r="296" spans="1:18">
      <c r="A296" s="77"/>
      <c r="B296" s="131"/>
      <c r="C296" s="79"/>
      <c r="D296" s="82"/>
      <c r="E296" s="80"/>
      <c r="F296" s="81"/>
      <c r="G296" s="80"/>
      <c r="H296" s="132"/>
      <c r="I296" s="81"/>
      <c r="J296" s="80"/>
      <c r="K296" s="132"/>
      <c r="L296" s="81"/>
      <c r="M296" s="80"/>
      <c r="N296" s="132"/>
      <c r="O296" s="81"/>
      <c r="P296" s="80"/>
      <c r="Q296" s="132"/>
      <c r="R296" s="81"/>
    </row>
    <row r="297" spans="1:18">
      <c r="A297" s="77"/>
      <c r="B297" s="131"/>
      <c r="C297" s="79"/>
      <c r="D297" s="82"/>
      <c r="E297" s="80"/>
      <c r="F297" s="81"/>
      <c r="G297" s="80"/>
      <c r="H297" s="132"/>
      <c r="I297" s="81"/>
      <c r="J297" s="80"/>
      <c r="K297" s="132"/>
      <c r="L297" s="81"/>
      <c r="M297" s="80"/>
      <c r="N297" s="132"/>
      <c r="O297" s="81"/>
      <c r="P297" s="80"/>
      <c r="Q297" s="132"/>
      <c r="R297" s="81"/>
    </row>
    <row r="298" spans="1:18">
      <c r="A298" s="77"/>
      <c r="B298" s="131"/>
      <c r="C298" s="79"/>
      <c r="D298" s="82"/>
      <c r="E298" s="80"/>
      <c r="F298" s="81"/>
      <c r="G298" s="80"/>
      <c r="H298" s="132"/>
      <c r="I298" s="81"/>
      <c r="J298" s="80"/>
      <c r="K298" s="132"/>
      <c r="L298" s="81"/>
      <c r="M298" s="80"/>
      <c r="N298" s="132"/>
      <c r="O298" s="81"/>
      <c r="P298" s="80"/>
      <c r="Q298" s="132"/>
      <c r="R298" s="81"/>
    </row>
    <row r="299" spans="1:18">
      <c r="A299" s="77"/>
      <c r="B299" s="131"/>
      <c r="C299" s="79"/>
      <c r="D299" s="82"/>
      <c r="E299" s="80"/>
      <c r="F299" s="81"/>
      <c r="G299" s="80"/>
      <c r="H299" s="132"/>
      <c r="I299" s="81"/>
      <c r="J299" s="80"/>
      <c r="K299" s="132"/>
      <c r="L299" s="81"/>
      <c r="M299" s="80"/>
      <c r="N299" s="132"/>
      <c r="O299" s="81"/>
      <c r="P299" s="80"/>
      <c r="Q299" s="132"/>
      <c r="R299" s="81"/>
    </row>
    <row r="300" spans="1:18">
      <c r="A300" s="77"/>
      <c r="B300" s="131"/>
      <c r="C300" s="79"/>
      <c r="D300" s="82"/>
      <c r="E300" s="80"/>
      <c r="F300" s="81"/>
      <c r="G300" s="80"/>
      <c r="H300" s="132"/>
      <c r="I300" s="81"/>
      <c r="J300" s="80"/>
      <c r="K300" s="132"/>
      <c r="L300" s="81"/>
      <c r="M300" s="80"/>
      <c r="N300" s="132"/>
      <c r="O300" s="81"/>
      <c r="P300" s="80"/>
      <c r="Q300" s="132"/>
      <c r="R300" s="81"/>
    </row>
    <row r="301" spans="1:18">
      <c r="A301" s="77"/>
      <c r="B301" s="131"/>
      <c r="C301" s="79"/>
      <c r="D301" s="82"/>
      <c r="E301" s="80"/>
      <c r="F301" s="81"/>
      <c r="G301" s="80"/>
      <c r="H301" s="132"/>
      <c r="I301" s="81"/>
      <c r="J301" s="80"/>
      <c r="K301" s="132"/>
      <c r="L301" s="81"/>
      <c r="M301" s="80"/>
      <c r="N301" s="132"/>
      <c r="O301" s="81"/>
      <c r="P301" s="80"/>
      <c r="Q301" s="132"/>
      <c r="R301" s="81"/>
    </row>
    <row r="302" spans="1:18">
      <c r="A302" s="77"/>
      <c r="B302" s="131"/>
      <c r="C302" s="79"/>
      <c r="D302" s="82"/>
      <c r="E302" s="80"/>
      <c r="F302" s="81"/>
      <c r="G302" s="80"/>
      <c r="H302" s="132"/>
      <c r="I302" s="81"/>
      <c r="J302" s="80"/>
      <c r="K302" s="132"/>
      <c r="L302" s="81"/>
      <c r="M302" s="80"/>
      <c r="N302" s="132"/>
      <c r="O302" s="81"/>
      <c r="P302" s="80"/>
      <c r="Q302" s="132"/>
      <c r="R302" s="81"/>
    </row>
    <row r="303" spans="1:18">
      <c r="A303" s="77"/>
      <c r="B303" s="131"/>
      <c r="C303" s="79"/>
      <c r="D303" s="82"/>
      <c r="E303" s="80"/>
      <c r="F303" s="81"/>
      <c r="G303" s="80"/>
      <c r="H303" s="132"/>
      <c r="I303" s="81"/>
      <c r="J303" s="80"/>
      <c r="K303" s="132"/>
      <c r="L303" s="81"/>
      <c r="M303" s="80"/>
      <c r="N303" s="132"/>
      <c r="O303" s="81"/>
      <c r="P303" s="80"/>
      <c r="Q303" s="132"/>
      <c r="R303" s="81"/>
    </row>
    <row r="304" spans="1:18">
      <c r="A304" s="77"/>
      <c r="B304" s="131"/>
      <c r="C304" s="79"/>
      <c r="D304" s="82"/>
      <c r="E304" s="80"/>
      <c r="F304" s="81"/>
      <c r="G304" s="80"/>
      <c r="H304" s="132"/>
      <c r="I304" s="81"/>
      <c r="J304" s="80"/>
      <c r="K304" s="132"/>
      <c r="L304" s="81"/>
      <c r="M304" s="80"/>
      <c r="N304" s="132"/>
      <c r="O304" s="81"/>
      <c r="P304" s="80"/>
      <c r="Q304" s="132"/>
      <c r="R304" s="81"/>
    </row>
    <row r="305" spans="1:18">
      <c r="A305" s="77"/>
      <c r="B305" s="131"/>
      <c r="C305" s="79"/>
      <c r="D305" s="82"/>
      <c r="E305" s="80"/>
      <c r="F305" s="81"/>
      <c r="G305" s="80"/>
      <c r="H305" s="132"/>
      <c r="I305" s="81"/>
      <c r="J305" s="80"/>
      <c r="K305" s="132"/>
      <c r="L305" s="81"/>
      <c r="M305" s="80"/>
      <c r="N305" s="132"/>
      <c r="O305" s="81"/>
      <c r="P305" s="80"/>
      <c r="Q305" s="132"/>
      <c r="R305" s="81"/>
    </row>
    <row r="306" spans="1:18">
      <c r="A306" s="77"/>
      <c r="B306" s="131"/>
      <c r="C306" s="79"/>
      <c r="D306" s="82"/>
      <c r="E306" s="80"/>
      <c r="F306" s="81"/>
      <c r="G306" s="80"/>
      <c r="H306" s="132"/>
      <c r="I306" s="81"/>
      <c r="J306" s="80"/>
      <c r="K306" s="132"/>
      <c r="L306" s="81"/>
      <c r="M306" s="80"/>
      <c r="N306" s="132"/>
      <c r="O306" s="81"/>
      <c r="P306" s="80"/>
      <c r="Q306" s="132"/>
      <c r="R306" s="81"/>
    </row>
    <row r="307" spans="1:18">
      <c r="A307" s="77"/>
      <c r="B307" s="131"/>
      <c r="C307" s="79"/>
      <c r="D307" s="82"/>
      <c r="E307" s="80"/>
      <c r="F307" s="81"/>
      <c r="G307" s="80"/>
      <c r="H307" s="132"/>
      <c r="I307" s="81"/>
      <c r="J307" s="80"/>
      <c r="K307" s="132"/>
      <c r="L307" s="81"/>
      <c r="M307" s="80"/>
      <c r="N307" s="132"/>
      <c r="O307" s="81"/>
      <c r="P307" s="80"/>
      <c r="Q307" s="132"/>
      <c r="R307" s="81"/>
    </row>
    <row r="308" spans="1:18">
      <c r="A308" s="77"/>
      <c r="B308" s="131"/>
      <c r="C308" s="79"/>
      <c r="D308" s="82"/>
      <c r="E308" s="80"/>
      <c r="F308" s="81"/>
      <c r="G308" s="80"/>
      <c r="H308" s="132"/>
      <c r="I308" s="81"/>
      <c r="J308" s="80"/>
      <c r="K308" s="132"/>
      <c r="L308" s="81"/>
      <c r="M308" s="80"/>
      <c r="N308" s="132"/>
      <c r="O308" s="81"/>
      <c r="P308" s="80"/>
      <c r="Q308" s="132"/>
      <c r="R308" s="81"/>
    </row>
    <row r="309" spans="1:18">
      <c r="A309" s="77"/>
      <c r="B309" s="131"/>
      <c r="C309" s="79"/>
      <c r="D309" s="82"/>
      <c r="E309" s="80"/>
      <c r="F309" s="81"/>
      <c r="G309" s="80"/>
      <c r="H309" s="132"/>
      <c r="I309" s="81"/>
      <c r="J309" s="80"/>
      <c r="K309" s="132"/>
      <c r="L309" s="81"/>
      <c r="M309" s="80"/>
      <c r="N309" s="132"/>
      <c r="O309" s="81"/>
      <c r="P309" s="80"/>
      <c r="Q309" s="132"/>
      <c r="R309" s="81"/>
    </row>
    <row r="310" spans="1:18">
      <c r="A310" s="77"/>
      <c r="B310" s="131"/>
      <c r="C310" s="79"/>
      <c r="D310" s="82"/>
      <c r="E310" s="80"/>
      <c r="F310" s="81"/>
      <c r="G310" s="80"/>
      <c r="H310" s="132"/>
      <c r="I310" s="81"/>
      <c r="J310" s="80"/>
      <c r="K310" s="132"/>
      <c r="L310" s="81"/>
      <c r="M310" s="80"/>
      <c r="N310" s="132"/>
      <c r="O310" s="81"/>
      <c r="P310" s="80"/>
      <c r="Q310" s="132"/>
      <c r="R310" s="81"/>
    </row>
    <row r="311" spans="1:18">
      <c r="A311" s="77"/>
      <c r="B311" s="131"/>
      <c r="C311" s="79"/>
      <c r="D311" s="82"/>
      <c r="E311" s="80"/>
      <c r="F311" s="81"/>
      <c r="G311" s="80"/>
      <c r="H311" s="132"/>
      <c r="I311" s="81"/>
      <c r="J311" s="80"/>
      <c r="K311" s="132"/>
      <c r="L311" s="81"/>
      <c r="M311" s="80"/>
      <c r="N311" s="132"/>
      <c r="O311" s="81"/>
      <c r="P311" s="80"/>
      <c r="Q311" s="132"/>
      <c r="R311" s="81"/>
    </row>
    <row r="312" spans="1:18">
      <c r="A312" s="77"/>
      <c r="B312" s="131"/>
      <c r="C312" s="79"/>
      <c r="D312" s="82"/>
      <c r="E312" s="80"/>
      <c r="F312" s="81"/>
      <c r="G312" s="80"/>
      <c r="H312" s="132"/>
      <c r="I312" s="81"/>
      <c r="J312" s="80"/>
      <c r="K312" s="132"/>
      <c r="L312" s="81"/>
      <c r="M312" s="80"/>
      <c r="N312" s="132"/>
      <c r="O312" s="81"/>
      <c r="P312" s="80"/>
      <c r="Q312" s="132"/>
      <c r="R312" s="81"/>
    </row>
    <row r="313" spans="1:18">
      <c r="A313" s="77"/>
      <c r="B313" s="131"/>
      <c r="C313" s="79"/>
      <c r="D313" s="82"/>
      <c r="E313" s="80"/>
      <c r="F313" s="81"/>
      <c r="G313" s="80"/>
      <c r="H313" s="132"/>
      <c r="I313" s="81"/>
      <c r="J313" s="80"/>
      <c r="K313" s="132"/>
      <c r="L313" s="81"/>
      <c r="M313" s="80"/>
      <c r="N313" s="132"/>
      <c r="O313" s="81"/>
      <c r="P313" s="80"/>
      <c r="Q313" s="132"/>
      <c r="R313" s="81"/>
    </row>
    <row r="314" spans="1:18">
      <c r="A314" s="77"/>
      <c r="B314" s="131"/>
      <c r="C314" s="79"/>
      <c r="D314" s="82"/>
      <c r="E314" s="80"/>
      <c r="F314" s="81"/>
      <c r="G314" s="80"/>
      <c r="H314" s="132"/>
      <c r="I314" s="81"/>
      <c r="J314" s="80"/>
      <c r="K314" s="132"/>
      <c r="L314" s="81"/>
      <c r="M314" s="80"/>
      <c r="N314" s="132"/>
      <c r="O314" s="81"/>
      <c r="P314" s="80"/>
      <c r="Q314" s="132"/>
      <c r="R314" s="81"/>
    </row>
    <row r="315" spans="1:18">
      <c r="A315" s="77"/>
      <c r="B315" s="131"/>
      <c r="C315" s="79"/>
      <c r="D315" s="82"/>
      <c r="E315" s="80"/>
      <c r="F315" s="81"/>
      <c r="G315" s="80"/>
      <c r="H315" s="132"/>
      <c r="I315" s="81"/>
      <c r="J315" s="80"/>
      <c r="K315" s="132"/>
      <c r="L315" s="81"/>
      <c r="M315" s="80"/>
      <c r="N315" s="132"/>
      <c r="O315" s="81"/>
      <c r="P315" s="80"/>
      <c r="Q315" s="132"/>
      <c r="R315" s="81"/>
    </row>
    <row r="316" spans="1:18">
      <c r="A316" s="77"/>
      <c r="B316" s="131"/>
      <c r="C316" s="79"/>
      <c r="D316" s="82"/>
      <c r="E316" s="80"/>
      <c r="F316" s="81"/>
      <c r="G316" s="80"/>
      <c r="H316" s="132"/>
      <c r="I316" s="81"/>
      <c r="J316" s="80"/>
      <c r="K316" s="132"/>
      <c r="L316" s="81"/>
      <c r="M316" s="80"/>
      <c r="N316" s="132"/>
      <c r="O316" s="81"/>
      <c r="P316" s="80"/>
      <c r="Q316" s="132"/>
      <c r="R316" s="81"/>
    </row>
    <row r="317" spans="1:18">
      <c r="A317" s="77"/>
      <c r="B317" s="131"/>
      <c r="C317" s="79"/>
      <c r="D317" s="82"/>
      <c r="E317" s="80"/>
      <c r="F317" s="81"/>
      <c r="G317" s="80"/>
      <c r="H317" s="132"/>
      <c r="I317" s="81"/>
      <c r="J317" s="80"/>
      <c r="K317" s="132"/>
      <c r="L317" s="81"/>
      <c r="M317" s="80"/>
      <c r="N317" s="132"/>
      <c r="O317" s="81"/>
      <c r="P317" s="80"/>
      <c r="Q317" s="132"/>
      <c r="R317" s="81"/>
    </row>
    <row r="318" spans="1:18">
      <c r="A318" s="77"/>
      <c r="B318" s="131"/>
      <c r="C318" s="79"/>
      <c r="D318" s="82"/>
      <c r="E318" s="80"/>
      <c r="F318" s="81"/>
      <c r="G318" s="80"/>
      <c r="H318" s="132"/>
      <c r="I318" s="81"/>
      <c r="J318" s="80"/>
      <c r="K318" s="132"/>
      <c r="L318" s="81"/>
      <c r="M318" s="80"/>
      <c r="N318" s="132"/>
      <c r="O318" s="81"/>
      <c r="P318" s="80"/>
      <c r="Q318" s="132"/>
      <c r="R318" s="81"/>
    </row>
    <row r="319" spans="1:18">
      <c r="A319" s="77"/>
      <c r="B319" s="131"/>
      <c r="C319" s="79"/>
      <c r="D319" s="82"/>
      <c r="E319" s="80"/>
      <c r="F319" s="81"/>
      <c r="G319" s="80"/>
      <c r="H319" s="132"/>
      <c r="I319" s="81"/>
      <c r="J319" s="80"/>
      <c r="K319" s="132"/>
      <c r="L319" s="81"/>
      <c r="M319" s="80"/>
      <c r="N319" s="132"/>
      <c r="O319" s="81"/>
      <c r="P319" s="80"/>
      <c r="Q319" s="132"/>
      <c r="R319" s="81"/>
    </row>
    <row r="320" spans="1:18">
      <c r="A320" s="77"/>
      <c r="B320" s="131"/>
      <c r="C320" s="79"/>
      <c r="D320" s="82"/>
      <c r="E320" s="80"/>
      <c r="F320" s="81"/>
      <c r="G320" s="80"/>
      <c r="H320" s="132"/>
      <c r="I320" s="81"/>
      <c r="J320" s="80"/>
      <c r="K320" s="132"/>
      <c r="L320" s="81"/>
      <c r="M320" s="80"/>
      <c r="N320" s="132"/>
      <c r="O320" s="81"/>
      <c r="P320" s="80"/>
      <c r="Q320" s="132"/>
      <c r="R320" s="81"/>
    </row>
    <row r="321" spans="1:18">
      <c r="A321" s="77"/>
      <c r="B321" s="131"/>
      <c r="C321" s="79"/>
      <c r="D321" s="82"/>
      <c r="E321" s="80"/>
      <c r="F321" s="81"/>
      <c r="G321" s="80"/>
      <c r="H321" s="132"/>
      <c r="I321" s="81"/>
      <c r="J321" s="80"/>
      <c r="K321" s="132"/>
      <c r="L321" s="81"/>
      <c r="M321" s="80"/>
      <c r="N321" s="132"/>
      <c r="O321" s="81"/>
      <c r="P321" s="80"/>
      <c r="Q321" s="132"/>
      <c r="R321" s="81"/>
    </row>
    <row r="322" spans="1:18">
      <c r="A322" s="77"/>
      <c r="B322" s="131"/>
      <c r="C322" s="79"/>
      <c r="D322" s="82"/>
      <c r="E322" s="80"/>
      <c r="F322" s="81"/>
      <c r="G322" s="80"/>
      <c r="H322" s="132"/>
      <c r="I322" s="81"/>
      <c r="J322" s="80"/>
      <c r="K322" s="132"/>
      <c r="L322" s="81"/>
      <c r="M322" s="80"/>
      <c r="N322" s="132"/>
      <c r="O322" s="81"/>
      <c r="P322" s="80"/>
      <c r="Q322" s="132"/>
      <c r="R322" s="81"/>
    </row>
    <row r="323" spans="1:18">
      <c r="A323" s="77"/>
      <c r="B323" s="131"/>
      <c r="C323" s="79"/>
      <c r="D323" s="82"/>
      <c r="E323" s="80"/>
      <c r="F323" s="81"/>
      <c r="G323" s="80"/>
      <c r="H323" s="132"/>
      <c r="I323" s="81"/>
      <c r="J323" s="80"/>
      <c r="K323" s="132"/>
      <c r="L323" s="81"/>
      <c r="M323" s="80"/>
      <c r="N323" s="132"/>
      <c r="O323" s="81"/>
      <c r="P323" s="80"/>
      <c r="Q323" s="132"/>
      <c r="R323" s="81"/>
    </row>
    <row r="324" spans="1:18">
      <c r="A324" s="77"/>
      <c r="B324" s="131"/>
      <c r="C324" s="79"/>
      <c r="D324" s="82"/>
      <c r="E324" s="80"/>
      <c r="F324" s="81"/>
      <c r="G324" s="80"/>
      <c r="H324" s="132"/>
      <c r="I324" s="81"/>
      <c r="J324" s="80"/>
      <c r="K324" s="132"/>
      <c r="L324" s="81"/>
      <c r="M324" s="80"/>
      <c r="N324" s="132"/>
      <c r="O324" s="81"/>
      <c r="P324" s="80"/>
      <c r="Q324" s="132"/>
      <c r="R324" s="81"/>
    </row>
    <row r="325" spans="1:18">
      <c r="A325" s="77"/>
      <c r="B325" s="131"/>
      <c r="C325" s="79"/>
      <c r="D325" s="82"/>
      <c r="E325" s="80"/>
      <c r="F325" s="81"/>
      <c r="G325" s="80"/>
      <c r="H325" s="132"/>
      <c r="I325" s="81"/>
      <c r="J325" s="80"/>
      <c r="K325" s="132"/>
      <c r="L325" s="81"/>
      <c r="M325" s="80"/>
      <c r="N325" s="132"/>
      <c r="O325" s="81"/>
      <c r="P325" s="80"/>
      <c r="Q325" s="132"/>
      <c r="R325" s="81"/>
    </row>
    <row r="326" spans="1:18">
      <c r="A326" s="77"/>
      <c r="B326" s="131"/>
      <c r="C326" s="79"/>
      <c r="D326" s="82"/>
      <c r="E326" s="80"/>
      <c r="F326" s="81"/>
      <c r="G326" s="80"/>
      <c r="H326" s="132"/>
      <c r="I326" s="81"/>
      <c r="J326" s="80"/>
      <c r="K326" s="132"/>
      <c r="L326" s="81"/>
      <c r="M326" s="80"/>
      <c r="N326" s="132"/>
      <c r="O326" s="81"/>
      <c r="P326" s="80"/>
      <c r="Q326" s="132"/>
      <c r="R326" s="81"/>
    </row>
    <row r="327" spans="1:18">
      <c r="A327" s="77"/>
      <c r="B327" s="131"/>
      <c r="C327" s="79"/>
      <c r="D327" s="82"/>
      <c r="E327" s="80"/>
      <c r="F327" s="81"/>
      <c r="G327" s="80"/>
      <c r="H327" s="132"/>
      <c r="I327" s="81"/>
      <c r="J327" s="80"/>
      <c r="K327" s="132"/>
      <c r="L327" s="81"/>
      <c r="M327" s="80"/>
      <c r="N327" s="132"/>
      <c r="O327" s="81"/>
      <c r="P327" s="80"/>
      <c r="Q327" s="132"/>
      <c r="R327" s="81"/>
    </row>
    <row r="328" spans="1:18">
      <c r="A328" s="77"/>
      <c r="B328" s="131"/>
      <c r="C328" s="79"/>
      <c r="D328" s="82"/>
      <c r="E328" s="80"/>
      <c r="F328" s="81"/>
      <c r="G328" s="80"/>
      <c r="H328" s="132"/>
      <c r="I328" s="81"/>
      <c r="J328" s="80"/>
      <c r="K328" s="132"/>
      <c r="L328" s="81"/>
      <c r="M328" s="80"/>
      <c r="N328" s="132"/>
      <c r="O328" s="81"/>
      <c r="P328" s="80"/>
      <c r="Q328" s="132"/>
      <c r="R328" s="81"/>
    </row>
    <row r="329" spans="1:18">
      <c r="A329" s="77"/>
      <c r="B329" s="131"/>
      <c r="C329" s="79"/>
      <c r="D329" s="82"/>
      <c r="E329" s="80"/>
      <c r="F329" s="81"/>
      <c r="G329" s="80"/>
      <c r="H329" s="132"/>
      <c r="I329" s="81"/>
      <c r="J329" s="80"/>
      <c r="K329" s="132"/>
      <c r="L329" s="81"/>
      <c r="M329" s="80"/>
      <c r="N329" s="132"/>
      <c r="O329" s="81"/>
      <c r="P329" s="80"/>
      <c r="Q329" s="132"/>
      <c r="R329" s="81"/>
    </row>
    <row r="330" spans="1:18">
      <c r="A330" s="77"/>
      <c r="B330" s="131"/>
      <c r="C330" s="79"/>
      <c r="D330" s="82"/>
      <c r="E330" s="80"/>
      <c r="F330" s="81"/>
      <c r="G330" s="80"/>
      <c r="H330" s="132"/>
      <c r="I330" s="81"/>
      <c r="J330" s="80"/>
      <c r="K330" s="132"/>
      <c r="L330" s="81"/>
      <c r="M330" s="80"/>
      <c r="N330" s="132"/>
      <c r="O330" s="81"/>
      <c r="P330" s="80"/>
      <c r="Q330" s="132"/>
      <c r="R330" s="81"/>
    </row>
    <row r="331" spans="1:18">
      <c r="A331" s="77"/>
      <c r="B331" s="131"/>
      <c r="C331" s="79"/>
      <c r="D331" s="82"/>
      <c r="E331" s="80"/>
      <c r="F331" s="81"/>
      <c r="G331" s="80"/>
      <c r="H331" s="132"/>
      <c r="I331" s="81"/>
      <c r="J331" s="80"/>
      <c r="K331" s="132"/>
      <c r="L331" s="81"/>
      <c r="M331" s="80"/>
      <c r="N331" s="132"/>
      <c r="O331" s="81"/>
      <c r="P331" s="80"/>
      <c r="Q331" s="132"/>
      <c r="R331" s="81"/>
    </row>
    <row r="332" spans="1:18">
      <c r="A332" s="77"/>
      <c r="B332" s="131"/>
      <c r="C332" s="79"/>
      <c r="D332" s="82"/>
      <c r="E332" s="80"/>
      <c r="F332" s="81"/>
      <c r="G332" s="80"/>
      <c r="H332" s="132"/>
      <c r="I332" s="81"/>
      <c r="J332" s="80"/>
      <c r="K332" s="132"/>
      <c r="L332" s="81"/>
      <c r="M332" s="80"/>
      <c r="N332" s="132"/>
      <c r="O332" s="81"/>
      <c r="P332" s="80"/>
      <c r="Q332" s="132"/>
      <c r="R332" s="81"/>
    </row>
    <row r="333" spans="1:18">
      <c r="A333" s="77"/>
      <c r="B333" s="131"/>
      <c r="C333" s="79"/>
      <c r="D333" s="82"/>
      <c r="E333" s="80"/>
      <c r="F333" s="81"/>
      <c r="G333" s="80"/>
      <c r="H333" s="132"/>
      <c r="I333" s="81"/>
      <c r="J333" s="80"/>
      <c r="K333" s="132"/>
      <c r="L333" s="81"/>
      <c r="M333" s="80"/>
      <c r="N333" s="132"/>
      <c r="O333" s="81"/>
      <c r="P333" s="80"/>
      <c r="Q333" s="132"/>
      <c r="R333" s="81"/>
    </row>
    <row r="334" spans="1:18">
      <c r="A334" s="77"/>
      <c r="B334" s="131"/>
      <c r="C334" s="79"/>
      <c r="D334" s="82"/>
      <c r="E334" s="80"/>
      <c r="F334" s="81"/>
      <c r="G334" s="80"/>
      <c r="H334" s="132"/>
      <c r="I334" s="81"/>
      <c r="J334" s="80"/>
      <c r="K334" s="132"/>
      <c r="L334" s="81"/>
      <c r="M334" s="80"/>
      <c r="N334" s="132"/>
      <c r="O334" s="81"/>
      <c r="P334" s="80"/>
      <c r="Q334" s="132"/>
      <c r="R334" s="81"/>
    </row>
    <row r="335" spans="1:18">
      <c r="A335" s="77"/>
      <c r="B335" s="131"/>
      <c r="C335" s="79"/>
      <c r="D335" s="82"/>
      <c r="E335" s="80"/>
      <c r="F335" s="81"/>
      <c r="G335" s="80"/>
      <c r="H335" s="132"/>
      <c r="I335" s="81"/>
      <c r="J335" s="80"/>
      <c r="K335" s="132"/>
      <c r="L335" s="81"/>
      <c r="M335" s="80"/>
      <c r="N335" s="132"/>
      <c r="O335" s="81"/>
      <c r="P335" s="80"/>
      <c r="Q335" s="132"/>
      <c r="R335" s="81"/>
    </row>
    <row r="336" spans="1:18">
      <c r="A336" s="77"/>
      <c r="B336" s="131"/>
      <c r="C336" s="79"/>
      <c r="D336" s="82"/>
      <c r="E336" s="80"/>
      <c r="F336" s="81"/>
      <c r="G336" s="80"/>
      <c r="H336" s="132"/>
      <c r="I336" s="81"/>
      <c r="J336" s="80"/>
      <c r="K336" s="132"/>
      <c r="L336" s="81"/>
      <c r="M336" s="80"/>
      <c r="N336" s="132"/>
      <c r="O336" s="81"/>
      <c r="P336" s="80"/>
      <c r="Q336" s="132"/>
      <c r="R336" s="81"/>
    </row>
    <row r="337" spans="1:18">
      <c r="A337" s="77"/>
      <c r="B337" s="131"/>
      <c r="C337" s="79"/>
      <c r="D337" s="82"/>
      <c r="E337" s="80"/>
      <c r="F337" s="81"/>
      <c r="G337" s="80"/>
      <c r="H337" s="132"/>
      <c r="I337" s="81"/>
      <c r="J337" s="80"/>
      <c r="K337" s="132"/>
      <c r="L337" s="81"/>
      <c r="M337" s="80"/>
      <c r="N337" s="132"/>
      <c r="O337" s="81"/>
      <c r="P337" s="80"/>
      <c r="Q337" s="132"/>
      <c r="R337" s="81"/>
    </row>
    <row r="338" spans="1:18">
      <c r="A338" s="77"/>
      <c r="B338" s="131"/>
      <c r="C338" s="79"/>
      <c r="D338" s="82"/>
      <c r="E338" s="80"/>
      <c r="F338" s="81"/>
      <c r="G338" s="80"/>
      <c r="H338" s="132"/>
      <c r="I338" s="81"/>
      <c r="J338" s="80"/>
      <c r="K338" s="132"/>
      <c r="L338" s="81"/>
      <c r="M338" s="80"/>
      <c r="N338" s="132"/>
      <c r="O338" s="81"/>
      <c r="P338" s="80"/>
      <c r="Q338" s="132"/>
      <c r="R338" s="81"/>
    </row>
    <row r="339" spans="1:18">
      <c r="A339" s="77"/>
      <c r="B339" s="131"/>
      <c r="C339" s="79"/>
      <c r="D339" s="82"/>
      <c r="E339" s="80"/>
      <c r="F339" s="81"/>
      <c r="G339" s="80"/>
      <c r="H339" s="132"/>
      <c r="I339" s="81"/>
      <c r="J339" s="80"/>
      <c r="K339" s="132"/>
      <c r="L339" s="81"/>
      <c r="M339" s="80"/>
      <c r="N339" s="132"/>
      <c r="O339" s="81"/>
      <c r="P339" s="80"/>
      <c r="Q339" s="132"/>
      <c r="R339" s="81"/>
    </row>
    <row r="340" spans="1:18">
      <c r="A340" s="77"/>
      <c r="B340" s="131"/>
      <c r="C340" s="79"/>
      <c r="D340" s="82"/>
      <c r="E340" s="80"/>
      <c r="F340" s="81"/>
      <c r="G340" s="80"/>
      <c r="H340" s="132"/>
      <c r="I340" s="81"/>
      <c r="J340" s="80"/>
      <c r="K340" s="132"/>
      <c r="L340" s="81"/>
      <c r="M340" s="80"/>
      <c r="N340" s="132"/>
      <c r="O340" s="81"/>
      <c r="P340" s="80"/>
      <c r="Q340" s="132"/>
      <c r="R340" s="81"/>
    </row>
    <row r="341" spans="1:18">
      <c r="A341" s="77"/>
      <c r="B341" s="131"/>
      <c r="C341" s="79"/>
      <c r="D341" s="82"/>
      <c r="E341" s="80"/>
      <c r="F341" s="81"/>
      <c r="G341" s="80"/>
      <c r="H341" s="132"/>
      <c r="I341" s="81"/>
      <c r="J341" s="80"/>
      <c r="K341" s="132"/>
      <c r="L341" s="81"/>
      <c r="M341" s="80"/>
      <c r="N341" s="132"/>
      <c r="O341" s="81"/>
      <c r="P341" s="80"/>
      <c r="Q341" s="132"/>
      <c r="R341" s="81"/>
    </row>
    <row r="342" spans="1:18">
      <c r="A342" s="77"/>
      <c r="B342" s="131"/>
      <c r="C342" s="79"/>
      <c r="D342" s="82"/>
      <c r="E342" s="80"/>
      <c r="F342" s="81"/>
      <c r="G342" s="80"/>
      <c r="H342" s="132"/>
      <c r="I342" s="81"/>
      <c r="J342" s="80"/>
      <c r="K342" s="132"/>
      <c r="L342" s="81"/>
      <c r="M342" s="80"/>
      <c r="N342" s="132"/>
      <c r="O342" s="81"/>
      <c r="P342" s="80"/>
      <c r="Q342" s="132"/>
      <c r="R342" s="81"/>
    </row>
    <row r="343" spans="1:18">
      <c r="A343" s="77"/>
      <c r="B343" s="131"/>
      <c r="C343" s="79"/>
      <c r="D343" s="82"/>
      <c r="E343" s="80"/>
      <c r="F343" s="81"/>
      <c r="G343" s="80"/>
      <c r="H343" s="132"/>
      <c r="I343" s="81"/>
      <c r="J343" s="80"/>
      <c r="K343" s="132"/>
      <c r="L343" s="81"/>
      <c r="M343" s="80"/>
      <c r="N343" s="132"/>
      <c r="O343" s="81"/>
      <c r="P343" s="80"/>
      <c r="Q343" s="132"/>
      <c r="R343" s="81"/>
    </row>
    <row r="344" spans="1:18">
      <c r="A344" s="77"/>
      <c r="B344" s="131"/>
      <c r="C344" s="79"/>
      <c r="D344" s="82"/>
      <c r="E344" s="80"/>
      <c r="F344" s="81"/>
      <c r="G344" s="80"/>
      <c r="H344" s="132"/>
      <c r="I344" s="81"/>
      <c r="J344" s="80"/>
      <c r="K344" s="132"/>
      <c r="L344" s="81"/>
      <c r="M344" s="80"/>
      <c r="N344" s="132"/>
      <c r="O344" s="81"/>
      <c r="P344" s="80"/>
      <c r="Q344" s="132"/>
      <c r="R344" s="81"/>
    </row>
    <row r="345" spans="1:18">
      <c r="A345" s="77"/>
      <c r="B345" s="131"/>
      <c r="C345" s="79"/>
      <c r="D345" s="82"/>
      <c r="E345" s="80"/>
      <c r="F345" s="81"/>
      <c r="G345" s="80"/>
      <c r="H345" s="132"/>
      <c r="I345" s="81"/>
      <c r="J345" s="80"/>
      <c r="K345" s="132"/>
      <c r="L345" s="81"/>
      <c r="M345" s="80"/>
      <c r="N345" s="132"/>
      <c r="O345" s="81"/>
      <c r="P345" s="80"/>
      <c r="Q345" s="132"/>
      <c r="R345" s="81"/>
    </row>
    <row r="346" spans="1:18">
      <c r="A346" s="77"/>
      <c r="B346" s="131"/>
      <c r="C346" s="79"/>
      <c r="D346" s="82"/>
      <c r="E346" s="80"/>
      <c r="F346" s="81"/>
      <c r="G346" s="80"/>
      <c r="H346" s="132"/>
      <c r="I346" s="81"/>
      <c r="J346" s="80"/>
      <c r="K346" s="132"/>
      <c r="L346" s="81"/>
      <c r="M346" s="80"/>
      <c r="N346" s="132"/>
      <c r="O346" s="81"/>
      <c r="P346" s="80"/>
      <c r="Q346" s="132"/>
      <c r="R346" s="81"/>
    </row>
    <row r="347" spans="1:18">
      <c r="A347" s="77"/>
      <c r="B347" s="131"/>
      <c r="C347" s="79"/>
      <c r="D347" s="82"/>
      <c r="E347" s="80"/>
      <c r="F347" s="81"/>
      <c r="G347" s="80"/>
      <c r="H347" s="132"/>
      <c r="I347" s="81"/>
      <c r="J347" s="80"/>
      <c r="K347" s="132"/>
      <c r="L347" s="81"/>
      <c r="M347" s="80"/>
      <c r="N347" s="132"/>
      <c r="O347" s="81"/>
      <c r="P347" s="80"/>
      <c r="Q347" s="132"/>
      <c r="R347" s="81"/>
    </row>
    <row r="348" spans="1:18">
      <c r="A348" s="77"/>
      <c r="B348" s="131"/>
      <c r="C348" s="79"/>
      <c r="D348" s="82"/>
      <c r="E348" s="80"/>
      <c r="F348" s="81"/>
      <c r="G348" s="80"/>
      <c r="H348" s="132"/>
      <c r="I348" s="81"/>
      <c r="J348" s="80"/>
      <c r="K348" s="132"/>
      <c r="L348" s="81"/>
      <c r="M348" s="80"/>
      <c r="N348" s="132"/>
      <c r="O348" s="81"/>
      <c r="P348" s="80"/>
      <c r="Q348" s="132"/>
      <c r="R348" s="81"/>
    </row>
    <row r="349" spans="1:18">
      <c r="A349" s="77"/>
      <c r="B349" s="131"/>
      <c r="C349" s="79"/>
      <c r="D349" s="82"/>
      <c r="E349" s="80"/>
      <c r="F349" s="81"/>
      <c r="G349" s="80"/>
      <c r="H349" s="132"/>
      <c r="I349" s="81"/>
      <c r="J349" s="80"/>
      <c r="K349" s="132"/>
      <c r="L349" s="81"/>
      <c r="M349" s="80"/>
      <c r="N349" s="132"/>
      <c r="O349" s="81"/>
      <c r="P349" s="80"/>
      <c r="Q349" s="132"/>
      <c r="R349" s="81"/>
    </row>
    <row r="350" spans="1:18">
      <c r="A350" s="77"/>
      <c r="B350" s="131"/>
      <c r="C350" s="79"/>
      <c r="D350" s="82"/>
      <c r="E350" s="80"/>
      <c r="F350" s="81"/>
      <c r="G350" s="80"/>
      <c r="H350" s="132"/>
      <c r="I350" s="81"/>
      <c r="J350" s="80"/>
      <c r="K350" s="132"/>
      <c r="L350" s="81"/>
      <c r="M350" s="80"/>
      <c r="N350" s="132"/>
      <c r="O350" s="81"/>
      <c r="P350" s="80"/>
      <c r="Q350" s="132"/>
      <c r="R350" s="81"/>
    </row>
    <row r="351" spans="1:18">
      <c r="A351" s="77"/>
      <c r="B351" s="131"/>
      <c r="C351" s="79"/>
      <c r="D351" s="82"/>
      <c r="E351" s="80"/>
      <c r="F351" s="81"/>
      <c r="G351" s="80"/>
      <c r="H351" s="132"/>
      <c r="I351" s="81"/>
      <c r="J351" s="80"/>
      <c r="K351" s="132"/>
      <c r="L351" s="81"/>
      <c r="M351" s="80"/>
      <c r="N351" s="132"/>
      <c r="O351" s="81"/>
      <c r="P351" s="80"/>
      <c r="Q351" s="132"/>
      <c r="R351" s="81"/>
    </row>
    <row r="352" spans="1:18">
      <c r="A352" s="77"/>
      <c r="B352" s="131"/>
      <c r="C352" s="79"/>
      <c r="D352" s="82"/>
      <c r="E352" s="80"/>
      <c r="F352" s="81"/>
      <c r="G352" s="80"/>
      <c r="H352" s="132"/>
      <c r="I352" s="81"/>
      <c r="J352" s="80"/>
      <c r="K352" s="132"/>
      <c r="L352" s="81"/>
      <c r="M352" s="80"/>
      <c r="N352" s="132"/>
      <c r="O352" s="81"/>
      <c r="P352" s="80"/>
      <c r="Q352" s="132"/>
      <c r="R352" s="81"/>
    </row>
    <row r="353" spans="1:18">
      <c r="A353" s="77"/>
      <c r="B353" s="131"/>
      <c r="C353" s="79"/>
      <c r="D353" s="82"/>
      <c r="E353" s="80"/>
      <c r="F353" s="81"/>
      <c r="G353" s="80"/>
      <c r="H353" s="132"/>
      <c r="I353" s="81"/>
      <c r="J353" s="80"/>
      <c r="K353" s="132"/>
      <c r="L353" s="81"/>
      <c r="M353" s="80"/>
      <c r="N353" s="132"/>
      <c r="O353" s="81"/>
      <c r="P353" s="80"/>
      <c r="Q353" s="132"/>
      <c r="R353" s="81"/>
    </row>
    <row r="354" spans="1:18">
      <c r="A354" s="77"/>
      <c r="B354" s="131"/>
      <c r="C354" s="79"/>
      <c r="D354" s="82"/>
      <c r="E354" s="80"/>
      <c r="F354" s="81"/>
      <c r="G354" s="80"/>
      <c r="H354" s="132"/>
      <c r="I354" s="81"/>
      <c r="J354" s="80"/>
      <c r="K354" s="132"/>
      <c r="L354" s="81"/>
      <c r="M354" s="80"/>
      <c r="N354" s="132"/>
      <c r="O354" s="81"/>
      <c r="P354" s="80"/>
      <c r="Q354" s="132"/>
      <c r="R354" s="81"/>
    </row>
    <row r="355" spans="1:18">
      <c r="A355" s="77"/>
      <c r="B355" s="131"/>
      <c r="C355" s="79"/>
      <c r="D355" s="82"/>
      <c r="E355" s="80"/>
      <c r="F355" s="81"/>
      <c r="G355" s="80"/>
      <c r="H355" s="132"/>
      <c r="I355" s="81"/>
      <c r="J355" s="80"/>
      <c r="K355" s="132"/>
      <c r="L355" s="81"/>
      <c r="M355" s="80"/>
      <c r="N355" s="132"/>
      <c r="O355" s="81"/>
      <c r="P355" s="80"/>
      <c r="Q355" s="132"/>
      <c r="R355" s="81"/>
    </row>
    <row r="356" spans="1:18">
      <c r="A356" s="77"/>
      <c r="B356" s="131"/>
      <c r="C356" s="79"/>
      <c r="D356" s="82"/>
      <c r="E356" s="80"/>
      <c r="F356" s="81"/>
      <c r="G356" s="80"/>
      <c r="H356" s="132"/>
      <c r="I356" s="81"/>
      <c r="J356" s="80"/>
      <c r="K356" s="132"/>
      <c r="L356" s="81"/>
      <c r="M356" s="80"/>
      <c r="N356" s="132"/>
      <c r="O356" s="81"/>
      <c r="P356" s="80"/>
      <c r="Q356" s="132"/>
      <c r="R356" s="81"/>
    </row>
    <row r="357" spans="1:18">
      <c r="A357" s="77" t="s">
        <v>454</v>
      </c>
      <c r="B357" s="131"/>
      <c r="C357" s="79"/>
      <c r="D357" s="82"/>
      <c r="E357" s="80"/>
      <c r="F357" s="81"/>
      <c r="G357" s="80"/>
      <c r="H357" s="132"/>
      <c r="I357" s="81"/>
      <c r="J357" s="80"/>
      <c r="K357" s="132"/>
      <c r="L357" s="81"/>
      <c r="M357" s="80"/>
      <c r="N357" s="132"/>
      <c r="O357" s="81"/>
      <c r="P357" s="80"/>
      <c r="Q357" s="132"/>
      <c r="R357" s="81"/>
    </row>
    <row r="358" spans="1:18">
      <c r="A358" s="77"/>
      <c r="B358" s="131"/>
      <c r="C358" s="79"/>
      <c r="D358" s="82"/>
      <c r="E358" s="80"/>
      <c r="F358" s="81"/>
      <c r="G358" s="80"/>
      <c r="H358" s="132"/>
      <c r="I358" s="81"/>
      <c r="J358" s="80"/>
      <c r="K358" s="132"/>
      <c r="L358" s="81"/>
      <c r="M358" s="80"/>
      <c r="N358" s="132"/>
      <c r="O358" s="81"/>
      <c r="P358" s="80"/>
      <c r="Q358" s="132"/>
      <c r="R358" s="81"/>
    </row>
    <row r="359" spans="1:18">
      <c r="A359" s="77"/>
      <c r="B359" s="131"/>
      <c r="C359" s="79"/>
      <c r="D359" s="82"/>
      <c r="E359" s="80"/>
      <c r="F359" s="81"/>
      <c r="G359" s="80"/>
      <c r="H359" s="132"/>
      <c r="I359" s="81"/>
      <c r="J359" s="80"/>
      <c r="K359" s="132"/>
      <c r="L359" s="81"/>
      <c r="M359" s="80"/>
      <c r="N359" s="132"/>
      <c r="O359" s="81"/>
      <c r="P359" s="80"/>
      <c r="Q359" s="132"/>
      <c r="R359" s="81"/>
    </row>
    <row r="360" spans="1:18">
      <c r="A360" s="77"/>
      <c r="B360" s="131"/>
      <c r="C360" s="79"/>
      <c r="D360" s="82"/>
      <c r="E360" s="80"/>
      <c r="F360" s="81"/>
      <c r="G360" s="80"/>
      <c r="H360" s="132"/>
      <c r="I360" s="81"/>
      <c r="J360" s="80"/>
      <c r="K360" s="132"/>
      <c r="L360" s="81"/>
      <c r="M360" s="80"/>
      <c r="N360" s="132"/>
      <c r="O360" s="81"/>
      <c r="P360" s="80"/>
      <c r="Q360" s="132"/>
      <c r="R360" s="81"/>
    </row>
    <row r="361" spans="1:18">
      <c r="A361" s="77"/>
      <c r="B361" s="131"/>
      <c r="C361" s="79"/>
      <c r="D361" s="82"/>
      <c r="E361" s="80"/>
      <c r="F361" s="81"/>
      <c r="G361" s="80"/>
      <c r="H361" s="132"/>
      <c r="I361" s="81"/>
      <c r="J361" s="80"/>
      <c r="K361" s="132"/>
      <c r="L361" s="81"/>
      <c r="M361" s="80"/>
      <c r="N361" s="132"/>
      <c r="O361" s="81"/>
      <c r="P361" s="80"/>
      <c r="Q361" s="132"/>
      <c r="R361" s="81"/>
    </row>
    <row r="362" spans="1:18">
      <c r="A362" s="77"/>
      <c r="B362" s="131"/>
      <c r="C362" s="79"/>
      <c r="D362" s="82"/>
      <c r="E362" s="80"/>
      <c r="F362" s="81"/>
      <c r="G362" s="80"/>
      <c r="H362" s="132"/>
      <c r="I362" s="81"/>
      <c r="J362" s="80"/>
      <c r="K362" s="132"/>
      <c r="L362" s="81"/>
      <c r="M362" s="80"/>
      <c r="N362" s="132"/>
      <c r="O362" s="81"/>
      <c r="P362" s="80"/>
      <c r="Q362" s="132"/>
      <c r="R362" s="81"/>
    </row>
    <row r="363" spans="1:18">
      <c r="A363" s="77"/>
      <c r="B363" s="131"/>
      <c r="C363" s="79"/>
      <c r="D363" s="82"/>
      <c r="E363" s="80"/>
      <c r="F363" s="81"/>
      <c r="G363" s="80"/>
      <c r="H363" s="132"/>
      <c r="I363" s="81"/>
      <c r="J363" s="80"/>
      <c r="K363" s="132"/>
      <c r="L363" s="81"/>
      <c r="M363" s="80"/>
      <c r="N363" s="132"/>
      <c r="O363" s="81"/>
      <c r="P363" s="80"/>
      <c r="Q363" s="132"/>
      <c r="R363" s="81"/>
    </row>
    <row r="364" spans="1:18">
      <c r="A364" s="77"/>
      <c r="B364" s="131"/>
      <c r="C364" s="79"/>
      <c r="D364" s="82"/>
      <c r="E364" s="80"/>
      <c r="F364" s="81"/>
      <c r="G364" s="80"/>
      <c r="H364" s="132"/>
      <c r="I364" s="81"/>
      <c r="J364" s="80"/>
      <c r="K364" s="132"/>
      <c r="L364" s="81"/>
      <c r="M364" s="80"/>
      <c r="N364" s="132"/>
      <c r="O364" s="81"/>
      <c r="P364" s="80"/>
      <c r="Q364" s="132"/>
      <c r="R364" s="81"/>
    </row>
    <row r="365" spans="1:18">
      <c r="A365" s="77"/>
      <c r="B365" s="131"/>
      <c r="C365" s="79"/>
      <c r="D365" s="82"/>
      <c r="E365" s="80"/>
      <c r="F365" s="81"/>
      <c r="G365" s="80"/>
      <c r="H365" s="132"/>
      <c r="I365" s="81"/>
      <c r="J365" s="80"/>
      <c r="K365" s="132"/>
      <c r="L365" s="81"/>
      <c r="M365" s="80"/>
      <c r="N365" s="132"/>
      <c r="O365" s="81"/>
      <c r="P365" s="80"/>
      <c r="Q365" s="132"/>
      <c r="R365" s="81"/>
    </row>
    <row r="366" spans="1:18">
      <c r="A366" s="77"/>
      <c r="B366" s="131"/>
      <c r="C366" s="79"/>
      <c r="D366" s="82"/>
      <c r="E366" s="80"/>
      <c r="F366" s="81"/>
      <c r="G366" s="80"/>
      <c r="H366" s="132"/>
      <c r="I366" s="81"/>
      <c r="J366" s="80"/>
      <c r="K366" s="132"/>
      <c r="L366" s="81"/>
      <c r="M366" s="80"/>
      <c r="N366" s="132"/>
      <c r="O366" s="81"/>
      <c r="P366" s="80"/>
      <c r="Q366" s="132"/>
      <c r="R366" s="81"/>
    </row>
    <row r="367" spans="1:18">
      <c r="A367" s="77"/>
      <c r="B367" s="131"/>
      <c r="C367" s="79"/>
      <c r="D367" s="82"/>
      <c r="E367" s="80"/>
      <c r="F367" s="81"/>
      <c r="G367" s="80"/>
      <c r="H367" s="132"/>
      <c r="I367" s="81"/>
      <c r="J367" s="80"/>
      <c r="K367" s="132"/>
      <c r="L367" s="81"/>
      <c r="M367" s="80"/>
      <c r="N367" s="132"/>
      <c r="O367" s="81"/>
      <c r="P367" s="80"/>
      <c r="Q367" s="132"/>
      <c r="R367" s="81"/>
    </row>
    <row r="368" spans="1:18">
      <c r="A368" s="77"/>
      <c r="B368" s="131"/>
      <c r="C368" s="79"/>
      <c r="D368" s="82"/>
      <c r="E368" s="80"/>
      <c r="F368" s="81"/>
      <c r="G368" s="80"/>
      <c r="H368" s="132"/>
      <c r="I368" s="81"/>
      <c r="J368" s="80"/>
      <c r="K368" s="132"/>
      <c r="L368" s="81"/>
      <c r="M368" s="80"/>
      <c r="N368" s="132"/>
      <c r="O368" s="81"/>
      <c r="P368" s="80"/>
      <c r="Q368" s="132"/>
      <c r="R368" s="81"/>
    </row>
    <row r="369" spans="1:18">
      <c r="A369" s="77"/>
      <c r="B369" s="131"/>
      <c r="C369" s="79"/>
      <c r="D369" s="82"/>
      <c r="E369" s="80"/>
      <c r="F369" s="81"/>
      <c r="G369" s="80"/>
      <c r="H369" s="132"/>
      <c r="I369" s="81"/>
      <c r="J369" s="80"/>
      <c r="K369" s="132"/>
      <c r="L369" s="81"/>
      <c r="M369" s="80"/>
      <c r="N369" s="132"/>
      <c r="O369" s="81"/>
      <c r="P369" s="80"/>
      <c r="Q369" s="132"/>
      <c r="R369" s="81"/>
    </row>
    <row r="370" spans="1:18">
      <c r="A370" s="77"/>
      <c r="B370" s="131"/>
      <c r="C370" s="79"/>
      <c r="D370" s="82"/>
      <c r="E370" s="80"/>
      <c r="F370" s="81"/>
      <c r="G370" s="80"/>
      <c r="H370" s="132"/>
      <c r="I370" s="81"/>
      <c r="J370" s="80"/>
      <c r="K370" s="132"/>
      <c r="L370" s="81"/>
      <c r="M370" s="80"/>
      <c r="N370" s="132"/>
      <c r="O370" s="81"/>
      <c r="P370" s="80"/>
      <c r="Q370" s="132"/>
      <c r="R370" s="81"/>
    </row>
    <row r="371" spans="1:18">
      <c r="A371" s="77"/>
      <c r="B371" s="131"/>
      <c r="C371" s="79"/>
      <c r="D371" s="82"/>
      <c r="E371" s="80"/>
      <c r="F371" s="81"/>
      <c r="G371" s="80"/>
      <c r="H371" s="132"/>
      <c r="I371" s="81"/>
      <c r="J371" s="80"/>
      <c r="K371" s="132"/>
      <c r="L371" s="81"/>
      <c r="M371" s="80"/>
      <c r="N371" s="132"/>
      <c r="O371" s="81"/>
      <c r="P371" s="80"/>
      <c r="Q371" s="132"/>
      <c r="R371" s="81"/>
    </row>
    <row r="372" spans="1:18">
      <c r="A372" s="77"/>
      <c r="B372" s="131"/>
      <c r="C372" s="79"/>
      <c r="D372" s="82"/>
      <c r="E372" s="80"/>
      <c r="F372" s="81"/>
      <c r="G372" s="80"/>
      <c r="H372" s="132"/>
      <c r="I372" s="81"/>
      <c r="J372" s="80"/>
      <c r="K372" s="132"/>
      <c r="L372" s="81"/>
      <c r="M372" s="80"/>
      <c r="N372" s="132"/>
      <c r="O372" s="81"/>
      <c r="P372" s="80"/>
      <c r="Q372" s="132"/>
      <c r="R372" s="81"/>
    </row>
    <row r="373" spans="1:18">
      <c r="A373" s="77"/>
      <c r="B373" s="131"/>
      <c r="C373" s="79"/>
      <c r="D373" s="82"/>
      <c r="E373" s="80"/>
      <c r="F373" s="81"/>
      <c r="G373" s="80"/>
      <c r="H373" s="132"/>
      <c r="I373" s="81"/>
      <c r="J373" s="80"/>
      <c r="K373" s="132"/>
      <c r="L373" s="81"/>
      <c r="M373" s="80"/>
      <c r="N373" s="132"/>
      <c r="O373" s="81"/>
      <c r="P373" s="80"/>
      <c r="Q373" s="132"/>
      <c r="R373" s="81"/>
    </row>
    <row r="374" spans="1:18">
      <c r="A374" s="77"/>
      <c r="B374" s="131"/>
      <c r="C374" s="79"/>
      <c r="D374" s="82"/>
      <c r="E374" s="80"/>
      <c r="F374" s="81"/>
      <c r="G374" s="80"/>
      <c r="H374" s="132"/>
      <c r="I374" s="81"/>
      <c r="J374" s="80"/>
      <c r="K374" s="132"/>
      <c r="L374" s="81"/>
      <c r="M374" s="80"/>
      <c r="N374" s="132"/>
      <c r="O374" s="81"/>
      <c r="P374" s="80"/>
      <c r="Q374" s="132"/>
      <c r="R374" s="81"/>
    </row>
    <row r="375" spans="1:18">
      <c r="A375" s="77"/>
      <c r="B375" s="131"/>
      <c r="C375" s="79"/>
      <c r="D375" s="82"/>
      <c r="E375" s="80"/>
      <c r="F375" s="81"/>
      <c r="G375" s="80"/>
      <c r="H375" s="132"/>
      <c r="I375" s="81"/>
      <c r="J375" s="80"/>
      <c r="K375" s="132"/>
      <c r="L375" s="81"/>
      <c r="M375" s="80"/>
      <c r="N375" s="132"/>
      <c r="O375" s="81"/>
      <c r="P375" s="80"/>
      <c r="Q375" s="132"/>
      <c r="R375" s="81"/>
    </row>
    <row r="376" spans="1:18">
      <c r="A376" s="77"/>
      <c r="B376" s="131"/>
      <c r="C376" s="79"/>
      <c r="D376" s="82"/>
      <c r="E376" s="80"/>
      <c r="F376" s="81"/>
      <c r="G376" s="80"/>
      <c r="H376" s="132"/>
      <c r="I376" s="81"/>
      <c r="J376" s="80"/>
      <c r="K376" s="132"/>
      <c r="L376" s="81"/>
      <c r="M376" s="80"/>
      <c r="N376" s="132"/>
      <c r="O376" s="81"/>
      <c r="P376" s="80"/>
      <c r="Q376" s="132"/>
      <c r="R376" s="81"/>
    </row>
    <row r="377" spans="1:18">
      <c r="A377" s="77"/>
      <c r="B377" s="131"/>
      <c r="C377" s="79"/>
      <c r="D377" s="82"/>
      <c r="E377" s="80"/>
      <c r="F377" s="81"/>
      <c r="G377" s="80"/>
      <c r="H377" s="132"/>
      <c r="I377" s="81"/>
      <c r="J377" s="80"/>
      <c r="K377" s="132"/>
      <c r="L377" s="81"/>
      <c r="M377" s="80"/>
      <c r="N377" s="132"/>
      <c r="O377" s="81"/>
      <c r="P377" s="80"/>
      <c r="Q377" s="132"/>
      <c r="R377" s="81"/>
    </row>
    <row r="378" spans="1:18">
      <c r="A378" s="77"/>
      <c r="B378" s="131"/>
      <c r="C378" s="79"/>
      <c r="D378" s="82"/>
      <c r="E378" s="80"/>
      <c r="F378" s="81"/>
      <c r="G378" s="80"/>
      <c r="H378" s="132"/>
      <c r="I378" s="81"/>
      <c r="J378" s="80"/>
      <c r="K378" s="132"/>
      <c r="L378" s="81"/>
      <c r="M378" s="80"/>
      <c r="N378" s="132"/>
      <c r="O378" s="81"/>
      <c r="P378" s="80"/>
      <c r="Q378" s="132"/>
      <c r="R378" s="81"/>
    </row>
    <row r="379" spans="1:18">
      <c r="A379" s="77"/>
      <c r="B379" s="131"/>
      <c r="C379" s="79"/>
      <c r="D379" s="82"/>
      <c r="E379" s="80"/>
      <c r="F379" s="81"/>
      <c r="G379" s="80"/>
      <c r="H379" s="132"/>
      <c r="I379" s="81"/>
      <c r="J379" s="80"/>
      <c r="K379" s="132"/>
      <c r="L379" s="81"/>
      <c r="M379" s="80"/>
      <c r="N379" s="132"/>
      <c r="O379" s="81"/>
      <c r="P379" s="80"/>
      <c r="Q379" s="132"/>
      <c r="R379" s="81"/>
    </row>
    <row r="380" spans="1:18">
      <c r="A380" s="77"/>
      <c r="B380" s="131"/>
      <c r="C380" s="79"/>
      <c r="D380" s="82"/>
      <c r="E380" s="80"/>
      <c r="F380" s="81"/>
      <c r="G380" s="80"/>
      <c r="H380" s="132"/>
      <c r="I380" s="81"/>
      <c r="J380" s="80"/>
      <c r="K380" s="132"/>
      <c r="L380" s="81"/>
      <c r="M380" s="80"/>
      <c r="N380" s="132"/>
      <c r="O380" s="81"/>
      <c r="P380" s="80"/>
      <c r="Q380" s="132"/>
      <c r="R380" s="81"/>
    </row>
    <row r="381" spans="1:18">
      <c r="A381" s="77"/>
      <c r="B381" s="131"/>
      <c r="C381" s="79"/>
      <c r="D381" s="82"/>
      <c r="E381" s="80"/>
      <c r="F381" s="81"/>
      <c r="G381" s="80"/>
      <c r="H381" s="132"/>
      <c r="I381" s="81"/>
      <c r="J381" s="80"/>
      <c r="K381" s="132"/>
      <c r="L381" s="81"/>
      <c r="M381" s="80"/>
      <c r="N381" s="132"/>
      <c r="O381" s="81"/>
      <c r="P381" s="80"/>
      <c r="Q381" s="132"/>
      <c r="R381" s="81"/>
    </row>
    <row r="382" spans="1:18">
      <c r="A382" s="77"/>
      <c r="B382" s="131"/>
      <c r="C382" s="79"/>
      <c r="D382" s="82"/>
      <c r="E382" s="80"/>
      <c r="F382" s="81"/>
      <c r="G382" s="80"/>
      <c r="H382" s="132"/>
      <c r="I382" s="81"/>
      <c r="J382" s="80"/>
      <c r="K382" s="132"/>
      <c r="L382" s="81"/>
      <c r="M382" s="80"/>
      <c r="N382" s="132"/>
      <c r="O382" s="81"/>
      <c r="P382" s="80"/>
      <c r="Q382" s="132"/>
      <c r="R382" s="81"/>
    </row>
    <row r="383" spans="1:18">
      <c r="A383" s="77"/>
      <c r="B383" s="131"/>
      <c r="C383" s="79"/>
      <c r="D383" s="82"/>
      <c r="E383" s="80"/>
      <c r="F383" s="81"/>
      <c r="G383" s="80"/>
      <c r="H383" s="132"/>
      <c r="I383" s="81"/>
      <c r="J383" s="80"/>
      <c r="K383" s="132"/>
      <c r="L383" s="81"/>
      <c r="M383" s="80"/>
      <c r="N383" s="132"/>
      <c r="O383" s="81"/>
      <c r="P383" s="80"/>
      <c r="Q383" s="132"/>
      <c r="R383" s="81"/>
    </row>
    <row r="384" spans="1:18">
      <c r="A384" s="77"/>
      <c r="B384" s="131"/>
      <c r="C384" s="79"/>
      <c r="D384" s="82"/>
      <c r="E384" s="80"/>
      <c r="F384" s="81"/>
      <c r="G384" s="80"/>
      <c r="H384" s="132"/>
      <c r="I384" s="81"/>
      <c r="J384" s="80"/>
      <c r="K384" s="132"/>
      <c r="L384" s="81"/>
      <c r="M384" s="80"/>
      <c r="N384" s="132"/>
      <c r="O384" s="81"/>
      <c r="P384" s="80"/>
      <c r="Q384" s="132"/>
      <c r="R384" s="81"/>
    </row>
    <row r="385" spans="1:18">
      <c r="A385" s="77"/>
      <c r="B385" s="131"/>
      <c r="C385" s="79"/>
      <c r="D385" s="82"/>
      <c r="E385" s="80"/>
      <c r="F385" s="81"/>
      <c r="G385" s="80"/>
      <c r="H385" s="132"/>
      <c r="I385" s="81"/>
      <c r="J385" s="80"/>
      <c r="K385" s="132"/>
      <c r="L385" s="81"/>
      <c r="M385" s="80"/>
      <c r="N385" s="132"/>
      <c r="O385" s="81"/>
      <c r="P385" s="80"/>
      <c r="Q385" s="132"/>
      <c r="R385" s="81"/>
    </row>
    <row r="386" spans="1:18">
      <c r="A386" s="77"/>
      <c r="B386" s="131"/>
      <c r="C386" s="79"/>
      <c r="D386" s="82"/>
      <c r="E386" s="80"/>
      <c r="F386" s="81"/>
      <c r="G386" s="80"/>
      <c r="H386" s="132"/>
      <c r="I386" s="81"/>
      <c r="J386" s="80"/>
      <c r="K386" s="132"/>
      <c r="L386" s="81"/>
      <c r="M386" s="80"/>
      <c r="N386" s="132"/>
      <c r="O386" s="81"/>
      <c r="P386" s="80"/>
      <c r="Q386" s="132"/>
      <c r="R386" s="81"/>
    </row>
    <row r="387" spans="1:18">
      <c r="A387" s="77"/>
      <c r="B387" s="131"/>
      <c r="C387" s="79"/>
      <c r="D387" s="82"/>
      <c r="E387" s="80"/>
      <c r="F387" s="81"/>
      <c r="G387" s="80"/>
      <c r="H387" s="132"/>
      <c r="I387" s="81"/>
      <c r="J387" s="80"/>
      <c r="K387" s="132"/>
      <c r="L387" s="81"/>
      <c r="M387" s="80"/>
      <c r="N387" s="132"/>
      <c r="O387" s="81"/>
      <c r="P387" s="80"/>
      <c r="Q387" s="132"/>
      <c r="R387" s="81"/>
    </row>
    <row r="388" spans="1:18">
      <c r="A388" s="77"/>
      <c r="B388" s="131"/>
      <c r="C388" s="79"/>
      <c r="D388" s="82"/>
      <c r="E388" s="80"/>
      <c r="F388" s="81"/>
      <c r="G388" s="80"/>
      <c r="H388" s="132"/>
      <c r="I388" s="81"/>
      <c r="J388" s="80"/>
      <c r="K388" s="132"/>
      <c r="L388" s="81"/>
      <c r="M388" s="80"/>
      <c r="N388" s="132"/>
      <c r="O388" s="81"/>
      <c r="P388" s="80"/>
      <c r="Q388" s="132"/>
      <c r="R388" s="81"/>
    </row>
    <row r="389" spans="1:18">
      <c r="A389" s="77"/>
      <c r="B389" s="131"/>
      <c r="C389" s="79"/>
      <c r="D389" s="82"/>
      <c r="E389" s="80"/>
      <c r="F389" s="81"/>
      <c r="G389" s="80"/>
      <c r="H389" s="132"/>
      <c r="I389" s="81"/>
      <c r="J389" s="80"/>
      <c r="K389" s="132"/>
      <c r="L389" s="81"/>
      <c r="M389" s="80"/>
      <c r="N389" s="132"/>
      <c r="O389" s="81"/>
      <c r="P389" s="80"/>
      <c r="Q389" s="132"/>
      <c r="R389" s="81"/>
    </row>
    <row r="390" spans="1:18">
      <c r="A390" s="77"/>
      <c r="B390" s="131"/>
      <c r="C390" s="79"/>
      <c r="D390" s="82"/>
      <c r="E390" s="80"/>
      <c r="F390" s="81"/>
      <c r="G390" s="80"/>
      <c r="H390" s="132"/>
      <c r="I390" s="81"/>
      <c r="J390" s="80"/>
      <c r="K390" s="132"/>
      <c r="L390" s="81"/>
      <c r="M390" s="80"/>
      <c r="N390" s="132"/>
      <c r="O390" s="81"/>
      <c r="P390" s="80"/>
      <c r="Q390" s="132"/>
      <c r="R390" s="81"/>
    </row>
    <row r="391" spans="1:18">
      <c r="A391" s="77"/>
      <c r="B391" s="131"/>
      <c r="C391" s="79"/>
      <c r="D391" s="82"/>
      <c r="E391" s="80"/>
      <c r="F391" s="81"/>
      <c r="G391" s="80"/>
      <c r="H391" s="132"/>
      <c r="I391" s="81"/>
      <c r="J391" s="80"/>
      <c r="K391" s="132"/>
      <c r="L391" s="81"/>
      <c r="M391" s="80"/>
      <c r="N391" s="132"/>
      <c r="O391" s="81"/>
      <c r="P391" s="80"/>
      <c r="Q391" s="132"/>
      <c r="R391" s="81"/>
    </row>
    <row r="392" spans="1:18">
      <c r="A392" s="77"/>
      <c r="B392" s="131"/>
      <c r="C392" s="79"/>
      <c r="D392" s="82"/>
      <c r="E392" s="80"/>
      <c r="F392" s="81"/>
      <c r="G392" s="80"/>
      <c r="H392" s="132"/>
      <c r="I392" s="81"/>
      <c r="J392" s="80"/>
      <c r="K392" s="132"/>
      <c r="L392" s="81"/>
      <c r="M392" s="80"/>
      <c r="N392" s="132"/>
      <c r="O392" s="81"/>
      <c r="P392" s="80"/>
      <c r="Q392" s="132"/>
      <c r="R392" s="81"/>
    </row>
    <row r="393" spans="1:18">
      <c r="A393" s="77"/>
      <c r="B393" s="131"/>
      <c r="C393" s="79"/>
      <c r="D393" s="82"/>
      <c r="E393" s="80"/>
      <c r="F393" s="81"/>
      <c r="G393" s="80"/>
      <c r="H393" s="132"/>
      <c r="I393" s="81"/>
      <c r="J393" s="80"/>
      <c r="K393" s="132"/>
      <c r="L393" s="81"/>
      <c r="M393" s="80"/>
      <c r="N393" s="132"/>
      <c r="O393" s="81"/>
      <c r="P393" s="80"/>
      <c r="Q393" s="132"/>
      <c r="R393" s="81"/>
    </row>
    <row r="394" spans="1:18">
      <c r="A394" s="77"/>
      <c r="B394" s="131"/>
      <c r="C394" s="79"/>
      <c r="D394" s="82"/>
      <c r="E394" s="80"/>
      <c r="F394" s="81"/>
      <c r="G394" s="80"/>
      <c r="H394" s="132"/>
      <c r="I394" s="81"/>
      <c r="J394" s="80"/>
      <c r="K394" s="132"/>
      <c r="L394" s="81"/>
      <c r="M394" s="80"/>
      <c r="N394" s="132"/>
      <c r="O394" s="81"/>
      <c r="P394" s="80"/>
      <c r="Q394" s="132"/>
      <c r="R394" s="81"/>
    </row>
    <row r="395" spans="1:18">
      <c r="A395" s="77"/>
      <c r="B395" s="131"/>
      <c r="C395" s="79"/>
      <c r="D395" s="82"/>
      <c r="E395" s="80"/>
      <c r="F395" s="81"/>
      <c r="G395" s="80"/>
      <c r="H395" s="132"/>
      <c r="I395" s="81"/>
      <c r="J395" s="80"/>
      <c r="K395" s="132"/>
      <c r="L395" s="81"/>
      <c r="M395" s="80"/>
      <c r="N395" s="132"/>
      <c r="O395" s="81"/>
      <c r="P395" s="80"/>
      <c r="Q395" s="132"/>
      <c r="R395" s="81"/>
    </row>
    <row r="396" spans="1:18">
      <c r="A396" s="77"/>
      <c r="B396" s="131"/>
      <c r="C396" s="79"/>
      <c r="D396" s="82"/>
      <c r="E396" s="80"/>
      <c r="F396" s="81"/>
      <c r="G396" s="80"/>
      <c r="H396" s="132"/>
      <c r="I396" s="81"/>
      <c r="J396" s="80"/>
      <c r="K396" s="132"/>
      <c r="L396" s="81"/>
      <c r="M396" s="80"/>
      <c r="N396" s="132"/>
      <c r="O396" s="81"/>
      <c r="P396" s="80"/>
      <c r="Q396" s="132"/>
      <c r="R396" s="81"/>
    </row>
    <row r="397" spans="1:18">
      <c r="A397" s="77"/>
      <c r="B397" s="131"/>
      <c r="C397" s="79"/>
      <c r="D397" s="82"/>
      <c r="E397" s="80"/>
      <c r="F397" s="81"/>
      <c r="G397" s="80"/>
      <c r="H397" s="132"/>
      <c r="I397" s="81"/>
      <c r="J397" s="80"/>
      <c r="K397" s="132"/>
      <c r="L397" s="81"/>
      <c r="M397" s="80"/>
      <c r="N397" s="132"/>
      <c r="O397" s="81"/>
      <c r="P397" s="80"/>
      <c r="Q397" s="132"/>
      <c r="R397" s="81"/>
    </row>
    <row r="398" spans="1:18">
      <c r="A398" s="77"/>
      <c r="B398" s="131"/>
      <c r="C398" s="79"/>
      <c r="D398" s="82"/>
      <c r="E398" s="80"/>
      <c r="F398" s="81"/>
      <c r="G398" s="80"/>
      <c r="H398" s="132"/>
      <c r="I398" s="81"/>
      <c r="J398" s="80"/>
      <c r="K398" s="132"/>
      <c r="L398" s="81"/>
      <c r="M398" s="80"/>
      <c r="N398" s="132"/>
      <c r="O398" s="81"/>
      <c r="P398" s="80"/>
      <c r="Q398" s="132"/>
      <c r="R398" s="81"/>
    </row>
    <row r="399" spans="1:18">
      <c r="A399" s="77"/>
      <c r="B399" s="131"/>
      <c r="C399" s="79"/>
      <c r="D399" s="82"/>
      <c r="E399" s="80"/>
      <c r="F399" s="81"/>
      <c r="G399" s="80"/>
      <c r="H399" s="132"/>
      <c r="I399" s="81"/>
      <c r="J399" s="80"/>
      <c r="K399" s="132"/>
      <c r="L399" s="81"/>
      <c r="M399" s="80"/>
      <c r="N399" s="132"/>
      <c r="O399" s="81"/>
      <c r="P399" s="80"/>
      <c r="Q399" s="132"/>
      <c r="R399" s="81"/>
    </row>
    <row r="400" spans="1:18">
      <c r="A400" s="77"/>
      <c r="B400" s="131"/>
      <c r="C400" s="79"/>
      <c r="D400" s="82"/>
      <c r="E400" s="80"/>
      <c r="F400" s="81"/>
      <c r="G400" s="80"/>
      <c r="H400" s="132"/>
      <c r="I400" s="81"/>
      <c r="J400" s="80"/>
      <c r="K400" s="132"/>
      <c r="L400" s="81"/>
      <c r="M400" s="80"/>
      <c r="N400" s="132"/>
      <c r="O400" s="81"/>
      <c r="P400" s="80"/>
      <c r="Q400" s="132"/>
      <c r="R400" s="81"/>
    </row>
    <row r="401" spans="1:18">
      <c r="A401" s="77"/>
      <c r="B401" s="131"/>
      <c r="C401" s="79"/>
      <c r="D401" s="82"/>
      <c r="E401" s="80"/>
      <c r="F401" s="81"/>
      <c r="G401" s="80"/>
      <c r="H401" s="132"/>
      <c r="I401" s="81"/>
      <c r="J401" s="80"/>
      <c r="K401" s="132"/>
      <c r="L401" s="81"/>
      <c r="M401" s="80"/>
      <c r="N401" s="132"/>
      <c r="O401" s="81"/>
      <c r="P401" s="80"/>
      <c r="Q401" s="132"/>
      <c r="R401" s="81"/>
    </row>
    <row r="402" spans="1:18">
      <c r="A402" s="77"/>
      <c r="B402" s="131"/>
      <c r="C402" s="79"/>
      <c r="D402" s="82"/>
      <c r="E402" s="80"/>
      <c r="F402" s="81"/>
      <c r="G402" s="80"/>
      <c r="H402" s="132"/>
      <c r="I402" s="81"/>
      <c r="J402" s="80"/>
      <c r="K402" s="132"/>
      <c r="L402" s="81"/>
      <c r="M402" s="80"/>
      <c r="N402" s="132"/>
      <c r="O402" s="81"/>
      <c r="P402" s="80"/>
      <c r="Q402" s="132"/>
      <c r="R402" s="81"/>
    </row>
    <row r="403" spans="1:18">
      <c r="A403" s="77"/>
      <c r="B403" s="131"/>
      <c r="C403" s="79"/>
      <c r="D403" s="82"/>
      <c r="E403" s="80"/>
      <c r="F403" s="81"/>
      <c r="G403" s="80"/>
      <c r="H403" s="132"/>
      <c r="I403" s="81"/>
      <c r="J403" s="80"/>
      <c r="K403" s="132"/>
      <c r="L403" s="81"/>
      <c r="M403" s="80"/>
      <c r="N403" s="132"/>
      <c r="O403" s="81"/>
      <c r="P403" s="80"/>
      <c r="Q403" s="132"/>
      <c r="R403" s="81"/>
    </row>
    <row r="404" spans="1:18">
      <c r="A404" s="77"/>
      <c r="B404" s="131"/>
      <c r="C404" s="79"/>
      <c r="D404" s="82"/>
      <c r="E404" s="80"/>
      <c r="F404" s="81"/>
      <c r="G404" s="80"/>
      <c r="H404" s="132"/>
      <c r="I404" s="81"/>
      <c r="J404" s="80"/>
      <c r="K404" s="132"/>
      <c r="L404" s="81"/>
      <c r="M404" s="80"/>
      <c r="N404" s="132"/>
      <c r="O404" s="81"/>
      <c r="P404" s="80"/>
      <c r="Q404" s="132"/>
      <c r="R404" s="81"/>
    </row>
    <row r="405" spans="1:18">
      <c r="A405" s="77"/>
      <c r="B405" s="131"/>
      <c r="C405" s="79"/>
      <c r="D405" s="82"/>
      <c r="E405" s="80"/>
      <c r="F405" s="81"/>
      <c r="G405" s="80"/>
      <c r="H405" s="132"/>
      <c r="I405" s="81"/>
      <c r="J405" s="80"/>
      <c r="K405" s="132"/>
      <c r="L405" s="81"/>
      <c r="M405" s="80"/>
      <c r="N405" s="132"/>
      <c r="O405" s="81"/>
      <c r="P405" s="80"/>
      <c r="Q405" s="132"/>
      <c r="R405" s="81"/>
    </row>
    <row r="406" spans="1:18">
      <c r="A406" s="77"/>
      <c r="B406" s="131"/>
      <c r="C406" s="79"/>
      <c r="D406" s="82"/>
      <c r="E406" s="80"/>
      <c r="F406" s="81"/>
      <c r="G406" s="80"/>
      <c r="H406" s="132"/>
      <c r="I406" s="81"/>
      <c r="J406" s="80"/>
      <c r="K406" s="132"/>
      <c r="L406" s="81"/>
      <c r="M406" s="80"/>
      <c r="N406" s="132"/>
      <c r="O406" s="81"/>
      <c r="P406" s="80"/>
      <c r="Q406" s="132"/>
      <c r="R406" s="81"/>
    </row>
    <row r="407" spans="1:18">
      <c r="A407" s="77"/>
      <c r="B407" s="131"/>
      <c r="C407" s="79"/>
      <c r="D407" s="82"/>
      <c r="E407" s="80"/>
      <c r="F407" s="81"/>
      <c r="G407" s="80"/>
      <c r="H407" s="132"/>
      <c r="I407" s="81"/>
      <c r="J407" s="80"/>
      <c r="K407" s="132"/>
      <c r="L407" s="81"/>
      <c r="M407" s="80"/>
      <c r="N407" s="132"/>
      <c r="O407" s="81"/>
      <c r="P407" s="80"/>
      <c r="Q407" s="132"/>
      <c r="R407" s="81"/>
    </row>
    <row r="408" spans="1:18">
      <c r="A408" s="77"/>
      <c r="B408" s="131"/>
      <c r="C408" s="79"/>
      <c r="D408" s="82"/>
      <c r="E408" s="80"/>
      <c r="F408" s="81"/>
      <c r="G408" s="80"/>
      <c r="H408" s="132"/>
      <c r="I408" s="81"/>
      <c r="J408" s="80"/>
      <c r="K408" s="132"/>
      <c r="L408" s="81"/>
      <c r="M408" s="80"/>
      <c r="N408" s="132"/>
      <c r="O408" s="81"/>
      <c r="P408" s="80"/>
      <c r="Q408" s="132"/>
      <c r="R408" s="81"/>
    </row>
    <row r="409" spans="1:18">
      <c r="A409" s="77"/>
      <c r="B409" s="131"/>
      <c r="C409" s="79"/>
      <c r="D409" s="82"/>
      <c r="E409" s="80"/>
      <c r="F409" s="81"/>
      <c r="G409" s="80"/>
      <c r="H409" s="132"/>
      <c r="I409" s="81"/>
      <c r="J409" s="80"/>
      <c r="K409" s="132"/>
      <c r="L409" s="81"/>
      <c r="M409" s="80"/>
      <c r="N409" s="132"/>
      <c r="O409" s="81"/>
      <c r="P409" s="80"/>
      <c r="Q409" s="132"/>
      <c r="R409" s="81"/>
    </row>
    <row r="410" spans="1:18">
      <c r="A410" s="77"/>
      <c r="B410" s="131"/>
      <c r="C410" s="79"/>
      <c r="D410" s="82"/>
      <c r="E410" s="80"/>
      <c r="F410" s="81"/>
      <c r="G410" s="80"/>
      <c r="H410" s="132"/>
      <c r="I410" s="81"/>
      <c r="J410" s="80"/>
      <c r="K410" s="132"/>
      <c r="L410" s="81"/>
      <c r="M410" s="80"/>
      <c r="N410" s="132"/>
      <c r="O410" s="81"/>
      <c r="P410" s="80"/>
      <c r="Q410" s="132"/>
      <c r="R410" s="81"/>
    </row>
    <row r="411" spans="1:18">
      <c r="A411" s="77"/>
      <c r="B411" s="131"/>
      <c r="C411" s="79"/>
      <c r="D411" s="82"/>
      <c r="E411" s="80"/>
      <c r="F411" s="81"/>
      <c r="G411" s="80"/>
      <c r="H411" s="132"/>
      <c r="I411" s="81"/>
      <c r="J411" s="80"/>
      <c r="K411" s="132"/>
      <c r="L411" s="81"/>
      <c r="M411" s="80"/>
      <c r="N411" s="132"/>
      <c r="O411" s="81"/>
      <c r="P411" s="80"/>
      <c r="Q411" s="132"/>
      <c r="R411" s="81"/>
    </row>
    <row r="412" spans="1:18">
      <c r="A412" s="77"/>
      <c r="B412" s="131"/>
      <c r="C412" s="79"/>
      <c r="D412" s="82"/>
      <c r="E412" s="80"/>
      <c r="F412" s="81"/>
      <c r="G412" s="80"/>
      <c r="H412" s="132"/>
      <c r="I412" s="81"/>
      <c r="J412" s="80"/>
      <c r="K412" s="132"/>
      <c r="L412" s="81"/>
      <c r="M412" s="80"/>
      <c r="N412" s="132"/>
      <c r="O412" s="81"/>
      <c r="P412" s="80"/>
      <c r="Q412" s="132"/>
      <c r="R412" s="81"/>
    </row>
    <row r="413" spans="1:18">
      <c r="A413" s="77"/>
      <c r="B413" s="131"/>
      <c r="C413" s="79"/>
      <c r="D413" s="82"/>
      <c r="E413" s="80"/>
      <c r="F413" s="81"/>
      <c r="G413" s="80"/>
      <c r="H413" s="132"/>
      <c r="I413" s="81"/>
      <c r="J413" s="80"/>
      <c r="K413" s="132"/>
      <c r="L413" s="81"/>
      <c r="M413" s="80"/>
      <c r="N413" s="132"/>
      <c r="O413" s="81"/>
      <c r="P413" s="80"/>
      <c r="Q413" s="132"/>
      <c r="R413" s="81"/>
    </row>
    <row r="414" spans="1:18">
      <c r="A414" s="77"/>
      <c r="B414" s="131"/>
      <c r="C414" s="79"/>
      <c r="D414" s="82"/>
      <c r="E414" s="80"/>
      <c r="F414" s="81"/>
      <c r="G414" s="80"/>
      <c r="H414" s="132"/>
      <c r="I414" s="81"/>
      <c r="J414" s="80"/>
      <c r="K414" s="132"/>
      <c r="L414" s="81"/>
      <c r="M414" s="80"/>
      <c r="N414" s="132"/>
      <c r="O414" s="81"/>
      <c r="P414" s="80"/>
      <c r="Q414" s="132"/>
      <c r="R414" s="81"/>
    </row>
    <row r="415" spans="1:18">
      <c r="A415" s="77"/>
      <c r="B415" s="131"/>
      <c r="C415" s="79"/>
      <c r="D415" s="82"/>
      <c r="E415" s="80"/>
      <c r="F415" s="81"/>
      <c r="G415" s="80"/>
      <c r="H415" s="132"/>
      <c r="I415" s="81"/>
      <c r="J415" s="80"/>
      <c r="K415" s="132"/>
      <c r="L415" s="81"/>
      <c r="M415" s="80"/>
      <c r="N415" s="132"/>
      <c r="O415" s="81"/>
      <c r="P415" s="80"/>
      <c r="Q415" s="132"/>
      <c r="R415" s="81"/>
    </row>
    <row r="416" spans="1:18">
      <c r="A416" s="77"/>
      <c r="B416" s="131"/>
      <c r="C416" s="79"/>
      <c r="D416" s="82"/>
      <c r="E416" s="80"/>
      <c r="F416" s="81"/>
      <c r="G416" s="80"/>
      <c r="H416" s="132"/>
      <c r="I416" s="81"/>
      <c r="J416" s="80"/>
      <c r="K416" s="132"/>
      <c r="L416" s="81"/>
      <c r="M416" s="80"/>
      <c r="N416" s="132"/>
      <c r="O416" s="81"/>
      <c r="P416" s="80"/>
      <c r="Q416" s="132"/>
      <c r="R416" s="81"/>
    </row>
    <row r="417" spans="1:18">
      <c r="A417" s="77"/>
      <c r="B417" s="131"/>
      <c r="C417" s="79"/>
      <c r="D417" s="82"/>
      <c r="E417" s="80"/>
      <c r="F417" s="81"/>
      <c r="G417" s="80"/>
      <c r="H417" s="132"/>
      <c r="I417" s="81"/>
      <c r="J417" s="80"/>
      <c r="K417" s="132"/>
      <c r="L417" s="81"/>
      <c r="M417" s="80"/>
      <c r="N417" s="132"/>
      <c r="O417" s="81"/>
      <c r="P417" s="80"/>
      <c r="Q417" s="132"/>
      <c r="R417" s="81"/>
    </row>
    <row r="418" spans="1:18">
      <c r="A418" s="77"/>
      <c r="B418" s="131"/>
      <c r="C418" s="79"/>
      <c r="D418" s="82"/>
      <c r="E418" s="80"/>
      <c r="F418" s="81"/>
      <c r="G418" s="80"/>
      <c r="H418" s="132"/>
      <c r="I418" s="81"/>
      <c r="J418" s="80"/>
      <c r="K418" s="132"/>
      <c r="L418" s="81"/>
      <c r="M418" s="80"/>
      <c r="N418" s="132"/>
      <c r="O418" s="81"/>
      <c r="P418" s="80"/>
      <c r="Q418" s="132"/>
      <c r="R418" s="81"/>
    </row>
    <row r="419" spans="1:18">
      <c r="A419" s="77"/>
      <c r="B419" s="131"/>
      <c r="C419" s="79"/>
      <c r="D419" s="82"/>
      <c r="E419" s="80"/>
      <c r="F419" s="81"/>
      <c r="G419" s="80"/>
      <c r="H419" s="132"/>
      <c r="I419" s="81"/>
      <c r="J419" s="80"/>
      <c r="K419" s="132"/>
      <c r="L419" s="81"/>
      <c r="M419" s="80"/>
      <c r="N419" s="132"/>
      <c r="O419" s="81"/>
      <c r="P419" s="80"/>
      <c r="Q419" s="132"/>
      <c r="R419" s="81"/>
    </row>
    <row r="420" spans="1:18">
      <c r="A420" s="77"/>
      <c r="B420" s="131"/>
      <c r="C420" s="79"/>
      <c r="D420" s="82"/>
      <c r="E420" s="80"/>
      <c r="F420" s="81"/>
      <c r="G420" s="80"/>
      <c r="H420" s="132"/>
      <c r="I420" s="81"/>
      <c r="J420" s="80"/>
      <c r="K420" s="132"/>
      <c r="L420" s="81"/>
      <c r="M420" s="80"/>
      <c r="N420" s="132"/>
      <c r="O420" s="81"/>
      <c r="P420" s="80"/>
      <c r="Q420" s="132"/>
      <c r="R420" s="81"/>
    </row>
    <row r="421" spans="1:18">
      <c r="A421" s="77"/>
      <c r="B421" s="131"/>
      <c r="C421" s="79"/>
      <c r="D421" s="82"/>
      <c r="E421" s="80"/>
      <c r="F421" s="81"/>
      <c r="G421" s="80"/>
      <c r="H421" s="132"/>
      <c r="I421" s="81"/>
      <c r="J421" s="80"/>
      <c r="K421" s="132"/>
      <c r="L421" s="81"/>
      <c r="M421" s="80"/>
      <c r="N421" s="132"/>
      <c r="O421" s="81"/>
      <c r="P421" s="80"/>
      <c r="Q421" s="132"/>
      <c r="R421" s="81"/>
    </row>
    <row r="422" spans="1:18">
      <c r="A422" s="77"/>
      <c r="B422" s="131"/>
      <c r="C422" s="79"/>
      <c r="D422" s="82"/>
      <c r="E422" s="80"/>
      <c r="F422" s="81"/>
      <c r="G422" s="80"/>
      <c r="H422" s="132"/>
      <c r="I422" s="81"/>
      <c r="J422" s="80"/>
      <c r="K422" s="132"/>
      <c r="L422" s="81"/>
      <c r="M422" s="80"/>
      <c r="N422" s="132"/>
      <c r="O422" s="81"/>
      <c r="P422" s="80"/>
      <c r="Q422" s="132"/>
      <c r="R422" s="81"/>
    </row>
    <row r="423" spans="1:18">
      <c r="A423" s="77"/>
      <c r="B423" s="131"/>
      <c r="C423" s="79"/>
      <c r="D423" s="82"/>
      <c r="E423" s="80"/>
      <c r="F423" s="81"/>
      <c r="G423" s="80"/>
      <c r="H423" s="132"/>
      <c r="I423" s="81"/>
      <c r="J423" s="80"/>
      <c r="K423" s="132"/>
      <c r="L423" s="81"/>
      <c r="M423" s="80"/>
      <c r="N423" s="132"/>
      <c r="O423" s="81"/>
      <c r="P423" s="80"/>
      <c r="Q423" s="132"/>
      <c r="R423" s="81"/>
    </row>
    <row r="424" spans="1:18">
      <c r="A424" s="77"/>
      <c r="B424" s="131"/>
      <c r="C424" s="79"/>
      <c r="D424" s="82"/>
      <c r="E424" s="80"/>
      <c r="F424" s="81"/>
      <c r="G424" s="80"/>
      <c r="H424" s="132"/>
      <c r="I424" s="81"/>
      <c r="J424" s="80"/>
      <c r="K424" s="132"/>
      <c r="L424" s="81"/>
      <c r="M424" s="80"/>
      <c r="N424" s="132"/>
      <c r="O424" s="81"/>
      <c r="P424" s="80"/>
      <c r="Q424" s="132"/>
      <c r="R424" s="81"/>
    </row>
    <row r="425" spans="1:18">
      <c r="A425" s="77"/>
      <c r="B425" s="131"/>
      <c r="C425" s="79"/>
      <c r="D425" s="82"/>
      <c r="E425" s="80"/>
      <c r="F425" s="81"/>
      <c r="G425" s="80"/>
      <c r="H425" s="132"/>
      <c r="I425" s="81"/>
      <c r="J425" s="80"/>
      <c r="K425" s="132"/>
      <c r="L425" s="81"/>
      <c r="M425" s="80"/>
      <c r="N425" s="132"/>
      <c r="O425" s="81"/>
      <c r="P425" s="80"/>
      <c r="Q425" s="132"/>
      <c r="R425" s="81"/>
    </row>
    <row r="426" spans="1:18">
      <c r="A426" s="77"/>
      <c r="B426" s="131"/>
      <c r="C426" s="79"/>
      <c r="D426" s="82"/>
      <c r="E426" s="80"/>
      <c r="F426" s="81"/>
      <c r="G426" s="80"/>
      <c r="H426" s="132"/>
      <c r="I426" s="81"/>
      <c r="J426" s="80"/>
      <c r="K426" s="132"/>
      <c r="L426" s="81"/>
      <c r="M426" s="80"/>
      <c r="N426" s="132"/>
      <c r="O426" s="81"/>
      <c r="P426" s="80"/>
      <c r="Q426" s="132"/>
      <c r="R426" s="81"/>
    </row>
    <row r="427" spans="1:18">
      <c r="A427" s="77"/>
      <c r="B427" s="131"/>
      <c r="C427" s="79"/>
      <c r="D427" s="82"/>
      <c r="E427" s="80"/>
      <c r="F427" s="81"/>
      <c r="G427" s="80"/>
      <c r="H427" s="132"/>
      <c r="I427" s="81"/>
      <c r="J427" s="80"/>
      <c r="K427" s="132"/>
      <c r="L427" s="81"/>
      <c r="M427" s="80"/>
      <c r="N427" s="132"/>
      <c r="O427" s="81"/>
      <c r="P427" s="80"/>
      <c r="Q427" s="132"/>
      <c r="R427" s="81"/>
    </row>
    <row r="428" spans="1:18">
      <c r="A428" s="77"/>
      <c r="B428" s="131"/>
      <c r="C428" s="79"/>
      <c r="D428" s="82"/>
      <c r="E428" s="80"/>
      <c r="F428" s="81"/>
      <c r="G428" s="80"/>
      <c r="H428" s="132"/>
      <c r="I428" s="81"/>
      <c r="J428" s="80"/>
      <c r="K428" s="132"/>
      <c r="L428" s="81"/>
      <c r="M428" s="80"/>
      <c r="N428" s="132"/>
      <c r="O428" s="81"/>
      <c r="P428" s="80"/>
      <c r="Q428" s="132"/>
      <c r="R428" s="81"/>
    </row>
    <row r="429" spans="1:18">
      <c r="A429" s="77"/>
      <c r="B429" s="131"/>
      <c r="C429" s="79"/>
      <c r="D429" s="82"/>
      <c r="E429" s="80"/>
      <c r="F429" s="81"/>
      <c r="G429" s="80"/>
      <c r="H429" s="132"/>
      <c r="I429" s="81"/>
      <c r="J429" s="80"/>
      <c r="K429" s="132"/>
      <c r="L429" s="81"/>
      <c r="M429" s="80"/>
      <c r="N429" s="132"/>
      <c r="O429" s="81"/>
      <c r="P429" s="80"/>
      <c r="Q429" s="132"/>
      <c r="R429" s="81"/>
    </row>
    <row r="430" spans="1:18">
      <c r="A430" s="77"/>
      <c r="B430" s="131"/>
      <c r="C430" s="79"/>
      <c r="D430" s="82"/>
      <c r="E430" s="80"/>
      <c r="F430" s="81"/>
      <c r="G430" s="80"/>
      <c r="H430" s="132"/>
      <c r="I430" s="81"/>
      <c r="J430" s="80"/>
      <c r="K430" s="132"/>
      <c r="L430" s="81"/>
      <c r="M430" s="80"/>
      <c r="N430" s="132"/>
      <c r="O430" s="81"/>
      <c r="P430" s="80"/>
      <c r="Q430" s="132"/>
      <c r="R430" s="81"/>
    </row>
    <row r="431" spans="1:18">
      <c r="A431" s="77"/>
      <c r="B431" s="131"/>
      <c r="C431" s="79"/>
      <c r="D431" s="82"/>
      <c r="E431" s="80"/>
      <c r="F431" s="81"/>
      <c r="G431" s="80"/>
      <c r="H431" s="132"/>
      <c r="I431" s="81"/>
      <c r="J431" s="80"/>
      <c r="K431" s="132"/>
      <c r="L431" s="81"/>
      <c r="M431" s="80"/>
      <c r="N431" s="132"/>
      <c r="O431" s="81"/>
      <c r="P431" s="80"/>
      <c r="Q431" s="132"/>
      <c r="R431" s="81"/>
    </row>
    <row r="432" spans="1:18">
      <c r="A432" s="77"/>
      <c r="B432" s="131"/>
      <c r="C432" s="79"/>
      <c r="D432" s="82"/>
      <c r="E432" s="80"/>
      <c r="F432" s="81"/>
      <c r="G432" s="80"/>
      <c r="H432" s="132"/>
      <c r="I432" s="81"/>
      <c r="J432" s="80"/>
      <c r="K432" s="132"/>
      <c r="L432" s="81"/>
      <c r="M432" s="80"/>
      <c r="N432" s="132"/>
      <c r="O432" s="81"/>
      <c r="P432" s="80"/>
      <c r="Q432" s="132"/>
      <c r="R432" s="81"/>
    </row>
    <row r="433" spans="1:18">
      <c r="A433" s="77"/>
      <c r="B433" s="131"/>
      <c r="C433" s="79"/>
      <c r="D433" s="82"/>
      <c r="E433" s="80"/>
      <c r="F433" s="81"/>
      <c r="G433" s="80"/>
      <c r="H433" s="132"/>
      <c r="I433" s="81"/>
      <c r="J433" s="80"/>
      <c r="K433" s="132"/>
      <c r="L433" s="81"/>
      <c r="M433" s="80"/>
      <c r="N433" s="132"/>
      <c r="O433" s="81"/>
      <c r="P433" s="80"/>
      <c r="Q433" s="132"/>
      <c r="R433" s="81"/>
    </row>
    <row r="434" spans="1:18">
      <c r="A434" s="77"/>
      <c r="B434" s="131"/>
      <c r="C434" s="79"/>
      <c r="D434" s="82"/>
      <c r="E434" s="80"/>
      <c r="F434" s="81"/>
      <c r="G434" s="80"/>
      <c r="H434" s="132"/>
      <c r="I434" s="81"/>
      <c r="J434" s="80"/>
      <c r="K434" s="132"/>
      <c r="L434" s="81"/>
      <c r="M434" s="80"/>
      <c r="N434" s="132"/>
      <c r="O434" s="81"/>
      <c r="P434" s="80"/>
      <c r="Q434" s="132"/>
      <c r="R434" s="81"/>
    </row>
    <row r="435" spans="1:18">
      <c r="A435" s="77"/>
      <c r="B435" s="131"/>
      <c r="C435" s="79"/>
      <c r="D435" s="82"/>
      <c r="E435" s="80"/>
      <c r="F435" s="81"/>
      <c r="G435" s="80"/>
      <c r="H435" s="132"/>
      <c r="I435" s="81"/>
      <c r="J435" s="80"/>
      <c r="K435" s="132"/>
      <c r="L435" s="81"/>
      <c r="M435" s="80"/>
      <c r="N435" s="132"/>
      <c r="O435" s="81"/>
      <c r="P435" s="80"/>
      <c r="Q435" s="132"/>
      <c r="R435" s="81"/>
    </row>
    <row r="436" spans="1:18">
      <c r="A436" s="77"/>
      <c r="B436" s="131"/>
      <c r="C436" s="79"/>
      <c r="D436" s="82"/>
      <c r="E436" s="80"/>
      <c r="F436" s="81"/>
      <c r="G436" s="80"/>
      <c r="H436" s="132"/>
      <c r="I436" s="81"/>
      <c r="J436" s="80"/>
      <c r="K436" s="132"/>
      <c r="L436" s="81"/>
      <c r="M436" s="80"/>
      <c r="N436" s="132"/>
      <c r="O436" s="81"/>
      <c r="P436" s="80"/>
      <c r="Q436" s="132"/>
      <c r="R436" s="81"/>
    </row>
    <row r="437" spans="1:18">
      <c r="A437" s="77"/>
      <c r="B437" s="131"/>
      <c r="C437" s="79"/>
      <c r="D437" s="82"/>
      <c r="E437" s="80"/>
      <c r="F437" s="81"/>
      <c r="G437" s="80"/>
      <c r="H437" s="132"/>
      <c r="I437" s="81"/>
      <c r="J437" s="80"/>
      <c r="K437" s="132"/>
      <c r="L437" s="81"/>
      <c r="M437" s="80"/>
      <c r="N437" s="132"/>
      <c r="O437" s="81"/>
      <c r="P437" s="80"/>
      <c r="Q437" s="132"/>
      <c r="R437" s="81"/>
    </row>
    <row r="438" spans="1:18">
      <c r="A438" s="77"/>
      <c r="B438" s="131"/>
      <c r="C438" s="79"/>
      <c r="D438" s="82"/>
      <c r="E438" s="80"/>
      <c r="F438" s="81"/>
      <c r="G438" s="80"/>
      <c r="H438" s="132"/>
      <c r="I438" s="81"/>
      <c r="J438" s="80"/>
      <c r="K438" s="132"/>
      <c r="L438" s="81"/>
      <c r="M438" s="80"/>
      <c r="N438" s="132"/>
      <c r="O438" s="81"/>
      <c r="P438" s="80"/>
      <c r="Q438" s="132"/>
      <c r="R438" s="81"/>
    </row>
    <row r="439" spans="1:18">
      <c r="A439" s="77"/>
      <c r="B439" s="131"/>
      <c r="C439" s="79"/>
      <c r="D439" s="82"/>
      <c r="E439" s="80"/>
      <c r="F439" s="81"/>
      <c r="G439" s="80"/>
      <c r="H439" s="132"/>
      <c r="I439" s="81"/>
      <c r="J439" s="80"/>
      <c r="K439" s="132"/>
      <c r="L439" s="81"/>
      <c r="M439" s="80"/>
      <c r="N439" s="132"/>
      <c r="O439" s="81"/>
      <c r="P439" s="80"/>
      <c r="Q439" s="132"/>
      <c r="R439" s="81"/>
    </row>
    <row r="440" spans="1:18">
      <c r="A440" s="77"/>
      <c r="B440" s="131"/>
      <c r="C440" s="79"/>
      <c r="D440" s="82"/>
      <c r="E440" s="80"/>
      <c r="F440" s="81"/>
      <c r="G440" s="80"/>
      <c r="H440" s="132"/>
      <c r="I440" s="81"/>
      <c r="J440" s="80"/>
      <c r="K440" s="132"/>
      <c r="L440" s="81"/>
      <c r="M440" s="80"/>
      <c r="N440" s="132"/>
      <c r="O440" s="81"/>
      <c r="P440" s="80"/>
      <c r="Q440" s="132"/>
      <c r="R440" s="81"/>
    </row>
    <row r="441" spans="1:18">
      <c r="A441" s="77"/>
      <c r="B441" s="131"/>
      <c r="C441" s="79"/>
      <c r="D441" s="82"/>
      <c r="E441" s="80"/>
      <c r="F441" s="81"/>
      <c r="G441" s="80"/>
      <c r="H441" s="132"/>
      <c r="I441" s="81"/>
      <c r="J441" s="80"/>
      <c r="K441" s="132"/>
      <c r="L441" s="81"/>
      <c r="M441" s="80"/>
      <c r="N441" s="132"/>
      <c r="O441" s="81"/>
      <c r="P441" s="80"/>
      <c r="Q441" s="132"/>
      <c r="R441" s="81"/>
    </row>
    <row r="442" spans="1:18">
      <c r="A442" s="77"/>
      <c r="B442" s="131"/>
      <c r="C442" s="79"/>
      <c r="D442" s="82"/>
      <c r="E442" s="80"/>
      <c r="F442" s="81"/>
      <c r="G442" s="80"/>
      <c r="H442" s="132"/>
      <c r="I442" s="81"/>
      <c r="J442" s="80"/>
      <c r="K442" s="132"/>
      <c r="L442" s="81"/>
      <c r="M442" s="80"/>
      <c r="N442" s="132"/>
      <c r="O442" s="81"/>
      <c r="P442" s="80"/>
      <c r="Q442" s="132"/>
      <c r="R442" s="81"/>
    </row>
    <row r="443" spans="1:18">
      <c r="A443" s="77"/>
      <c r="B443" s="131"/>
      <c r="C443" s="79"/>
      <c r="D443" s="82"/>
      <c r="E443" s="80"/>
      <c r="F443" s="81"/>
      <c r="G443" s="80"/>
      <c r="H443" s="132"/>
      <c r="I443" s="81"/>
      <c r="J443" s="80"/>
      <c r="K443" s="132"/>
      <c r="L443" s="81"/>
      <c r="M443" s="80"/>
      <c r="N443" s="132"/>
      <c r="O443" s="81"/>
      <c r="P443" s="80"/>
      <c r="Q443" s="132"/>
      <c r="R443" s="81"/>
    </row>
    <row r="444" spans="1:18">
      <c r="A444" s="77"/>
      <c r="B444" s="131"/>
      <c r="C444" s="79"/>
      <c r="D444" s="82"/>
      <c r="E444" s="80"/>
      <c r="F444" s="81"/>
      <c r="G444" s="80"/>
      <c r="H444" s="132"/>
      <c r="I444" s="81"/>
      <c r="J444" s="80"/>
      <c r="K444" s="132"/>
      <c r="L444" s="81"/>
      <c r="M444" s="80"/>
      <c r="N444" s="132"/>
      <c r="O444" s="81"/>
      <c r="P444" s="80"/>
      <c r="Q444" s="132"/>
      <c r="R444" s="81"/>
    </row>
    <row r="445" spans="1:18">
      <c r="A445" s="77"/>
      <c r="B445" s="131"/>
      <c r="C445" s="79"/>
      <c r="D445" s="82"/>
      <c r="E445" s="80"/>
      <c r="F445" s="81"/>
      <c r="G445" s="80"/>
      <c r="H445" s="132"/>
      <c r="I445" s="81"/>
      <c r="J445" s="80"/>
      <c r="K445" s="132"/>
      <c r="L445" s="81"/>
      <c r="M445" s="80"/>
      <c r="N445" s="132"/>
      <c r="O445" s="81"/>
      <c r="P445" s="80"/>
      <c r="Q445" s="132"/>
      <c r="R445" s="81"/>
    </row>
    <row r="446" spans="1:18">
      <c r="A446" s="77"/>
      <c r="B446" s="131"/>
      <c r="C446" s="79"/>
      <c r="D446" s="82"/>
      <c r="E446" s="80"/>
      <c r="F446" s="81"/>
      <c r="G446" s="80"/>
      <c r="H446" s="132"/>
      <c r="I446" s="81"/>
      <c r="J446" s="80"/>
      <c r="K446" s="132"/>
      <c r="L446" s="81"/>
      <c r="M446" s="80"/>
      <c r="N446" s="132"/>
      <c r="O446" s="81"/>
      <c r="P446" s="80"/>
      <c r="Q446" s="132"/>
      <c r="R446" s="81"/>
    </row>
    <row r="447" spans="1:18">
      <c r="A447" s="77"/>
      <c r="B447" s="131"/>
      <c r="C447" s="79"/>
      <c r="D447" s="82"/>
      <c r="E447" s="80"/>
      <c r="F447" s="81"/>
      <c r="G447" s="80"/>
      <c r="H447" s="132"/>
      <c r="I447" s="81"/>
      <c r="J447" s="80"/>
      <c r="K447" s="132"/>
      <c r="L447" s="81"/>
      <c r="M447" s="80"/>
      <c r="N447" s="132"/>
      <c r="O447" s="81"/>
      <c r="P447" s="80"/>
      <c r="Q447" s="132"/>
      <c r="R447" s="81"/>
    </row>
    <row r="448" spans="1:18">
      <c r="A448" s="77"/>
      <c r="B448" s="131"/>
      <c r="C448" s="79"/>
      <c r="D448" s="82"/>
      <c r="E448" s="80"/>
      <c r="F448" s="81"/>
      <c r="G448" s="80"/>
      <c r="H448" s="132"/>
      <c r="I448" s="81"/>
      <c r="J448" s="80"/>
      <c r="K448" s="132"/>
      <c r="L448" s="81"/>
      <c r="M448" s="80"/>
      <c r="N448" s="132"/>
      <c r="O448" s="81"/>
      <c r="P448" s="80"/>
      <c r="Q448" s="132"/>
      <c r="R448" s="81"/>
    </row>
    <row r="449" spans="1:18">
      <c r="A449" s="77"/>
      <c r="B449" s="131"/>
      <c r="C449" s="79"/>
      <c r="D449" s="82"/>
      <c r="E449" s="80"/>
      <c r="F449" s="81"/>
      <c r="G449" s="80"/>
      <c r="H449" s="132"/>
      <c r="I449" s="81"/>
      <c r="J449" s="80"/>
      <c r="K449" s="132"/>
      <c r="L449" s="81"/>
      <c r="M449" s="80"/>
      <c r="N449" s="132"/>
      <c r="O449" s="81"/>
      <c r="P449" s="80"/>
      <c r="Q449" s="132"/>
      <c r="R449" s="81"/>
    </row>
    <row r="450" spans="1:18">
      <c r="A450" s="77"/>
      <c r="B450" s="131"/>
      <c r="C450" s="79"/>
      <c r="D450" s="82"/>
      <c r="E450" s="80"/>
      <c r="F450" s="81"/>
      <c r="G450" s="80"/>
      <c r="H450" s="132"/>
      <c r="I450" s="81"/>
      <c r="J450" s="80"/>
      <c r="K450" s="132"/>
      <c r="L450" s="81"/>
      <c r="M450" s="80"/>
      <c r="N450" s="132"/>
      <c r="O450" s="81"/>
      <c r="P450" s="80"/>
      <c r="Q450" s="132"/>
      <c r="R450" s="81"/>
    </row>
    <row r="451" spans="1:18">
      <c r="A451" s="77"/>
      <c r="B451" s="131"/>
      <c r="C451" s="79"/>
      <c r="D451" s="82"/>
      <c r="E451" s="80"/>
      <c r="F451" s="81"/>
      <c r="G451" s="80"/>
      <c r="H451" s="132"/>
      <c r="I451" s="81"/>
      <c r="J451" s="80"/>
      <c r="K451" s="132"/>
      <c r="L451" s="81"/>
      <c r="M451" s="80"/>
      <c r="N451" s="132"/>
      <c r="O451" s="81"/>
      <c r="P451" s="80"/>
      <c r="Q451" s="132"/>
      <c r="R451" s="81"/>
    </row>
    <row r="452" spans="1:18">
      <c r="A452" s="77"/>
      <c r="B452" s="131"/>
      <c r="C452" s="79"/>
      <c r="D452" s="82"/>
      <c r="E452" s="80"/>
      <c r="F452" s="81"/>
      <c r="G452" s="80"/>
      <c r="H452" s="132"/>
      <c r="I452" s="81"/>
      <c r="J452" s="80"/>
      <c r="K452" s="132"/>
      <c r="L452" s="81"/>
      <c r="M452" s="80"/>
      <c r="N452" s="132"/>
      <c r="O452" s="81"/>
      <c r="P452" s="80"/>
      <c r="Q452" s="132"/>
      <c r="R452" s="81"/>
    </row>
    <row r="453" spans="1:18">
      <c r="A453" s="77"/>
      <c r="B453" s="131"/>
      <c r="C453" s="79"/>
      <c r="D453" s="82"/>
      <c r="E453" s="80"/>
      <c r="F453" s="81"/>
      <c r="G453" s="80"/>
      <c r="H453" s="132"/>
      <c r="I453" s="81"/>
      <c r="J453" s="80"/>
      <c r="K453" s="132"/>
      <c r="L453" s="81"/>
      <c r="M453" s="80"/>
      <c r="N453" s="132"/>
      <c r="O453" s="81"/>
      <c r="P453" s="80"/>
      <c r="Q453" s="132"/>
      <c r="R453" s="81"/>
    </row>
    <row r="454" spans="1:18">
      <c r="A454" s="77"/>
      <c r="B454" s="131"/>
      <c r="C454" s="79"/>
      <c r="D454" s="82"/>
      <c r="E454" s="80"/>
      <c r="F454" s="81"/>
      <c r="G454" s="80"/>
      <c r="H454" s="132"/>
      <c r="I454" s="81"/>
      <c r="J454" s="80"/>
      <c r="K454" s="132"/>
      <c r="L454" s="81"/>
      <c r="M454" s="80"/>
      <c r="N454" s="132"/>
      <c r="O454" s="81"/>
      <c r="P454" s="80"/>
      <c r="Q454" s="132"/>
      <c r="R454" s="81"/>
    </row>
    <row r="455" spans="1:18">
      <c r="A455" s="77"/>
      <c r="B455" s="131"/>
      <c r="C455" s="79"/>
      <c r="D455" s="82"/>
      <c r="E455" s="80"/>
      <c r="F455" s="81"/>
      <c r="G455" s="80"/>
      <c r="H455" s="132"/>
      <c r="I455" s="81"/>
      <c r="J455" s="80"/>
      <c r="K455" s="132"/>
      <c r="L455" s="81"/>
      <c r="M455" s="80"/>
      <c r="N455" s="132"/>
      <c r="O455" s="81"/>
      <c r="P455" s="80"/>
      <c r="Q455" s="132"/>
      <c r="R455" s="81"/>
    </row>
    <row r="456" spans="1:18">
      <c r="A456" s="77"/>
      <c r="B456" s="131"/>
      <c r="C456" s="79"/>
      <c r="D456" s="82"/>
      <c r="E456" s="80"/>
      <c r="F456" s="81"/>
      <c r="G456" s="80"/>
      <c r="H456" s="132"/>
      <c r="I456" s="81"/>
      <c r="J456" s="80"/>
      <c r="K456" s="132"/>
      <c r="L456" s="81"/>
      <c r="M456" s="80"/>
      <c r="N456" s="132"/>
      <c r="O456" s="81"/>
      <c r="P456" s="80"/>
      <c r="Q456" s="132"/>
      <c r="R456" s="81"/>
    </row>
    <row r="457" spans="1:18">
      <c r="A457" s="77"/>
      <c r="B457" s="131"/>
      <c r="C457" s="79"/>
      <c r="D457" s="82"/>
      <c r="E457" s="80"/>
      <c r="F457" s="81"/>
      <c r="G457" s="80"/>
      <c r="H457" s="132"/>
      <c r="I457" s="81"/>
      <c r="J457" s="80"/>
      <c r="K457" s="132"/>
      <c r="L457" s="81"/>
      <c r="M457" s="80"/>
      <c r="N457" s="132"/>
      <c r="O457" s="81"/>
      <c r="P457" s="80"/>
      <c r="Q457" s="132"/>
      <c r="R457" s="81"/>
    </row>
    <row r="458" spans="1:18">
      <c r="A458" s="77"/>
      <c r="B458" s="131"/>
      <c r="C458" s="79"/>
      <c r="D458" s="82"/>
      <c r="E458" s="80"/>
      <c r="F458" s="81"/>
      <c r="G458" s="80"/>
      <c r="H458" s="132"/>
      <c r="I458" s="81"/>
      <c r="J458" s="80"/>
      <c r="K458" s="132"/>
      <c r="L458" s="81"/>
      <c r="M458" s="80"/>
      <c r="N458" s="132"/>
      <c r="O458" s="81"/>
      <c r="P458" s="80"/>
      <c r="Q458" s="132"/>
      <c r="R458" s="81"/>
    </row>
    <row r="459" spans="1:18">
      <c r="A459" s="77"/>
      <c r="B459" s="131"/>
      <c r="C459" s="79"/>
      <c r="D459" s="82"/>
      <c r="E459" s="80"/>
      <c r="F459" s="81"/>
      <c r="G459" s="80"/>
      <c r="H459" s="132"/>
      <c r="I459" s="81"/>
      <c r="J459" s="80"/>
      <c r="K459" s="132"/>
      <c r="L459" s="81"/>
      <c r="M459" s="80"/>
      <c r="N459" s="132"/>
      <c r="O459" s="81"/>
      <c r="P459" s="80"/>
      <c r="Q459" s="132"/>
      <c r="R459" s="81"/>
    </row>
    <row r="460" spans="1:18">
      <c r="A460" s="77"/>
      <c r="B460" s="131"/>
      <c r="C460" s="79"/>
      <c r="D460" s="82"/>
      <c r="E460" s="80"/>
      <c r="F460" s="81"/>
      <c r="G460" s="80"/>
      <c r="H460" s="132"/>
      <c r="I460" s="81"/>
      <c r="J460" s="80"/>
      <c r="K460" s="132"/>
      <c r="L460" s="81"/>
      <c r="M460" s="80"/>
      <c r="N460" s="132"/>
      <c r="O460" s="81"/>
      <c r="P460" s="80"/>
      <c r="Q460" s="132"/>
      <c r="R460" s="81"/>
    </row>
    <row r="461" spans="1:18">
      <c r="A461" s="77"/>
      <c r="B461" s="131"/>
      <c r="C461" s="79"/>
      <c r="D461" s="82"/>
      <c r="E461" s="80"/>
      <c r="F461" s="81"/>
      <c r="G461" s="80"/>
      <c r="H461" s="132"/>
      <c r="I461" s="81"/>
      <c r="J461" s="80"/>
      <c r="K461" s="132"/>
      <c r="L461" s="81"/>
      <c r="M461" s="80"/>
      <c r="N461" s="132"/>
      <c r="O461" s="81"/>
      <c r="P461" s="80"/>
      <c r="Q461" s="132"/>
      <c r="R461" s="81"/>
    </row>
    <row r="462" spans="1:18">
      <c r="A462" s="77"/>
      <c r="B462" s="131"/>
      <c r="C462" s="79"/>
      <c r="D462" s="82"/>
      <c r="E462" s="80"/>
      <c r="F462" s="81"/>
      <c r="G462" s="80"/>
      <c r="H462" s="132"/>
      <c r="I462" s="81"/>
      <c r="J462" s="80"/>
      <c r="K462" s="132"/>
      <c r="L462" s="81"/>
      <c r="M462" s="80"/>
      <c r="N462" s="132"/>
      <c r="O462" s="81"/>
      <c r="P462" s="80"/>
      <c r="Q462" s="132"/>
      <c r="R462" s="81"/>
    </row>
    <row r="463" spans="1:18">
      <c r="A463" s="77"/>
      <c r="B463" s="131"/>
      <c r="C463" s="79"/>
      <c r="D463" s="82"/>
      <c r="E463" s="80"/>
      <c r="F463" s="81"/>
      <c r="G463" s="80"/>
      <c r="H463" s="132"/>
      <c r="I463" s="81"/>
      <c r="J463" s="80"/>
      <c r="K463" s="132"/>
      <c r="L463" s="81"/>
      <c r="M463" s="80"/>
      <c r="N463" s="132"/>
      <c r="O463" s="81"/>
      <c r="P463" s="80"/>
      <c r="Q463" s="132"/>
      <c r="R463" s="81"/>
    </row>
    <row r="464" spans="1:18">
      <c r="A464" s="77"/>
      <c r="B464" s="131"/>
      <c r="C464" s="79"/>
      <c r="D464" s="82"/>
      <c r="E464" s="80"/>
      <c r="F464" s="81"/>
      <c r="G464" s="80"/>
      <c r="H464" s="132"/>
      <c r="I464" s="81"/>
      <c r="J464" s="80"/>
      <c r="K464" s="132"/>
      <c r="L464" s="81"/>
      <c r="M464" s="80"/>
      <c r="N464" s="132"/>
      <c r="O464" s="81"/>
      <c r="P464" s="80"/>
      <c r="Q464" s="132"/>
      <c r="R464" s="81"/>
    </row>
    <row r="465" spans="1:18">
      <c r="A465" s="77"/>
      <c r="B465" s="131"/>
      <c r="C465" s="79"/>
      <c r="D465" s="82"/>
      <c r="E465" s="80"/>
      <c r="F465" s="81"/>
      <c r="G465" s="80"/>
      <c r="H465" s="132"/>
      <c r="I465" s="81"/>
      <c r="J465" s="80"/>
      <c r="K465" s="132"/>
      <c r="L465" s="81"/>
      <c r="M465" s="80"/>
      <c r="N465" s="132"/>
      <c r="O465" s="81"/>
      <c r="P465" s="80"/>
      <c r="Q465" s="132"/>
      <c r="R465" s="81"/>
    </row>
    <row r="466" spans="1:18">
      <c r="A466" s="77"/>
      <c r="B466" s="131"/>
      <c r="C466" s="79"/>
      <c r="D466" s="82"/>
      <c r="E466" s="80"/>
      <c r="F466" s="81"/>
      <c r="G466" s="80"/>
      <c r="H466" s="132"/>
      <c r="I466" s="81"/>
      <c r="J466" s="80"/>
      <c r="K466" s="132"/>
      <c r="L466" s="81"/>
      <c r="M466" s="80"/>
      <c r="N466" s="132"/>
      <c r="O466" s="81"/>
      <c r="P466" s="80"/>
      <c r="Q466" s="132"/>
      <c r="R466" s="81"/>
    </row>
    <row r="467" spans="1:18">
      <c r="A467" s="77"/>
      <c r="B467" s="131"/>
      <c r="C467" s="79"/>
      <c r="D467" s="82"/>
      <c r="E467" s="80"/>
      <c r="F467" s="81"/>
      <c r="G467" s="80"/>
      <c r="H467" s="132"/>
      <c r="I467" s="81"/>
      <c r="J467" s="80"/>
      <c r="K467" s="132"/>
      <c r="L467" s="81"/>
      <c r="M467" s="80"/>
      <c r="N467" s="132"/>
      <c r="O467" s="81"/>
      <c r="P467" s="80"/>
      <c r="Q467" s="132"/>
      <c r="R467" s="81"/>
    </row>
    <row r="468" spans="1:18">
      <c r="A468" s="77"/>
      <c r="B468" s="131"/>
      <c r="C468" s="79"/>
      <c r="D468" s="82"/>
      <c r="E468" s="80"/>
      <c r="F468" s="81"/>
      <c r="G468" s="80"/>
      <c r="H468" s="132"/>
      <c r="I468" s="81"/>
      <c r="J468" s="80"/>
      <c r="K468" s="132"/>
      <c r="L468" s="81"/>
      <c r="M468" s="80"/>
      <c r="N468" s="132"/>
      <c r="O468" s="81"/>
      <c r="P468" s="80"/>
      <c r="Q468" s="132"/>
      <c r="R468" s="81"/>
    </row>
    <row r="469" spans="1:18">
      <c r="A469" s="77"/>
      <c r="B469" s="131"/>
      <c r="C469" s="79"/>
      <c r="D469" s="82"/>
      <c r="E469" s="80"/>
      <c r="F469" s="81"/>
      <c r="G469" s="80"/>
      <c r="H469" s="132"/>
      <c r="I469" s="81"/>
      <c r="J469" s="80"/>
      <c r="K469" s="132"/>
      <c r="L469" s="81"/>
      <c r="M469" s="80"/>
      <c r="N469" s="132"/>
      <c r="O469" s="81"/>
      <c r="P469" s="80"/>
      <c r="Q469" s="132"/>
      <c r="R469" s="81"/>
    </row>
    <row r="470" spans="1:18">
      <c r="A470" s="77"/>
      <c r="B470" s="131"/>
      <c r="C470" s="79"/>
      <c r="D470" s="82"/>
      <c r="E470" s="80"/>
      <c r="F470" s="81"/>
      <c r="G470" s="80"/>
      <c r="H470" s="132"/>
      <c r="I470" s="81"/>
      <c r="J470" s="80"/>
      <c r="K470" s="132"/>
      <c r="L470" s="81"/>
      <c r="M470" s="80"/>
      <c r="N470" s="132"/>
      <c r="O470" s="81"/>
      <c r="P470" s="80"/>
      <c r="Q470" s="132"/>
      <c r="R470" s="81"/>
    </row>
    <row r="471" spans="1:18">
      <c r="A471" s="77"/>
      <c r="B471" s="131"/>
      <c r="C471" s="79"/>
      <c r="D471" s="82"/>
      <c r="E471" s="80"/>
      <c r="F471" s="81"/>
      <c r="G471" s="80"/>
      <c r="H471" s="132"/>
      <c r="I471" s="81"/>
      <c r="J471" s="80"/>
      <c r="K471" s="132"/>
      <c r="L471" s="81"/>
      <c r="M471" s="80"/>
      <c r="N471" s="132"/>
      <c r="O471" s="81"/>
      <c r="P471" s="80"/>
      <c r="Q471" s="132"/>
      <c r="R471" s="81"/>
    </row>
    <row r="472" spans="1:18">
      <c r="A472" s="77"/>
      <c r="B472" s="131"/>
      <c r="C472" s="79"/>
      <c r="D472" s="82"/>
      <c r="E472" s="80"/>
      <c r="F472" s="81"/>
      <c r="G472" s="80"/>
      <c r="H472" s="132"/>
      <c r="I472" s="81"/>
      <c r="J472" s="80"/>
      <c r="K472" s="132"/>
      <c r="L472" s="81"/>
      <c r="M472" s="80"/>
      <c r="N472" s="132"/>
      <c r="O472" s="81"/>
      <c r="P472" s="80"/>
      <c r="Q472" s="132"/>
      <c r="R472" s="81"/>
    </row>
    <row r="473" spans="1:18">
      <c r="A473" s="77"/>
      <c r="B473" s="131"/>
      <c r="C473" s="79"/>
      <c r="D473" s="82"/>
      <c r="E473" s="80"/>
      <c r="F473" s="81"/>
      <c r="G473" s="80"/>
      <c r="H473" s="132"/>
      <c r="I473" s="81"/>
      <c r="J473" s="80"/>
      <c r="K473" s="132"/>
      <c r="L473" s="81"/>
      <c r="M473" s="80"/>
      <c r="N473" s="132"/>
      <c r="O473" s="81"/>
      <c r="P473" s="80"/>
      <c r="Q473" s="132"/>
      <c r="R473" s="81"/>
    </row>
    <row r="474" spans="1:18">
      <c r="A474" s="77"/>
      <c r="B474" s="131"/>
      <c r="C474" s="79"/>
      <c r="D474" s="82"/>
      <c r="E474" s="80"/>
      <c r="F474" s="81"/>
      <c r="G474" s="80"/>
      <c r="H474" s="132"/>
      <c r="I474" s="81"/>
      <c r="J474" s="80"/>
      <c r="K474" s="132"/>
      <c r="L474" s="81"/>
      <c r="M474" s="80"/>
      <c r="N474" s="132"/>
      <c r="O474" s="81"/>
      <c r="P474" s="80"/>
      <c r="Q474" s="132"/>
      <c r="R474" s="81"/>
    </row>
    <row r="475" spans="1:18">
      <c r="A475" s="77"/>
      <c r="B475" s="131"/>
      <c r="C475" s="79"/>
      <c r="D475" s="82"/>
      <c r="E475" s="80"/>
      <c r="F475" s="81"/>
      <c r="G475" s="80"/>
      <c r="H475" s="132"/>
      <c r="I475" s="81"/>
      <c r="J475" s="80"/>
      <c r="K475" s="132"/>
      <c r="L475" s="81"/>
      <c r="M475" s="80"/>
      <c r="N475" s="132"/>
      <c r="O475" s="81"/>
      <c r="P475" s="80"/>
      <c r="Q475" s="132"/>
      <c r="R475" s="81"/>
    </row>
    <row r="476" spans="1:18">
      <c r="A476" s="77"/>
      <c r="B476" s="131"/>
      <c r="C476" s="79"/>
      <c r="D476" s="82"/>
      <c r="E476" s="80"/>
      <c r="F476" s="81"/>
      <c r="G476" s="80"/>
      <c r="H476" s="132"/>
      <c r="I476" s="81"/>
      <c r="J476" s="80"/>
      <c r="K476" s="132"/>
      <c r="L476" s="81"/>
      <c r="M476" s="80"/>
      <c r="N476" s="132"/>
      <c r="O476" s="81"/>
      <c r="P476" s="80"/>
      <c r="Q476" s="132"/>
      <c r="R476" s="81"/>
    </row>
    <row r="477" spans="1:18">
      <c r="A477" s="77"/>
      <c r="B477" s="131"/>
      <c r="C477" s="79"/>
      <c r="D477" s="82"/>
      <c r="E477" s="80"/>
      <c r="F477" s="81"/>
      <c r="G477" s="80"/>
      <c r="H477" s="132"/>
      <c r="I477" s="81"/>
      <c r="J477" s="80"/>
      <c r="K477" s="132"/>
      <c r="L477" s="81"/>
      <c r="M477" s="80"/>
      <c r="N477" s="132"/>
      <c r="O477" s="81"/>
      <c r="P477" s="80"/>
      <c r="Q477" s="132"/>
      <c r="R477" s="81"/>
    </row>
    <row r="478" spans="1:18">
      <c r="A478" s="77"/>
      <c r="B478" s="131"/>
      <c r="C478" s="79"/>
      <c r="D478" s="82"/>
      <c r="E478" s="80"/>
      <c r="F478" s="81"/>
      <c r="G478" s="80"/>
      <c r="H478" s="132"/>
      <c r="I478" s="81"/>
      <c r="J478" s="80"/>
      <c r="K478" s="132"/>
      <c r="L478" s="81"/>
      <c r="M478" s="80"/>
      <c r="N478" s="132"/>
      <c r="O478" s="81"/>
      <c r="P478" s="80"/>
      <c r="Q478" s="132"/>
      <c r="R478" s="81"/>
    </row>
    <row r="479" spans="1:18">
      <c r="A479" s="77"/>
      <c r="B479" s="131"/>
      <c r="C479" s="79"/>
      <c r="D479" s="82"/>
      <c r="E479" s="80"/>
      <c r="F479" s="81"/>
      <c r="G479" s="80"/>
      <c r="H479" s="132"/>
      <c r="I479" s="81"/>
      <c r="J479" s="80"/>
      <c r="K479" s="132"/>
      <c r="L479" s="81"/>
      <c r="M479" s="80"/>
      <c r="N479" s="132"/>
      <c r="O479" s="81"/>
      <c r="P479" s="80"/>
      <c r="Q479" s="132"/>
      <c r="R479" s="81"/>
    </row>
    <row r="480" spans="1:18">
      <c r="A480" s="77"/>
      <c r="B480" s="131"/>
      <c r="C480" s="79"/>
      <c r="D480" s="82"/>
      <c r="E480" s="80"/>
      <c r="F480" s="81"/>
      <c r="G480" s="80"/>
      <c r="H480" s="132"/>
      <c r="I480" s="81"/>
      <c r="J480" s="80"/>
      <c r="K480" s="132"/>
      <c r="L480" s="81"/>
      <c r="M480" s="80"/>
      <c r="N480" s="132"/>
      <c r="O480" s="81"/>
      <c r="P480" s="80"/>
      <c r="Q480" s="132"/>
      <c r="R480" s="81"/>
    </row>
    <row r="481" spans="1:18">
      <c r="A481" s="77"/>
      <c r="B481" s="131"/>
      <c r="C481" s="79"/>
      <c r="D481" s="82"/>
      <c r="E481" s="80"/>
      <c r="F481" s="81"/>
      <c r="G481" s="80"/>
      <c r="H481" s="132"/>
      <c r="I481" s="81"/>
      <c r="J481" s="80"/>
      <c r="K481" s="132"/>
      <c r="L481" s="81"/>
      <c r="M481" s="80"/>
      <c r="N481" s="132"/>
      <c r="O481" s="81"/>
      <c r="P481" s="80"/>
      <c r="Q481" s="132"/>
      <c r="R481" s="81"/>
    </row>
    <row r="482" spans="1:18">
      <c r="A482" s="77"/>
      <c r="B482" s="131"/>
      <c r="C482" s="79"/>
      <c r="D482" s="82"/>
      <c r="E482" s="80"/>
      <c r="F482" s="81"/>
      <c r="G482" s="80"/>
      <c r="H482" s="132"/>
      <c r="I482" s="81"/>
      <c r="J482" s="80"/>
      <c r="K482" s="132"/>
      <c r="L482" s="81"/>
      <c r="M482" s="80"/>
      <c r="N482" s="132"/>
      <c r="O482" s="81"/>
      <c r="P482" s="80"/>
      <c r="Q482" s="132"/>
      <c r="R482" s="81"/>
    </row>
    <row r="483" spans="1:18">
      <c r="A483" s="77"/>
      <c r="B483" s="131"/>
      <c r="C483" s="79"/>
      <c r="D483" s="82"/>
      <c r="E483" s="80"/>
      <c r="F483" s="81"/>
      <c r="G483" s="80"/>
      <c r="H483" s="132"/>
      <c r="I483" s="81"/>
      <c r="J483" s="80"/>
      <c r="K483" s="132"/>
      <c r="L483" s="81"/>
      <c r="M483" s="80"/>
      <c r="N483" s="132"/>
      <c r="O483" s="81"/>
      <c r="P483" s="80"/>
      <c r="Q483" s="132"/>
      <c r="R483" s="81"/>
    </row>
    <row r="484" spans="1:18">
      <c r="A484" s="77"/>
      <c r="B484" s="131"/>
      <c r="C484" s="79"/>
      <c r="D484" s="82"/>
      <c r="E484" s="80"/>
      <c r="F484" s="81"/>
      <c r="G484" s="80"/>
      <c r="H484" s="132"/>
      <c r="I484" s="81"/>
      <c r="J484" s="80"/>
      <c r="K484" s="132"/>
      <c r="L484" s="81"/>
      <c r="M484" s="80"/>
      <c r="N484" s="132"/>
      <c r="O484" s="81"/>
      <c r="P484" s="80"/>
      <c r="Q484" s="132"/>
      <c r="R484" s="81"/>
    </row>
    <row r="485" spans="1:18">
      <c r="A485" s="77"/>
      <c r="B485" s="131"/>
      <c r="C485" s="79"/>
      <c r="D485" s="82"/>
      <c r="E485" s="80"/>
      <c r="F485" s="81"/>
      <c r="G485" s="80"/>
      <c r="H485" s="132"/>
      <c r="I485" s="81"/>
      <c r="J485" s="80"/>
      <c r="K485" s="132"/>
      <c r="L485" s="81"/>
      <c r="M485" s="80"/>
      <c r="N485" s="132"/>
      <c r="O485" s="81"/>
      <c r="P485" s="80"/>
      <c r="Q485" s="132"/>
      <c r="R485" s="81"/>
    </row>
    <row r="486" spans="1:18">
      <c r="A486" s="77"/>
      <c r="B486" s="131"/>
      <c r="C486" s="79"/>
      <c r="D486" s="82"/>
      <c r="E486" s="80"/>
      <c r="F486" s="81"/>
      <c r="G486" s="80"/>
      <c r="H486" s="132"/>
      <c r="I486" s="81"/>
      <c r="J486" s="80"/>
      <c r="K486" s="132"/>
      <c r="L486" s="81"/>
      <c r="M486" s="80"/>
      <c r="N486" s="132"/>
      <c r="O486" s="81"/>
      <c r="P486" s="80"/>
      <c r="Q486" s="132"/>
      <c r="R486" s="81"/>
    </row>
    <row r="487" spans="1:18">
      <c r="A487" s="77"/>
      <c r="B487" s="131"/>
      <c r="C487" s="79"/>
      <c r="D487" s="82"/>
      <c r="E487" s="80"/>
      <c r="F487" s="81"/>
      <c r="G487" s="80"/>
      <c r="H487" s="132"/>
      <c r="I487" s="81"/>
      <c r="J487" s="80"/>
      <c r="K487" s="132"/>
      <c r="L487" s="81"/>
      <c r="M487" s="80"/>
      <c r="N487" s="132"/>
      <c r="O487" s="81"/>
      <c r="P487" s="80"/>
      <c r="Q487" s="132"/>
      <c r="R487" s="81"/>
    </row>
    <row r="488" spans="1:18">
      <c r="A488" s="77"/>
      <c r="B488" s="131"/>
      <c r="C488" s="79"/>
      <c r="D488" s="82"/>
      <c r="E488" s="80"/>
      <c r="F488" s="81"/>
      <c r="G488" s="80"/>
      <c r="H488" s="132"/>
      <c r="I488" s="81"/>
      <c r="J488" s="80"/>
      <c r="K488" s="132"/>
      <c r="L488" s="81"/>
      <c r="M488" s="80"/>
      <c r="N488" s="132"/>
      <c r="O488" s="81"/>
      <c r="P488" s="80"/>
      <c r="Q488" s="132"/>
      <c r="R488" s="81"/>
    </row>
    <row r="489" spans="1:18">
      <c r="A489" s="77"/>
      <c r="B489" s="131"/>
      <c r="C489" s="79"/>
      <c r="D489" s="82"/>
      <c r="E489" s="80"/>
      <c r="F489" s="81"/>
      <c r="G489" s="80"/>
      <c r="H489" s="132"/>
      <c r="I489" s="81"/>
      <c r="J489" s="80"/>
      <c r="K489" s="132"/>
      <c r="L489" s="81"/>
      <c r="M489" s="80"/>
      <c r="N489" s="132"/>
      <c r="O489" s="81"/>
      <c r="P489" s="80"/>
      <c r="Q489" s="132"/>
      <c r="R489" s="81"/>
    </row>
    <row r="490" spans="1:18">
      <c r="A490" s="77"/>
      <c r="B490" s="131"/>
      <c r="C490" s="79"/>
      <c r="D490" s="82"/>
      <c r="E490" s="80"/>
      <c r="F490" s="81"/>
      <c r="G490" s="80"/>
      <c r="H490" s="132"/>
      <c r="I490" s="81"/>
      <c r="J490" s="80"/>
      <c r="K490" s="132"/>
      <c r="L490" s="81"/>
      <c r="M490" s="80"/>
      <c r="N490" s="132"/>
      <c r="O490" s="81"/>
      <c r="P490" s="80"/>
      <c r="Q490" s="132"/>
      <c r="R490" s="81"/>
    </row>
    <row r="491" spans="1:18">
      <c r="A491" s="77"/>
      <c r="B491" s="131"/>
      <c r="C491" s="79"/>
      <c r="D491" s="82"/>
      <c r="E491" s="80"/>
      <c r="F491" s="81"/>
      <c r="G491" s="80"/>
      <c r="H491" s="132"/>
      <c r="I491" s="81"/>
      <c r="J491" s="80"/>
      <c r="K491" s="132"/>
      <c r="L491" s="81"/>
      <c r="M491" s="80"/>
      <c r="N491" s="132"/>
      <c r="O491" s="81"/>
      <c r="P491" s="80"/>
      <c r="Q491" s="132"/>
      <c r="R491" s="81"/>
    </row>
    <row r="492" spans="1:18">
      <c r="A492" s="77"/>
      <c r="B492" s="131"/>
      <c r="C492" s="79"/>
      <c r="D492" s="82"/>
      <c r="E492" s="80"/>
      <c r="F492" s="81"/>
      <c r="G492" s="80"/>
      <c r="H492" s="132"/>
      <c r="I492" s="81"/>
      <c r="J492" s="80"/>
      <c r="K492" s="132"/>
      <c r="L492" s="81"/>
      <c r="M492" s="80"/>
      <c r="N492" s="132"/>
      <c r="O492" s="81"/>
      <c r="P492" s="80"/>
      <c r="Q492" s="132"/>
      <c r="R492" s="81"/>
    </row>
    <row r="493" spans="1:18">
      <c r="A493" s="77"/>
      <c r="B493" s="131"/>
      <c r="C493" s="79"/>
      <c r="D493" s="82"/>
      <c r="E493" s="80"/>
      <c r="F493" s="81"/>
      <c r="G493" s="80"/>
      <c r="H493" s="132"/>
      <c r="I493" s="81"/>
      <c r="J493" s="80"/>
      <c r="K493" s="132"/>
      <c r="L493" s="81"/>
      <c r="M493" s="80"/>
      <c r="N493" s="132"/>
      <c r="O493" s="81"/>
      <c r="P493" s="80"/>
      <c r="Q493" s="132"/>
      <c r="R493" s="81"/>
    </row>
    <row r="494" spans="1:18">
      <c r="A494" s="77"/>
      <c r="B494" s="131"/>
      <c r="C494" s="79"/>
      <c r="D494" s="82"/>
      <c r="E494" s="80"/>
      <c r="F494" s="81"/>
      <c r="G494" s="80"/>
      <c r="H494" s="132"/>
      <c r="I494" s="81"/>
      <c r="J494" s="80"/>
      <c r="K494" s="132"/>
      <c r="L494" s="81"/>
      <c r="M494" s="80"/>
      <c r="N494" s="132"/>
      <c r="O494" s="81"/>
      <c r="P494" s="80"/>
      <c r="Q494" s="132"/>
      <c r="R494" s="81"/>
    </row>
    <row r="495" spans="1:18">
      <c r="A495" s="77"/>
      <c r="B495" s="131"/>
      <c r="C495" s="79"/>
      <c r="D495" s="82"/>
      <c r="E495" s="80"/>
      <c r="F495" s="81"/>
      <c r="G495" s="80"/>
      <c r="H495" s="132"/>
      <c r="I495" s="81"/>
      <c r="J495" s="80"/>
      <c r="K495" s="132"/>
      <c r="L495" s="81"/>
      <c r="M495" s="80"/>
      <c r="N495" s="132"/>
      <c r="O495" s="81"/>
      <c r="P495" s="80"/>
      <c r="Q495" s="132"/>
      <c r="R495" s="81"/>
    </row>
    <row r="496" spans="1:18">
      <c r="A496" s="77"/>
      <c r="B496" s="131"/>
      <c r="C496" s="79"/>
      <c r="D496" s="82"/>
      <c r="E496" s="80"/>
      <c r="F496" s="81"/>
      <c r="G496" s="80"/>
      <c r="H496" s="132"/>
      <c r="I496" s="81"/>
      <c r="J496" s="80"/>
      <c r="K496" s="132"/>
      <c r="L496" s="81"/>
      <c r="M496" s="80"/>
      <c r="N496" s="132"/>
      <c r="O496" s="81"/>
      <c r="P496" s="80"/>
      <c r="Q496" s="132"/>
      <c r="R496" s="81"/>
    </row>
    <row r="497" spans="1:18">
      <c r="A497" s="77"/>
      <c r="B497" s="131"/>
      <c r="C497" s="79"/>
      <c r="D497" s="82"/>
      <c r="E497" s="80"/>
      <c r="F497" s="81"/>
      <c r="G497" s="80"/>
      <c r="H497" s="132"/>
      <c r="I497" s="81"/>
      <c r="J497" s="80"/>
      <c r="K497" s="132"/>
      <c r="L497" s="81"/>
      <c r="M497" s="80"/>
      <c r="N497" s="132"/>
      <c r="O497" s="81"/>
      <c r="P497" s="80"/>
      <c r="Q497" s="132"/>
      <c r="R497" s="81"/>
    </row>
    <row r="498" spans="1:18">
      <c r="A498" s="77"/>
      <c r="B498" s="131"/>
      <c r="C498" s="79"/>
      <c r="D498" s="82"/>
      <c r="E498" s="80"/>
      <c r="F498" s="81"/>
      <c r="G498" s="80"/>
      <c r="H498" s="132"/>
      <c r="I498" s="81"/>
      <c r="J498" s="80"/>
      <c r="K498" s="132"/>
      <c r="L498" s="81"/>
      <c r="M498" s="80"/>
      <c r="N498" s="132"/>
      <c r="O498" s="81"/>
      <c r="P498" s="80"/>
      <c r="Q498" s="132"/>
      <c r="R498" s="81"/>
    </row>
    <row r="499" spans="1:18">
      <c r="A499" s="77"/>
      <c r="B499" s="131"/>
      <c r="C499" s="79"/>
      <c r="D499" s="82"/>
      <c r="E499" s="80"/>
      <c r="F499" s="81"/>
      <c r="G499" s="80"/>
      <c r="H499" s="132"/>
      <c r="I499" s="81"/>
      <c r="J499" s="80"/>
      <c r="K499" s="132"/>
      <c r="L499" s="81"/>
      <c r="M499" s="80"/>
      <c r="N499" s="132"/>
      <c r="O499" s="81"/>
      <c r="P499" s="80"/>
      <c r="Q499" s="132"/>
      <c r="R499" s="81"/>
    </row>
    <row r="500" spans="1:18">
      <c r="A500" s="77"/>
      <c r="B500" s="131"/>
      <c r="C500" s="79"/>
      <c r="D500" s="82"/>
      <c r="E500" s="80"/>
      <c r="F500" s="81"/>
      <c r="G500" s="80"/>
      <c r="H500" s="132"/>
      <c r="I500" s="81"/>
      <c r="J500" s="80"/>
      <c r="K500" s="132"/>
      <c r="L500" s="81"/>
      <c r="M500" s="80"/>
      <c r="N500" s="132"/>
      <c r="O500" s="81"/>
      <c r="P500" s="80"/>
      <c r="Q500" s="132"/>
      <c r="R500" s="81"/>
    </row>
    <row r="501" spans="1:18">
      <c r="A501" s="77"/>
      <c r="B501" s="131"/>
      <c r="C501" s="79"/>
      <c r="D501" s="82"/>
      <c r="E501" s="80"/>
      <c r="F501" s="81"/>
      <c r="G501" s="80"/>
      <c r="H501" s="132"/>
      <c r="I501" s="81"/>
      <c r="J501" s="80"/>
      <c r="K501" s="132"/>
      <c r="L501" s="81"/>
      <c r="M501" s="80"/>
      <c r="N501" s="132"/>
      <c r="O501" s="81"/>
      <c r="P501" s="80"/>
      <c r="Q501" s="132"/>
      <c r="R501" s="81"/>
    </row>
    <row r="502" spans="1:18">
      <c r="A502" s="77"/>
      <c r="B502" s="131"/>
      <c r="C502" s="79"/>
      <c r="D502" s="82"/>
      <c r="E502" s="80"/>
      <c r="F502" s="81"/>
      <c r="G502" s="80"/>
      <c r="H502" s="132"/>
      <c r="I502" s="81"/>
      <c r="J502" s="80"/>
      <c r="K502" s="132"/>
      <c r="L502" s="81"/>
      <c r="M502" s="80"/>
      <c r="N502" s="132"/>
      <c r="O502" s="81"/>
      <c r="P502" s="80"/>
      <c r="Q502" s="132"/>
      <c r="R502" s="81"/>
    </row>
    <row r="503" spans="1:18">
      <c r="A503" s="77"/>
      <c r="B503" s="131"/>
      <c r="C503" s="79"/>
      <c r="D503" s="82"/>
      <c r="E503" s="80"/>
      <c r="F503" s="81"/>
      <c r="G503" s="80"/>
      <c r="H503" s="132"/>
      <c r="I503" s="81"/>
      <c r="J503" s="80"/>
      <c r="K503" s="132"/>
      <c r="L503" s="81"/>
      <c r="M503" s="80"/>
      <c r="N503" s="132"/>
      <c r="O503" s="81"/>
      <c r="P503" s="80"/>
      <c r="Q503" s="132"/>
      <c r="R503" s="81"/>
    </row>
    <row r="504" spans="1:18">
      <c r="A504" s="77"/>
      <c r="B504" s="131"/>
      <c r="C504" s="79"/>
      <c r="D504" s="82"/>
      <c r="E504" s="80"/>
      <c r="F504" s="81"/>
      <c r="G504" s="80"/>
      <c r="H504" s="132"/>
      <c r="I504" s="81"/>
      <c r="J504" s="80"/>
      <c r="K504" s="132"/>
      <c r="L504" s="81"/>
      <c r="M504" s="80"/>
      <c r="N504" s="132"/>
      <c r="O504" s="81"/>
      <c r="P504" s="80"/>
      <c r="Q504" s="132"/>
      <c r="R504" s="81"/>
    </row>
    <row r="505" spans="1:18">
      <c r="A505" s="77"/>
      <c r="B505" s="131"/>
      <c r="C505" s="79"/>
      <c r="D505" s="82"/>
      <c r="E505" s="80"/>
      <c r="F505" s="81"/>
      <c r="G505" s="80"/>
      <c r="H505" s="132"/>
      <c r="I505" s="81"/>
      <c r="J505" s="80"/>
      <c r="K505" s="132"/>
      <c r="L505" s="81"/>
      <c r="M505" s="80"/>
      <c r="N505" s="132"/>
      <c r="O505" s="81"/>
      <c r="P505" s="80"/>
      <c r="Q505" s="132"/>
      <c r="R505" s="81"/>
    </row>
    <row r="506" spans="1:18">
      <c r="A506" s="77"/>
      <c r="B506" s="131"/>
      <c r="C506" s="79"/>
      <c r="D506" s="82"/>
      <c r="E506" s="80"/>
      <c r="F506" s="81"/>
      <c r="G506" s="80"/>
      <c r="H506" s="132"/>
      <c r="I506" s="81"/>
      <c r="J506" s="80"/>
      <c r="K506" s="132"/>
      <c r="L506" s="81"/>
      <c r="M506" s="80"/>
      <c r="N506" s="132"/>
      <c r="O506" s="81"/>
      <c r="P506" s="80"/>
      <c r="Q506" s="132"/>
      <c r="R506" s="81"/>
    </row>
    <row r="507" spans="1:18">
      <c r="A507" s="77"/>
      <c r="B507" s="131"/>
      <c r="C507" s="79"/>
      <c r="D507" s="82"/>
      <c r="E507" s="80"/>
      <c r="F507" s="81"/>
      <c r="G507" s="80"/>
      <c r="H507" s="132"/>
      <c r="I507" s="81"/>
      <c r="J507" s="80"/>
      <c r="K507" s="132"/>
      <c r="L507" s="81"/>
      <c r="M507" s="80"/>
      <c r="N507" s="132"/>
      <c r="O507" s="81"/>
      <c r="P507" s="80"/>
      <c r="Q507" s="132"/>
      <c r="R507" s="81"/>
    </row>
    <row r="508" spans="1:18">
      <c r="A508" s="77"/>
      <c r="B508" s="131"/>
      <c r="C508" s="79"/>
      <c r="D508" s="82"/>
      <c r="E508" s="80"/>
      <c r="F508" s="81"/>
      <c r="G508" s="80"/>
      <c r="H508" s="132"/>
      <c r="I508" s="81"/>
      <c r="J508" s="80"/>
      <c r="K508" s="132"/>
      <c r="L508" s="81"/>
      <c r="M508" s="80"/>
      <c r="N508" s="132"/>
      <c r="O508" s="81"/>
      <c r="P508" s="80"/>
      <c r="Q508" s="132"/>
      <c r="R508" s="81"/>
    </row>
    <row r="509" spans="1:18">
      <c r="A509" s="77"/>
      <c r="B509" s="131"/>
      <c r="C509" s="79"/>
      <c r="D509" s="82"/>
      <c r="E509" s="80"/>
      <c r="F509" s="81"/>
      <c r="G509" s="80"/>
      <c r="H509" s="132"/>
      <c r="I509" s="81"/>
      <c r="J509" s="80"/>
      <c r="K509" s="132"/>
      <c r="L509" s="81"/>
      <c r="M509" s="80"/>
      <c r="N509" s="132"/>
      <c r="O509" s="81"/>
      <c r="P509" s="80"/>
      <c r="Q509" s="132"/>
      <c r="R509" s="81"/>
    </row>
    <row r="510" spans="1:18">
      <c r="A510" s="77"/>
      <c r="B510" s="131"/>
      <c r="C510" s="79"/>
      <c r="D510" s="82"/>
      <c r="E510" s="80"/>
      <c r="F510" s="81"/>
      <c r="G510" s="80"/>
      <c r="H510" s="132"/>
      <c r="I510" s="81"/>
      <c r="J510" s="80"/>
      <c r="K510" s="132"/>
      <c r="L510" s="81"/>
      <c r="M510" s="80"/>
      <c r="N510" s="132"/>
      <c r="O510" s="81"/>
      <c r="P510" s="80"/>
      <c r="Q510" s="132"/>
      <c r="R510" s="81"/>
    </row>
    <row r="511" spans="1:18">
      <c r="A511" s="77"/>
      <c r="B511" s="131"/>
      <c r="C511" s="79"/>
      <c r="D511" s="82"/>
      <c r="E511" s="80"/>
      <c r="F511" s="81"/>
      <c r="G511" s="80"/>
      <c r="H511" s="132"/>
      <c r="I511" s="81"/>
      <c r="J511" s="80"/>
      <c r="K511" s="132"/>
      <c r="L511" s="81"/>
      <c r="M511" s="80"/>
      <c r="N511" s="132"/>
      <c r="O511" s="81"/>
      <c r="P511" s="80"/>
      <c r="Q511" s="132"/>
      <c r="R511" s="81"/>
    </row>
    <row r="512" spans="1:18">
      <c r="A512" s="77"/>
      <c r="B512" s="131"/>
      <c r="C512" s="79"/>
      <c r="D512" s="82"/>
      <c r="E512" s="80"/>
      <c r="F512" s="81"/>
      <c r="G512" s="80"/>
      <c r="H512" s="132"/>
      <c r="I512" s="81"/>
      <c r="J512" s="80"/>
      <c r="K512" s="132"/>
      <c r="L512" s="81"/>
      <c r="M512" s="80"/>
      <c r="N512" s="132"/>
      <c r="O512" s="81"/>
      <c r="P512" s="80"/>
      <c r="Q512" s="132"/>
      <c r="R512" s="81"/>
    </row>
    <row r="513" spans="1:18">
      <c r="A513" s="77"/>
      <c r="B513" s="131"/>
      <c r="C513" s="79"/>
      <c r="D513" s="82"/>
      <c r="E513" s="80"/>
      <c r="F513" s="81"/>
      <c r="G513" s="80"/>
      <c r="H513" s="132"/>
      <c r="I513" s="81"/>
      <c r="J513" s="80"/>
      <c r="K513" s="132"/>
      <c r="L513" s="81"/>
      <c r="M513" s="80"/>
      <c r="N513" s="132"/>
      <c r="O513" s="81"/>
      <c r="P513" s="80"/>
      <c r="Q513" s="132"/>
      <c r="R513" s="81"/>
    </row>
    <row r="514" spans="1:18">
      <c r="A514" s="77"/>
      <c r="B514" s="131"/>
      <c r="C514" s="79"/>
      <c r="D514" s="82"/>
      <c r="E514" s="80"/>
      <c r="F514" s="81"/>
      <c r="G514" s="80"/>
      <c r="H514" s="132"/>
      <c r="I514" s="81"/>
      <c r="J514" s="80"/>
      <c r="K514" s="132"/>
      <c r="L514" s="81"/>
      <c r="M514" s="80"/>
      <c r="N514" s="132"/>
      <c r="O514" s="81"/>
      <c r="P514" s="80"/>
      <c r="Q514" s="132"/>
      <c r="R514" s="81"/>
    </row>
    <row r="515" spans="1:18">
      <c r="A515" s="77"/>
      <c r="B515" s="131"/>
      <c r="C515" s="79"/>
      <c r="D515" s="82"/>
      <c r="E515" s="80"/>
      <c r="F515" s="81"/>
      <c r="G515" s="80"/>
      <c r="H515" s="132"/>
      <c r="I515" s="81"/>
      <c r="J515" s="80"/>
      <c r="K515" s="132"/>
      <c r="L515" s="81"/>
      <c r="M515" s="80"/>
      <c r="N515" s="132"/>
      <c r="O515" s="81"/>
      <c r="P515" s="80"/>
      <c r="Q515" s="132"/>
      <c r="R515" s="81"/>
    </row>
    <row r="516" spans="1:18">
      <c r="A516" s="77"/>
      <c r="B516" s="131"/>
      <c r="C516" s="79"/>
      <c r="D516" s="82"/>
      <c r="E516" s="80"/>
      <c r="F516" s="81"/>
      <c r="G516" s="80"/>
      <c r="H516" s="132"/>
      <c r="I516" s="81"/>
      <c r="J516" s="80"/>
      <c r="K516" s="132"/>
      <c r="L516" s="81"/>
      <c r="M516" s="80"/>
      <c r="N516" s="132"/>
      <c r="O516" s="81"/>
      <c r="P516" s="80"/>
      <c r="Q516" s="132"/>
      <c r="R516" s="81"/>
    </row>
    <row r="517" spans="1:18">
      <c r="A517" s="77"/>
      <c r="B517" s="131"/>
      <c r="C517" s="79"/>
      <c r="D517" s="82"/>
      <c r="E517" s="80"/>
      <c r="F517" s="81"/>
      <c r="G517" s="80"/>
      <c r="H517" s="132"/>
      <c r="I517" s="81"/>
      <c r="J517" s="80"/>
      <c r="K517" s="132"/>
      <c r="L517" s="81"/>
      <c r="M517" s="80"/>
      <c r="N517" s="132"/>
      <c r="O517" s="81"/>
      <c r="P517" s="80"/>
      <c r="Q517" s="132"/>
      <c r="R517" s="81"/>
    </row>
    <row r="518" spans="1:18">
      <c r="A518" s="77"/>
      <c r="B518" s="131"/>
      <c r="C518" s="79"/>
      <c r="D518" s="82"/>
      <c r="E518" s="80"/>
      <c r="F518" s="81"/>
      <c r="G518" s="80"/>
      <c r="H518" s="132"/>
      <c r="I518" s="81"/>
      <c r="J518" s="80"/>
      <c r="K518" s="132"/>
      <c r="L518" s="81"/>
      <c r="M518" s="80"/>
      <c r="N518" s="132"/>
      <c r="O518" s="81"/>
      <c r="P518" s="80"/>
      <c r="Q518" s="132"/>
      <c r="R518" s="81"/>
    </row>
    <row r="519" spans="1:18">
      <c r="A519" s="77"/>
      <c r="B519" s="131"/>
      <c r="C519" s="79"/>
      <c r="D519" s="82"/>
      <c r="E519" s="80"/>
      <c r="F519" s="81"/>
      <c r="G519" s="80"/>
      <c r="H519" s="132"/>
      <c r="I519" s="81"/>
      <c r="J519" s="80"/>
      <c r="K519" s="132"/>
      <c r="L519" s="81"/>
      <c r="M519" s="80"/>
      <c r="N519" s="132"/>
      <c r="O519" s="81"/>
      <c r="P519" s="80"/>
      <c r="Q519" s="132"/>
      <c r="R519" s="81"/>
    </row>
    <row r="520" spans="1:18">
      <c r="A520" s="77"/>
      <c r="B520" s="131"/>
      <c r="C520" s="79"/>
      <c r="D520" s="82"/>
      <c r="E520" s="80"/>
      <c r="F520" s="81"/>
      <c r="G520" s="80"/>
      <c r="H520" s="132"/>
      <c r="I520" s="81"/>
      <c r="J520" s="80"/>
      <c r="K520" s="132"/>
      <c r="L520" s="81"/>
      <c r="M520" s="80"/>
      <c r="N520" s="132"/>
      <c r="O520" s="81"/>
      <c r="P520" s="80"/>
      <c r="Q520" s="132"/>
      <c r="R520" s="81"/>
    </row>
    <row r="521" spans="1:18">
      <c r="A521" s="77"/>
      <c r="B521" s="131"/>
      <c r="C521" s="79"/>
      <c r="D521" s="82"/>
      <c r="E521" s="80"/>
      <c r="F521" s="81"/>
      <c r="G521" s="80"/>
      <c r="H521" s="132"/>
      <c r="I521" s="81"/>
      <c r="J521" s="80"/>
      <c r="K521" s="132"/>
      <c r="L521" s="81"/>
      <c r="M521" s="80"/>
      <c r="N521" s="132"/>
      <c r="O521" s="81"/>
      <c r="P521" s="80"/>
      <c r="Q521" s="132"/>
      <c r="R521" s="81"/>
    </row>
    <row r="522" spans="1:18">
      <c r="A522" s="77"/>
      <c r="B522" s="131"/>
      <c r="C522" s="79"/>
      <c r="D522" s="82"/>
      <c r="E522" s="80"/>
      <c r="F522" s="81"/>
      <c r="G522" s="80"/>
      <c r="H522" s="132"/>
      <c r="I522" s="81"/>
      <c r="J522" s="80"/>
      <c r="K522" s="132"/>
      <c r="L522" s="81"/>
      <c r="M522" s="80"/>
      <c r="N522" s="132"/>
      <c r="O522" s="81"/>
      <c r="P522" s="80"/>
      <c r="Q522" s="132"/>
      <c r="R522" s="81"/>
    </row>
    <row r="523" spans="1:18">
      <c r="A523" s="77"/>
      <c r="B523" s="131"/>
      <c r="C523" s="79"/>
      <c r="D523" s="82"/>
      <c r="E523" s="80"/>
      <c r="F523" s="81"/>
      <c r="G523" s="80"/>
      <c r="H523" s="132"/>
      <c r="I523" s="81"/>
      <c r="J523" s="80"/>
      <c r="K523" s="132"/>
      <c r="L523" s="81"/>
      <c r="M523" s="80"/>
      <c r="N523" s="132"/>
      <c r="O523" s="81"/>
      <c r="P523" s="80"/>
      <c r="Q523" s="132"/>
      <c r="R523" s="81"/>
    </row>
    <row r="524" spans="1:18">
      <c r="A524" s="77"/>
      <c r="B524" s="131"/>
      <c r="C524" s="79"/>
      <c r="D524" s="82"/>
      <c r="E524" s="80"/>
      <c r="F524" s="81"/>
      <c r="G524" s="80"/>
      <c r="H524" s="132"/>
      <c r="I524" s="81"/>
      <c r="J524" s="80"/>
      <c r="K524" s="132"/>
      <c r="L524" s="81"/>
      <c r="M524" s="80"/>
      <c r="N524" s="132"/>
      <c r="O524" s="81"/>
      <c r="P524" s="80"/>
      <c r="Q524" s="132"/>
      <c r="R524" s="81"/>
    </row>
    <row r="525" spans="1:18">
      <c r="A525" s="77"/>
      <c r="B525" s="131"/>
      <c r="C525" s="79"/>
      <c r="D525" s="82"/>
      <c r="E525" s="80"/>
      <c r="F525" s="81"/>
      <c r="G525" s="80"/>
      <c r="H525" s="132"/>
      <c r="I525" s="81"/>
      <c r="J525" s="80"/>
      <c r="K525" s="132"/>
      <c r="L525" s="81"/>
      <c r="M525" s="80"/>
      <c r="N525" s="132"/>
      <c r="O525" s="81"/>
      <c r="P525" s="80"/>
      <c r="Q525" s="132"/>
      <c r="R525" s="81"/>
    </row>
    <row r="526" spans="1:18">
      <c r="A526" s="77"/>
      <c r="B526" s="131"/>
      <c r="C526" s="79"/>
      <c r="D526" s="82"/>
      <c r="E526" s="80"/>
      <c r="F526" s="81"/>
      <c r="G526" s="80"/>
      <c r="H526" s="132"/>
      <c r="I526" s="81"/>
      <c r="J526" s="80"/>
      <c r="K526" s="132"/>
      <c r="L526" s="81"/>
      <c r="M526" s="80"/>
      <c r="N526" s="132"/>
      <c r="O526" s="81"/>
      <c r="P526" s="80"/>
      <c r="Q526" s="132"/>
      <c r="R526" s="81"/>
    </row>
    <row r="527" spans="1:18" ht="15.75" thickBot="1">
      <c r="A527" s="85"/>
      <c r="B527" s="133"/>
      <c r="C527" s="87"/>
      <c r="D527" s="90"/>
      <c r="E527" s="88"/>
      <c r="F527" s="89"/>
      <c r="G527" s="88"/>
      <c r="H527" s="134"/>
      <c r="I527" s="89"/>
      <c r="J527" s="88"/>
      <c r="K527" s="134"/>
      <c r="L527" s="89"/>
      <c r="M527" s="88"/>
      <c r="N527" s="134"/>
      <c r="O527" s="89"/>
      <c r="P527" s="88"/>
      <c r="Q527" s="134"/>
      <c r="R527" s="89"/>
    </row>
    <row r="528" spans="1:18" ht="40.15" customHeight="1" thickBot="1">
      <c r="A528" s="93"/>
      <c r="B528" s="94"/>
      <c r="C528" s="94"/>
      <c r="D528" s="94"/>
      <c r="E528" s="95"/>
      <c r="F528" s="95"/>
      <c r="G528" s="95"/>
      <c r="H528" s="95"/>
      <c r="I528" s="95"/>
      <c r="J528" s="95"/>
      <c r="K528" s="95"/>
      <c r="L528" s="95"/>
      <c r="M528" s="95"/>
      <c r="N528" s="95"/>
      <c r="O528" s="95"/>
      <c r="P528" s="95"/>
      <c r="Q528" s="95"/>
      <c r="R528" s="96"/>
    </row>
    <row r="529" spans="1:18">
      <c r="A529" s="22"/>
      <c r="B529" s="111"/>
      <c r="C529" s="111"/>
      <c r="D529" s="111"/>
      <c r="E529" s="22"/>
      <c r="F529" s="22"/>
      <c r="G529" s="22"/>
      <c r="H529" s="22"/>
      <c r="I529" s="22"/>
      <c r="J529" s="22"/>
      <c r="K529" s="22"/>
      <c r="L529" s="22"/>
      <c r="M529" s="22"/>
      <c r="N529" s="22"/>
      <c r="O529" s="22"/>
      <c r="P529" s="22"/>
      <c r="Q529" s="22"/>
      <c r="R529" s="22"/>
    </row>
    <row r="530" spans="1:18">
      <c r="A530" s="22"/>
      <c r="B530" s="111"/>
      <c r="C530" s="111"/>
      <c r="D530" s="111"/>
      <c r="E530" s="22"/>
      <c r="F530" s="22"/>
      <c r="G530" s="22"/>
      <c r="H530" s="22"/>
      <c r="I530" s="22"/>
      <c r="J530" s="22"/>
      <c r="K530" s="22"/>
      <c r="L530" s="22"/>
      <c r="M530" s="22"/>
      <c r="N530" s="22"/>
      <c r="O530" s="22"/>
      <c r="P530" s="22"/>
      <c r="Q530" s="22"/>
      <c r="R530" s="22"/>
    </row>
    <row r="531" spans="1:18">
      <c r="A531" s="22"/>
      <c r="B531" s="111"/>
      <c r="C531" s="111"/>
      <c r="D531" s="111"/>
      <c r="E531" s="22"/>
      <c r="F531" s="22"/>
      <c r="G531" s="22"/>
      <c r="H531" s="22"/>
      <c r="I531" s="22"/>
      <c r="J531" s="22"/>
      <c r="K531" s="22"/>
      <c r="L531" s="22"/>
      <c r="M531" s="22"/>
      <c r="N531" s="22"/>
      <c r="O531" s="22"/>
      <c r="P531" s="22"/>
      <c r="Q531" s="22"/>
      <c r="R531" s="22"/>
    </row>
    <row r="532" spans="1:18">
      <c r="A532" s="22"/>
      <c r="B532" s="111"/>
      <c r="C532" s="111"/>
      <c r="D532" s="111"/>
      <c r="E532" s="22"/>
      <c r="F532" s="22"/>
      <c r="G532" s="22"/>
      <c r="H532" s="22"/>
      <c r="I532" s="22"/>
      <c r="J532" s="22"/>
      <c r="K532" s="22"/>
      <c r="L532" s="22"/>
      <c r="M532" s="22"/>
      <c r="N532" s="22"/>
      <c r="O532" s="22"/>
      <c r="P532" s="22"/>
      <c r="Q532" s="22"/>
      <c r="R532" s="22"/>
    </row>
    <row r="533" spans="1:18">
      <c r="A533" s="22"/>
      <c r="B533" s="111"/>
      <c r="C533" s="111"/>
      <c r="D533" s="111"/>
      <c r="E533" s="22"/>
      <c r="F533" s="22"/>
      <c r="G533" s="22"/>
      <c r="H533" s="22"/>
      <c r="I533" s="22"/>
      <c r="J533" s="22"/>
      <c r="K533" s="22"/>
      <c r="L533" s="22"/>
      <c r="M533" s="22"/>
      <c r="N533" s="22"/>
      <c r="O533" s="22"/>
      <c r="P533" s="22"/>
      <c r="Q533" s="22"/>
      <c r="R533" s="22"/>
    </row>
    <row r="534" spans="1:18">
      <c r="A534" s="22"/>
      <c r="B534" s="111"/>
      <c r="C534" s="111"/>
      <c r="D534" s="111"/>
      <c r="E534" s="22"/>
      <c r="F534" s="22"/>
      <c r="G534" s="22"/>
      <c r="H534" s="22"/>
      <c r="I534" s="22"/>
      <c r="J534" s="22"/>
      <c r="K534" s="22"/>
      <c r="L534" s="22"/>
      <c r="M534" s="22"/>
      <c r="N534" s="22"/>
      <c r="O534" s="22"/>
      <c r="P534" s="22"/>
      <c r="Q534" s="22"/>
      <c r="R534" s="22"/>
    </row>
    <row r="535" spans="1:18">
      <c r="A535" s="22"/>
      <c r="B535" s="111"/>
      <c r="C535" s="111"/>
      <c r="D535" s="111"/>
      <c r="E535" s="22"/>
      <c r="F535" s="22"/>
      <c r="G535" s="22"/>
      <c r="H535" s="22"/>
      <c r="I535" s="22"/>
      <c r="J535" s="22"/>
      <c r="K535" s="22"/>
      <c r="L535" s="22"/>
      <c r="M535" s="22"/>
      <c r="N535" s="22"/>
      <c r="O535" s="22"/>
      <c r="P535" s="22"/>
      <c r="Q535" s="22"/>
      <c r="R535" s="22"/>
    </row>
    <row r="536" spans="1:18">
      <c r="A536" s="22"/>
      <c r="B536" s="111"/>
      <c r="C536" s="111"/>
      <c r="D536" s="111"/>
      <c r="E536" s="22"/>
      <c r="F536" s="22"/>
      <c r="G536" s="22"/>
      <c r="H536" s="22"/>
      <c r="I536" s="22"/>
      <c r="J536" s="22"/>
      <c r="K536" s="22"/>
      <c r="L536" s="22"/>
      <c r="M536" s="22"/>
      <c r="N536" s="22"/>
      <c r="O536" s="22"/>
      <c r="P536" s="22"/>
      <c r="Q536" s="22"/>
      <c r="R536" s="22"/>
    </row>
    <row r="537" spans="1:18">
      <c r="A537" s="22"/>
      <c r="B537" s="111"/>
      <c r="C537" s="111"/>
      <c r="D537" s="111"/>
      <c r="E537" s="22"/>
      <c r="F537" s="22"/>
      <c r="G537" s="22"/>
      <c r="H537" s="22"/>
      <c r="I537" s="22"/>
      <c r="J537" s="22"/>
      <c r="K537" s="22"/>
      <c r="L537" s="22"/>
      <c r="M537" s="22"/>
      <c r="N537" s="22"/>
      <c r="O537" s="22"/>
      <c r="P537" s="22"/>
      <c r="Q537" s="22"/>
      <c r="R537" s="22"/>
    </row>
    <row r="538" spans="1:18">
      <c r="A538" s="22"/>
      <c r="B538" s="111"/>
      <c r="C538" s="111"/>
      <c r="D538" s="111"/>
      <c r="E538" s="22"/>
      <c r="F538" s="22"/>
      <c r="G538" s="22"/>
      <c r="H538" s="22"/>
      <c r="I538" s="22"/>
      <c r="J538" s="22"/>
      <c r="K538" s="22"/>
      <c r="L538" s="22"/>
      <c r="M538" s="22"/>
      <c r="N538" s="22"/>
      <c r="O538" s="22"/>
      <c r="P538" s="22"/>
      <c r="Q538" s="22"/>
      <c r="R538" s="22"/>
    </row>
    <row r="539" spans="1:18">
      <c r="A539" s="22"/>
      <c r="B539" s="111"/>
      <c r="C539" s="111"/>
      <c r="D539" s="111"/>
      <c r="E539" s="22"/>
      <c r="F539" s="22"/>
      <c r="G539" s="22"/>
      <c r="H539" s="22"/>
      <c r="I539" s="22"/>
      <c r="J539" s="22"/>
      <c r="K539" s="22"/>
      <c r="L539" s="22"/>
      <c r="M539" s="22"/>
      <c r="N539" s="22"/>
      <c r="O539" s="22"/>
      <c r="P539" s="22"/>
      <c r="Q539" s="22"/>
      <c r="R539" s="22"/>
    </row>
    <row r="540" spans="1:18">
      <c r="A540" s="22"/>
      <c r="B540" s="111"/>
      <c r="C540" s="111"/>
      <c r="D540" s="111"/>
      <c r="E540" s="22"/>
      <c r="F540" s="22"/>
      <c r="G540" s="22"/>
      <c r="H540" s="22"/>
      <c r="I540" s="22"/>
      <c r="J540" s="22"/>
      <c r="K540" s="22"/>
      <c r="L540" s="22"/>
      <c r="M540" s="22"/>
      <c r="N540" s="22"/>
      <c r="O540" s="22"/>
      <c r="P540" s="22"/>
      <c r="Q540" s="22"/>
      <c r="R540" s="22"/>
    </row>
    <row r="541" spans="1:18">
      <c r="A541" s="22"/>
      <c r="B541" s="111"/>
      <c r="C541" s="111"/>
      <c r="D541" s="111"/>
      <c r="E541" s="22"/>
      <c r="F541" s="22"/>
      <c r="G541" s="22"/>
      <c r="H541" s="22"/>
      <c r="I541" s="22"/>
      <c r="J541" s="22"/>
      <c r="K541" s="22"/>
      <c r="L541" s="22"/>
      <c r="M541" s="22"/>
      <c r="N541" s="22"/>
      <c r="O541" s="22"/>
      <c r="P541" s="22"/>
      <c r="Q541" s="22"/>
      <c r="R541" s="22"/>
    </row>
    <row r="542" spans="1:18">
      <c r="A542" s="22"/>
      <c r="B542" s="111"/>
      <c r="C542" s="111"/>
      <c r="D542" s="111"/>
      <c r="E542" s="22"/>
      <c r="F542" s="22"/>
      <c r="G542" s="22"/>
      <c r="H542" s="22"/>
      <c r="I542" s="22"/>
      <c r="J542" s="22"/>
      <c r="K542" s="22"/>
      <c r="L542" s="22"/>
      <c r="M542" s="22"/>
      <c r="N542" s="22"/>
      <c r="O542" s="22"/>
      <c r="P542" s="22"/>
      <c r="Q542" s="22"/>
      <c r="R542" s="22"/>
    </row>
    <row r="543" spans="1:18">
      <c r="A543" s="22"/>
      <c r="B543" s="111"/>
      <c r="C543" s="111"/>
      <c r="D543" s="111"/>
      <c r="E543" s="22"/>
      <c r="F543" s="22"/>
      <c r="G543" s="22"/>
      <c r="H543" s="22"/>
      <c r="I543" s="22"/>
      <c r="J543" s="22"/>
      <c r="K543" s="22"/>
      <c r="L543" s="22"/>
      <c r="M543" s="22"/>
      <c r="N543" s="22"/>
      <c r="O543" s="22"/>
      <c r="P543" s="22"/>
      <c r="Q543" s="22"/>
      <c r="R543" s="22"/>
    </row>
    <row r="544" spans="1:18">
      <c r="A544" s="22"/>
      <c r="B544" s="111"/>
      <c r="C544" s="111"/>
      <c r="D544" s="111"/>
      <c r="E544" s="22"/>
      <c r="F544" s="22"/>
      <c r="G544" s="22"/>
      <c r="H544" s="22"/>
      <c r="I544" s="22"/>
      <c r="J544" s="22"/>
      <c r="K544" s="22"/>
      <c r="L544" s="22"/>
      <c r="M544" s="22"/>
      <c r="N544" s="22"/>
      <c r="O544" s="22"/>
      <c r="P544" s="22"/>
      <c r="Q544" s="22"/>
      <c r="R544" s="22"/>
    </row>
    <row r="545" spans="1:18">
      <c r="A545" s="22"/>
      <c r="B545" s="111"/>
      <c r="C545" s="111"/>
      <c r="D545" s="111"/>
      <c r="E545" s="22"/>
      <c r="F545" s="22"/>
      <c r="G545" s="22"/>
      <c r="H545" s="22"/>
      <c r="I545" s="22"/>
      <c r="J545" s="22"/>
      <c r="K545" s="22"/>
      <c r="L545" s="22"/>
      <c r="M545" s="22"/>
      <c r="N545" s="22"/>
      <c r="O545" s="22"/>
      <c r="P545" s="22"/>
      <c r="Q545" s="22"/>
      <c r="R545" s="22"/>
    </row>
    <row r="546" spans="1:18">
      <c r="A546" s="22"/>
      <c r="B546" s="111"/>
      <c r="C546" s="111"/>
      <c r="D546" s="111"/>
      <c r="E546" s="22"/>
      <c r="F546" s="22"/>
      <c r="G546" s="22"/>
      <c r="H546" s="22"/>
      <c r="I546" s="22"/>
      <c r="J546" s="22"/>
      <c r="K546" s="22"/>
      <c r="L546" s="22"/>
      <c r="M546" s="22"/>
      <c r="N546" s="22"/>
      <c r="O546" s="22"/>
      <c r="P546" s="22"/>
      <c r="Q546" s="22"/>
      <c r="R546" s="22"/>
    </row>
    <row r="547" spans="1:18">
      <c r="A547" s="22"/>
      <c r="B547" s="111"/>
      <c r="C547" s="111"/>
      <c r="D547" s="111"/>
      <c r="E547" s="22"/>
      <c r="F547" s="22"/>
      <c r="G547" s="22"/>
      <c r="H547" s="22"/>
      <c r="I547" s="22"/>
      <c r="J547" s="22"/>
      <c r="K547" s="22"/>
      <c r="L547" s="22"/>
      <c r="M547" s="22"/>
      <c r="N547" s="22"/>
      <c r="O547" s="22"/>
      <c r="P547" s="22"/>
      <c r="Q547" s="22"/>
      <c r="R547" s="22"/>
    </row>
    <row r="548" spans="1:18">
      <c r="A548" s="22"/>
      <c r="B548" s="111"/>
      <c r="C548" s="111"/>
      <c r="D548" s="111"/>
      <c r="E548" s="22"/>
      <c r="F548" s="22"/>
      <c r="G548" s="22"/>
      <c r="H548" s="22"/>
      <c r="I548" s="22"/>
      <c r="J548" s="22"/>
      <c r="K548" s="22"/>
      <c r="L548" s="22"/>
      <c r="M548" s="22"/>
      <c r="N548" s="22"/>
      <c r="O548" s="22"/>
      <c r="P548" s="22"/>
      <c r="Q548" s="22"/>
      <c r="R548" s="22"/>
    </row>
    <row r="549" spans="1:18">
      <c r="A549" s="22"/>
      <c r="B549" s="111"/>
      <c r="C549" s="111"/>
      <c r="D549" s="111"/>
      <c r="E549" s="22"/>
      <c r="F549" s="22"/>
      <c r="G549" s="22"/>
      <c r="H549" s="22"/>
      <c r="I549" s="22"/>
      <c r="J549" s="22"/>
      <c r="K549" s="22"/>
      <c r="L549" s="22"/>
      <c r="M549" s="22"/>
      <c r="N549" s="22"/>
      <c r="O549" s="22"/>
      <c r="P549" s="22"/>
      <c r="Q549" s="22"/>
      <c r="R549" s="22"/>
    </row>
    <row r="550" spans="1:18">
      <c r="A550" s="22"/>
      <c r="B550" s="111"/>
      <c r="C550" s="111"/>
      <c r="D550" s="111"/>
      <c r="E550" s="22"/>
      <c r="F550" s="22"/>
      <c r="G550" s="22"/>
      <c r="H550" s="22"/>
      <c r="I550" s="22"/>
      <c r="J550" s="22"/>
      <c r="K550" s="22"/>
      <c r="L550" s="22"/>
      <c r="M550" s="22"/>
      <c r="N550" s="22"/>
      <c r="O550" s="22"/>
      <c r="P550" s="22"/>
      <c r="Q550" s="22"/>
      <c r="R550" s="22"/>
    </row>
    <row r="551" spans="1:18">
      <c r="A551" s="22"/>
      <c r="B551" s="111"/>
      <c r="C551" s="111"/>
      <c r="D551" s="111"/>
      <c r="E551" s="22"/>
      <c r="F551" s="22"/>
      <c r="G551" s="22"/>
      <c r="H551" s="22"/>
      <c r="I551" s="22"/>
      <c r="J551" s="22"/>
      <c r="K551" s="22"/>
      <c r="L551" s="22"/>
      <c r="M551" s="22"/>
      <c r="N551" s="22"/>
      <c r="O551" s="22"/>
      <c r="P551" s="22"/>
      <c r="Q551" s="22"/>
      <c r="R551" s="22"/>
    </row>
    <row r="552" spans="1:18">
      <c r="A552" s="22"/>
      <c r="B552" s="111"/>
      <c r="C552" s="111"/>
      <c r="D552" s="111"/>
      <c r="E552" s="22"/>
      <c r="F552" s="22"/>
      <c r="G552" s="22"/>
      <c r="H552" s="22"/>
      <c r="I552" s="22"/>
      <c r="J552" s="22"/>
      <c r="K552" s="22"/>
      <c r="L552" s="22"/>
      <c r="M552" s="22"/>
      <c r="N552" s="22"/>
      <c r="O552" s="22"/>
      <c r="P552" s="22"/>
      <c r="Q552" s="22"/>
      <c r="R552" s="22"/>
    </row>
    <row r="553" spans="1:18">
      <c r="A553" s="22"/>
      <c r="B553" s="111"/>
      <c r="C553" s="111"/>
      <c r="D553" s="111"/>
      <c r="E553" s="22"/>
      <c r="F553" s="22"/>
      <c r="G553" s="22"/>
      <c r="H553" s="22"/>
      <c r="I553" s="22"/>
      <c r="J553" s="22"/>
      <c r="K553" s="22"/>
      <c r="L553" s="22"/>
      <c r="M553" s="22"/>
      <c r="N553" s="22"/>
      <c r="O553" s="22"/>
      <c r="P553" s="22"/>
      <c r="Q553" s="22"/>
      <c r="R553" s="22"/>
    </row>
    <row r="554" spans="1:18">
      <c r="A554" s="22"/>
      <c r="B554" s="111"/>
      <c r="C554" s="111"/>
      <c r="D554" s="111"/>
      <c r="E554" s="22"/>
      <c r="F554" s="22"/>
      <c r="G554" s="22"/>
      <c r="H554" s="22"/>
      <c r="I554" s="22"/>
      <c r="J554" s="22"/>
      <c r="K554" s="22"/>
      <c r="L554" s="22"/>
      <c r="M554" s="22"/>
      <c r="N554" s="22"/>
      <c r="O554" s="22"/>
      <c r="P554" s="22"/>
      <c r="Q554" s="22"/>
      <c r="R554" s="22"/>
    </row>
    <row r="555" spans="1:18">
      <c r="A555" s="22"/>
      <c r="B555" s="111"/>
      <c r="C555" s="111"/>
      <c r="D555" s="111"/>
      <c r="E555" s="22"/>
      <c r="F555" s="22"/>
      <c r="G555" s="22"/>
      <c r="H555" s="22"/>
      <c r="I555" s="22"/>
      <c r="J555" s="22"/>
      <c r="K555" s="22"/>
      <c r="L555" s="22"/>
      <c r="M555" s="22"/>
      <c r="N555" s="22"/>
      <c r="O555" s="22"/>
      <c r="P555" s="22"/>
      <c r="Q555" s="22"/>
      <c r="R555" s="22"/>
    </row>
    <row r="556" spans="1:18">
      <c r="A556" s="22"/>
      <c r="B556" s="111"/>
      <c r="C556" s="111"/>
      <c r="D556" s="111"/>
      <c r="E556" s="22"/>
      <c r="F556" s="22"/>
      <c r="G556" s="22"/>
      <c r="H556" s="22"/>
      <c r="I556" s="22"/>
      <c r="J556" s="22"/>
      <c r="K556" s="22"/>
      <c r="L556" s="22"/>
      <c r="M556" s="22"/>
      <c r="N556" s="22"/>
      <c r="O556" s="22"/>
      <c r="P556" s="22"/>
      <c r="Q556" s="22"/>
      <c r="R556" s="22"/>
    </row>
    <row r="557" spans="1:18">
      <c r="A557" s="22"/>
      <c r="B557" s="111"/>
      <c r="C557" s="111"/>
      <c r="D557" s="111"/>
      <c r="E557" s="22"/>
      <c r="F557" s="22"/>
      <c r="G557" s="22"/>
      <c r="H557" s="22"/>
      <c r="I557" s="22"/>
      <c r="J557" s="22"/>
      <c r="K557" s="22"/>
      <c r="L557" s="22"/>
      <c r="M557" s="22"/>
      <c r="N557" s="22"/>
      <c r="O557" s="22"/>
      <c r="P557" s="22"/>
      <c r="Q557" s="22"/>
      <c r="R557" s="22"/>
    </row>
    <row r="558" spans="1:18">
      <c r="A558" s="22"/>
      <c r="B558" s="111"/>
      <c r="C558" s="111"/>
      <c r="D558" s="111"/>
      <c r="E558" s="22"/>
      <c r="F558" s="22"/>
      <c r="G558" s="22"/>
      <c r="H558" s="22"/>
      <c r="I558" s="22"/>
      <c r="J558" s="22"/>
      <c r="K558" s="22"/>
      <c r="L558" s="22"/>
      <c r="M558" s="22"/>
      <c r="N558" s="22"/>
      <c r="O558" s="22"/>
      <c r="P558" s="22"/>
      <c r="Q558" s="22"/>
      <c r="R558" s="22"/>
    </row>
    <row r="559" spans="1:18">
      <c r="A559" s="22"/>
      <c r="B559" s="111"/>
      <c r="C559" s="111"/>
      <c r="D559" s="111"/>
      <c r="E559" s="22"/>
      <c r="F559" s="22"/>
      <c r="G559" s="22"/>
      <c r="H559" s="22"/>
      <c r="I559" s="22"/>
      <c r="J559" s="22"/>
      <c r="K559" s="22"/>
      <c r="L559" s="22"/>
      <c r="M559" s="22"/>
      <c r="N559" s="22"/>
      <c r="O559" s="22"/>
      <c r="P559" s="22"/>
      <c r="Q559" s="22"/>
      <c r="R559" s="22"/>
    </row>
    <row r="560" spans="1:18">
      <c r="A560" s="22"/>
      <c r="B560" s="111"/>
      <c r="C560" s="111"/>
      <c r="D560" s="111"/>
      <c r="E560" s="22"/>
      <c r="F560" s="22"/>
      <c r="G560" s="22"/>
      <c r="H560" s="22"/>
      <c r="I560" s="22"/>
      <c r="J560" s="22"/>
      <c r="K560" s="22"/>
      <c r="L560" s="22"/>
      <c r="M560" s="22"/>
      <c r="N560" s="22"/>
      <c r="O560" s="22"/>
      <c r="P560" s="22"/>
      <c r="Q560" s="22"/>
      <c r="R560" s="22"/>
    </row>
    <row r="561" spans="1:18">
      <c r="A561" s="22"/>
      <c r="B561" s="111"/>
      <c r="C561" s="111"/>
      <c r="D561" s="111"/>
      <c r="E561" s="22"/>
      <c r="F561" s="22"/>
      <c r="G561" s="22"/>
      <c r="H561" s="22"/>
      <c r="I561" s="22"/>
      <c r="J561" s="22"/>
      <c r="K561" s="22"/>
      <c r="L561" s="22"/>
      <c r="M561" s="22"/>
      <c r="N561" s="22"/>
      <c r="O561" s="22"/>
      <c r="P561" s="22"/>
      <c r="Q561" s="22"/>
      <c r="R561" s="22"/>
    </row>
    <row r="562" spans="1:18">
      <c r="A562" s="22"/>
      <c r="B562" s="111"/>
      <c r="C562" s="111"/>
      <c r="D562" s="111"/>
      <c r="E562" s="22"/>
      <c r="F562" s="22"/>
      <c r="G562" s="22"/>
      <c r="H562" s="22"/>
      <c r="I562" s="22"/>
      <c r="J562" s="22"/>
      <c r="K562" s="22"/>
      <c r="L562" s="22"/>
      <c r="M562" s="22"/>
      <c r="N562" s="22"/>
      <c r="O562" s="22"/>
      <c r="P562" s="22"/>
      <c r="Q562" s="22"/>
      <c r="R562" s="22"/>
    </row>
    <row r="563" spans="1:18">
      <c r="A563" s="22"/>
      <c r="B563" s="111"/>
      <c r="C563" s="111"/>
      <c r="D563" s="111"/>
      <c r="E563" s="22"/>
      <c r="F563" s="22"/>
      <c r="G563" s="22"/>
      <c r="H563" s="22"/>
      <c r="I563" s="22"/>
      <c r="J563" s="22"/>
      <c r="K563" s="22"/>
      <c r="L563" s="22"/>
      <c r="M563" s="22"/>
      <c r="N563" s="22"/>
      <c r="O563" s="22"/>
      <c r="P563" s="22"/>
      <c r="Q563" s="22"/>
      <c r="R563" s="22"/>
    </row>
    <row r="564" spans="1:18">
      <c r="A564" s="22"/>
      <c r="B564" s="111"/>
      <c r="C564" s="111"/>
      <c r="D564" s="111"/>
      <c r="E564" s="22"/>
      <c r="F564" s="22"/>
      <c r="G564" s="22"/>
      <c r="H564" s="22"/>
      <c r="I564" s="22"/>
      <c r="J564" s="22"/>
      <c r="K564" s="22"/>
      <c r="L564" s="22"/>
      <c r="M564" s="22"/>
      <c r="N564" s="22"/>
      <c r="O564" s="22"/>
      <c r="P564" s="22"/>
      <c r="Q564" s="22"/>
      <c r="R564" s="22"/>
    </row>
    <row r="565" spans="1:18">
      <c r="A565" s="22"/>
      <c r="B565" s="111"/>
      <c r="C565" s="111"/>
      <c r="D565" s="111"/>
      <c r="E565" s="22"/>
      <c r="F565" s="22"/>
      <c r="G565" s="22"/>
      <c r="H565" s="22"/>
      <c r="I565" s="22"/>
      <c r="J565" s="22"/>
      <c r="K565" s="22"/>
      <c r="L565" s="22"/>
      <c r="M565" s="22"/>
      <c r="N565" s="22"/>
      <c r="O565" s="22"/>
      <c r="P565" s="22"/>
      <c r="Q565" s="22"/>
      <c r="R565" s="22"/>
    </row>
    <row r="566" spans="1:18">
      <c r="A566" s="22"/>
      <c r="B566" s="111"/>
      <c r="C566" s="111"/>
      <c r="D566" s="111"/>
      <c r="E566" s="22"/>
      <c r="F566" s="22"/>
      <c r="G566" s="22"/>
      <c r="H566" s="22"/>
      <c r="I566" s="22"/>
      <c r="J566" s="22"/>
      <c r="K566" s="22"/>
      <c r="L566" s="22"/>
      <c r="M566" s="22"/>
      <c r="N566" s="22"/>
      <c r="O566" s="22"/>
      <c r="P566" s="22"/>
      <c r="Q566" s="22"/>
      <c r="R566" s="22"/>
    </row>
    <row r="567" spans="1:18">
      <c r="A567" s="22"/>
      <c r="B567" s="111"/>
      <c r="C567" s="111"/>
      <c r="D567" s="111"/>
      <c r="E567" s="22"/>
      <c r="F567" s="22"/>
      <c r="G567" s="22"/>
      <c r="H567" s="22"/>
      <c r="I567" s="22"/>
      <c r="J567" s="22"/>
      <c r="K567" s="22"/>
      <c r="L567" s="22"/>
      <c r="M567" s="22"/>
      <c r="N567" s="22"/>
      <c r="O567" s="22"/>
      <c r="P567" s="22"/>
      <c r="Q567" s="22"/>
      <c r="R567" s="22"/>
    </row>
    <row r="568" spans="1:18">
      <c r="A568" s="22"/>
      <c r="B568" s="111"/>
      <c r="C568" s="111"/>
      <c r="D568" s="111"/>
      <c r="E568" s="22"/>
      <c r="F568" s="22"/>
      <c r="G568" s="22"/>
      <c r="H568" s="22"/>
      <c r="I568" s="22"/>
      <c r="J568" s="22"/>
      <c r="K568" s="22"/>
      <c r="L568" s="22"/>
      <c r="M568" s="22"/>
      <c r="N568" s="22"/>
      <c r="O568" s="22"/>
      <c r="P568" s="22"/>
      <c r="Q568" s="22"/>
      <c r="R568" s="22"/>
    </row>
    <row r="569" spans="1:18">
      <c r="A569" s="22"/>
      <c r="B569" s="111"/>
      <c r="C569" s="111"/>
      <c r="D569" s="111"/>
      <c r="E569" s="22"/>
      <c r="F569" s="22"/>
      <c r="G569" s="22"/>
      <c r="H569" s="22"/>
      <c r="I569" s="22"/>
      <c r="J569" s="22"/>
      <c r="K569" s="22"/>
      <c r="L569" s="22"/>
      <c r="M569" s="22"/>
      <c r="N569" s="22"/>
      <c r="O569" s="22"/>
      <c r="P569" s="22"/>
      <c r="Q569" s="22"/>
      <c r="R569" s="22"/>
    </row>
    <row r="570" spans="1:18">
      <c r="A570" s="22"/>
      <c r="B570" s="111"/>
      <c r="C570" s="111"/>
      <c r="D570" s="111"/>
      <c r="E570" s="22"/>
      <c r="F570" s="22"/>
      <c r="G570" s="22"/>
      <c r="H570" s="22"/>
      <c r="I570" s="22"/>
      <c r="J570" s="22"/>
      <c r="K570" s="22"/>
      <c r="L570" s="22"/>
      <c r="M570" s="22"/>
      <c r="N570" s="22"/>
      <c r="O570" s="22"/>
      <c r="P570" s="22"/>
      <c r="Q570" s="22"/>
      <c r="R570" s="22"/>
    </row>
    <row r="571" spans="1:18">
      <c r="A571" s="22"/>
      <c r="B571" s="111"/>
      <c r="C571" s="111"/>
      <c r="D571" s="111"/>
      <c r="E571" s="22"/>
      <c r="F571" s="22"/>
      <c r="G571" s="22"/>
      <c r="H571" s="22"/>
      <c r="I571" s="22"/>
      <c r="J571" s="22"/>
      <c r="K571" s="22"/>
      <c r="L571" s="22"/>
      <c r="M571" s="22"/>
      <c r="N571" s="22"/>
      <c r="O571" s="22"/>
      <c r="P571" s="22"/>
      <c r="Q571" s="22"/>
      <c r="R571" s="22"/>
    </row>
    <row r="572" spans="1:18">
      <c r="A572" s="22"/>
      <c r="B572" s="111"/>
      <c r="C572" s="111"/>
      <c r="D572" s="111"/>
      <c r="E572" s="22"/>
      <c r="F572" s="22"/>
      <c r="G572" s="22"/>
      <c r="H572" s="22"/>
      <c r="I572" s="22"/>
      <c r="J572" s="22"/>
      <c r="K572" s="22"/>
      <c r="L572" s="22"/>
      <c r="M572" s="22"/>
      <c r="N572" s="22"/>
      <c r="O572" s="22"/>
      <c r="P572" s="22"/>
      <c r="Q572" s="22"/>
      <c r="R572" s="22"/>
    </row>
    <row r="573" spans="1:18">
      <c r="A573" s="22"/>
      <c r="B573" s="111"/>
      <c r="C573" s="111"/>
      <c r="D573" s="111"/>
      <c r="E573" s="22"/>
      <c r="F573" s="22"/>
      <c r="G573" s="22"/>
      <c r="H573" s="22"/>
      <c r="I573" s="22"/>
      <c r="J573" s="22"/>
      <c r="K573" s="22"/>
      <c r="L573" s="22"/>
      <c r="M573" s="22"/>
      <c r="N573" s="22"/>
      <c r="O573" s="22"/>
      <c r="P573" s="22"/>
      <c r="Q573" s="22"/>
      <c r="R573" s="22"/>
    </row>
    <row r="574" spans="1:18">
      <c r="A574" s="22"/>
      <c r="B574" s="111"/>
      <c r="C574" s="111"/>
      <c r="D574" s="111"/>
      <c r="E574" s="22"/>
      <c r="F574" s="22"/>
      <c r="G574" s="22"/>
      <c r="H574" s="22"/>
      <c r="I574" s="22"/>
      <c r="J574" s="22"/>
      <c r="K574" s="22"/>
      <c r="L574" s="22"/>
      <c r="M574" s="22"/>
      <c r="N574" s="22"/>
      <c r="O574" s="22"/>
      <c r="P574" s="22"/>
      <c r="Q574" s="22"/>
      <c r="R574" s="22"/>
    </row>
    <row r="575" spans="1:18">
      <c r="A575" s="22"/>
      <c r="B575" s="111"/>
      <c r="C575" s="111"/>
      <c r="D575" s="111"/>
      <c r="E575" s="22"/>
      <c r="F575" s="22"/>
      <c r="G575" s="22"/>
      <c r="H575" s="22"/>
      <c r="I575" s="22"/>
      <c r="J575" s="22"/>
      <c r="K575" s="22"/>
      <c r="L575" s="22"/>
      <c r="M575" s="22"/>
      <c r="N575" s="22"/>
      <c r="O575" s="22"/>
      <c r="P575" s="22"/>
      <c r="Q575" s="22"/>
      <c r="R575" s="22"/>
    </row>
    <row r="576" spans="1:18">
      <c r="A576" s="22"/>
      <c r="B576" s="111"/>
      <c r="C576" s="111"/>
      <c r="D576" s="111"/>
      <c r="E576" s="22"/>
      <c r="F576" s="22"/>
      <c r="G576" s="22"/>
      <c r="H576" s="22"/>
      <c r="I576" s="22"/>
      <c r="J576" s="22"/>
      <c r="K576" s="22"/>
      <c r="L576" s="22"/>
      <c r="M576" s="22"/>
      <c r="N576" s="22"/>
      <c r="O576" s="22"/>
      <c r="P576" s="22"/>
      <c r="Q576" s="22"/>
      <c r="R576" s="22"/>
    </row>
    <row r="577" spans="1:18">
      <c r="A577" s="22"/>
      <c r="B577" s="111"/>
      <c r="C577" s="111"/>
      <c r="D577" s="111"/>
      <c r="E577" s="22"/>
      <c r="F577" s="22"/>
      <c r="G577" s="22"/>
      <c r="H577" s="22"/>
      <c r="I577" s="22"/>
      <c r="J577" s="22"/>
      <c r="K577" s="22"/>
      <c r="L577" s="22"/>
      <c r="M577" s="22"/>
      <c r="N577" s="22"/>
      <c r="O577" s="22"/>
      <c r="P577" s="22"/>
      <c r="Q577" s="22"/>
      <c r="R577" s="22"/>
    </row>
    <row r="578" spans="1:18">
      <c r="A578" s="22"/>
      <c r="B578" s="111"/>
      <c r="C578" s="111"/>
      <c r="D578" s="111"/>
      <c r="E578" s="22"/>
      <c r="F578" s="22"/>
      <c r="G578" s="22"/>
      <c r="H578" s="22"/>
      <c r="I578" s="22"/>
      <c r="J578" s="22"/>
      <c r="K578" s="22"/>
      <c r="L578" s="22"/>
      <c r="M578" s="22"/>
      <c r="N578" s="22"/>
      <c r="O578" s="22"/>
      <c r="P578" s="22"/>
      <c r="Q578" s="22"/>
      <c r="R578" s="22"/>
    </row>
    <row r="579" spans="1:18">
      <c r="A579" s="22"/>
      <c r="B579" s="111"/>
      <c r="C579" s="111"/>
      <c r="D579" s="111"/>
      <c r="E579" s="22"/>
      <c r="F579" s="22"/>
      <c r="G579" s="22"/>
      <c r="H579" s="22"/>
      <c r="I579" s="22"/>
      <c r="J579" s="22"/>
      <c r="K579" s="22"/>
      <c r="L579" s="22"/>
      <c r="M579" s="22"/>
      <c r="N579" s="22"/>
      <c r="O579" s="22"/>
      <c r="P579" s="22"/>
      <c r="Q579" s="22"/>
      <c r="R579" s="22"/>
    </row>
    <row r="580" spans="1:18">
      <c r="A580" s="22"/>
      <c r="B580" s="111"/>
      <c r="C580" s="111"/>
      <c r="D580" s="111"/>
      <c r="E580" s="22"/>
      <c r="F580" s="22"/>
      <c r="G580" s="22"/>
      <c r="H580" s="22"/>
      <c r="I580" s="22"/>
      <c r="J580" s="22"/>
      <c r="K580" s="22"/>
      <c r="L580" s="22"/>
      <c r="M580" s="22"/>
      <c r="N580" s="22"/>
      <c r="O580" s="22"/>
      <c r="P580" s="22"/>
      <c r="Q580" s="22"/>
      <c r="R580" s="22"/>
    </row>
    <row r="581" spans="1:18">
      <c r="A581" s="22"/>
      <c r="B581" s="111"/>
      <c r="C581" s="111"/>
      <c r="D581" s="111"/>
      <c r="E581" s="22"/>
      <c r="F581" s="22"/>
      <c r="G581" s="22"/>
      <c r="H581" s="22"/>
      <c r="I581" s="22"/>
      <c r="J581" s="22"/>
      <c r="K581" s="22"/>
      <c r="L581" s="22"/>
      <c r="M581" s="22"/>
      <c r="N581" s="22"/>
      <c r="O581" s="22"/>
      <c r="P581" s="22"/>
      <c r="Q581" s="22"/>
      <c r="R581" s="22"/>
    </row>
    <row r="582" spans="1:18">
      <c r="A582" s="22"/>
      <c r="B582" s="111"/>
      <c r="C582" s="111"/>
      <c r="D582" s="111"/>
      <c r="E582" s="22"/>
      <c r="F582" s="22"/>
      <c r="G582" s="22"/>
      <c r="H582" s="22"/>
      <c r="I582" s="22"/>
      <c r="J582" s="22"/>
      <c r="K582" s="22"/>
      <c r="L582" s="22"/>
      <c r="M582" s="22"/>
      <c r="N582" s="22"/>
      <c r="O582" s="22"/>
      <c r="P582" s="22"/>
      <c r="Q582" s="22"/>
      <c r="R582" s="22"/>
    </row>
    <row r="583" spans="1:18">
      <c r="A583" s="22"/>
      <c r="B583" s="111"/>
      <c r="C583" s="111"/>
      <c r="D583" s="111"/>
      <c r="E583" s="22"/>
      <c r="F583" s="22"/>
      <c r="G583" s="22"/>
      <c r="H583" s="22"/>
      <c r="I583" s="22"/>
      <c r="J583" s="22"/>
      <c r="K583" s="22"/>
      <c r="L583" s="22"/>
      <c r="M583" s="22"/>
      <c r="N583" s="22"/>
      <c r="O583" s="22"/>
      <c r="P583" s="22"/>
      <c r="Q583" s="22"/>
      <c r="R583" s="22"/>
    </row>
    <row r="584" spans="1:18">
      <c r="A584" s="22"/>
      <c r="B584" s="111"/>
      <c r="C584" s="111"/>
      <c r="D584" s="111"/>
      <c r="E584" s="22"/>
      <c r="F584" s="22"/>
      <c r="G584" s="22"/>
      <c r="H584" s="22"/>
      <c r="I584" s="22"/>
      <c r="J584" s="22"/>
      <c r="K584" s="22"/>
      <c r="L584" s="22"/>
      <c r="M584" s="22"/>
      <c r="N584" s="22"/>
      <c r="O584" s="22"/>
      <c r="P584" s="22"/>
      <c r="Q584" s="22"/>
      <c r="R584" s="22"/>
    </row>
    <row r="585" spans="1:18">
      <c r="A585" s="22"/>
      <c r="B585" s="111"/>
      <c r="C585" s="111"/>
      <c r="D585" s="111"/>
      <c r="E585" s="22"/>
      <c r="F585" s="22"/>
      <c r="G585" s="22"/>
      <c r="H585" s="22"/>
      <c r="I585" s="22"/>
      <c r="J585" s="22"/>
      <c r="K585" s="22"/>
      <c r="L585" s="22"/>
      <c r="M585" s="22"/>
      <c r="N585" s="22"/>
      <c r="O585" s="22"/>
      <c r="P585" s="22"/>
      <c r="Q585" s="22"/>
      <c r="R585" s="22"/>
    </row>
    <row r="586" spans="1:18">
      <c r="A586" s="22"/>
      <c r="B586" s="111"/>
      <c r="C586" s="111"/>
      <c r="D586" s="111"/>
      <c r="E586" s="22"/>
      <c r="F586" s="22"/>
      <c r="G586" s="22"/>
      <c r="H586" s="22"/>
      <c r="I586" s="22"/>
      <c r="J586" s="22"/>
      <c r="K586" s="22"/>
      <c r="L586" s="22"/>
      <c r="M586" s="22"/>
      <c r="N586" s="22"/>
      <c r="O586" s="22"/>
      <c r="P586" s="22"/>
      <c r="Q586" s="22"/>
      <c r="R586" s="22"/>
    </row>
    <row r="587" spans="1:18">
      <c r="A587" s="22"/>
      <c r="B587" s="111"/>
      <c r="C587" s="111"/>
      <c r="D587" s="111"/>
      <c r="E587" s="22"/>
      <c r="F587" s="22"/>
      <c r="G587" s="22"/>
      <c r="H587" s="22"/>
      <c r="I587" s="22"/>
      <c r="J587" s="22"/>
      <c r="K587" s="22"/>
      <c r="L587" s="22"/>
      <c r="M587" s="22"/>
      <c r="N587" s="22"/>
      <c r="O587" s="22"/>
      <c r="P587" s="22"/>
      <c r="Q587" s="22"/>
      <c r="R587" s="22"/>
    </row>
    <row r="588" spans="1:18">
      <c r="A588" s="22"/>
      <c r="B588" s="111"/>
      <c r="C588" s="111"/>
      <c r="D588" s="111"/>
      <c r="E588" s="22"/>
      <c r="F588" s="22"/>
      <c r="G588" s="22"/>
      <c r="H588" s="22"/>
      <c r="I588" s="22"/>
      <c r="J588" s="22"/>
      <c r="K588" s="22"/>
      <c r="L588" s="22"/>
      <c r="M588" s="22"/>
      <c r="N588" s="22"/>
      <c r="O588" s="22"/>
      <c r="P588" s="22"/>
      <c r="Q588" s="22"/>
      <c r="R588" s="22"/>
    </row>
    <row r="589" spans="1:18">
      <c r="A589" s="22"/>
      <c r="B589" s="111"/>
      <c r="C589" s="111"/>
      <c r="D589" s="111"/>
      <c r="E589" s="22"/>
      <c r="F589" s="22"/>
      <c r="G589" s="22"/>
      <c r="H589" s="22"/>
      <c r="I589" s="22"/>
      <c r="J589" s="22"/>
      <c r="K589" s="22"/>
      <c r="L589" s="22"/>
      <c r="M589" s="22"/>
      <c r="N589" s="22"/>
      <c r="O589" s="22"/>
      <c r="P589" s="22"/>
      <c r="Q589" s="22"/>
      <c r="R589" s="22"/>
    </row>
    <row r="590" spans="1:18">
      <c r="A590" s="22"/>
      <c r="B590" s="111"/>
      <c r="C590" s="111"/>
      <c r="D590" s="111"/>
      <c r="E590" s="22"/>
      <c r="F590" s="22"/>
      <c r="G590" s="22"/>
      <c r="H590" s="22"/>
      <c r="I590" s="22"/>
      <c r="J590" s="22"/>
      <c r="K590" s="22"/>
      <c r="L590" s="22"/>
      <c r="M590" s="22"/>
      <c r="N590" s="22"/>
      <c r="O590" s="22"/>
      <c r="P590" s="22"/>
      <c r="Q590" s="22"/>
      <c r="R590" s="22"/>
    </row>
    <row r="591" spans="1:18">
      <c r="A591" s="22"/>
      <c r="B591" s="111"/>
      <c r="C591" s="111"/>
      <c r="D591" s="111"/>
      <c r="E591" s="22"/>
      <c r="F591" s="22"/>
      <c r="G591" s="22"/>
      <c r="H591" s="22"/>
      <c r="I591" s="22"/>
      <c r="J591" s="22"/>
      <c r="K591" s="22"/>
      <c r="L591" s="22"/>
      <c r="M591" s="22"/>
      <c r="N591" s="22"/>
      <c r="O591" s="22"/>
      <c r="P591" s="22"/>
      <c r="Q591" s="22"/>
      <c r="R591" s="22"/>
    </row>
    <row r="592" spans="1:18">
      <c r="A592" s="22"/>
      <c r="B592" s="111"/>
      <c r="C592" s="111"/>
      <c r="D592" s="111"/>
      <c r="E592" s="22"/>
      <c r="F592" s="22"/>
      <c r="G592" s="22"/>
      <c r="H592" s="22"/>
      <c r="I592" s="22"/>
      <c r="J592" s="22"/>
      <c r="K592" s="22"/>
      <c r="L592" s="22"/>
      <c r="M592" s="22"/>
      <c r="N592" s="22"/>
      <c r="O592" s="22"/>
      <c r="P592" s="22"/>
      <c r="Q592" s="22"/>
      <c r="R592" s="22"/>
    </row>
    <row r="593" spans="1:18">
      <c r="A593" s="22"/>
      <c r="B593" s="111"/>
      <c r="C593" s="111"/>
      <c r="D593" s="111"/>
      <c r="E593" s="22"/>
      <c r="F593" s="22"/>
      <c r="G593" s="22"/>
      <c r="H593" s="22"/>
      <c r="I593" s="22"/>
      <c r="J593" s="22"/>
      <c r="K593" s="22"/>
      <c r="L593" s="22"/>
      <c r="M593" s="22"/>
      <c r="N593" s="22"/>
      <c r="O593" s="22"/>
      <c r="P593" s="22"/>
      <c r="Q593" s="22"/>
      <c r="R593" s="22"/>
    </row>
    <row r="594" spans="1:18">
      <c r="A594" s="22"/>
      <c r="B594" s="111"/>
      <c r="C594" s="111"/>
      <c r="D594" s="111"/>
      <c r="E594" s="22"/>
      <c r="F594" s="22"/>
      <c r="G594" s="22"/>
      <c r="H594" s="22"/>
      <c r="I594" s="22"/>
      <c r="J594" s="22"/>
      <c r="K594" s="22"/>
      <c r="L594" s="22"/>
      <c r="M594" s="22"/>
      <c r="N594" s="22"/>
      <c r="O594" s="22"/>
      <c r="P594" s="22"/>
      <c r="Q594" s="22"/>
      <c r="R594" s="22"/>
    </row>
    <row r="595" spans="1:18">
      <c r="A595" s="22"/>
      <c r="B595" s="111"/>
      <c r="C595" s="111"/>
      <c r="D595" s="111"/>
      <c r="E595" s="22"/>
      <c r="F595" s="22"/>
      <c r="G595" s="22"/>
      <c r="H595" s="22"/>
      <c r="I595" s="22"/>
      <c r="J595" s="22"/>
      <c r="K595" s="22"/>
      <c r="L595" s="22"/>
      <c r="M595" s="22"/>
      <c r="N595" s="22"/>
      <c r="O595" s="22"/>
      <c r="P595" s="22"/>
      <c r="Q595" s="22"/>
      <c r="R595" s="22"/>
    </row>
    <row r="596" spans="1:18">
      <c r="A596" s="22"/>
      <c r="B596" s="111"/>
      <c r="C596" s="111"/>
      <c r="D596" s="111"/>
      <c r="E596" s="22"/>
      <c r="F596" s="22"/>
      <c r="G596" s="22"/>
      <c r="H596" s="22"/>
      <c r="I596" s="22"/>
      <c r="J596" s="22"/>
      <c r="K596" s="22"/>
      <c r="L596" s="22"/>
      <c r="M596" s="22"/>
      <c r="N596" s="22"/>
      <c r="O596" s="22"/>
      <c r="P596" s="22"/>
      <c r="Q596" s="22"/>
      <c r="R596" s="22"/>
    </row>
    <row r="597" spans="1:18">
      <c r="A597" s="22"/>
      <c r="B597" s="111"/>
      <c r="C597" s="111"/>
      <c r="D597" s="111"/>
      <c r="E597" s="22"/>
      <c r="F597" s="22"/>
      <c r="G597" s="22"/>
      <c r="H597" s="22"/>
      <c r="I597" s="22"/>
      <c r="J597" s="22"/>
      <c r="K597" s="22"/>
      <c r="L597" s="22"/>
      <c r="M597" s="22"/>
      <c r="N597" s="22"/>
      <c r="O597" s="22"/>
      <c r="P597" s="22"/>
      <c r="Q597" s="22"/>
      <c r="R597" s="22"/>
    </row>
    <row r="598" spans="1:18">
      <c r="A598" s="22"/>
      <c r="B598" s="111"/>
      <c r="C598" s="111"/>
      <c r="D598" s="111"/>
      <c r="E598" s="22"/>
      <c r="F598" s="22"/>
      <c r="G598" s="22"/>
      <c r="H598" s="22"/>
      <c r="I598" s="22"/>
      <c r="J598" s="22"/>
      <c r="K598" s="22"/>
      <c r="L598" s="22"/>
      <c r="M598" s="22"/>
      <c r="N598" s="22"/>
      <c r="O598" s="22"/>
      <c r="P598" s="22"/>
      <c r="Q598" s="22"/>
      <c r="R598" s="22"/>
    </row>
    <row r="599" spans="1:18">
      <c r="A599" s="22"/>
      <c r="B599" s="111"/>
      <c r="C599" s="111"/>
      <c r="D599" s="111"/>
      <c r="E599" s="22"/>
      <c r="F599" s="22"/>
      <c r="G599" s="22"/>
      <c r="H599" s="22"/>
      <c r="I599" s="22"/>
      <c r="J599" s="22"/>
      <c r="K599" s="22"/>
      <c r="L599" s="22"/>
      <c r="M599" s="22"/>
      <c r="N599" s="22"/>
      <c r="O599" s="22"/>
      <c r="P599" s="22"/>
      <c r="Q599" s="22"/>
      <c r="R599" s="22"/>
    </row>
    <row r="600" spans="1:18">
      <c r="A600" s="22"/>
      <c r="B600" s="111"/>
      <c r="C600" s="111"/>
      <c r="D600" s="111"/>
      <c r="E600" s="22"/>
      <c r="F600" s="22"/>
      <c r="G600" s="22"/>
      <c r="H600" s="22"/>
      <c r="I600" s="22"/>
      <c r="J600" s="22"/>
      <c r="K600" s="22"/>
      <c r="L600" s="22"/>
      <c r="M600" s="22"/>
      <c r="N600" s="22"/>
      <c r="O600" s="22"/>
      <c r="P600" s="22"/>
      <c r="Q600" s="22"/>
      <c r="R600" s="22"/>
    </row>
    <row r="601" spans="1:18">
      <c r="A601" s="22"/>
      <c r="B601" s="111"/>
      <c r="C601" s="111"/>
      <c r="D601" s="111"/>
      <c r="E601" s="22"/>
      <c r="F601" s="22"/>
      <c r="G601" s="22"/>
      <c r="H601" s="22"/>
      <c r="I601" s="22"/>
      <c r="J601" s="22"/>
      <c r="K601" s="22"/>
      <c r="L601" s="22"/>
      <c r="M601" s="22"/>
      <c r="N601" s="22"/>
      <c r="O601" s="22"/>
      <c r="P601" s="22"/>
      <c r="Q601" s="22"/>
      <c r="R601" s="22"/>
    </row>
    <row r="602" spans="1:18">
      <c r="A602" s="22"/>
      <c r="B602" s="111"/>
      <c r="C602" s="111"/>
      <c r="D602" s="111"/>
      <c r="E602" s="22"/>
      <c r="F602" s="22"/>
      <c r="G602" s="22"/>
      <c r="H602" s="22"/>
      <c r="I602" s="22"/>
      <c r="J602" s="22"/>
      <c r="K602" s="22"/>
      <c r="L602" s="22"/>
      <c r="M602" s="22"/>
      <c r="N602" s="22"/>
      <c r="O602" s="22"/>
      <c r="P602" s="22"/>
      <c r="Q602" s="22"/>
      <c r="R602" s="22"/>
    </row>
    <row r="603" spans="1:18">
      <c r="A603" s="22"/>
      <c r="B603" s="111"/>
      <c r="C603" s="111"/>
      <c r="D603" s="111"/>
      <c r="E603" s="22"/>
      <c r="F603" s="22"/>
      <c r="G603" s="22"/>
      <c r="H603" s="22"/>
      <c r="I603" s="22"/>
      <c r="J603" s="22"/>
      <c r="K603" s="22"/>
      <c r="L603" s="22"/>
      <c r="M603" s="22"/>
      <c r="N603" s="22"/>
      <c r="O603" s="22"/>
      <c r="P603" s="22"/>
      <c r="Q603" s="22"/>
      <c r="R603" s="22"/>
    </row>
    <row r="604" spans="1:18">
      <c r="A604" s="22"/>
      <c r="B604" s="111"/>
      <c r="C604" s="111"/>
      <c r="D604" s="111"/>
      <c r="E604" s="22"/>
      <c r="F604" s="22"/>
      <c r="G604" s="22"/>
      <c r="H604" s="22"/>
      <c r="I604" s="22"/>
      <c r="J604" s="22"/>
      <c r="K604" s="22"/>
      <c r="L604" s="22"/>
      <c r="M604" s="22"/>
      <c r="N604" s="22"/>
      <c r="O604" s="22"/>
      <c r="P604" s="22"/>
      <c r="Q604" s="22"/>
      <c r="R604" s="22"/>
    </row>
    <row r="605" spans="1:18">
      <c r="A605" s="22"/>
      <c r="B605" s="111"/>
      <c r="C605" s="111"/>
      <c r="D605" s="111"/>
      <c r="E605" s="22"/>
      <c r="F605" s="22"/>
      <c r="G605" s="22"/>
      <c r="H605" s="22"/>
      <c r="I605" s="22"/>
      <c r="J605" s="22"/>
      <c r="K605" s="22"/>
      <c r="L605" s="22"/>
      <c r="M605" s="22"/>
      <c r="N605" s="22"/>
      <c r="O605" s="22"/>
      <c r="P605" s="22"/>
      <c r="Q605" s="22"/>
      <c r="R605" s="22"/>
    </row>
    <row r="606" spans="1:18">
      <c r="A606" s="22"/>
      <c r="B606" s="111"/>
      <c r="C606" s="111"/>
      <c r="D606" s="111"/>
      <c r="E606" s="22"/>
      <c r="F606" s="22"/>
      <c r="G606" s="22"/>
      <c r="H606" s="22"/>
      <c r="I606" s="22"/>
      <c r="J606" s="22"/>
      <c r="K606" s="22"/>
      <c r="L606" s="22"/>
      <c r="M606" s="22"/>
      <c r="N606" s="22"/>
      <c r="O606" s="22"/>
      <c r="P606" s="22"/>
      <c r="Q606" s="22"/>
      <c r="R606" s="22"/>
    </row>
    <row r="607" spans="1:18">
      <c r="A607" s="22"/>
      <c r="B607" s="111"/>
      <c r="C607" s="111"/>
      <c r="D607" s="111"/>
      <c r="E607" s="22"/>
      <c r="F607" s="22"/>
      <c r="G607" s="22"/>
      <c r="H607" s="22"/>
      <c r="I607" s="22"/>
      <c r="J607" s="22"/>
      <c r="K607" s="22"/>
      <c r="L607" s="22"/>
      <c r="M607" s="22"/>
      <c r="N607" s="22"/>
      <c r="O607" s="22"/>
      <c r="P607" s="22"/>
      <c r="Q607" s="22"/>
      <c r="R607" s="22"/>
    </row>
    <row r="608" spans="1:18">
      <c r="A608" s="22"/>
      <c r="B608" s="111"/>
      <c r="C608" s="111"/>
      <c r="D608" s="111"/>
      <c r="E608" s="22"/>
      <c r="F608" s="22"/>
      <c r="G608" s="22"/>
      <c r="H608" s="22"/>
      <c r="I608" s="22"/>
      <c r="J608" s="22"/>
      <c r="K608" s="22"/>
      <c r="L608" s="22"/>
      <c r="M608" s="22"/>
      <c r="N608" s="22"/>
      <c r="O608" s="22"/>
      <c r="P608" s="22"/>
      <c r="Q608" s="22"/>
      <c r="R608" s="22"/>
    </row>
    <row r="609" spans="1:18">
      <c r="A609" s="22"/>
      <c r="B609" s="111"/>
      <c r="C609" s="111"/>
      <c r="D609" s="111"/>
      <c r="E609" s="22"/>
      <c r="F609" s="22"/>
      <c r="G609" s="22"/>
      <c r="H609" s="22"/>
      <c r="I609" s="22"/>
      <c r="J609" s="22"/>
      <c r="K609" s="22"/>
      <c r="L609" s="22"/>
      <c r="M609" s="22"/>
      <c r="N609" s="22"/>
      <c r="O609" s="22"/>
      <c r="P609" s="22"/>
      <c r="Q609" s="22"/>
      <c r="R609" s="22"/>
    </row>
    <row r="610" spans="1:18">
      <c r="A610" s="22"/>
      <c r="B610" s="111"/>
      <c r="C610" s="111"/>
      <c r="D610" s="111"/>
      <c r="E610" s="22"/>
      <c r="F610" s="22"/>
      <c r="G610" s="22"/>
      <c r="H610" s="22"/>
      <c r="I610" s="22"/>
      <c r="J610" s="22"/>
      <c r="K610" s="22"/>
      <c r="L610" s="22"/>
      <c r="M610" s="22"/>
      <c r="N610" s="22"/>
      <c r="O610" s="22"/>
      <c r="P610" s="22"/>
      <c r="Q610" s="22"/>
      <c r="R610" s="22"/>
    </row>
    <row r="611" spans="1:18">
      <c r="A611" s="22"/>
      <c r="B611" s="111"/>
      <c r="C611" s="111"/>
      <c r="D611" s="111"/>
      <c r="E611" s="22"/>
      <c r="F611" s="22"/>
      <c r="G611" s="22"/>
      <c r="H611" s="22"/>
      <c r="I611" s="22"/>
      <c r="J611" s="22"/>
      <c r="K611" s="22"/>
      <c r="L611" s="22"/>
      <c r="M611" s="22"/>
      <c r="N611" s="22"/>
      <c r="O611" s="22"/>
      <c r="P611" s="22"/>
      <c r="Q611" s="22"/>
      <c r="R611" s="22"/>
    </row>
    <row r="612" spans="1:18">
      <c r="A612" s="22"/>
      <c r="B612" s="111"/>
      <c r="C612" s="111"/>
      <c r="D612" s="111"/>
      <c r="E612" s="22"/>
      <c r="F612" s="22"/>
      <c r="G612" s="22"/>
      <c r="H612" s="22"/>
      <c r="I612" s="22"/>
      <c r="J612" s="22"/>
      <c r="K612" s="22"/>
      <c r="L612" s="22"/>
      <c r="M612" s="22"/>
      <c r="N612" s="22"/>
      <c r="O612" s="22"/>
      <c r="P612" s="22"/>
      <c r="Q612" s="22"/>
      <c r="R612" s="22"/>
    </row>
    <row r="613" spans="1:18">
      <c r="A613" s="22"/>
      <c r="B613" s="111"/>
      <c r="C613" s="111"/>
      <c r="D613" s="111"/>
      <c r="E613" s="22"/>
      <c r="F613" s="22"/>
      <c r="G613" s="22"/>
      <c r="H613" s="22"/>
      <c r="I613" s="22"/>
      <c r="J613" s="22"/>
      <c r="K613" s="22"/>
      <c r="L613" s="22"/>
      <c r="M613" s="22"/>
      <c r="N613" s="22"/>
      <c r="O613" s="22"/>
      <c r="P613" s="22"/>
      <c r="Q613" s="22"/>
      <c r="R613" s="22"/>
    </row>
    <row r="614" spans="1:18">
      <c r="A614" s="22"/>
      <c r="B614" s="111"/>
      <c r="C614" s="111"/>
      <c r="D614" s="111"/>
      <c r="E614" s="22"/>
      <c r="F614" s="22"/>
      <c r="G614" s="22"/>
      <c r="H614" s="22"/>
      <c r="I614" s="22"/>
      <c r="J614" s="22"/>
      <c r="K614" s="22"/>
      <c r="L614" s="22"/>
      <c r="M614" s="22"/>
      <c r="N614" s="22"/>
      <c r="O614" s="22"/>
      <c r="P614" s="22"/>
      <c r="Q614" s="22"/>
      <c r="R614" s="22"/>
    </row>
    <row r="615" spans="1:18">
      <c r="A615" s="22"/>
      <c r="B615" s="111"/>
      <c r="C615" s="111"/>
      <c r="D615" s="111"/>
      <c r="E615" s="22"/>
      <c r="F615" s="22"/>
      <c r="G615" s="22"/>
      <c r="H615" s="22"/>
      <c r="I615" s="22"/>
      <c r="J615" s="22"/>
      <c r="K615" s="22"/>
      <c r="L615" s="22"/>
      <c r="M615" s="22"/>
      <c r="N615" s="22"/>
      <c r="O615" s="22"/>
      <c r="P615" s="22"/>
      <c r="Q615" s="22"/>
      <c r="R615" s="22"/>
    </row>
    <row r="616" spans="1:18">
      <c r="A616" s="22"/>
      <c r="B616" s="111"/>
      <c r="C616" s="111"/>
      <c r="D616" s="111"/>
      <c r="E616" s="22"/>
      <c r="F616" s="22"/>
      <c r="G616" s="22"/>
      <c r="H616" s="22"/>
      <c r="I616" s="22"/>
      <c r="J616" s="22"/>
      <c r="K616" s="22"/>
      <c r="L616" s="22"/>
      <c r="M616" s="22"/>
      <c r="N616" s="22"/>
      <c r="O616" s="22"/>
      <c r="P616" s="22"/>
      <c r="Q616" s="22"/>
      <c r="R616" s="22"/>
    </row>
    <row r="617" spans="1:18">
      <c r="A617" s="22"/>
      <c r="B617" s="111"/>
      <c r="C617" s="111"/>
      <c r="D617" s="111"/>
      <c r="E617" s="22"/>
      <c r="F617" s="22"/>
      <c r="G617" s="22"/>
      <c r="H617" s="22"/>
      <c r="I617" s="22"/>
      <c r="J617" s="22"/>
      <c r="K617" s="22"/>
      <c r="L617" s="22"/>
      <c r="M617" s="22"/>
      <c r="N617" s="22"/>
      <c r="O617" s="22"/>
      <c r="P617" s="22"/>
      <c r="Q617" s="22"/>
      <c r="R617" s="22"/>
    </row>
    <row r="618" spans="1:18">
      <c r="A618" s="22"/>
      <c r="B618" s="111"/>
      <c r="C618" s="111"/>
      <c r="D618" s="111"/>
      <c r="E618" s="22"/>
      <c r="F618" s="22"/>
      <c r="G618" s="22"/>
      <c r="H618" s="22"/>
      <c r="I618" s="22"/>
      <c r="J618" s="22"/>
      <c r="K618" s="22"/>
      <c r="L618" s="22"/>
      <c r="M618" s="22"/>
      <c r="N618" s="22"/>
      <c r="O618" s="22"/>
      <c r="P618" s="22"/>
      <c r="Q618" s="22"/>
      <c r="R618" s="22"/>
    </row>
    <row r="619" spans="1:18">
      <c r="A619" s="22"/>
      <c r="B619" s="111"/>
      <c r="C619" s="111"/>
      <c r="D619" s="111"/>
      <c r="E619" s="22"/>
      <c r="F619" s="22"/>
      <c r="G619" s="22"/>
      <c r="H619" s="22"/>
      <c r="I619" s="22"/>
      <c r="J619" s="22"/>
      <c r="K619" s="22"/>
      <c r="L619" s="22"/>
      <c r="M619" s="22"/>
      <c r="N619" s="22"/>
      <c r="O619" s="22"/>
      <c r="P619" s="22"/>
      <c r="Q619" s="22"/>
      <c r="R619" s="22"/>
    </row>
    <row r="620" spans="1:18">
      <c r="A620" s="22"/>
      <c r="B620" s="111"/>
      <c r="C620" s="111"/>
      <c r="D620" s="111"/>
      <c r="E620" s="22"/>
      <c r="F620" s="22"/>
      <c r="G620" s="22"/>
      <c r="H620" s="22"/>
      <c r="I620" s="22"/>
      <c r="J620" s="22"/>
      <c r="K620" s="22"/>
      <c r="L620" s="22"/>
      <c r="M620" s="22"/>
      <c r="N620" s="22"/>
      <c r="O620" s="22"/>
      <c r="P620" s="22"/>
      <c r="Q620" s="22"/>
      <c r="R620" s="22"/>
    </row>
    <row r="621" spans="1:18">
      <c r="A621" s="22"/>
      <c r="B621" s="111"/>
      <c r="C621" s="111"/>
      <c r="D621" s="111"/>
      <c r="E621" s="22"/>
      <c r="F621" s="22"/>
      <c r="G621" s="22"/>
      <c r="H621" s="22"/>
      <c r="I621" s="22"/>
      <c r="J621" s="22"/>
      <c r="K621" s="22"/>
      <c r="L621" s="22"/>
      <c r="M621" s="22"/>
      <c r="N621" s="22"/>
      <c r="O621" s="22"/>
      <c r="P621" s="22"/>
      <c r="Q621" s="22"/>
      <c r="R621" s="22"/>
    </row>
    <row r="622" spans="1:18">
      <c r="A622" s="22"/>
      <c r="B622" s="111"/>
      <c r="C622" s="111"/>
      <c r="D622" s="111"/>
      <c r="E622" s="22"/>
      <c r="F622" s="22"/>
      <c r="G622" s="22"/>
      <c r="H622" s="22"/>
      <c r="I622" s="22"/>
      <c r="J622" s="22"/>
      <c r="K622" s="22"/>
      <c r="L622" s="22"/>
      <c r="M622" s="22"/>
      <c r="N622" s="22"/>
      <c r="O622" s="22"/>
      <c r="P622" s="22"/>
      <c r="Q622" s="22"/>
      <c r="R622" s="22"/>
    </row>
    <row r="623" spans="1:18">
      <c r="A623" s="22"/>
      <c r="B623" s="111"/>
      <c r="C623" s="111"/>
      <c r="D623" s="111"/>
      <c r="E623" s="22"/>
      <c r="F623" s="22"/>
      <c r="G623" s="22"/>
      <c r="H623" s="22"/>
      <c r="I623" s="22"/>
      <c r="J623" s="22"/>
      <c r="K623" s="22"/>
      <c r="L623" s="22"/>
      <c r="M623" s="22"/>
      <c r="N623" s="22"/>
      <c r="O623" s="22"/>
      <c r="P623" s="22"/>
      <c r="Q623" s="22"/>
      <c r="R623" s="22"/>
    </row>
    <row r="624" spans="1:18">
      <c r="A624" s="22"/>
      <c r="B624" s="111"/>
      <c r="C624" s="111"/>
      <c r="D624" s="111"/>
      <c r="E624" s="22"/>
      <c r="F624" s="22"/>
      <c r="G624" s="22"/>
      <c r="H624" s="22"/>
      <c r="I624" s="22"/>
      <c r="J624" s="22"/>
      <c r="K624" s="22"/>
      <c r="L624" s="22"/>
      <c r="M624" s="22"/>
      <c r="N624" s="22"/>
      <c r="O624" s="22"/>
      <c r="P624" s="22"/>
      <c r="Q624" s="22"/>
      <c r="R624" s="22"/>
    </row>
    <row r="625" spans="1:18">
      <c r="A625" s="22"/>
      <c r="B625" s="111"/>
      <c r="C625" s="111"/>
      <c r="D625" s="111"/>
      <c r="E625" s="22"/>
      <c r="F625" s="22"/>
      <c r="G625" s="22"/>
      <c r="H625" s="22"/>
      <c r="I625" s="22"/>
      <c r="J625" s="22"/>
      <c r="K625" s="22"/>
      <c r="L625" s="22"/>
      <c r="M625" s="22"/>
      <c r="N625" s="22"/>
      <c r="O625" s="22"/>
      <c r="P625" s="22"/>
      <c r="Q625" s="22"/>
      <c r="R625" s="22"/>
    </row>
    <row r="626" spans="1:18">
      <c r="A626" s="22"/>
      <c r="B626" s="111"/>
      <c r="C626" s="111"/>
      <c r="D626" s="111"/>
      <c r="E626" s="22"/>
      <c r="F626" s="22"/>
      <c r="G626" s="22"/>
      <c r="H626" s="22"/>
      <c r="I626" s="22"/>
      <c r="J626" s="22"/>
      <c r="K626" s="22"/>
      <c r="L626" s="22"/>
      <c r="M626" s="22"/>
      <c r="N626" s="22"/>
      <c r="O626" s="22"/>
      <c r="P626" s="22"/>
      <c r="Q626" s="22"/>
      <c r="R626" s="22"/>
    </row>
    <row r="627" spans="1:18">
      <c r="A627" s="22"/>
      <c r="B627" s="111"/>
      <c r="C627" s="111"/>
      <c r="D627" s="111"/>
      <c r="E627" s="22"/>
      <c r="F627" s="22"/>
      <c r="G627" s="22"/>
      <c r="H627" s="22"/>
      <c r="I627" s="22"/>
      <c r="J627" s="22"/>
      <c r="K627" s="22"/>
      <c r="L627" s="22"/>
      <c r="M627" s="22"/>
      <c r="N627" s="22"/>
      <c r="O627" s="22"/>
      <c r="P627" s="22"/>
      <c r="Q627" s="22"/>
      <c r="R627" s="22"/>
    </row>
    <row r="628" spans="1:18">
      <c r="A628" s="22"/>
      <c r="B628" s="111"/>
      <c r="C628" s="111"/>
      <c r="D628" s="111"/>
      <c r="E628" s="22"/>
      <c r="F628" s="22"/>
      <c r="G628" s="22"/>
      <c r="H628" s="22"/>
      <c r="I628" s="22"/>
      <c r="J628" s="22"/>
      <c r="K628" s="22"/>
      <c r="L628" s="22"/>
      <c r="M628" s="22"/>
      <c r="N628" s="22"/>
      <c r="O628" s="22"/>
      <c r="P628" s="22"/>
      <c r="Q628" s="22"/>
      <c r="R628" s="22"/>
    </row>
    <row r="629" spans="1:18">
      <c r="A629" s="22"/>
      <c r="B629" s="111"/>
      <c r="C629" s="111"/>
      <c r="D629" s="111"/>
      <c r="E629" s="22"/>
      <c r="F629" s="22"/>
      <c r="G629" s="22"/>
      <c r="H629" s="22"/>
      <c r="I629" s="22"/>
      <c r="J629" s="22"/>
      <c r="K629" s="22"/>
      <c r="L629" s="22"/>
      <c r="M629" s="22"/>
      <c r="N629" s="22"/>
      <c r="O629" s="22"/>
      <c r="P629" s="22"/>
      <c r="Q629" s="22"/>
      <c r="R629" s="22"/>
    </row>
    <row r="630" spans="1:18">
      <c r="A630" s="22"/>
      <c r="B630" s="111"/>
      <c r="C630" s="111"/>
      <c r="D630" s="111"/>
      <c r="E630" s="22"/>
      <c r="F630" s="22"/>
      <c r="G630" s="22"/>
      <c r="H630" s="22"/>
      <c r="I630" s="22"/>
      <c r="J630" s="22"/>
      <c r="K630" s="22"/>
      <c r="L630" s="22"/>
      <c r="M630" s="22"/>
      <c r="N630" s="22"/>
      <c r="O630" s="22"/>
      <c r="P630" s="22"/>
      <c r="Q630" s="22"/>
      <c r="R630" s="22"/>
    </row>
    <row r="631" spans="1:18">
      <c r="A631" s="22"/>
      <c r="B631" s="111"/>
      <c r="C631" s="111"/>
      <c r="D631" s="111"/>
      <c r="E631" s="22"/>
      <c r="F631" s="22"/>
      <c r="G631" s="22"/>
      <c r="H631" s="22"/>
      <c r="I631" s="22"/>
      <c r="J631" s="22"/>
      <c r="K631" s="22"/>
      <c r="L631" s="22"/>
      <c r="M631" s="22"/>
      <c r="N631" s="22"/>
      <c r="O631" s="22"/>
      <c r="P631" s="22"/>
      <c r="Q631" s="22"/>
      <c r="R631" s="22"/>
    </row>
    <row r="632" spans="1:18">
      <c r="A632" s="22"/>
      <c r="B632" s="111"/>
      <c r="C632" s="111"/>
      <c r="D632" s="111"/>
      <c r="E632" s="22"/>
      <c r="F632" s="22"/>
      <c r="G632" s="22"/>
      <c r="H632" s="22"/>
      <c r="I632" s="22"/>
      <c r="J632" s="22"/>
      <c r="K632" s="22"/>
      <c r="L632" s="22"/>
      <c r="M632" s="22"/>
      <c r="N632" s="22"/>
      <c r="O632" s="22"/>
      <c r="P632" s="22"/>
      <c r="Q632" s="22"/>
      <c r="R632" s="22"/>
    </row>
    <row r="633" spans="1:18">
      <c r="A633" s="22"/>
      <c r="B633" s="111"/>
      <c r="C633" s="111"/>
      <c r="D633" s="111"/>
      <c r="E633" s="22"/>
      <c r="F633" s="22"/>
      <c r="G633" s="22"/>
      <c r="H633" s="22"/>
      <c r="I633" s="22"/>
      <c r="J633" s="22"/>
      <c r="K633" s="22"/>
      <c r="L633" s="22"/>
      <c r="M633" s="22"/>
      <c r="N633" s="22"/>
      <c r="O633" s="22"/>
      <c r="P633" s="22"/>
      <c r="Q633" s="22"/>
      <c r="R633" s="22"/>
    </row>
    <row r="634" spans="1:18">
      <c r="A634" s="22"/>
      <c r="B634" s="111"/>
      <c r="C634" s="111"/>
      <c r="D634" s="111"/>
      <c r="E634" s="22"/>
      <c r="F634" s="22"/>
      <c r="G634" s="22"/>
      <c r="H634" s="22"/>
      <c r="I634" s="22"/>
      <c r="J634" s="22"/>
      <c r="K634" s="22"/>
      <c r="L634" s="22"/>
      <c r="M634" s="22"/>
      <c r="N634" s="22"/>
      <c r="O634" s="22"/>
      <c r="P634" s="22"/>
      <c r="Q634" s="22"/>
      <c r="R634" s="22"/>
    </row>
    <row r="635" spans="1:18">
      <c r="A635" s="22"/>
      <c r="B635" s="111"/>
      <c r="C635" s="111"/>
      <c r="D635" s="111"/>
      <c r="E635" s="22"/>
      <c r="F635" s="22"/>
      <c r="G635" s="22"/>
      <c r="H635" s="22"/>
      <c r="I635" s="22"/>
      <c r="J635" s="22"/>
      <c r="K635" s="22"/>
      <c r="L635" s="22"/>
      <c r="M635" s="22"/>
      <c r="N635" s="22"/>
      <c r="O635" s="22"/>
      <c r="P635" s="22"/>
      <c r="Q635" s="22"/>
      <c r="R635" s="22"/>
    </row>
    <row r="636" spans="1:18">
      <c r="A636" s="22"/>
      <c r="B636" s="111"/>
      <c r="C636" s="111"/>
      <c r="D636" s="111"/>
      <c r="E636" s="22"/>
      <c r="F636" s="22"/>
      <c r="G636" s="22"/>
      <c r="H636" s="22"/>
      <c r="I636" s="22"/>
      <c r="J636" s="22"/>
      <c r="K636" s="22"/>
      <c r="L636" s="22"/>
      <c r="M636" s="22"/>
      <c r="N636" s="22"/>
      <c r="O636" s="22"/>
      <c r="P636" s="22"/>
      <c r="Q636" s="22"/>
      <c r="R636" s="22"/>
    </row>
    <row r="637" spans="1:18">
      <c r="A637" s="22"/>
      <c r="B637" s="111"/>
      <c r="C637" s="111"/>
      <c r="D637" s="111"/>
      <c r="E637" s="22"/>
      <c r="F637" s="22"/>
      <c r="G637" s="22"/>
      <c r="H637" s="22"/>
      <c r="I637" s="22"/>
      <c r="J637" s="22"/>
      <c r="K637" s="22"/>
      <c r="L637" s="22"/>
      <c r="M637" s="22"/>
      <c r="N637" s="22"/>
      <c r="O637" s="22"/>
      <c r="P637" s="22"/>
      <c r="Q637" s="22"/>
      <c r="R637" s="22"/>
    </row>
    <row r="638" spans="1:18">
      <c r="A638" s="22"/>
      <c r="B638" s="111"/>
      <c r="C638" s="111"/>
      <c r="D638" s="111"/>
      <c r="E638" s="22"/>
      <c r="F638" s="22"/>
      <c r="G638" s="22"/>
      <c r="H638" s="22"/>
      <c r="I638" s="22"/>
      <c r="J638" s="22"/>
      <c r="K638" s="22"/>
      <c r="L638" s="22"/>
      <c r="M638" s="22"/>
      <c r="N638" s="22"/>
      <c r="O638" s="22"/>
      <c r="P638" s="22"/>
      <c r="Q638" s="22"/>
      <c r="R638" s="22"/>
    </row>
    <row r="639" spans="1:18">
      <c r="A639" s="22"/>
      <c r="B639" s="111"/>
      <c r="C639" s="111"/>
      <c r="D639" s="111"/>
      <c r="E639" s="22"/>
      <c r="F639" s="22"/>
      <c r="G639" s="22"/>
      <c r="H639" s="22"/>
      <c r="I639" s="22"/>
      <c r="J639" s="22"/>
      <c r="K639" s="22"/>
      <c r="L639" s="22"/>
      <c r="M639" s="22"/>
      <c r="N639" s="22"/>
      <c r="O639" s="22"/>
      <c r="P639" s="22"/>
      <c r="Q639" s="22"/>
      <c r="R639" s="22"/>
    </row>
    <row r="640" spans="1:18">
      <c r="A640" s="22"/>
      <c r="B640" s="111"/>
      <c r="C640" s="111"/>
      <c r="D640" s="111"/>
      <c r="E640" s="22"/>
      <c r="F640" s="22"/>
      <c r="G640" s="22"/>
      <c r="H640" s="22"/>
      <c r="I640" s="22"/>
      <c r="J640" s="22"/>
      <c r="K640" s="22"/>
      <c r="L640" s="22"/>
      <c r="M640" s="22"/>
      <c r="N640" s="22"/>
      <c r="O640" s="22"/>
      <c r="P640" s="22"/>
      <c r="Q640" s="22"/>
      <c r="R640" s="22"/>
    </row>
    <row r="641" spans="1:18">
      <c r="A641" s="22"/>
      <c r="B641" s="111"/>
      <c r="C641" s="111"/>
      <c r="D641" s="111"/>
      <c r="E641" s="22"/>
      <c r="F641" s="22"/>
      <c r="G641" s="22"/>
      <c r="H641" s="22"/>
      <c r="I641" s="22"/>
      <c r="J641" s="22"/>
      <c r="K641" s="22"/>
      <c r="L641" s="22"/>
      <c r="M641" s="22"/>
      <c r="N641" s="22"/>
      <c r="O641" s="22"/>
      <c r="P641" s="22"/>
      <c r="Q641" s="22"/>
      <c r="R641" s="22"/>
    </row>
    <row r="642" spans="1:18">
      <c r="A642" s="22"/>
      <c r="B642" s="111"/>
      <c r="C642" s="111"/>
      <c r="D642" s="111"/>
      <c r="E642" s="22"/>
      <c r="F642" s="22"/>
      <c r="G642" s="22"/>
      <c r="H642" s="22"/>
      <c r="I642" s="22"/>
      <c r="J642" s="22"/>
      <c r="K642" s="22"/>
      <c r="L642" s="22"/>
      <c r="M642" s="22"/>
      <c r="N642" s="22"/>
      <c r="O642" s="22"/>
      <c r="P642" s="22"/>
      <c r="Q642" s="22"/>
      <c r="R642" s="22"/>
    </row>
    <row r="643" spans="1:18">
      <c r="A643" s="22"/>
      <c r="B643" s="111"/>
      <c r="C643" s="111"/>
      <c r="D643" s="111"/>
      <c r="E643" s="22"/>
      <c r="F643" s="22"/>
      <c r="G643" s="22"/>
      <c r="H643" s="22"/>
      <c r="I643" s="22"/>
      <c r="J643" s="22"/>
      <c r="K643" s="22"/>
      <c r="L643" s="22"/>
      <c r="M643" s="22"/>
      <c r="N643" s="22"/>
      <c r="O643" s="22"/>
      <c r="P643" s="22"/>
      <c r="Q643" s="22"/>
      <c r="R643" s="22"/>
    </row>
    <row r="644" spans="1:18">
      <c r="A644" s="22"/>
      <c r="B644" s="111"/>
      <c r="C644" s="111"/>
      <c r="D644" s="111"/>
      <c r="E644" s="22"/>
      <c r="F644" s="22"/>
      <c r="G644" s="22"/>
      <c r="H644" s="22"/>
      <c r="I644" s="22"/>
      <c r="J644" s="22"/>
      <c r="K644" s="22"/>
      <c r="L644" s="22"/>
      <c r="M644" s="22"/>
      <c r="N644" s="22"/>
      <c r="O644" s="22"/>
      <c r="P644" s="22"/>
      <c r="Q644" s="22"/>
      <c r="R644" s="22"/>
    </row>
    <row r="645" spans="1:18">
      <c r="A645" s="22"/>
      <c r="B645" s="111"/>
      <c r="C645" s="111"/>
      <c r="D645" s="111"/>
      <c r="E645" s="22"/>
      <c r="F645" s="22"/>
      <c r="G645" s="22"/>
      <c r="H645" s="22"/>
      <c r="I645" s="22"/>
      <c r="J645" s="22"/>
      <c r="K645" s="22"/>
      <c r="L645" s="22"/>
      <c r="M645" s="22"/>
      <c r="N645" s="22"/>
      <c r="O645" s="22"/>
      <c r="P645" s="22"/>
      <c r="Q645" s="22"/>
      <c r="R645" s="22"/>
    </row>
    <row r="646" spans="1:18">
      <c r="A646" s="22"/>
      <c r="B646" s="111"/>
      <c r="C646" s="111"/>
      <c r="D646" s="111"/>
      <c r="E646" s="22"/>
      <c r="F646" s="22"/>
      <c r="G646" s="22"/>
      <c r="H646" s="22"/>
      <c r="I646" s="22"/>
      <c r="J646" s="22"/>
      <c r="K646" s="22"/>
      <c r="L646" s="22"/>
      <c r="M646" s="22"/>
      <c r="N646" s="22"/>
      <c r="O646" s="22"/>
      <c r="P646" s="22"/>
      <c r="Q646" s="22"/>
      <c r="R646" s="22"/>
    </row>
    <row r="647" spans="1:18">
      <c r="A647" s="22"/>
      <c r="B647" s="111"/>
      <c r="C647" s="111"/>
      <c r="D647" s="111"/>
      <c r="E647" s="22"/>
      <c r="F647" s="22"/>
      <c r="G647" s="22"/>
      <c r="H647" s="22"/>
      <c r="I647" s="22"/>
      <c r="J647" s="22"/>
      <c r="K647" s="22"/>
      <c r="L647" s="22"/>
      <c r="M647" s="22"/>
      <c r="N647" s="22"/>
      <c r="O647" s="22"/>
      <c r="P647" s="22"/>
      <c r="Q647" s="22"/>
      <c r="R647" s="22"/>
    </row>
    <row r="648" spans="1:18">
      <c r="A648" s="22"/>
      <c r="B648" s="111"/>
      <c r="C648" s="111"/>
      <c r="D648" s="111"/>
      <c r="E648" s="22"/>
      <c r="F648" s="22"/>
      <c r="G648" s="22"/>
      <c r="H648" s="22"/>
      <c r="I648" s="22"/>
      <c r="J648" s="22"/>
      <c r="K648" s="22"/>
      <c r="L648" s="22"/>
      <c r="M648" s="22"/>
      <c r="N648" s="22"/>
      <c r="O648" s="22"/>
      <c r="P648" s="22"/>
      <c r="Q648" s="22"/>
      <c r="R648" s="22"/>
    </row>
    <row r="649" spans="1:18">
      <c r="A649" s="22"/>
      <c r="B649" s="111"/>
      <c r="C649" s="111"/>
      <c r="D649" s="111"/>
      <c r="E649" s="22"/>
      <c r="F649" s="22"/>
      <c r="G649" s="22"/>
      <c r="H649" s="22"/>
      <c r="I649" s="22"/>
      <c r="J649" s="22"/>
      <c r="K649" s="22"/>
      <c r="L649" s="22"/>
      <c r="M649" s="22"/>
      <c r="N649" s="22"/>
      <c r="O649" s="22"/>
      <c r="P649" s="22"/>
      <c r="Q649" s="22"/>
      <c r="R649" s="22"/>
    </row>
    <row r="650" spans="1:18">
      <c r="A650" s="22"/>
      <c r="B650" s="111"/>
      <c r="C650" s="111"/>
      <c r="D650" s="111"/>
      <c r="E650" s="22"/>
      <c r="F650" s="22"/>
      <c r="G650" s="22"/>
      <c r="H650" s="22"/>
      <c r="I650" s="22"/>
      <c r="J650" s="22"/>
      <c r="K650" s="22"/>
      <c r="L650" s="22"/>
      <c r="M650" s="22"/>
      <c r="N650" s="22"/>
      <c r="O650" s="22"/>
      <c r="P650" s="22"/>
      <c r="Q650" s="22"/>
      <c r="R650" s="22"/>
    </row>
    <row r="651" spans="1:18">
      <c r="A651" s="22"/>
      <c r="B651" s="111"/>
      <c r="C651" s="111"/>
      <c r="D651" s="111"/>
      <c r="E651" s="22"/>
      <c r="F651" s="22"/>
      <c r="G651" s="22"/>
      <c r="H651" s="22"/>
      <c r="I651" s="22"/>
      <c r="J651" s="22"/>
      <c r="K651" s="22"/>
      <c r="L651" s="22"/>
      <c r="M651" s="22"/>
      <c r="N651" s="22"/>
      <c r="O651" s="22"/>
      <c r="P651" s="22"/>
      <c r="Q651" s="22"/>
      <c r="R651" s="22"/>
    </row>
    <row r="652" spans="1:18">
      <c r="A652" s="22"/>
      <c r="B652" s="111"/>
      <c r="C652" s="111"/>
      <c r="D652" s="111"/>
      <c r="E652" s="22"/>
      <c r="F652" s="22"/>
      <c r="G652" s="22"/>
      <c r="H652" s="22"/>
      <c r="I652" s="22"/>
      <c r="J652" s="22"/>
      <c r="K652" s="22"/>
      <c r="L652" s="22"/>
      <c r="M652" s="22"/>
      <c r="N652" s="22"/>
      <c r="O652" s="22"/>
      <c r="P652" s="22"/>
      <c r="Q652" s="22"/>
      <c r="R652" s="22"/>
    </row>
    <row r="653" spans="1:18">
      <c r="A653" s="22"/>
      <c r="B653" s="111"/>
      <c r="C653" s="111"/>
      <c r="D653" s="111"/>
      <c r="E653" s="22"/>
      <c r="F653" s="22"/>
      <c r="G653" s="22"/>
      <c r="H653" s="22"/>
      <c r="I653" s="22"/>
      <c r="J653" s="22"/>
      <c r="K653" s="22"/>
      <c r="L653" s="22"/>
      <c r="M653" s="22"/>
      <c r="N653" s="22"/>
      <c r="O653" s="22"/>
      <c r="P653" s="22"/>
      <c r="Q653" s="22"/>
      <c r="R653" s="22"/>
    </row>
    <row r="654" spans="1:18">
      <c r="A654" s="22"/>
      <c r="B654" s="111"/>
      <c r="C654" s="111"/>
      <c r="D654" s="111"/>
      <c r="E654" s="22"/>
      <c r="F654" s="22"/>
      <c r="G654" s="22"/>
      <c r="H654" s="22"/>
      <c r="I654" s="22"/>
      <c r="J654" s="22"/>
      <c r="K654" s="22"/>
      <c r="L654" s="22"/>
      <c r="M654" s="22"/>
      <c r="N654" s="22"/>
      <c r="O654" s="22"/>
      <c r="P654" s="22"/>
      <c r="Q654" s="22"/>
      <c r="R654" s="22"/>
    </row>
    <row r="655" spans="1:18">
      <c r="A655" s="22"/>
      <c r="B655" s="111"/>
      <c r="C655" s="111"/>
      <c r="D655" s="111"/>
      <c r="E655" s="22"/>
      <c r="F655" s="22"/>
      <c r="G655" s="22"/>
      <c r="H655" s="22"/>
      <c r="I655" s="22"/>
      <c r="J655" s="22"/>
      <c r="K655" s="22"/>
      <c r="L655" s="22"/>
      <c r="M655" s="22"/>
      <c r="N655" s="22"/>
      <c r="O655" s="22"/>
      <c r="P655" s="22"/>
      <c r="Q655" s="22"/>
      <c r="R655" s="22"/>
    </row>
    <row r="656" spans="1:18">
      <c r="A656" s="22"/>
      <c r="B656" s="111"/>
      <c r="C656" s="111"/>
      <c r="D656" s="111"/>
      <c r="E656" s="22"/>
      <c r="F656" s="22"/>
      <c r="G656" s="22"/>
      <c r="H656" s="22"/>
      <c r="I656" s="22"/>
      <c r="J656" s="22"/>
      <c r="K656" s="22"/>
      <c r="L656" s="22"/>
      <c r="M656" s="22"/>
      <c r="N656" s="22"/>
      <c r="O656" s="22"/>
      <c r="P656" s="22"/>
      <c r="Q656" s="22"/>
      <c r="R656" s="22"/>
    </row>
    <row r="657" spans="1:18">
      <c r="A657" s="22"/>
      <c r="B657" s="111"/>
      <c r="C657" s="111"/>
      <c r="D657" s="111"/>
      <c r="E657" s="22"/>
      <c r="F657" s="22"/>
      <c r="G657" s="22"/>
      <c r="H657" s="22"/>
      <c r="I657" s="22"/>
      <c r="J657" s="22"/>
      <c r="K657" s="22"/>
      <c r="L657" s="22"/>
      <c r="M657" s="22"/>
      <c r="N657" s="22"/>
      <c r="O657" s="22"/>
      <c r="P657" s="22"/>
      <c r="Q657" s="22"/>
      <c r="R657" s="22"/>
    </row>
    <row r="658" spans="1:18">
      <c r="A658" s="22"/>
      <c r="B658" s="111"/>
      <c r="C658" s="111"/>
      <c r="D658" s="111"/>
      <c r="E658" s="22"/>
      <c r="F658" s="22"/>
      <c r="G658" s="22"/>
      <c r="H658" s="22"/>
      <c r="I658" s="22"/>
      <c r="J658" s="22"/>
      <c r="K658" s="22"/>
      <c r="L658" s="22"/>
      <c r="M658" s="22"/>
      <c r="N658" s="22"/>
      <c r="O658" s="22"/>
      <c r="P658" s="22"/>
      <c r="Q658" s="22"/>
      <c r="R658" s="22"/>
    </row>
    <row r="659" spans="1:18">
      <c r="A659" s="22"/>
      <c r="B659" s="111"/>
      <c r="C659" s="111"/>
      <c r="D659" s="111"/>
      <c r="E659" s="22"/>
      <c r="F659" s="22"/>
      <c r="G659" s="22"/>
      <c r="H659" s="22"/>
      <c r="I659" s="22"/>
      <c r="J659" s="22"/>
      <c r="K659" s="22"/>
      <c r="L659" s="22"/>
      <c r="M659" s="22"/>
      <c r="N659" s="22"/>
      <c r="O659" s="22"/>
      <c r="P659" s="22"/>
      <c r="Q659" s="22"/>
      <c r="R659" s="22"/>
    </row>
    <row r="660" spans="1:18">
      <c r="A660" s="22"/>
      <c r="B660" s="111"/>
      <c r="C660" s="111"/>
      <c r="D660" s="111"/>
      <c r="E660" s="22"/>
      <c r="F660" s="22"/>
      <c r="G660" s="22"/>
      <c r="H660" s="22"/>
      <c r="I660" s="22"/>
      <c r="J660" s="22"/>
      <c r="K660" s="22"/>
      <c r="L660" s="22"/>
      <c r="M660" s="22"/>
      <c r="N660" s="22"/>
      <c r="O660" s="22"/>
      <c r="P660" s="22"/>
      <c r="Q660" s="22"/>
      <c r="R660" s="22"/>
    </row>
    <row r="661" spans="1:18">
      <c r="A661" s="22"/>
      <c r="B661" s="111"/>
      <c r="C661" s="111"/>
      <c r="D661" s="111"/>
      <c r="E661" s="22"/>
      <c r="F661" s="22"/>
      <c r="G661" s="22"/>
      <c r="H661" s="22"/>
      <c r="I661" s="22"/>
      <c r="J661" s="22"/>
      <c r="K661" s="22"/>
      <c r="L661" s="22"/>
      <c r="M661" s="22"/>
      <c r="N661" s="22"/>
      <c r="O661" s="22"/>
      <c r="P661" s="22"/>
      <c r="Q661" s="22"/>
      <c r="R661" s="22"/>
    </row>
    <row r="662" spans="1:18">
      <c r="A662" s="22"/>
      <c r="B662" s="111"/>
      <c r="C662" s="111"/>
      <c r="D662" s="111"/>
      <c r="E662" s="22"/>
      <c r="F662" s="22"/>
      <c r="G662" s="22"/>
      <c r="H662" s="22"/>
      <c r="I662" s="22"/>
      <c r="J662" s="22"/>
      <c r="K662" s="22"/>
      <c r="L662" s="22"/>
      <c r="M662" s="22"/>
      <c r="N662" s="22"/>
      <c r="O662" s="22"/>
      <c r="P662" s="22"/>
      <c r="Q662" s="22"/>
      <c r="R662" s="22"/>
    </row>
    <row r="663" spans="1:18">
      <c r="A663" s="22"/>
      <c r="B663" s="111"/>
      <c r="C663" s="111"/>
      <c r="D663" s="111"/>
      <c r="E663" s="22"/>
      <c r="F663" s="22"/>
      <c r="G663" s="22"/>
      <c r="H663" s="22"/>
      <c r="I663" s="22"/>
      <c r="J663" s="22"/>
      <c r="K663" s="22"/>
      <c r="L663" s="22"/>
      <c r="M663" s="22"/>
      <c r="N663" s="22"/>
      <c r="O663" s="22"/>
      <c r="P663" s="22"/>
      <c r="Q663" s="22"/>
      <c r="R663" s="22"/>
    </row>
    <row r="664" spans="1:18">
      <c r="A664" s="22"/>
      <c r="B664" s="111"/>
      <c r="C664" s="111"/>
      <c r="D664" s="111"/>
      <c r="E664" s="22"/>
      <c r="F664" s="22"/>
      <c r="G664" s="22"/>
      <c r="H664" s="22"/>
      <c r="I664" s="22"/>
      <c r="J664" s="22"/>
      <c r="K664" s="22"/>
      <c r="L664" s="22"/>
      <c r="M664" s="22"/>
      <c r="N664" s="22"/>
      <c r="O664" s="22"/>
      <c r="P664" s="22"/>
      <c r="Q664" s="22"/>
      <c r="R664" s="22"/>
    </row>
    <row r="665" spans="1:18">
      <c r="A665" s="22"/>
      <c r="B665" s="111"/>
      <c r="C665" s="111"/>
      <c r="D665" s="111"/>
      <c r="E665" s="22"/>
      <c r="F665" s="22"/>
      <c r="G665" s="22"/>
      <c r="H665" s="22"/>
      <c r="I665" s="22"/>
      <c r="J665" s="22"/>
      <c r="K665" s="22"/>
      <c r="L665" s="22"/>
      <c r="M665" s="22"/>
      <c r="N665" s="22"/>
      <c r="O665" s="22"/>
      <c r="P665" s="22"/>
      <c r="Q665" s="22"/>
      <c r="R665" s="22"/>
    </row>
    <row r="666" spans="1:18">
      <c r="A666" s="22"/>
      <c r="B666" s="111"/>
      <c r="C666" s="111"/>
      <c r="D666" s="111"/>
      <c r="E666" s="22"/>
      <c r="F666" s="22"/>
      <c r="G666" s="22"/>
      <c r="H666" s="22"/>
      <c r="I666" s="22"/>
      <c r="J666" s="22"/>
      <c r="K666" s="22"/>
      <c r="L666" s="22"/>
      <c r="M666" s="22"/>
      <c r="N666" s="22"/>
      <c r="O666" s="22"/>
      <c r="P666" s="22"/>
      <c r="Q666" s="22"/>
      <c r="R666" s="22"/>
    </row>
    <row r="667" spans="1:18">
      <c r="A667" s="22"/>
      <c r="B667" s="111"/>
      <c r="C667" s="111"/>
      <c r="D667" s="111"/>
      <c r="E667" s="22"/>
      <c r="F667" s="22"/>
      <c r="G667" s="22"/>
      <c r="H667" s="22"/>
      <c r="I667" s="22"/>
      <c r="J667" s="22"/>
      <c r="K667" s="22"/>
      <c r="L667" s="22"/>
      <c r="M667" s="22"/>
      <c r="N667" s="22"/>
      <c r="O667" s="22"/>
      <c r="P667" s="22"/>
      <c r="Q667" s="22"/>
      <c r="R667" s="22"/>
    </row>
    <row r="668" spans="1:18">
      <c r="A668" s="22"/>
      <c r="B668" s="111"/>
      <c r="C668" s="111"/>
      <c r="D668" s="111"/>
      <c r="E668" s="22"/>
      <c r="F668" s="22"/>
      <c r="G668" s="22"/>
      <c r="H668" s="22"/>
      <c r="I668" s="22"/>
      <c r="J668" s="22"/>
      <c r="K668" s="22"/>
      <c r="L668" s="22"/>
      <c r="M668" s="22"/>
      <c r="N668" s="22"/>
      <c r="O668" s="22"/>
      <c r="P668" s="22"/>
      <c r="Q668" s="22"/>
      <c r="R668" s="22"/>
    </row>
    <row r="669" spans="1:18">
      <c r="A669" s="22"/>
      <c r="B669" s="111"/>
      <c r="C669" s="111"/>
      <c r="D669" s="111"/>
      <c r="E669" s="22"/>
      <c r="F669" s="22"/>
      <c r="G669" s="22"/>
      <c r="H669" s="22"/>
      <c r="I669" s="22"/>
      <c r="J669" s="22"/>
      <c r="K669" s="22"/>
      <c r="L669" s="22"/>
      <c r="M669" s="22"/>
      <c r="N669" s="22"/>
      <c r="O669" s="22"/>
      <c r="P669" s="22"/>
      <c r="Q669" s="22"/>
      <c r="R669" s="22"/>
    </row>
    <row r="670" spans="1:18">
      <c r="A670" s="22"/>
      <c r="B670" s="111"/>
      <c r="C670" s="111"/>
      <c r="D670" s="111"/>
      <c r="E670" s="22"/>
      <c r="F670" s="22"/>
      <c r="G670" s="22"/>
      <c r="H670" s="22"/>
      <c r="I670" s="22"/>
      <c r="J670" s="22"/>
      <c r="K670" s="22"/>
      <c r="L670" s="22"/>
      <c r="M670" s="22"/>
      <c r="N670" s="22"/>
      <c r="O670" s="22"/>
      <c r="P670" s="22"/>
      <c r="Q670" s="22"/>
      <c r="R670" s="22"/>
    </row>
    <row r="671" spans="1:18">
      <c r="A671" s="22"/>
      <c r="B671" s="111"/>
      <c r="C671" s="111"/>
      <c r="D671" s="111"/>
      <c r="E671" s="22"/>
      <c r="F671" s="22"/>
      <c r="G671" s="22"/>
      <c r="H671" s="22"/>
      <c r="I671" s="22"/>
      <c r="J671" s="22"/>
      <c r="K671" s="22"/>
      <c r="L671" s="22"/>
      <c r="M671" s="22"/>
      <c r="N671" s="22"/>
      <c r="O671" s="22"/>
      <c r="P671" s="22"/>
      <c r="Q671" s="22"/>
      <c r="R671" s="22"/>
    </row>
    <row r="672" spans="1:18">
      <c r="A672" s="22"/>
      <c r="B672" s="111"/>
      <c r="C672" s="111"/>
      <c r="D672" s="111"/>
      <c r="E672" s="22"/>
      <c r="F672" s="22"/>
      <c r="G672" s="22"/>
      <c r="H672" s="22"/>
      <c r="I672" s="22"/>
      <c r="J672" s="22"/>
      <c r="K672" s="22"/>
      <c r="L672" s="22"/>
      <c r="M672" s="22"/>
      <c r="N672" s="22"/>
      <c r="O672" s="22"/>
      <c r="P672" s="22"/>
      <c r="Q672" s="22"/>
      <c r="R672" s="22"/>
    </row>
    <row r="673" spans="1:18">
      <c r="A673" s="22"/>
      <c r="B673" s="111"/>
      <c r="C673" s="111"/>
      <c r="D673" s="111"/>
      <c r="E673" s="22"/>
      <c r="F673" s="22"/>
      <c r="G673" s="22"/>
      <c r="H673" s="22"/>
      <c r="I673" s="22"/>
      <c r="J673" s="22"/>
      <c r="K673" s="22"/>
      <c r="L673" s="22"/>
      <c r="M673" s="22"/>
      <c r="N673" s="22"/>
      <c r="O673" s="22"/>
      <c r="P673" s="22"/>
      <c r="Q673" s="22"/>
      <c r="R673" s="22"/>
    </row>
    <row r="674" spans="1:18">
      <c r="A674" s="22"/>
      <c r="B674" s="111"/>
      <c r="C674" s="111"/>
      <c r="D674" s="111"/>
      <c r="E674" s="22"/>
      <c r="F674" s="22"/>
      <c r="G674" s="22"/>
      <c r="H674" s="22"/>
      <c r="I674" s="22"/>
      <c r="J674" s="22"/>
      <c r="K674" s="22"/>
      <c r="L674" s="22"/>
      <c r="M674" s="22"/>
      <c r="N674" s="22"/>
      <c r="O674" s="22"/>
      <c r="P674" s="22"/>
      <c r="Q674" s="22"/>
      <c r="R674" s="22"/>
    </row>
    <row r="675" spans="1:18">
      <c r="A675" s="22"/>
      <c r="B675" s="111"/>
      <c r="C675" s="111"/>
      <c r="D675" s="111"/>
      <c r="E675" s="22"/>
      <c r="F675" s="22"/>
      <c r="G675" s="22"/>
      <c r="H675" s="22"/>
      <c r="I675" s="22"/>
      <c r="J675" s="22"/>
      <c r="K675" s="22"/>
      <c r="L675" s="22"/>
      <c r="M675" s="22"/>
      <c r="N675" s="22"/>
      <c r="O675" s="22"/>
      <c r="P675" s="22"/>
      <c r="Q675" s="22"/>
      <c r="R675" s="22"/>
    </row>
    <row r="676" spans="1:18">
      <c r="A676" s="22"/>
      <c r="B676" s="111"/>
      <c r="C676" s="111"/>
      <c r="D676" s="111"/>
      <c r="E676" s="22"/>
      <c r="F676" s="22"/>
      <c r="G676" s="22"/>
      <c r="H676" s="22"/>
      <c r="I676" s="22"/>
      <c r="J676" s="22"/>
      <c r="K676" s="22"/>
      <c r="L676" s="22"/>
      <c r="M676" s="22"/>
      <c r="N676" s="22"/>
      <c r="O676" s="22"/>
      <c r="P676" s="22"/>
      <c r="Q676" s="22"/>
      <c r="R676" s="22"/>
    </row>
    <row r="677" spans="1:18">
      <c r="A677" s="22"/>
      <c r="B677" s="111"/>
      <c r="C677" s="111"/>
      <c r="D677" s="111"/>
      <c r="E677" s="22"/>
      <c r="F677" s="22"/>
      <c r="G677" s="22"/>
      <c r="H677" s="22"/>
      <c r="I677" s="22"/>
      <c r="J677" s="22"/>
      <c r="K677" s="22"/>
      <c r="L677" s="22"/>
      <c r="M677" s="22"/>
      <c r="N677" s="22"/>
      <c r="O677" s="22"/>
      <c r="P677" s="22"/>
      <c r="Q677" s="22"/>
      <c r="R677" s="22"/>
    </row>
    <row r="678" spans="1:18">
      <c r="A678" s="22"/>
      <c r="B678" s="111"/>
      <c r="C678" s="111"/>
      <c r="D678" s="111"/>
      <c r="E678" s="22"/>
      <c r="F678" s="22"/>
      <c r="G678" s="22"/>
      <c r="H678" s="22"/>
      <c r="I678" s="22"/>
      <c r="J678" s="22"/>
      <c r="K678" s="22"/>
      <c r="L678" s="22"/>
      <c r="M678" s="22"/>
      <c r="N678" s="22"/>
      <c r="O678" s="22"/>
      <c r="P678" s="22"/>
      <c r="Q678" s="22"/>
      <c r="R678" s="22"/>
    </row>
    <row r="679" spans="1:18">
      <c r="A679" s="22"/>
      <c r="B679" s="111"/>
      <c r="C679" s="111"/>
      <c r="D679" s="111"/>
      <c r="E679" s="22"/>
      <c r="F679" s="22"/>
      <c r="G679" s="22"/>
      <c r="H679" s="22"/>
      <c r="I679" s="22"/>
      <c r="J679" s="22"/>
      <c r="K679" s="22"/>
      <c r="L679" s="22"/>
      <c r="M679" s="22"/>
      <c r="N679" s="22"/>
      <c r="O679" s="22"/>
      <c r="P679" s="22"/>
      <c r="Q679" s="22"/>
      <c r="R679" s="22"/>
    </row>
    <row r="680" spans="1:18">
      <c r="A680" s="22"/>
      <c r="B680" s="111"/>
      <c r="C680" s="111"/>
      <c r="D680" s="111"/>
      <c r="E680" s="22"/>
      <c r="F680" s="22"/>
      <c r="G680" s="22"/>
      <c r="H680" s="22"/>
      <c r="I680" s="22"/>
      <c r="J680" s="22"/>
      <c r="K680" s="22"/>
      <c r="L680" s="22"/>
      <c r="M680" s="22"/>
      <c r="N680" s="22"/>
      <c r="O680" s="22"/>
      <c r="P680" s="22"/>
      <c r="Q680" s="22"/>
      <c r="R680" s="22"/>
    </row>
    <row r="681" spans="1:18">
      <c r="A681" s="22"/>
      <c r="B681" s="111"/>
      <c r="C681" s="111"/>
      <c r="D681" s="111"/>
      <c r="E681" s="22"/>
      <c r="F681" s="22"/>
      <c r="G681" s="22"/>
      <c r="H681" s="22"/>
      <c r="I681" s="22"/>
      <c r="J681" s="22"/>
      <c r="K681" s="22"/>
      <c r="L681" s="22"/>
      <c r="M681" s="22"/>
      <c r="N681" s="22"/>
      <c r="O681" s="22"/>
      <c r="P681" s="22"/>
      <c r="Q681" s="22"/>
      <c r="R681" s="22"/>
    </row>
    <row r="682" spans="1:18">
      <c r="A682" s="22"/>
      <c r="B682" s="111"/>
      <c r="C682" s="111"/>
      <c r="D682" s="111"/>
      <c r="E682" s="22"/>
      <c r="F682" s="22"/>
      <c r="G682" s="22"/>
      <c r="H682" s="22"/>
      <c r="I682" s="22"/>
      <c r="J682" s="22"/>
      <c r="K682" s="22"/>
      <c r="L682" s="22"/>
      <c r="M682" s="22"/>
      <c r="N682" s="22"/>
      <c r="O682" s="22"/>
      <c r="P682" s="22"/>
      <c r="Q682" s="22"/>
      <c r="R682" s="22"/>
    </row>
    <row r="683" spans="1:18">
      <c r="A683" s="22"/>
      <c r="B683" s="111"/>
      <c r="C683" s="111"/>
      <c r="D683" s="111"/>
      <c r="E683" s="22"/>
      <c r="F683" s="22"/>
      <c r="G683" s="22"/>
      <c r="H683" s="22"/>
      <c r="I683" s="22"/>
      <c r="J683" s="22"/>
      <c r="K683" s="22"/>
      <c r="L683" s="22"/>
      <c r="M683" s="22"/>
      <c r="N683" s="22"/>
      <c r="O683" s="22"/>
      <c r="P683" s="22"/>
      <c r="Q683" s="22"/>
      <c r="R683" s="22"/>
    </row>
    <row r="684" spans="1:18">
      <c r="A684" s="22"/>
      <c r="B684" s="111"/>
      <c r="C684" s="111"/>
      <c r="D684" s="111"/>
      <c r="E684" s="22"/>
      <c r="F684" s="22"/>
      <c r="G684" s="22"/>
      <c r="H684" s="22"/>
      <c r="I684" s="22"/>
      <c r="J684" s="22"/>
      <c r="K684" s="22"/>
      <c r="L684" s="22"/>
      <c r="M684" s="22"/>
      <c r="N684" s="22"/>
      <c r="O684" s="22"/>
      <c r="P684" s="22"/>
      <c r="Q684" s="22"/>
      <c r="R684" s="22"/>
    </row>
    <row r="685" spans="1:18">
      <c r="A685" s="22"/>
      <c r="B685" s="111"/>
      <c r="C685" s="111"/>
      <c r="D685" s="111"/>
      <c r="E685" s="22"/>
      <c r="F685" s="22"/>
      <c r="G685" s="22"/>
      <c r="H685" s="22"/>
      <c r="I685" s="22"/>
      <c r="J685" s="22"/>
      <c r="K685" s="22"/>
      <c r="L685" s="22"/>
      <c r="M685" s="22"/>
      <c r="N685" s="22"/>
      <c r="O685" s="22"/>
      <c r="P685" s="22"/>
      <c r="Q685" s="22"/>
      <c r="R685" s="22"/>
    </row>
    <row r="686" spans="1:18">
      <c r="A686" s="22"/>
      <c r="B686" s="111"/>
      <c r="C686" s="111"/>
      <c r="D686" s="111"/>
      <c r="E686" s="22"/>
      <c r="F686" s="22"/>
      <c r="G686" s="22"/>
      <c r="H686" s="22"/>
      <c r="I686" s="22"/>
      <c r="J686" s="22"/>
      <c r="K686" s="22"/>
      <c r="L686" s="22"/>
      <c r="M686" s="22"/>
      <c r="N686" s="22"/>
      <c r="O686" s="22"/>
      <c r="P686" s="22"/>
      <c r="Q686" s="22"/>
      <c r="R686" s="22"/>
    </row>
    <row r="687" spans="1:18">
      <c r="A687" s="22"/>
      <c r="B687" s="111"/>
      <c r="C687" s="111"/>
      <c r="D687" s="111"/>
      <c r="E687" s="22"/>
      <c r="F687" s="22"/>
      <c r="G687" s="22"/>
      <c r="H687" s="22"/>
      <c r="I687" s="22"/>
      <c r="J687" s="22"/>
      <c r="K687" s="22"/>
      <c r="L687" s="22"/>
      <c r="M687" s="22"/>
      <c r="N687" s="22"/>
      <c r="O687" s="22"/>
      <c r="P687" s="22"/>
      <c r="Q687" s="22"/>
      <c r="R687" s="22"/>
    </row>
    <row r="688" spans="1:18">
      <c r="A688" s="22"/>
      <c r="B688" s="111"/>
      <c r="C688" s="111"/>
      <c r="D688" s="111"/>
      <c r="E688" s="22"/>
      <c r="F688" s="22"/>
      <c r="G688" s="22"/>
      <c r="H688" s="22"/>
      <c r="I688" s="22"/>
      <c r="J688" s="22"/>
      <c r="K688" s="22"/>
      <c r="L688" s="22"/>
      <c r="M688" s="22"/>
      <c r="N688" s="22"/>
      <c r="O688" s="22"/>
      <c r="P688" s="22"/>
      <c r="Q688" s="22"/>
      <c r="R688" s="22"/>
    </row>
    <row r="689" spans="1:18">
      <c r="A689" s="22"/>
      <c r="B689" s="111"/>
      <c r="C689" s="111"/>
      <c r="D689" s="111"/>
      <c r="E689" s="22"/>
      <c r="F689" s="22"/>
      <c r="G689" s="22"/>
      <c r="H689" s="22"/>
      <c r="I689" s="22"/>
      <c r="J689" s="22"/>
      <c r="K689" s="22"/>
      <c r="L689" s="22"/>
      <c r="M689" s="22"/>
      <c r="N689" s="22"/>
      <c r="O689" s="22"/>
      <c r="P689" s="22"/>
      <c r="Q689" s="22"/>
      <c r="R689" s="22"/>
    </row>
    <row r="690" spans="1:18">
      <c r="A690" s="22"/>
      <c r="B690" s="111"/>
      <c r="C690" s="111"/>
      <c r="D690" s="111"/>
      <c r="E690" s="22"/>
      <c r="F690" s="22"/>
      <c r="G690" s="22"/>
      <c r="H690" s="22"/>
      <c r="I690" s="22"/>
      <c r="J690" s="22"/>
      <c r="K690" s="22"/>
      <c r="L690" s="22"/>
      <c r="M690" s="22"/>
      <c r="N690" s="22"/>
      <c r="O690" s="22"/>
      <c r="P690" s="22"/>
      <c r="Q690" s="22"/>
      <c r="R690" s="22"/>
    </row>
    <row r="691" spans="1:18">
      <c r="A691" s="22"/>
      <c r="B691" s="111"/>
      <c r="C691" s="111"/>
      <c r="D691" s="111"/>
      <c r="E691" s="22"/>
      <c r="F691" s="22"/>
      <c r="G691" s="22"/>
      <c r="H691" s="22"/>
      <c r="I691" s="22"/>
      <c r="J691" s="22"/>
      <c r="K691" s="22"/>
      <c r="L691" s="22"/>
      <c r="M691" s="22"/>
      <c r="N691" s="22"/>
      <c r="O691" s="22"/>
      <c r="P691" s="22"/>
      <c r="Q691" s="22"/>
      <c r="R691" s="22"/>
    </row>
    <row r="692" spans="1:18">
      <c r="A692" s="22"/>
      <c r="B692" s="111"/>
      <c r="C692" s="111"/>
      <c r="D692" s="111"/>
      <c r="E692" s="22"/>
      <c r="F692" s="22"/>
      <c r="G692" s="22"/>
      <c r="H692" s="22"/>
      <c r="I692" s="22"/>
      <c r="J692" s="22"/>
      <c r="K692" s="22"/>
      <c r="L692" s="22"/>
      <c r="M692" s="22"/>
      <c r="N692" s="22"/>
      <c r="O692" s="22"/>
      <c r="P692" s="22"/>
      <c r="Q692" s="22"/>
      <c r="R692" s="22"/>
    </row>
    <row r="693" spans="1:18">
      <c r="A693" s="22"/>
      <c r="B693" s="111"/>
      <c r="C693" s="111"/>
      <c r="D693" s="111"/>
      <c r="E693" s="22"/>
      <c r="F693" s="22"/>
      <c r="G693" s="22"/>
      <c r="H693" s="22"/>
      <c r="I693" s="22"/>
      <c r="J693" s="22"/>
      <c r="K693" s="22"/>
      <c r="L693" s="22"/>
      <c r="M693" s="22"/>
      <c r="N693" s="22"/>
      <c r="O693" s="22"/>
      <c r="P693" s="22"/>
      <c r="Q693" s="22"/>
      <c r="R693" s="22"/>
    </row>
    <row r="694" spans="1:18">
      <c r="A694" s="22"/>
      <c r="B694" s="111"/>
      <c r="C694" s="111"/>
      <c r="D694" s="111"/>
      <c r="E694" s="22"/>
      <c r="F694" s="22"/>
      <c r="G694" s="22"/>
      <c r="H694" s="22"/>
      <c r="I694" s="22"/>
      <c r="J694" s="22"/>
      <c r="K694" s="22"/>
      <c r="L694" s="22"/>
      <c r="M694" s="22"/>
      <c r="N694" s="22"/>
      <c r="O694" s="22"/>
      <c r="P694" s="22"/>
      <c r="Q694" s="22"/>
      <c r="R694" s="22"/>
    </row>
    <row r="695" spans="1:18">
      <c r="A695" s="22"/>
      <c r="B695" s="111"/>
      <c r="C695" s="111"/>
      <c r="D695" s="111"/>
      <c r="E695" s="22"/>
      <c r="F695" s="22"/>
      <c r="G695" s="22"/>
      <c r="H695" s="22"/>
      <c r="I695" s="22"/>
      <c r="J695" s="22"/>
      <c r="K695" s="22"/>
      <c r="L695" s="22"/>
      <c r="M695" s="22"/>
      <c r="N695" s="22"/>
      <c r="O695" s="22"/>
      <c r="P695" s="22"/>
      <c r="Q695" s="22"/>
      <c r="R695" s="22"/>
    </row>
    <row r="696" spans="1:18">
      <c r="A696" s="22"/>
      <c r="B696" s="111"/>
      <c r="C696" s="111"/>
      <c r="D696" s="111"/>
      <c r="E696" s="22"/>
      <c r="F696" s="22"/>
      <c r="G696" s="22"/>
      <c r="H696" s="22"/>
      <c r="I696" s="22"/>
      <c r="J696" s="22"/>
      <c r="K696" s="22"/>
      <c r="L696" s="22"/>
      <c r="M696" s="22"/>
      <c r="N696" s="22"/>
      <c r="O696" s="22"/>
      <c r="P696" s="22"/>
      <c r="Q696" s="22"/>
      <c r="R696" s="22"/>
    </row>
    <row r="697" spans="1:18">
      <c r="A697" s="22"/>
      <c r="B697" s="111"/>
      <c r="C697" s="111"/>
      <c r="D697" s="111"/>
      <c r="E697" s="22"/>
      <c r="F697" s="22"/>
      <c r="G697" s="22"/>
      <c r="H697" s="22"/>
      <c r="I697" s="22"/>
      <c r="J697" s="22"/>
      <c r="K697" s="22"/>
      <c r="L697" s="22"/>
      <c r="M697" s="22"/>
      <c r="N697" s="22"/>
      <c r="O697" s="22"/>
      <c r="P697" s="22"/>
      <c r="Q697" s="22"/>
      <c r="R697" s="22"/>
    </row>
    <row r="698" spans="1:18">
      <c r="A698" s="22"/>
      <c r="B698" s="111"/>
      <c r="C698" s="111"/>
      <c r="D698" s="111"/>
      <c r="E698" s="22"/>
      <c r="F698" s="22"/>
      <c r="G698" s="22"/>
      <c r="H698" s="22"/>
      <c r="I698" s="22"/>
      <c r="J698" s="22"/>
      <c r="K698" s="22"/>
      <c r="L698" s="22"/>
      <c r="M698" s="22"/>
      <c r="N698" s="22"/>
      <c r="O698" s="22"/>
      <c r="P698" s="22"/>
      <c r="Q698" s="22"/>
      <c r="R698" s="22"/>
    </row>
    <row r="699" spans="1:18">
      <c r="A699" s="22"/>
      <c r="B699" s="111"/>
      <c r="C699" s="111"/>
      <c r="D699" s="111"/>
      <c r="E699" s="22"/>
      <c r="F699" s="22"/>
      <c r="G699" s="22"/>
      <c r="H699" s="22"/>
      <c r="I699" s="22"/>
      <c r="J699" s="22"/>
      <c r="K699" s="22"/>
      <c r="L699" s="22"/>
      <c r="M699" s="22"/>
      <c r="N699" s="22"/>
      <c r="O699" s="22"/>
      <c r="P699" s="22"/>
      <c r="Q699" s="22"/>
      <c r="R699" s="22"/>
    </row>
    <row r="700" spans="1:18">
      <c r="A700" s="22"/>
      <c r="B700" s="111"/>
      <c r="C700" s="111"/>
      <c r="D700" s="111"/>
      <c r="E700" s="22"/>
      <c r="F700" s="22"/>
      <c r="G700" s="22"/>
      <c r="H700" s="22"/>
      <c r="I700" s="22"/>
      <c r="J700" s="22"/>
      <c r="K700" s="22"/>
      <c r="L700" s="22"/>
      <c r="M700" s="22"/>
      <c r="N700" s="22"/>
      <c r="O700" s="22"/>
      <c r="P700" s="22"/>
      <c r="Q700" s="22"/>
      <c r="R700" s="22"/>
    </row>
    <row r="701" spans="1:18">
      <c r="A701" s="22"/>
      <c r="B701" s="111"/>
      <c r="C701" s="111"/>
      <c r="D701" s="111"/>
      <c r="E701" s="22"/>
      <c r="F701" s="22"/>
      <c r="G701" s="22"/>
      <c r="H701" s="22"/>
      <c r="I701" s="22"/>
      <c r="J701" s="22"/>
      <c r="K701" s="22"/>
      <c r="L701" s="22"/>
      <c r="M701" s="22"/>
      <c r="N701" s="22"/>
      <c r="O701" s="22"/>
      <c r="P701" s="22"/>
      <c r="Q701" s="22"/>
      <c r="R701" s="22"/>
    </row>
    <row r="702" spans="1:18">
      <c r="A702" s="22"/>
      <c r="B702" s="111"/>
      <c r="C702" s="111"/>
      <c r="D702" s="111"/>
      <c r="E702" s="22"/>
      <c r="F702" s="22"/>
      <c r="G702" s="22"/>
      <c r="H702" s="22"/>
      <c r="I702" s="22"/>
      <c r="J702" s="22"/>
      <c r="K702" s="22"/>
      <c r="L702" s="22"/>
      <c r="M702" s="22"/>
      <c r="N702" s="22"/>
      <c r="O702" s="22"/>
      <c r="P702" s="22"/>
      <c r="Q702" s="22"/>
      <c r="R702" s="22"/>
    </row>
    <row r="703" spans="1:18">
      <c r="A703" s="22"/>
      <c r="B703" s="111"/>
      <c r="C703" s="111"/>
      <c r="D703" s="111"/>
      <c r="E703" s="22"/>
      <c r="F703" s="22"/>
      <c r="G703" s="22"/>
      <c r="H703" s="22"/>
      <c r="I703" s="22"/>
      <c r="J703" s="22"/>
      <c r="K703" s="22"/>
      <c r="L703" s="22"/>
      <c r="M703" s="22"/>
      <c r="N703" s="22"/>
      <c r="O703" s="22"/>
      <c r="P703" s="22"/>
      <c r="Q703" s="22"/>
      <c r="R703" s="22"/>
    </row>
    <row r="704" spans="1:18">
      <c r="A704" s="22"/>
      <c r="B704" s="111"/>
      <c r="C704" s="111"/>
      <c r="D704" s="111"/>
      <c r="E704" s="22"/>
      <c r="F704" s="22"/>
      <c r="G704" s="22"/>
      <c r="H704" s="22"/>
      <c r="I704" s="22"/>
      <c r="J704" s="22"/>
      <c r="K704" s="22"/>
      <c r="L704" s="22"/>
      <c r="M704" s="22"/>
      <c r="N704" s="22"/>
      <c r="O704" s="22"/>
      <c r="P704" s="22"/>
      <c r="Q704" s="22"/>
      <c r="R704" s="22"/>
    </row>
    <row r="705" spans="1:18">
      <c r="A705" s="22"/>
      <c r="B705" s="111"/>
      <c r="C705" s="111"/>
      <c r="D705" s="111"/>
      <c r="E705" s="22"/>
      <c r="F705" s="22"/>
      <c r="G705" s="22"/>
      <c r="H705" s="22"/>
      <c r="I705" s="22"/>
      <c r="J705" s="22"/>
      <c r="K705" s="22"/>
      <c r="L705" s="22"/>
      <c r="M705" s="22"/>
      <c r="N705" s="22"/>
      <c r="O705" s="22"/>
      <c r="P705" s="22"/>
      <c r="Q705" s="22"/>
      <c r="R705" s="22"/>
    </row>
    <row r="706" spans="1:18">
      <c r="A706" s="22"/>
      <c r="B706" s="111"/>
      <c r="C706" s="111"/>
      <c r="D706" s="111"/>
      <c r="E706" s="22"/>
      <c r="F706" s="22"/>
      <c r="G706" s="22"/>
      <c r="H706" s="22"/>
      <c r="I706" s="22"/>
      <c r="J706" s="22"/>
      <c r="K706" s="22"/>
      <c r="L706" s="22"/>
      <c r="M706" s="22"/>
      <c r="N706" s="22"/>
      <c r="O706" s="22"/>
      <c r="P706" s="22"/>
      <c r="Q706" s="22"/>
      <c r="R706" s="22"/>
    </row>
    <row r="707" spans="1:18">
      <c r="A707" s="22"/>
      <c r="B707" s="111"/>
      <c r="C707" s="111"/>
      <c r="D707" s="111"/>
      <c r="E707" s="22"/>
      <c r="F707" s="22"/>
      <c r="G707" s="22"/>
      <c r="H707" s="22"/>
      <c r="I707" s="22"/>
      <c r="J707" s="22"/>
      <c r="K707" s="22"/>
      <c r="L707" s="22"/>
      <c r="M707" s="22"/>
      <c r="N707" s="22"/>
      <c r="O707" s="22"/>
      <c r="P707" s="22"/>
      <c r="Q707" s="22"/>
      <c r="R707" s="22"/>
    </row>
    <row r="708" spans="1:18">
      <c r="A708" s="22"/>
      <c r="B708" s="111"/>
      <c r="C708" s="111"/>
      <c r="D708" s="111"/>
      <c r="E708" s="22"/>
      <c r="F708" s="22"/>
      <c r="G708" s="22"/>
      <c r="H708" s="22"/>
      <c r="I708" s="22"/>
      <c r="J708" s="22"/>
      <c r="K708" s="22"/>
      <c r="L708" s="22"/>
      <c r="M708" s="22"/>
      <c r="N708" s="22"/>
      <c r="O708" s="22"/>
      <c r="P708" s="22"/>
      <c r="Q708" s="22"/>
      <c r="R708" s="22"/>
    </row>
    <row r="709" spans="1:18">
      <c r="A709" s="22"/>
      <c r="B709" s="111"/>
      <c r="C709" s="111"/>
      <c r="D709" s="111"/>
      <c r="E709" s="22"/>
      <c r="F709" s="22"/>
      <c r="G709" s="22"/>
      <c r="H709" s="22"/>
      <c r="I709" s="22"/>
      <c r="J709" s="22"/>
      <c r="K709" s="22"/>
      <c r="L709" s="22"/>
      <c r="M709" s="22"/>
      <c r="N709" s="22"/>
      <c r="O709" s="22"/>
      <c r="P709" s="22"/>
      <c r="Q709" s="22"/>
      <c r="R709" s="22"/>
    </row>
    <row r="710" spans="1:18">
      <c r="A710" s="22"/>
      <c r="B710" s="111"/>
      <c r="C710" s="111"/>
      <c r="D710" s="111"/>
      <c r="E710" s="22"/>
      <c r="F710" s="22"/>
      <c r="G710" s="22"/>
      <c r="H710" s="22"/>
      <c r="I710" s="22"/>
      <c r="J710" s="22"/>
      <c r="K710" s="22"/>
      <c r="L710" s="22"/>
      <c r="M710" s="22"/>
      <c r="N710" s="22"/>
      <c r="O710" s="22"/>
      <c r="P710" s="22"/>
      <c r="Q710" s="22"/>
      <c r="R710" s="22"/>
    </row>
    <row r="711" spans="1:18">
      <c r="A711" s="22"/>
      <c r="B711" s="111"/>
      <c r="C711" s="111"/>
      <c r="D711" s="111"/>
      <c r="E711" s="22"/>
      <c r="F711" s="22"/>
      <c r="G711" s="22"/>
      <c r="H711" s="22"/>
      <c r="I711" s="22"/>
      <c r="J711" s="22"/>
      <c r="K711" s="22"/>
      <c r="L711" s="22"/>
      <c r="M711" s="22"/>
      <c r="N711" s="22"/>
      <c r="O711" s="22"/>
      <c r="P711" s="22"/>
      <c r="Q711" s="22"/>
      <c r="R711" s="22"/>
    </row>
    <row r="712" spans="1:18">
      <c r="A712" s="22"/>
      <c r="B712" s="111"/>
      <c r="C712" s="111"/>
      <c r="D712" s="111"/>
      <c r="E712" s="22"/>
      <c r="F712" s="22"/>
      <c r="G712" s="22"/>
      <c r="H712" s="22"/>
      <c r="I712" s="22"/>
      <c r="J712" s="22"/>
      <c r="K712" s="22"/>
      <c r="L712" s="22"/>
      <c r="M712" s="22"/>
      <c r="N712" s="22"/>
      <c r="O712" s="22"/>
      <c r="P712" s="22"/>
      <c r="Q712" s="22"/>
      <c r="R712" s="22"/>
    </row>
    <row r="713" spans="1:18">
      <c r="A713" s="22"/>
      <c r="B713" s="111"/>
      <c r="C713" s="111"/>
      <c r="D713" s="111"/>
      <c r="E713" s="22"/>
      <c r="F713" s="22"/>
      <c r="G713" s="22"/>
      <c r="H713" s="22"/>
      <c r="I713" s="22"/>
      <c r="J713" s="22"/>
      <c r="K713" s="22"/>
      <c r="L713" s="22"/>
      <c r="M713" s="22"/>
      <c r="N713" s="22"/>
      <c r="O713" s="22"/>
      <c r="P713" s="22"/>
      <c r="Q713" s="22"/>
      <c r="R713" s="22"/>
    </row>
    <row r="714" spans="1:18">
      <c r="A714" s="22"/>
      <c r="B714" s="111"/>
      <c r="C714" s="111"/>
      <c r="D714" s="111"/>
      <c r="E714" s="22"/>
      <c r="F714" s="22"/>
      <c r="G714" s="22"/>
      <c r="H714" s="22"/>
      <c r="I714" s="22"/>
      <c r="J714" s="22"/>
      <c r="K714" s="22"/>
      <c r="L714" s="22"/>
      <c r="M714" s="22"/>
      <c r="N714" s="22"/>
      <c r="O714" s="22"/>
      <c r="P714" s="22"/>
      <c r="Q714" s="22"/>
      <c r="R714" s="22"/>
    </row>
    <row r="715" spans="1:18">
      <c r="A715" s="22"/>
      <c r="B715" s="111"/>
      <c r="C715" s="111"/>
      <c r="D715" s="111"/>
      <c r="E715" s="22"/>
      <c r="F715" s="22"/>
      <c r="G715" s="22"/>
      <c r="H715" s="22"/>
      <c r="I715" s="22"/>
      <c r="J715" s="22"/>
      <c r="K715" s="22"/>
      <c r="L715" s="22"/>
      <c r="M715" s="22"/>
      <c r="N715" s="22"/>
      <c r="O715" s="22"/>
      <c r="P715" s="22"/>
      <c r="Q715" s="22"/>
      <c r="R715" s="22"/>
    </row>
    <row r="716" spans="1:18">
      <c r="A716" s="22"/>
      <c r="B716" s="111"/>
      <c r="C716" s="111"/>
      <c r="D716" s="111"/>
      <c r="E716" s="22"/>
      <c r="F716" s="22"/>
      <c r="G716" s="22"/>
      <c r="H716" s="22"/>
      <c r="I716" s="22"/>
      <c r="J716" s="22"/>
      <c r="K716" s="22"/>
      <c r="L716" s="22"/>
      <c r="M716" s="22"/>
      <c r="N716" s="22"/>
      <c r="O716" s="22"/>
      <c r="P716" s="22"/>
      <c r="Q716" s="22"/>
      <c r="R716" s="22"/>
    </row>
    <row r="717" spans="1:18">
      <c r="A717" s="22"/>
      <c r="B717" s="111"/>
      <c r="C717" s="111"/>
      <c r="D717" s="111"/>
      <c r="E717" s="22"/>
      <c r="F717" s="22"/>
      <c r="G717" s="22"/>
      <c r="H717" s="22"/>
      <c r="I717" s="22"/>
      <c r="J717" s="22"/>
      <c r="K717" s="22"/>
      <c r="L717" s="22"/>
      <c r="M717" s="22"/>
      <c r="N717" s="22"/>
      <c r="O717" s="22"/>
      <c r="P717" s="22"/>
      <c r="Q717" s="22"/>
      <c r="R717" s="22"/>
    </row>
    <row r="718" spans="1:18">
      <c r="A718" s="22"/>
      <c r="B718" s="111"/>
      <c r="C718" s="111"/>
      <c r="D718" s="111"/>
      <c r="E718" s="22"/>
      <c r="F718" s="22"/>
      <c r="G718" s="22"/>
      <c r="H718" s="22"/>
      <c r="I718" s="22"/>
      <c r="J718" s="22"/>
      <c r="K718" s="22"/>
      <c r="L718" s="22"/>
      <c r="M718" s="22"/>
      <c r="N718" s="22"/>
      <c r="O718" s="22"/>
      <c r="P718" s="22"/>
      <c r="Q718" s="22"/>
      <c r="R718" s="22"/>
    </row>
    <row r="719" spans="1:18">
      <c r="A719" s="22"/>
      <c r="B719" s="111"/>
      <c r="C719" s="111"/>
      <c r="D719" s="111"/>
      <c r="E719" s="22"/>
      <c r="F719" s="22"/>
      <c r="G719" s="22"/>
      <c r="H719" s="22"/>
      <c r="I719" s="22"/>
      <c r="J719" s="22"/>
      <c r="K719" s="22"/>
      <c r="L719" s="22"/>
      <c r="M719" s="22"/>
      <c r="N719" s="22"/>
      <c r="O719" s="22"/>
      <c r="P719" s="22"/>
      <c r="Q719" s="22"/>
      <c r="R719" s="22"/>
    </row>
    <row r="720" spans="1:18">
      <c r="A720" s="22"/>
      <c r="B720" s="111"/>
      <c r="C720" s="111"/>
      <c r="D720" s="111"/>
      <c r="E720" s="22"/>
      <c r="F720" s="22"/>
      <c r="G720" s="22"/>
      <c r="H720" s="22"/>
      <c r="I720" s="22"/>
      <c r="J720" s="22"/>
      <c r="K720" s="22"/>
      <c r="L720" s="22"/>
      <c r="M720" s="22"/>
      <c r="N720" s="22"/>
      <c r="O720" s="22"/>
      <c r="P720" s="22"/>
      <c r="Q720" s="22"/>
      <c r="R720" s="22"/>
    </row>
    <row r="721" spans="1:18">
      <c r="A721" s="22"/>
      <c r="B721" s="111"/>
      <c r="C721" s="111"/>
      <c r="D721" s="111"/>
      <c r="E721" s="22"/>
      <c r="F721" s="22"/>
      <c r="G721" s="22"/>
      <c r="H721" s="22"/>
      <c r="I721" s="22"/>
      <c r="J721" s="22"/>
      <c r="K721" s="22"/>
      <c r="L721" s="22"/>
      <c r="M721" s="22"/>
      <c r="N721" s="22"/>
      <c r="O721" s="22"/>
      <c r="P721" s="22"/>
      <c r="Q721" s="22"/>
      <c r="R721" s="22"/>
    </row>
    <row r="722" spans="1:18">
      <c r="A722" s="22"/>
      <c r="B722" s="111"/>
      <c r="C722" s="111"/>
      <c r="D722" s="111"/>
      <c r="E722" s="22"/>
      <c r="F722" s="22"/>
      <c r="G722" s="22"/>
      <c r="H722" s="22"/>
      <c r="I722" s="22"/>
      <c r="J722" s="22"/>
      <c r="K722" s="22"/>
      <c r="L722" s="22"/>
      <c r="M722" s="22"/>
      <c r="N722" s="22"/>
      <c r="O722" s="22"/>
      <c r="P722" s="22"/>
      <c r="Q722" s="22"/>
      <c r="R722" s="22"/>
    </row>
    <row r="723" spans="1:18">
      <c r="A723" s="22"/>
      <c r="B723" s="111"/>
      <c r="C723" s="111"/>
      <c r="D723" s="111"/>
      <c r="E723" s="22"/>
      <c r="F723" s="22"/>
      <c r="G723" s="22"/>
      <c r="H723" s="22"/>
      <c r="I723" s="22"/>
      <c r="J723" s="22"/>
      <c r="K723" s="22"/>
      <c r="L723" s="22"/>
      <c r="M723" s="22"/>
      <c r="N723" s="22"/>
      <c r="O723" s="22"/>
      <c r="P723" s="22"/>
      <c r="Q723" s="22"/>
      <c r="R723" s="22"/>
    </row>
    <row r="724" spans="1:18">
      <c r="A724" s="22"/>
      <c r="B724" s="111"/>
      <c r="C724" s="111"/>
      <c r="D724" s="111"/>
      <c r="E724" s="22"/>
      <c r="F724" s="22"/>
      <c r="G724" s="22"/>
      <c r="H724" s="22"/>
      <c r="I724" s="22"/>
      <c r="J724" s="22"/>
      <c r="K724" s="22"/>
      <c r="L724" s="22"/>
      <c r="M724" s="22"/>
      <c r="N724" s="22"/>
      <c r="O724" s="22"/>
      <c r="P724" s="22"/>
      <c r="Q724" s="22"/>
      <c r="R724" s="22"/>
    </row>
    <row r="725" spans="1:18">
      <c r="A725" s="22"/>
      <c r="B725" s="111"/>
      <c r="C725" s="111"/>
      <c r="D725" s="111"/>
      <c r="E725" s="22"/>
      <c r="F725" s="22"/>
      <c r="G725" s="22"/>
      <c r="H725" s="22"/>
      <c r="I725" s="22"/>
      <c r="J725" s="22"/>
      <c r="K725" s="22"/>
      <c r="L725" s="22"/>
      <c r="M725" s="22"/>
      <c r="N725" s="22"/>
      <c r="O725" s="22"/>
      <c r="P725" s="22"/>
      <c r="Q725" s="22"/>
      <c r="R725" s="22"/>
    </row>
    <row r="726" spans="1:18">
      <c r="A726" s="22"/>
      <c r="B726" s="111"/>
      <c r="C726" s="111"/>
      <c r="D726" s="111"/>
      <c r="E726" s="22"/>
      <c r="F726" s="22"/>
      <c r="G726" s="22"/>
      <c r="H726" s="22"/>
      <c r="I726" s="22"/>
      <c r="J726" s="22"/>
      <c r="K726" s="22"/>
      <c r="L726" s="22"/>
      <c r="M726" s="22"/>
      <c r="N726" s="22"/>
      <c r="O726" s="22"/>
      <c r="P726" s="22"/>
      <c r="Q726" s="22"/>
      <c r="R726" s="22"/>
    </row>
    <row r="727" spans="1:18">
      <c r="A727" s="22"/>
      <c r="B727" s="111"/>
      <c r="C727" s="111"/>
      <c r="D727" s="111"/>
      <c r="E727" s="22"/>
      <c r="F727" s="22"/>
      <c r="G727" s="22"/>
      <c r="H727" s="22"/>
      <c r="I727" s="22"/>
      <c r="J727" s="22"/>
      <c r="K727" s="22"/>
      <c r="L727" s="22"/>
      <c r="M727" s="22"/>
      <c r="N727" s="22"/>
      <c r="O727" s="22"/>
      <c r="P727" s="22"/>
      <c r="Q727" s="22"/>
      <c r="R727" s="22"/>
    </row>
    <row r="728" spans="1:18">
      <c r="A728" s="22"/>
      <c r="B728" s="111"/>
      <c r="C728" s="111"/>
      <c r="D728" s="111"/>
      <c r="E728" s="22"/>
      <c r="F728" s="22"/>
      <c r="G728" s="22"/>
      <c r="H728" s="22"/>
      <c r="I728" s="22"/>
      <c r="J728" s="22"/>
      <c r="K728" s="22"/>
      <c r="L728" s="22"/>
      <c r="M728" s="22"/>
      <c r="N728" s="22"/>
      <c r="O728" s="22"/>
      <c r="P728" s="22"/>
      <c r="Q728" s="22"/>
      <c r="R728" s="22"/>
    </row>
    <row r="729" spans="1:18">
      <c r="A729" s="22"/>
      <c r="B729" s="111"/>
      <c r="C729" s="111"/>
      <c r="D729" s="111"/>
      <c r="E729" s="22"/>
      <c r="F729" s="22"/>
      <c r="G729" s="22"/>
      <c r="H729" s="22"/>
      <c r="I729" s="22"/>
      <c r="J729" s="22"/>
      <c r="K729" s="22"/>
      <c r="L729" s="22"/>
      <c r="M729" s="22"/>
      <c r="N729" s="22"/>
      <c r="O729" s="22"/>
      <c r="P729" s="22"/>
      <c r="Q729" s="22"/>
      <c r="R729" s="22"/>
    </row>
    <row r="730" spans="1:18">
      <c r="A730" s="22"/>
      <c r="B730" s="111"/>
      <c r="C730" s="111"/>
      <c r="D730" s="111"/>
      <c r="E730" s="22"/>
      <c r="F730" s="22"/>
      <c r="G730" s="22"/>
      <c r="H730" s="22"/>
      <c r="I730" s="22"/>
      <c r="J730" s="22"/>
      <c r="K730" s="22"/>
      <c r="L730" s="22"/>
      <c r="M730" s="22"/>
      <c r="N730" s="22"/>
      <c r="O730" s="22"/>
      <c r="P730" s="22"/>
      <c r="Q730" s="22"/>
      <c r="R730" s="22"/>
    </row>
    <row r="731" spans="1:18">
      <c r="A731" s="22"/>
      <c r="B731" s="111"/>
      <c r="C731" s="111"/>
      <c r="D731" s="111"/>
      <c r="E731" s="22"/>
      <c r="F731" s="22"/>
      <c r="G731" s="22"/>
      <c r="H731" s="22"/>
      <c r="I731" s="22"/>
      <c r="J731" s="22"/>
      <c r="K731" s="22"/>
      <c r="L731" s="22"/>
      <c r="M731" s="22"/>
      <c r="N731" s="22"/>
      <c r="O731" s="22"/>
      <c r="P731" s="22"/>
      <c r="Q731" s="22"/>
      <c r="R731" s="22"/>
    </row>
    <row r="732" spans="1:18">
      <c r="A732" s="22"/>
      <c r="B732" s="111"/>
      <c r="C732" s="111"/>
      <c r="D732" s="111"/>
      <c r="E732" s="22"/>
      <c r="F732" s="22"/>
      <c r="G732" s="22"/>
      <c r="H732" s="22"/>
      <c r="I732" s="22"/>
      <c r="J732" s="22"/>
      <c r="K732" s="22"/>
      <c r="L732" s="22"/>
      <c r="M732" s="22"/>
      <c r="N732" s="22"/>
      <c r="O732" s="22"/>
      <c r="P732" s="22"/>
      <c r="Q732" s="22"/>
      <c r="R732" s="22"/>
    </row>
    <row r="733" spans="1:18">
      <c r="A733" s="22"/>
      <c r="B733" s="111"/>
      <c r="C733" s="111"/>
      <c r="D733" s="111"/>
      <c r="E733" s="22"/>
      <c r="F733" s="22"/>
      <c r="G733" s="22"/>
      <c r="H733" s="22"/>
      <c r="I733" s="22"/>
      <c r="J733" s="22"/>
      <c r="K733" s="22"/>
      <c r="L733" s="22"/>
      <c r="M733" s="22"/>
      <c r="N733" s="22"/>
      <c r="O733" s="22"/>
      <c r="P733" s="22"/>
      <c r="Q733" s="22"/>
      <c r="R733" s="22"/>
    </row>
    <row r="734" spans="1:18">
      <c r="A734" s="22"/>
      <c r="B734" s="111"/>
      <c r="C734" s="111"/>
      <c r="D734" s="111"/>
      <c r="E734" s="22"/>
      <c r="F734" s="22"/>
      <c r="G734" s="22"/>
      <c r="H734" s="22"/>
      <c r="I734" s="22"/>
      <c r="J734" s="22"/>
      <c r="K734" s="22"/>
      <c r="L734" s="22"/>
      <c r="M734" s="22"/>
      <c r="N734" s="22"/>
      <c r="O734" s="22"/>
      <c r="P734" s="22"/>
      <c r="Q734" s="22"/>
      <c r="R734" s="22"/>
    </row>
    <row r="735" spans="1:18">
      <c r="A735" s="22"/>
      <c r="B735" s="111"/>
      <c r="C735" s="111"/>
      <c r="D735" s="111"/>
      <c r="E735" s="22"/>
      <c r="F735" s="22"/>
      <c r="G735" s="22"/>
      <c r="H735" s="22"/>
      <c r="I735" s="22"/>
      <c r="J735" s="22"/>
      <c r="K735" s="22"/>
      <c r="L735" s="22"/>
      <c r="M735" s="22"/>
      <c r="N735" s="22"/>
      <c r="O735" s="22"/>
      <c r="P735" s="22"/>
      <c r="Q735" s="22"/>
      <c r="R735" s="22"/>
    </row>
    <row r="736" spans="1:18">
      <c r="A736" s="22"/>
      <c r="B736" s="111"/>
      <c r="C736" s="111"/>
      <c r="D736" s="111"/>
      <c r="E736" s="22"/>
      <c r="F736" s="22"/>
      <c r="G736" s="22"/>
      <c r="H736" s="22"/>
      <c r="I736" s="22"/>
      <c r="J736" s="22"/>
      <c r="K736" s="22"/>
      <c r="L736" s="22"/>
      <c r="M736" s="22"/>
      <c r="N736" s="22"/>
      <c r="O736" s="22"/>
      <c r="P736" s="22"/>
      <c r="Q736" s="22"/>
      <c r="R736" s="22"/>
    </row>
    <row r="737" spans="1:18">
      <c r="A737" s="22"/>
      <c r="B737" s="111"/>
      <c r="C737" s="111"/>
      <c r="D737" s="111"/>
      <c r="E737" s="22"/>
      <c r="F737" s="22"/>
      <c r="G737" s="22"/>
      <c r="H737" s="22"/>
      <c r="I737" s="22"/>
      <c r="J737" s="22"/>
      <c r="K737" s="22"/>
      <c r="L737" s="22"/>
      <c r="M737" s="22"/>
      <c r="N737" s="22"/>
      <c r="O737" s="22"/>
      <c r="P737" s="22"/>
      <c r="Q737" s="22"/>
      <c r="R737" s="22"/>
    </row>
    <row r="738" spans="1:18">
      <c r="A738" s="22"/>
      <c r="B738" s="111"/>
      <c r="C738" s="111"/>
      <c r="D738" s="111"/>
      <c r="E738" s="22"/>
      <c r="F738" s="22"/>
      <c r="G738" s="22"/>
      <c r="H738" s="22"/>
      <c r="I738" s="22"/>
      <c r="J738" s="22"/>
      <c r="K738" s="22"/>
      <c r="L738" s="22"/>
      <c r="M738" s="22"/>
      <c r="N738" s="22"/>
      <c r="O738" s="22"/>
      <c r="P738" s="22"/>
      <c r="Q738" s="22"/>
      <c r="R738" s="22"/>
    </row>
    <row r="739" spans="1:18">
      <c r="A739" s="22"/>
      <c r="B739" s="111"/>
      <c r="C739" s="111"/>
      <c r="D739" s="111"/>
      <c r="E739" s="22"/>
      <c r="F739" s="22"/>
      <c r="G739" s="22"/>
      <c r="H739" s="22"/>
      <c r="I739" s="22"/>
      <c r="J739" s="22"/>
      <c r="K739" s="22"/>
      <c r="L739" s="22"/>
      <c r="M739" s="22"/>
      <c r="N739" s="22"/>
      <c r="O739" s="22"/>
      <c r="P739" s="22"/>
      <c r="Q739" s="22"/>
      <c r="R739" s="22"/>
    </row>
    <row r="740" spans="1:18">
      <c r="A740" s="22"/>
      <c r="B740" s="111"/>
      <c r="C740" s="111"/>
      <c r="D740" s="111"/>
      <c r="E740" s="22"/>
      <c r="F740" s="22"/>
      <c r="G740" s="22"/>
      <c r="H740" s="22"/>
      <c r="I740" s="22"/>
      <c r="J740" s="22"/>
      <c r="K740" s="22"/>
      <c r="L740" s="22"/>
      <c r="M740" s="22"/>
      <c r="N740" s="22"/>
      <c r="O740" s="22"/>
      <c r="P740" s="22"/>
      <c r="Q740" s="22"/>
      <c r="R740" s="22"/>
    </row>
    <row r="741" spans="1:18">
      <c r="A741" s="22"/>
      <c r="B741" s="111"/>
      <c r="C741" s="111"/>
      <c r="D741" s="111"/>
      <c r="E741" s="22"/>
      <c r="F741" s="22"/>
      <c r="G741" s="22"/>
      <c r="H741" s="22"/>
      <c r="I741" s="22"/>
      <c r="J741" s="22"/>
      <c r="K741" s="22"/>
      <c r="L741" s="22"/>
      <c r="M741" s="22"/>
      <c r="N741" s="22"/>
      <c r="O741" s="22"/>
      <c r="P741" s="22"/>
      <c r="Q741" s="22"/>
      <c r="R741" s="22"/>
    </row>
    <row r="742" spans="1:18">
      <c r="A742" s="22"/>
      <c r="B742" s="111"/>
      <c r="C742" s="111"/>
      <c r="D742" s="111"/>
      <c r="E742" s="22"/>
      <c r="F742" s="22"/>
      <c r="G742" s="22"/>
      <c r="H742" s="22"/>
      <c r="I742" s="22"/>
      <c r="J742" s="22"/>
      <c r="K742" s="22"/>
      <c r="L742" s="22"/>
      <c r="M742" s="22"/>
      <c r="N742" s="22"/>
      <c r="O742" s="22"/>
      <c r="P742" s="22"/>
      <c r="Q742" s="22"/>
      <c r="R742" s="22"/>
    </row>
    <row r="743" spans="1:18">
      <c r="A743" s="22"/>
      <c r="B743" s="111"/>
      <c r="C743" s="111"/>
      <c r="D743" s="111"/>
      <c r="E743" s="22"/>
      <c r="F743" s="22"/>
      <c r="G743" s="22"/>
      <c r="H743" s="22"/>
      <c r="I743" s="22"/>
      <c r="J743" s="22"/>
      <c r="K743" s="22"/>
      <c r="L743" s="22"/>
      <c r="M743" s="22"/>
      <c r="N743" s="22"/>
      <c r="O743" s="22"/>
      <c r="P743" s="22"/>
      <c r="Q743" s="22"/>
      <c r="R743" s="22"/>
    </row>
    <row r="744" spans="1:18">
      <c r="A744" s="22"/>
      <c r="B744" s="111"/>
      <c r="C744" s="111"/>
      <c r="D744" s="111"/>
      <c r="E744" s="22"/>
      <c r="F744" s="22"/>
      <c r="G744" s="22"/>
      <c r="H744" s="22"/>
      <c r="I744" s="22"/>
      <c r="J744" s="22"/>
      <c r="K744" s="22"/>
      <c r="L744" s="22"/>
      <c r="M744" s="22"/>
      <c r="N744" s="22"/>
      <c r="O744" s="22"/>
      <c r="P744" s="22"/>
      <c r="Q744" s="22"/>
      <c r="R744" s="22"/>
    </row>
    <row r="745" spans="1:18">
      <c r="A745" s="22"/>
      <c r="B745" s="111"/>
      <c r="C745" s="111"/>
      <c r="D745" s="111"/>
      <c r="E745" s="22"/>
      <c r="F745" s="22"/>
      <c r="G745" s="22"/>
      <c r="H745" s="22"/>
      <c r="I745" s="22"/>
      <c r="J745" s="22"/>
      <c r="K745" s="22"/>
      <c r="L745" s="22"/>
      <c r="M745" s="22"/>
      <c r="N745" s="22"/>
      <c r="O745" s="22"/>
      <c r="P745" s="22"/>
      <c r="Q745" s="22"/>
      <c r="R745" s="22"/>
    </row>
    <row r="746" spans="1:18">
      <c r="A746" s="22"/>
      <c r="B746" s="111"/>
      <c r="C746" s="111"/>
      <c r="D746" s="111"/>
      <c r="E746" s="22"/>
      <c r="F746" s="22"/>
      <c r="G746" s="22"/>
      <c r="H746" s="22"/>
      <c r="I746" s="22"/>
      <c r="J746" s="22"/>
      <c r="K746" s="22"/>
      <c r="L746" s="22"/>
      <c r="M746" s="22"/>
      <c r="N746" s="22"/>
      <c r="O746" s="22"/>
      <c r="P746" s="22"/>
      <c r="Q746" s="22"/>
      <c r="R746" s="22"/>
    </row>
    <row r="747" spans="1:18">
      <c r="A747" s="22"/>
      <c r="B747" s="111"/>
      <c r="C747" s="111"/>
      <c r="D747" s="111"/>
      <c r="E747" s="22"/>
      <c r="F747" s="22"/>
      <c r="G747" s="22"/>
      <c r="H747" s="22"/>
      <c r="I747" s="22"/>
      <c r="J747" s="22"/>
      <c r="K747" s="22"/>
      <c r="L747" s="22"/>
      <c r="M747" s="22"/>
      <c r="N747" s="22"/>
      <c r="O747" s="22"/>
      <c r="P747" s="22"/>
      <c r="Q747" s="22"/>
      <c r="R747" s="22"/>
    </row>
    <row r="748" spans="1:18">
      <c r="A748" s="22"/>
      <c r="B748" s="111"/>
      <c r="C748" s="111"/>
      <c r="D748" s="111"/>
      <c r="E748" s="22"/>
      <c r="F748" s="22"/>
      <c r="G748" s="22"/>
      <c r="H748" s="22"/>
      <c r="I748" s="22"/>
      <c r="J748" s="22"/>
      <c r="K748" s="22"/>
      <c r="L748" s="22"/>
      <c r="M748" s="22"/>
      <c r="N748" s="22"/>
      <c r="O748" s="22"/>
      <c r="P748" s="22"/>
      <c r="Q748" s="22"/>
      <c r="R748" s="22"/>
    </row>
    <row r="749" spans="1:18">
      <c r="A749" s="22"/>
      <c r="B749" s="111"/>
      <c r="C749" s="111"/>
      <c r="D749" s="111"/>
      <c r="E749" s="22"/>
      <c r="F749" s="22"/>
      <c r="G749" s="22"/>
      <c r="H749" s="22"/>
      <c r="I749" s="22"/>
      <c r="J749" s="22"/>
      <c r="K749" s="22"/>
      <c r="L749" s="22"/>
      <c r="M749" s="22"/>
      <c r="N749" s="22"/>
      <c r="O749" s="22"/>
      <c r="P749" s="22"/>
      <c r="Q749" s="22"/>
      <c r="R749" s="22"/>
    </row>
    <row r="750" spans="1:18">
      <c r="A750" s="22"/>
      <c r="B750" s="111"/>
      <c r="C750" s="111"/>
      <c r="D750" s="111"/>
      <c r="E750" s="22"/>
      <c r="F750" s="22"/>
      <c r="G750" s="22"/>
      <c r="H750" s="22"/>
      <c r="I750" s="22"/>
      <c r="J750" s="22"/>
      <c r="K750" s="22"/>
      <c r="L750" s="22"/>
      <c r="M750" s="22"/>
      <c r="N750" s="22"/>
      <c r="O750" s="22"/>
      <c r="P750" s="22"/>
      <c r="Q750" s="22"/>
      <c r="R750" s="22"/>
    </row>
    <row r="751" spans="1:18">
      <c r="A751" s="22"/>
      <c r="B751" s="111"/>
      <c r="C751" s="111"/>
      <c r="D751" s="111"/>
      <c r="E751" s="22"/>
      <c r="F751" s="22"/>
      <c r="G751" s="22"/>
      <c r="H751" s="22"/>
      <c r="I751" s="22"/>
      <c r="J751" s="22"/>
      <c r="K751" s="22"/>
      <c r="L751" s="22"/>
      <c r="M751" s="22"/>
      <c r="N751" s="22"/>
      <c r="O751" s="22"/>
      <c r="P751" s="22"/>
      <c r="Q751" s="22"/>
      <c r="R751" s="22"/>
    </row>
    <row r="752" spans="1:18">
      <c r="A752" s="22"/>
      <c r="B752" s="111"/>
      <c r="C752" s="111"/>
      <c r="D752" s="111"/>
      <c r="E752" s="22"/>
      <c r="F752" s="22"/>
      <c r="G752" s="22"/>
      <c r="H752" s="22"/>
      <c r="I752" s="22"/>
      <c r="J752" s="22"/>
      <c r="K752" s="22"/>
      <c r="L752" s="22"/>
      <c r="M752" s="22"/>
      <c r="N752" s="22"/>
      <c r="O752" s="22"/>
      <c r="P752" s="22"/>
      <c r="Q752" s="22"/>
      <c r="R752" s="22"/>
    </row>
    <row r="753" spans="1:18">
      <c r="A753" s="22"/>
      <c r="B753" s="111"/>
      <c r="C753" s="111"/>
      <c r="D753" s="111"/>
      <c r="E753" s="22"/>
      <c r="F753" s="22"/>
      <c r="G753" s="22"/>
      <c r="H753" s="22"/>
      <c r="I753" s="22"/>
      <c r="J753" s="22"/>
      <c r="K753" s="22"/>
      <c r="L753" s="22"/>
      <c r="M753" s="22"/>
      <c r="N753" s="22"/>
      <c r="O753" s="22"/>
      <c r="P753" s="22"/>
      <c r="Q753" s="22"/>
      <c r="R753" s="22"/>
    </row>
    <row r="754" spans="1:18">
      <c r="A754" s="22"/>
      <c r="B754" s="111"/>
      <c r="C754" s="111"/>
      <c r="D754" s="111"/>
      <c r="E754" s="22"/>
      <c r="F754" s="22"/>
      <c r="G754" s="22"/>
      <c r="H754" s="22"/>
      <c r="I754" s="22"/>
      <c r="J754" s="22"/>
      <c r="K754" s="22"/>
      <c r="L754" s="22"/>
      <c r="M754" s="22"/>
      <c r="N754" s="22"/>
      <c r="O754" s="22"/>
      <c r="P754" s="22"/>
      <c r="Q754" s="22"/>
      <c r="R754" s="22"/>
    </row>
    <row r="755" spans="1:18">
      <c r="A755" s="22"/>
      <c r="B755" s="111"/>
      <c r="C755" s="111"/>
      <c r="D755" s="111"/>
      <c r="E755" s="22"/>
      <c r="F755" s="22"/>
      <c r="G755" s="22"/>
      <c r="H755" s="22"/>
      <c r="I755" s="22"/>
      <c r="J755" s="22"/>
      <c r="K755" s="22"/>
      <c r="L755" s="22"/>
      <c r="M755" s="22"/>
      <c r="N755" s="22"/>
      <c r="O755" s="22"/>
      <c r="P755" s="22"/>
      <c r="Q755" s="22"/>
      <c r="R755" s="22"/>
    </row>
    <row r="756" spans="1:18">
      <c r="A756" s="22"/>
      <c r="B756" s="111"/>
      <c r="C756" s="111"/>
      <c r="D756" s="111"/>
      <c r="E756" s="22"/>
      <c r="F756" s="22"/>
      <c r="G756" s="22"/>
      <c r="H756" s="22"/>
      <c r="I756" s="22"/>
      <c r="J756" s="22"/>
      <c r="K756" s="22"/>
      <c r="L756" s="22"/>
      <c r="M756" s="22"/>
      <c r="N756" s="22"/>
      <c r="O756" s="22"/>
      <c r="P756" s="22"/>
      <c r="Q756" s="22"/>
      <c r="R756" s="22"/>
    </row>
    <row r="757" spans="1:18">
      <c r="A757" s="22"/>
      <c r="B757" s="111"/>
      <c r="C757" s="111"/>
      <c r="D757" s="111"/>
      <c r="E757" s="22"/>
      <c r="F757" s="22"/>
      <c r="G757" s="22"/>
      <c r="H757" s="22"/>
      <c r="I757" s="22"/>
      <c r="J757" s="22"/>
      <c r="K757" s="22"/>
      <c r="L757" s="22"/>
      <c r="M757" s="22"/>
      <c r="N757" s="22"/>
      <c r="O757" s="22"/>
      <c r="P757" s="22"/>
      <c r="Q757" s="22"/>
      <c r="R757" s="22"/>
    </row>
    <row r="758" spans="1:18">
      <c r="A758" s="22"/>
      <c r="B758" s="111"/>
      <c r="C758" s="111"/>
      <c r="D758" s="111"/>
      <c r="E758" s="22"/>
      <c r="F758" s="22"/>
      <c r="G758" s="22"/>
      <c r="H758" s="22"/>
      <c r="I758" s="22"/>
      <c r="J758" s="22"/>
      <c r="K758" s="22"/>
      <c r="L758" s="22"/>
      <c r="M758" s="22"/>
      <c r="N758" s="22"/>
      <c r="O758" s="22"/>
      <c r="P758" s="22"/>
      <c r="Q758" s="22"/>
      <c r="R758" s="22"/>
    </row>
    <row r="759" spans="1:18">
      <c r="A759" s="22"/>
      <c r="B759" s="111"/>
      <c r="C759" s="111"/>
      <c r="D759" s="111"/>
      <c r="E759" s="22"/>
      <c r="F759" s="22"/>
      <c r="G759" s="22"/>
      <c r="H759" s="22"/>
      <c r="I759" s="22"/>
      <c r="J759" s="22"/>
      <c r="K759" s="22"/>
      <c r="L759" s="22"/>
      <c r="M759" s="22"/>
      <c r="N759" s="22"/>
      <c r="O759" s="22"/>
      <c r="P759" s="22"/>
      <c r="Q759" s="22"/>
      <c r="R759" s="22"/>
    </row>
    <row r="760" spans="1:18">
      <c r="A760" s="22"/>
      <c r="B760" s="111"/>
      <c r="C760" s="111"/>
      <c r="D760" s="111"/>
      <c r="E760" s="22"/>
      <c r="F760" s="22"/>
      <c r="G760" s="22"/>
      <c r="H760" s="22"/>
      <c r="I760" s="22"/>
      <c r="J760" s="22"/>
      <c r="K760" s="22"/>
      <c r="L760" s="22"/>
      <c r="M760" s="22"/>
      <c r="N760" s="22"/>
      <c r="O760" s="22"/>
      <c r="P760" s="22"/>
      <c r="Q760" s="22"/>
      <c r="R760" s="22"/>
    </row>
    <row r="761" spans="1:18">
      <c r="A761" s="22"/>
      <c r="B761" s="111"/>
      <c r="C761" s="111"/>
      <c r="D761" s="111"/>
      <c r="E761" s="22"/>
      <c r="F761" s="22"/>
      <c r="G761" s="22"/>
      <c r="H761" s="22"/>
      <c r="I761" s="22"/>
      <c r="J761" s="22"/>
      <c r="K761" s="22"/>
      <c r="L761" s="22"/>
      <c r="M761" s="22"/>
      <c r="N761" s="22"/>
      <c r="O761" s="22"/>
      <c r="P761" s="22"/>
      <c r="Q761" s="22"/>
      <c r="R761" s="22"/>
    </row>
    <row r="762" spans="1:18">
      <c r="A762" s="22"/>
      <c r="B762" s="111"/>
      <c r="C762" s="111"/>
      <c r="D762" s="111"/>
      <c r="E762" s="22"/>
      <c r="F762" s="22"/>
      <c r="G762" s="22"/>
      <c r="H762" s="22"/>
      <c r="I762" s="22"/>
      <c r="J762" s="22"/>
      <c r="K762" s="22"/>
      <c r="L762" s="22"/>
      <c r="M762" s="22"/>
      <c r="N762" s="22"/>
      <c r="O762" s="22"/>
      <c r="P762" s="22"/>
      <c r="Q762" s="22"/>
      <c r="R762" s="22"/>
    </row>
    <row r="763" spans="1:18">
      <c r="A763" s="22"/>
      <c r="B763" s="111"/>
      <c r="C763" s="111"/>
      <c r="D763" s="111"/>
      <c r="E763" s="22"/>
      <c r="F763" s="22"/>
      <c r="G763" s="22"/>
      <c r="H763" s="22"/>
      <c r="I763" s="22"/>
      <c r="J763" s="22"/>
      <c r="K763" s="22"/>
      <c r="L763" s="22"/>
      <c r="M763" s="22"/>
      <c r="N763" s="22"/>
      <c r="O763" s="22"/>
      <c r="P763" s="22"/>
      <c r="Q763" s="22"/>
      <c r="R763" s="22"/>
    </row>
    <row r="764" spans="1:18">
      <c r="A764" s="22"/>
      <c r="B764" s="111"/>
      <c r="C764" s="111"/>
      <c r="D764" s="111"/>
      <c r="E764" s="22"/>
      <c r="F764" s="22"/>
      <c r="G764" s="22"/>
      <c r="H764" s="22"/>
      <c r="I764" s="22"/>
      <c r="J764" s="22"/>
      <c r="K764" s="22"/>
      <c r="L764" s="22"/>
      <c r="M764" s="22"/>
      <c r="N764" s="22"/>
      <c r="O764" s="22"/>
      <c r="P764" s="22"/>
      <c r="Q764" s="22"/>
      <c r="R764" s="22"/>
    </row>
    <row r="765" spans="1:18">
      <c r="A765" s="22"/>
      <c r="B765" s="111"/>
      <c r="C765" s="111"/>
      <c r="D765" s="111"/>
      <c r="E765" s="22"/>
      <c r="F765" s="22"/>
      <c r="G765" s="22"/>
      <c r="H765" s="22"/>
      <c r="I765" s="22"/>
      <c r="J765" s="22"/>
      <c r="K765" s="22"/>
      <c r="L765" s="22"/>
      <c r="M765" s="22"/>
      <c r="N765" s="22"/>
      <c r="O765" s="22"/>
      <c r="P765" s="22"/>
      <c r="Q765" s="22"/>
      <c r="R765" s="22"/>
    </row>
    <row r="766" spans="1:18">
      <c r="A766" s="22"/>
      <c r="B766" s="111"/>
      <c r="C766" s="111"/>
      <c r="D766" s="111"/>
      <c r="E766" s="22"/>
      <c r="F766" s="22"/>
      <c r="G766" s="22"/>
      <c r="H766" s="22"/>
      <c r="I766" s="22"/>
      <c r="J766" s="22"/>
      <c r="K766" s="22"/>
      <c r="L766" s="22"/>
      <c r="M766" s="22"/>
      <c r="N766" s="22"/>
      <c r="O766" s="22"/>
      <c r="P766" s="22"/>
      <c r="Q766" s="22"/>
      <c r="R766" s="22"/>
    </row>
    <row r="767" spans="1:18">
      <c r="A767" s="22"/>
      <c r="B767" s="111"/>
      <c r="C767" s="111"/>
      <c r="D767" s="111"/>
      <c r="E767" s="22"/>
      <c r="F767" s="22"/>
      <c r="G767" s="22"/>
      <c r="H767" s="22"/>
      <c r="I767" s="22"/>
      <c r="J767" s="22"/>
      <c r="K767" s="22"/>
      <c r="L767" s="22"/>
      <c r="M767" s="22"/>
      <c r="N767" s="22"/>
      <c r="O767" s="22"/>
      <c r="P767" s="22"/>
      <c r="Q767" s="22"/>
      <c r="R767" s="22"/>
    </row>
    <row r="768" spans="1:18">
      <c r="A768" s="22"/>
      <c r="B768" s="111"/>
      <c r="C768" s="111"/>
      <c r="D768" s="111"/>
      <c r="E768" s="22"/>
      <c r="F768" s="22"/>
      <c r="G768" s="22"/>
      <c r="H768" s="22"/>
      <c r="I768" s="22"/>
      <c r="J768" s="22"/>
      <c r="K768" s="22"/>
      <c r="L768" s="22"/>
      <c r="M768" s="22"/>
      <c r="N768" s="22"/>
      <c r="O768" s="22"/>
      <c r="P768" s="22"/>
      <c r="Q768" s="22"/>
      <c r="R768" s="22"/>
    </row>
    <row r="769" spans="1:18">
      <c r="A769" s="22"/>
      <c r="B769" s="111"/>
      <c r="C769" s="111"/>
      <c r="D769" s="111"/>
      <c r="E769" s="22"/>
      <c r="F769" s="22"/>
      <c r="G769" s="22"/>
      <c r="H769" s="22"/>
      <c r="I769" s="22"/>
      <c r="J769" s="22"/>
      <c r="K769" s="22"/>
      <c r="L769" s="22"/>
      <c r="M769" s="22"/>
      <c r="N769" s="22"/>
      <c r="O769" s="22"/>
      <c r="P769" s="22"/>
      <c r="Q769" s="22"/>
      <c r="R769" s="22"/>
    </row>
    <row r="770" spans="1:18">
      <c r="A770" s="22"/>
      <c r="B770" s="111"/>
      <c r="C770" s="111"/>
      <c r="D770" s="111"/>
      <c r="E770" s="22"/>
      <c r="F770" s="22"/>
      <c r="G770" s="22"/>
      <c r="H770" s="22"/>
      <c r="I770" s="22"/>
      <c r="J770" s="22"/>
      <c r="K770" s="22"/>
      <c r="L770" s="22"/>
      <c r="M770" s="22"/>
      <c r="N770" s="22"/>
      <c r="O770" s="22"/>
      <c r="P770" s="22"/>
      <c r="Q770" s="22"/>
      <c r="R770" s="22"/>
    </row>
    <row r="771" spans="1:18">
      <c r="A771" s="22"/>
      <c r="B771" s="111"/>
      <c r="C771" s="111"/>
      <c r="D771" s="111"/>
      <c r="E771" s="22"/>
      <c r="F771" s="22"/>
      <c r="G771" s="22"/>
      <c r="H771" s="22"/>
      <c r="I771" s="22"/>
      <c r="J771" s="22"/>
      <c r="K771" s="22"/>
      <c r="L771" s="22"/>
      <c r="M771" s="22"/>
      <c r="N771" s="22"/>
      <c r="O771" s="22"/>
      <c r="P771" s="22"/>
      <c r="Q771" s="22"/>
      <c r="R771" s="22"/>
    </row>
    <row r="772" spans="1:18">
      <c r="A772" s="22"/>
      <c r="B772" s="111"/>
      <c r="C772" s="111"/>
      <c r="D772" s="111"/>
      <c r="E772" s="22"/>
      <c r="F772" s="22"/>
      <c r="G772" s="22"/>
      <c r="H772" s="22"/>
      <c r="I772" s="22"/>
      <c r="J772" s="22"/>
      <c r="K772" s="22"/>
      <c r="L772" s="22"/>
      <c r="M772" s="22"/>
      <c r="N772" s="22"/>
      <c r="O772" s="22"/>
      <c r="P772" s="22"/>
      <c r="Q772" s="22"/>
      <c r="R772" s="22"/>
    </row>
    <row r="773" spans="1:18">
      <c r="A773" s="22"/>
      <c r="B773" s="111"/>
      <c r="C773" s="111"/>
      <c r="D773" s="111"/>
      <c r="E773" s="22"/>
      <c r="F773" s="22"/>
      <c r="G773" s="22"/>
      <c r="H773" s="22"/>
      <c r="I773" s="22"/>
      <c r="J773" s="22"/>
      <c r="K773" s="22"/>
      <c r="L773" s="22"/>
      <c r="M773" s="22"/>
      <c r="N773" s="22"/>
      <c r="O773" s="22"/>
      <c r="P773" s="22"/>
      <c r="Q773" s="22"/>
      <c r="R773" s="22"/>
    </row>
    <row r="774" spans="1:18">
      <c r="A774" s="22"/>
      <c r="B774" s="111"/>
      <c r="C774" s="111"/>
      <c r="D774" s="111"/>
      <c r="E774" s="22"/>
      <c r="F774" s="22"/>
      <c r="G774" s="22"/>
      <c r="H774" s="22"/>
      <c r="I774" s="22"/>
      <c r="J774" s="22"/>
      <c r="K774" s="22"/>
      <c r="L774" s="22"/>
      <c r="M774" s="22"/>
      <c r="N774" s="22"/>
      <c r="O774" s="22"/>
      <c r="P774" s="22"/>
      <c r="Q774" s="22"/>
      <c r="R774" s="22"/>
    </row>
    <row r="775" spans="1:18">
      <c r="A775" s="22"/>
      <c r="B775" s="111"/>
      <c r="C775" s="111"/>
      <c r="D775" s="111"/>
      <c r="E775" s="22"/>
      <c r="F775" s="22"/>
      <c r="G775" s="22"/>
      <c r="H775" s="22"/>
      <c r="I775" s="22"/>
      <c r="J775" s="22"/>
      <c r="K775" s="22"/>
      <c r="L775" s="22"/>
      <c r="M775" s="22"/>
      <c r="N775" s="22"/>
      <c r="O775" s="22"/>
      <c r="P775" s="22"/>
      <c r="Q775" s="22"/>
      <c r="R775" s="22"/>
    </row>
    <row r="776" spans="1:18">
      <c r="A776" s="22"/>
      <c r="B776" s="111"/>
      <c r="C776" s="111"/>
      <c r="D776" s="111"/>
      <c r="E776" s="22"/>
      <c r="F776" s="22"/>
      <c r="G776" s="22"/>
      <c r="H776" s="22"/>
      <c r="I776" s="22"/>
      <c r="J776" s="22"/>
      <c r="K776" s="22"/>
      <c r="L776" s="22"/>
      <c r="M776" s="22"/>
      <c r="N776" s="22"/>
      <c r="O776" s="22"/>
      <c r="P776" s="22"/>
      <c r="Q776" s="22"/>
      <c r="R776" s="22"/>
    </row>
    <row r="777" spans="1:18">
      <c r="A777" s="22"/>
      <c r="B777" s="111"/>
      <c r="C777" s="111"/>
      <c r="D777" s="111"/>
      <c r="E777" s="22"/>
      <c r="F777" s="22"/>
      <c r="G777" s="22"/>
      <c r="H777" s="22"/>
      <c r="I777" s="22"/>
      <c r="J777" s="22"/>
      <c r="K777" s="22"/>
      <c r="L777" s="22"/>
      <c r="M777" s="22"/>
      <c r="N777" s="22"/>
      <c r="O777" s="22"/>
      <c r="P777" s="22"/>
      <c r="Q777" s="22"/>
      <c r="R777" s="22"/>
    </row>
    <row r="778" spans="1:18">
      <c r="A778" s="22"/>
      <c r="B778" s="111"/>
      <c r="C778" s="111"/>
      <c r="D778" s="111"/>
      <c r="E778" s="22"/>
      <c r="F778" s="22"/>
      <c r="G778" s="22"/>
      <c r="H778" s="22"/>
      <c r="I778" s="22"/>
      <c r="J778" s="22"/>
      <c r="K778" s="22"/>
      <c r="L778" s="22"/>
      <c r="M778" s="22"/>
      <c r="N778" s="22"/>
      <c r="O778" s="22"/>
      <c r="P778" s="22"/>
      <c r="Q778" s="22"/>
      <c r="R778" s="22"/>
    </row>
    <row r="779" spans="1:18">
      <c r="A779" s="22"/>
      <c r="B779" s="111"/>
      <c r="C779" s="111"/>
      <c r="D779" s="111"/>
      <c r="E779" s="22"/>
      <c r="F779" s="22"/>
      <c r="G779" s="22"/>
      <c r="H779" s="22"/>
      <c r="I779" s="22"/>
      <c r="J779" s="22"/>
      <c r="K779" s="22"/>
      <c r="L779" s="22"/>
      <c r="M779" s="22"/>
      <c r="N779" s="22"/>
      <c r="O779" s="22"/>
      <c r="P779" s="22"/>
      <c r="Q779" s="22"/>
      <c r="R779" s="22"/>
    </row>
    <row r="780" spans="1:18">
      <c r="A780" s="22"/>
      <c r="B780" s="111"/>
      <c r="C780" s="111"/>
      <c r="D780" s="111"/>
      <c r="E780" s="22"/>
      <c r="F780" s="22"/>
      <c r="G780" s="22"/>
      <c r="H780" s="22"/>
      <c r="I780" s="22"/>
      <c r="J780" s="22"/>
      <c r="K780" s="22"/>
      <c r="L780" s="22"/>
      <c r="M780" s="22"/>
      <c r="N780" s="22"/>
      <c r="O780" s="22"/>
      <c r="P780" s="22"/>
      <c r="Q780" s="22"/>
      <c r="R780" s="22"/>
    </row>
    <row r="781" spans="1:18">
      <c r="A781" s="22"/>
      <c r="B781" s="111"/>
      <c r="C781" s="111"/>
      <c r="D781" s="111"/>
      <c r="E781" s="22"/>
      <c r="F781" s="22"/>
      <c r="G781" s="22"/>
      <c r="H781" s="22"/>
      <c r="I781" s="22"/>
      <c r="J781" s="22"/>
      <c r="K781" s="22"/>
      <c r="L781" s="22"/>
      <c r="M781" s="22"/>
      <c r="N781" s="22"/>
      <c r="O781" s="22"/>
      <c r="P781" s="22"/>
      <c r="Q781" s="22"/>
      <c r="R781" s="22"/>
    </row>
    <row r="782" spans="1:18">
      <c r="A782" s="22"/>
      <c r="B782" s="111"/>
      <c r="C782" s="111"/>
      <c r="D782" s="111"/>
      <c r="E782" s="22"/>
      <c r="F782" s="22"/>
      <c r="G782" s="22"/>
      <c r="H782" s="22"/>
      <c r="I782" s="22"/>
      <c r="J782" s="22"/>
      <c r="K782" s="22"/>
      <c r="L782" s="22"/>
      <c r="M782" s="22"/>
      <c r="N782" s="22"/>
      <c r="O782" s="22"/>
      <c r="P782" s="22"/>
      <c r="Q782" s="22"/>
      <c r="R782" s="22"/>
    </row>
    <row r="783" spans="1:18">
      <c r="A783" s="22"/>
      <c r="B783" s="111"/>
      <c r="C783" s="111"/>
      <c r="D783" s="111"/>
      <c r="E783" s="22"/>
      <c r="F783" s="22"/>
      <c r="G783" s="22"/>
      <c r="H783" s="22"/>
      <c r="I783" s="22"/>
      <c r="J783" s="22"/>
      <c r="K783" s="22"/>
      <c r="L783" s="22"/>
      <c r="M783" s="22"/>
      <c r="N783" s="22"/>
      <c r="O783" s="22"/>
      <c r="P783" s="22"/>
      <c r="Q783" s="22"/>
      <c r="R783" s="22"/>
    </row>
    <row r="784" spans="1:18">
      <c r="A784" s="22"/>
      <c r="B784" s="111"/>
      <c r="C784" s="111"/>
      <c r="D784" s="111"/>
      <c r="E784" s="22"/>
      <c r="F784" s="22"/>
      <c r="G784" s="22"/>
      <c r="H784" s="22"/>
      <c r="I784" s="22"/>
      <c r="J784" s="22"/>
      <c r="K784" s="22"/>
      <c r="L784" s="22"/>
      <c r="M784" s="22"/>
      <c r="N784" s="22"/>
      <c r="O784" s="22"/>
      <c r="P784" s="22"/>
      <c r="Q784" s="22"/>
      <c r="R784" s="22"/>
    </row>
    <row r="785" spans="1:18">
      <c r="A785" s="22"/>
      <c r="B785" s="111"/>
      <c r="C785" s="111"/>
      <c r="D785" s="111"/>
      <c r="E785" s="22"/>
      <c r="F785" s="22"/>
      <c r="G785" s="22"/>
      <c r="H785" s="22"/>
      <c r="I785" s="22"/>
      <c r="J785" s="22"/>
      <c r="K785" s="22"/>
      <c r="L785" s="22"/>
      <c r="M785" s="22"/>
      <c r="N785" s="22"/>
      <c r="O785" s="22"/>
      <c r="P785" s="22"/>
      <c r="Q785" s="22"/>
      <c r="R785" s="22"/>
    </row>
    <row r="786" spans="1:18">
      <c r="A786" s="22"/>
      <c r="B786" s="111"/>
      <c r="C786" s="111"/>
      <c r="D786" s="111"/>
      <c r="E786" s="22"/>
      <c r="F786" s="22"/>
      <c r="G786" s="22"/>
      <c r="H786" s="22"/>
      <c r="I786" s="22"/>
      <c r="J786" s="22"/>
      <c r="K786" s="22"/>
      <c r="L786" s="22"/>
      <c r="M786" s="22"/>
      <c r="N786" s="22"/>
      <c r="O786" s="22"/>
      <c r="P786" s="22"/>
      <c r="Q786" s="22"/>
      <c r="R786" s="22"/>
    </row>
    <row r="787" spans="1:18">
      <c r="A787" s="22"/>
      <c r="B787" s="111"/>
      <c r="C787" s="111"/>
      <c r="D787" s="111"/>
      <c r="E787" s="22"/>
      <c r="F787" s="22"/>
      <c r="G787" s="22"/>
      <c r="H787" s="22"/>
      <c r="I787" s="22"/>
      <c r="J787" s="22"/>
      <c r="K787" s="22"/>
      <c r="L787" s="22"/>
      <c r="M787" s="22"/>
      <c r="N787" s="22"/>
      <c r="O787" s="22"/>
      <c r="P787" s="22"/>
      <c r="Q787" s="22"/>
      <c r="R787" s="22"/>
    </row>
    <row r="788" spans="1:18">
      <c r="A788" s="22"/>
      <c r="B788" s="111"/>
      <c r="C788" s="111"/>
      <c r="D788" s="111"/>
      <c r="E788" s="22"/>
      <c r="F788" s="22"/>
      <c r="G788" s="22"/>
      <c r="H788" s="22"/>
      <c r="I788" s="22"/>
      <c r="J788" s="22"/>
      <c r="K788" s="22"/>
      <c r="L788" s="22"/>
      <c r="M788" s="22"/>
      <c r="N788" s="22"/>
      <c r="O788" s="22"/>
      <c r="P788" s="22"/>
      <c r="Q788" s="22"/>
      <c r="R788" s="22"/>
    </row>
    <row r="789" spans="1:18">
      <c r="A789" s="22"/>
      <c r="B789" s="111"/>
      <c r="C789" s="111"/>
      <c r="D789" s="111"/>
      <c r="E789" s="22"/>
      <c r="F789" s="22"/>
      <c r="G789" s="22"/>
      <c r="H789" s="22"/>
      <c r="I789" s="22"/>
      <c r="J789" s="22"/>
      <c r="K789" s="22"/>
      <c r="L789" s="22"/>
      <c r="M789" s="22"/>
      <c r="N789" s="22"/>
      <c r="O789" s="22"/>
      <c r="P789" s="22"/>
      <c r="Q789" s="22"/>
      <c r="R789" s="22"/>
    </row>
    <row r="790" spans="1:18">
      <c r="A790" s="22"/>
      <c r="B790" s="111"/>
      <c r="C790" s="111"/>
      <c r="D790" s="111"/>
      <c r="E790" s="22"/>
      <c r="F790" s="22"/>
      <c r="G790" s="22"/>
      <c r="H790" s="22"/>
      <c r="I790" s="22"/>
      <c r="J790" s="22"/>
      <c r="K790" s="22"/>
      <c r="L790" s="22"/>
      <c r="M790" s="22"/>
      <c r="N790" s="22"/>
      <c r="O790" s="22"/>
      <c r="P790" s="22"/>
      <c r="Q790" s="22"/>
      <c r="R790" s="22"/>
    </row>
    <row r="791" spans="1:18">
      <c r="A791" s="22"/>
      <c r="B791" s="111"/>
      <c r="C791" s="111"/>
      <c r="D791" s="111"/>
      <c r="E791" s="22"/>
      <c r="F791" s="22"/>
      <c r="G791" s="22"/>
      <c r="H791" s="22"/>
      <c r="I791" s="22"/>
      <c r="J791" s="22"/>
      <c r="K791" s="22"/>
      <c r="L791" s="22"/>
      <c r="M791" s="22"/>
      <c r="N791" s="22"/>
      <c r="O791" s="22"/>
      <c r="P791" s="22"/>
      <c r="Q791" s="22"/>
      <c r="R791" s="22"/>
    </row>
    <row r="792" spans="1:18">
      <c r="A792" s="22"/>
      <c r="B792" s="111"/>
      <c r="C792" s="111"/>
      <c r="D792" s="111"/>
      <c r="E792" s="22"/>
      <c r="F792" s="22"/>
      <c r="G792" s="22"/>
      <c r="H792" s="22"/>
      <c r="I792" s="22"/>
      <c r="J792" s="22"/>
      <c r="K792" s="22"/>
      <c r="L792" s="22"/>
      <c r="M792" s="22"/>
      <c r="N792" s="22"/>
      <c r="O792" s="22"/>
      <c r="P792" s="22"/>
      <c r="Q792" s="22"/>
      <c r="R792" s="22"/>
    </row>
    <row r="793" spans="1:18">
      <c r="A793" s="22"/>
      <c r="B793" s="111"/>
      <c r="C793" s="111"/>
      <c r="D793" s="111"/>
      <c r="E793" s="22"/>
      <c r="F793" s="22"/>
      <c r="G793" s="22"/>
      <c r="H793" s="22"/>
      <c r="I793" s="22"/>
      <c r="J793" s="22"/>
      <c r="K793" s="22"/>
      <c r="L793" s="22"/>
      <c r="M793" s="22"/>
      <c r="N793" s="22"/>
      <c r="O793" s="22"/>
      <c r="P793" s="22"/>
      <c r="Q793" s="22"/>
      <c r="R793" s="22"/>
    </row>
    <row r="794" spans="1:18">
      <c r="A794" s="22"/>
      <c r="B794" s="111"/>
      <c r="C794" s="111"/>
      <c r="D794" s="111"/>
      <c r="E794" s="22"/>
      <c r="F794" s="22"/>
      <c r="G794" s="22"/>
      <c r="H794" s="22"/>
      <c r="I794" s="22"/>
      <c r="J794" s="22"/>
      <c r="K794" s="22"/>
      <c r="L794" s="22"/>
      <c r="M794" s="22"/>
      <c r="N794" s="22"/>
      <c r="O794" s="22"/>
      <c r="P794" s="22"/>
      <c r="Q794" s="22"/>
      <c r="R794" s="22"/>
    </row>
    <row r="795" spans="1:18">
      <c r="A795" s="22"/>
      <c r="B795" s="111"/>
      <c r="C795" s="111"/>
      <c r="D795" s="111"/>
      <c r="E795" s="22"/>
      <c r="F795" s="22"/>
      <c r="G795" s="22"/>
      <c r="H795" s="22"/>
      <c r="I795" s="22"/>
      <c r="J795" s="22"/>
      <c r="K795" s="22"/>
      <c r="L795" s="22"/>
      <c r="M795" s="22"/>
      <c r="N795" s="22"/>
      <c r="O795" s="22"/>
      <c r="P795" s="22"/>
      <c r="Q795" s="22"/>
      <c r="R795" s="22"/>
    </row>
    <row r="796" spans="1:18">
      <c r="A796" s="22"/>
      <c r="B796" s="111"/>
      <c r="C796" s="111"/>
      <c r="D796" s="111"/>
      <c r="E796" s="22"/>
      <c r="F796" s="22"/>
      <c r="G796" s="22"/>
      <c r="H796" s="22"/>
      <c r="I796" s="22"/>
      <c r="J796" s="22"/>
      <c r="K796" s="22"/>
      <c r="L796" s="22"/>
      <c r="M796" s="22"/>
      <c r="N796" s="22"/>
      <c r="O796" s="22"/>
      <c r="P796" s="22"/>
      <c r="Q796" s="22"/>
      <c r="R796" s="22"/>
    </row>
    <row r="797" spans="1:18">
      <c r="A797" s="22"/>
      <c r="B797" s="111"/>
      <c r="C797" s="111"/>
      <c r="D797" s="111"/>
      <c r="E797" s="22"/>
      <c r="F797" s="22"/>
      <c r="G797" s="22"/>
      <c r="H797" s="22"/>
      <c r="I797" s="22"/>
      <c r="J797" s="22"/>
      <c r="K797" s="22"/>
      <c r="L797" s="22"/>
      <c r="M797" s="22"/>
      <c r="N797" s="22"/>
      <c r="O797" s="22"/>
      <c r="P797" s="22"/>
      <c r="Q797" s="22"/>
      <c r="R797" s="22"/>
    </row>
    <row r="798" spans="1:18">
      <c r="A798" s="22"/>
      <c r="B798" s="111"/>
      <c r="C798" s="111"/>
      <c r="D798" s="111"/>
      <c r="E798" s="22"/>
      <c r="F798" s="22"/>
      <c r="G798" s="22"/>
      <c r="H798" s="22"/>
      <c r="I798" s="22"/>
      <c r="J798" s="22"/>
      <c r="K798" s="22"/>
      <c r="L798" s="22"/>
      <c r="M798" s="22"/>
      <c r="N798" s="22"/>
      <c r="O798" s="22"/>
      <c r="P798" s="22"/>
      <c r="Q798" s="22"/>
      <c r="R798" s="22"/>
    </row>
    <row r="799" spans="1:18">
      <c r="A799" s="22"/>
      <c r="B799" s="111"/>
      <c r="C799" s="111"/>
      <c r="D799" s="111"/>
      <c r="E799" s="22"/>
      <c r="F799" s="22"/>
      <c r="G799" s="22"/>
      <c r="H799" s="22"/>
      <c r="I799" s="22"/>
      <c r="J799" s="22"/>
      <c r="K799" s="22"/>
      <c r="L799" s="22"/>
      <c r="M799" s="22"/>
      <c r="N799" s="22"/>
      <c r="O799" s="22"/>
      <c r="P799" s="22"/>
      <c r="Q799" s="22"/>
      <c r="R799" s="22"/>
    </row>
    <row r="800" spans="1:18">
      <c r="A800" s="22"/>
      <c r="B800" s="111"/>
      <c r="C800" s="111"/>
      <c r="D800" s="111"/>
      <c r="E800" s="22"/>
      <c r="F800" s="22"/>
      <c r="G800" s="22"/>
      <c r="H800" s="22"/>
      <c r="I800" s="22"/>
      <c r="J800" s="22"/>
      <c r="K800" s="22"/>
      <c r="L800" s="22"/>
      <c r="M800" s="22"/>
      <c r="N800" s="22"/>
      <c r="O800" s="22"/>
      <c r="P800" s="22"/>
      <c r="Q800" s="22"/>
      <c r="R800" s="22"/>
    </row>
    <row r="801" spans="1:18">
      <c r="A801" s="22"/>
      <c r="B801" s="111"/>
      <c r="C801" s="111"/>
      <c r="D801" s="111"/>
      <c r="E801" s="22"/>
      <c r="F801" s="22"/>
      <c r="G801" s="22"/>
      <c r="H801" s="22"/>
      <c r="I801" s="22"/>
      <c r="J801" s="22"/>
      <c r="K801" s="22"/>
      <c r="L801" s="22"/>
      <c r="M801" s="22"/>
      <c r="N801" s="22"/>
      <c r="O801" s="22"/>
      <c r="P801" s="22"/>
      <c r="Q801" s="22"/>
      <c r="R801" s="22"/>
    </row>
    <row r="802" spans="1:18">
      <c r="A802" s="22"/>
      <c r="B802" s="111"/>
      <c r="C802" s="111"/>
      <c r="D802" s="111"/>
      <c r="E802" s="22"/>
      <c r="F802" s="22"/>
      <c r="G802" s="22"/>
      <c r="H802" s="22"/>
      <c r="I802" s="22"/>
      <c r="J802" s="22"/>
      <c r="K802" s="22"/>
      <c r="L802" s="22"/>
      <c r="M802" s="22"/>
      <c r="N802" s="22"/>
      <c r="O802" s="22"/>
      <c r="P802" s="22"/>
      <c r="Q802" s="22"/>
      <c r="R802" s="22"/>
    </row>
    <row r="803" spans="1:18">
      <c r="A803" s="22"/>
      <c r="B803" s="111"/>
      <c r="C803" s="111"/>
      <c r="D803" s="111"/>
      <c r="E803" s="22"/>
      <c r="F803" s="22"/>
      <c r="G803" s="22"/>
      <c r="H803" s="22"/>
      <c r="I803" s="22"/>
      <c r="J803" s="22"/>
      <c r="K803" s="22"/>
      <c r="L803" s="22"/>
      <c r="M803" s="22"/>
      <c r="N803" s="22"/>
      <c r="O803" s="22"/>
      <c r="P803" s="22"/>
      <c r="Q803" s="22"/>
      <c r="R803" s="22"/>
    </row>
    <row r="804" spans="1:18">
      <c r="A804" s="22"/>
      <c r="B804" s="111"/>
      <c r="C804" s="111"/>
      <c r="D804" s="111"/>
      <c r="E804" s="22"/>
      <c r="F804" s="22"/>
      <c r="G804" s="22"/>
      <c r="H804" s="22"/>
      <c r="I804" s="22"/>
      <c r="J804" s="22"/>
      <c r="K804" s="22"/>
      <c r="L804" s="22"/>
      <c r="M804" s="22"/>
      <c r="N804" s="22"/>
      <c r="O804" s="22"/>
      <c r="P804" s="22"/>
      <c r="Q804" s="22"/>
      <c r="R804" s="22"/>
    </row>
    <row r="805" spans="1:18">
      <c r="A805" s="22"/>
      <c r="B805" s="111"/>
      <c r="C805" s="111"/>
      <c r="D805" s="111"/>
      <c r="E805" s="22"/>
      <c r="F805" s="22"/>
      <c r="G805" s="22"/>
      <c r="H805" s="22"/>
      <c r="I805" s="22"/>
      <c r="J805" s="22"/>
      <c r="K805" s="22"/>
      <c r="L805" s="22"/>
      <c r="M805" s="22"/>
      <c r="N805" s="22"/>
      <c r="O805" s="22"/>
      <c r="P805" s="22"/>
      <c r="Q805" s="22"/>
      <c r="R805" s="22"/>
    </row>
    <row r="806" spans="1:18">
      <c r="A806" s="22"/>
      <c r="B806" s="111"/>
      <c r="C806" s="111"/>
      <c r="D806" s="111"/>
      <c r="E806" s="22"/>
      <c r="F806" s="22"/>
      <c r="G806" s="22"/>
      <c r="H806" s="22"/>
      <c r="I806" s="22"/>
      <c r="J806" s="22"/>
      <c r="K806" s="22"/>
      <c r="L806" s="22"/>
      <c r="M806" s="22"/>
      <c r="N806" s="22"/>
      <c r="O806" s="22"/>
      <c r="P806" s="22"/>
      <c r="Q806" s="22"/>
      <c r="R806" s="22"/>
    </row>
    <row r="807" spans="1:18">
      <c r="A807" s="22"/>
      <c r="B807" s="111"/>
      <c r="C807" s="111"/>
      <c r="D807" s="111"/>
      <c r="E807" s="22"/>
      <c r="F807" s="22"/>
      <c r="G807" s="22"/>
      <c r="H807" s="22"/>
      <c r="I807" s="22"/>
      <c r="J807" s="22"/>
      <c r="K807" s="22"/>
      <c r="L807" s="22"/>
      <c r="M807" s="22"/>
      <c r="N807" s="22"/>
      <c r="O807" s="22"/>
      <c r="P807" s="22"/>
      <c r="Q807" s="22"/>
      <c r="R807" s="22"/>
    </row>
    <row r="808" spans="1:18">
      <c r="A808" s="22"/>
      <c r="B808" s="111"/>
      <c r="C808" s="111"/>
      <c r="D808" s="111"/>
      <c r="E808" s="22"/>
      <c r="F808" s="22"/>
      <c r="G808" s="22"/>
      <c r="H808" s="22"/>
      <c r="I808" s="22"/>
      <c r="J808" s="22"/>
      <c r="K808" s="22"/>
      <c r="L808" s="22"/>
      <c r="M808" s="22"/>
      <c r="N808" s="22"/>
      <c r="O808" s="22"/>
      <c r="P808" s="22"/>
      <c r="Q808" s="22"/>
      <c r="R808" s="22"/>
    </row>
    <row r="809" spans="1:18">
      <c r="A809" s="22"/>
      <c r="B809" s="111"/>
      <c r="C809" s="111"/>
      <c r="D809" s="111"/>
      <c r="E809" s="22"/>
      <c r="F809" s="22"/>
      <c r="G809" s="22"/>
      <c r="H809" s="22"/>
      <c r="I809" s="22"/>
      <c r="J809" s="22"/>
      <c r="K809" s="22"/>
      <c r="L809" s="22"/>
      <c r="M809" s="22"/>
      <c r="N809" s="22"/>
      <c r="O809" s="22"/>
      <c r="P809" s="22"/>
      <c r="Q809" s="22"/>
      <c r="R809" s="22"/>
    </row>
    <row r="810" spans="1:18">
      <c r="A810" s="22"/>
      <c r="B810" s="111"/>
      <c r="C810" s="111"/>
      <c r="D810" s="111"/>
      <c r="E810" s="22"/>
      <c r="F810" s="22"/>
      <c r="G810" s="22"/>
      <c r="H810" s="22"/>
      <c r="I810" s="22"/>
      <c r="J810" s="22"/>
      <c r="K810" s="22"/>
      <c r="L810" s="22"/>
      <c r="M810" s="22"/>
      <c r="N810" s="22"/>
      <c r="O810" s="22"/>
      <c r="P810" s="22"/>
      <c r="Q810" s="22"/>
      <c r="R810" s="22"/>
    </row>
    <row r="811" spans="1:18">
      <c r="A811" s="22"/>
      <c r="B811" s="111"/>
      <c r="C811" s="111"/>
      <c r="D811" s="111"/>
      <c r="E811" s="22"/>
      <c r="F811" s="22"/>
      <c r="G811" s="22"/>
      <c r="H811" s="22"/>
      <c r="I811" s="22"/>
      <c r="J811" s="22"/>
      <c r="K811" s="22"/>
      <c r="L811" s="22"/>
      <c r="M811" s="22"/>
      <c r="N811" s="22"/>
      <c r="O811" s="22"/>
      <c r="P811" s="22"/>
      <c r="Q811" s="22"/>
      <c r="R811" s="22"/>
    </row>
    <row r="812" spans="1:18">
      <c r="A812" s="22"/>
      <c r="B812" s="111"/>
      <c r="C812" s="111"/>
      <c r="D812" s="111"/>
      <c r="E812" s="22"/>
      <c r="F812" s="22"/>
      <c r="G812" s="22"/>
      <c r="H812" s="22"/>
      <c r="I812" s="22"/>
      <c r="J812" s="22"/>
      <c r="K812" s="22"/>
      <c r="L812" s="22"/>
      <c r="M812" s="22"/>
      <c r="N812" s="22"/>
      <c r="O812" s="22"/>
      <c r="P812" s="22"/>
      <c r="Q812" s="22"/>
      <c r="R812" s="22"/>
    </row>
    <row r="813" spans="1:18">
      <c r="A813" s="22"/>
      <c r="B813" s="111"/>
      <c r="C813" s="111"/>
      <c r="D813" s="111"/>
      <c r="E813" s="22"/>
      <c r="F813" s="22"/>
      <c r="G813" s="22"/>
      <c r="H813" s="22"/>
      <c r="I813" s="22"/>
      <c r="J813" s="22"/>
      <c r="K813" s="22"/>
      <c r="L813" s="22"/>
      <c r="M813" s="22"/>
      <c r="N813" s="22"/>
      <c r="O813" s="22"/>
      <c r="P813" s="22"/>
      <c r="Q813" s="22"/>
      <c r="R813" s="22"/>
    </row>
    <row r="814" spans="1:18">
      <c r="A814" s="22"/>
      <c r="B814" s="111"/>
      <c r="C814" s="111"/>
      <c r="D814" s="111"/>
      <c r="E814" s="22"/>
      <c r="F814" s="22"/>
      <c r="G814" s="22"/>
      <c r="H814" s="22"/>
      <c r="I814" s="22"/>
      <c r="J814" s="22"/>
      <c r="K814" s="22"/>
      <c r="L814" s="22"/>
      <c r="M814" s="22"/>
      <c r="N814" s="22"/>
      <c r="O814" s="22"/>
      <c r="P814" s="22"/>
      <c r="Q814" s="22"/>
      <c r="R814" s="22"/>
    </row>
    <row r="815" spans="1:18">
      <c r="A815" s="22"/>
      <c r="B815" s="111"/>
      <c r="C815" s="111"/>
      <c r="D815" s="111"/>
      <c r="E815" s="22"/>
      <c r="F815" s="22"/>
      <c r="G815" s="22"/>
      <c r="H815" s="22"/>
      <c r="I815" s="22"/>
      <c r="J815" s="22"/>
      <c r="K815" s="22"/>
      <c r="L815" s="22"/>
      <c r="M815" s="22"/>
      <c r="N815" s="22"/>
      <c r="O815" s="22"/>
      <c r="P815" s="22"/>
      <c r="Q815" s="22"/>
      <c r="R815" s="22"/>
    </row>
    <row r="816" spans="1:18">
      <c r="A816" s="22"/>
      <c r="B816" s="111"/>
      <c r="C816" s="111"/>
      <c r="D816" s="111"/>
      <c r="E816" s="22"/>
      <c r="F816" s="22"/>
      <c r="G816" s="22"/>
      <c r="H816" s="22"/>
      <c r="I816" s="22"/>
      <c r="J816" s="22"/>
      <c r="K816" s="22"/>
      <c r="L816" s="22"/>
      <c r="M816" s="22"/>
      <c r="N816" s="22"/>
      <c r="O816" s="22"/>
      <c r="P816" s="22"/>
      <c r="Q816" s="22"/>
      <c r="R816" s="22"/>
    </row>
    <row r="817" spans="1:18">
      <c r="A817" s="22"/>
      <c r="B817" s="111"/>
      <c r="C817" s="111"/>
      <c r="D817" s="111"/>
      <c r="E817" s="22"/>
      <c r="F817" s="22"/>
      <c r="G817" s="22"/>
      <c r="H817" s="22"/>
      <c r="I817" s="22"/>
      <c r="J817" s="22"/>
      <c r="K817" s="22"/>
      <c r="L817" s="22"/>
      <c r="M817" s="22"/>
      <c r="N817" s="22"/>
      <c r="O817" s="22"/>
      <c r="P817" s="22"/>
      <c r="Q817" s="22"/>
      <c r="R817" s="22"/>
    </row>
    <row r="818" spans="1:18">
      <c r="A818" s="22"/>
      <c r="B818" s="111"/>
      <c r="C818" s="111"/>
      <c r="D818" s="111"/>
      <c r="E818" s="22"/>
      <c r="F818" s="22"/>
      <c r="G818" s="22"/>
      <c r="H818" s="22"/>
      <c r="I818" s="22"/>
      <c r="J818" s="22"/>
      <c r="K818" s="22"/>
      <c r="L818" s="22"/>
      <c r="M818" s="22"/>
      <c r="N818" s="22"/>
      <c r="O818" s="22"/>
      <c r="P818" s="22"/>
      <c r="Q818" s="22"/>
      <c r="R818" s="22"/>
    </row>
    <row r="819" spans="1:18">
      <c r="A819" s="22"/>
      <c r="B819" s="111"/>
      <c r="C819" s="111"/>
      <c r="D819" s="111"/>
      <c r="E819" s="22"/>
      <c r="F819" s="22"/>
      <c r="G819" s="22"/>
      <c r="H819" s="22"/>
      <c r="I819" s="22"/>
      <c r="J819" s="22"/>
      <c r="K819" s="22"/>
      <c r="L819" s="22"/>
      <c r="M819" s="22"/>
      <c r="N819" s="22"/>
      <c r="O819" s="22"/>
      <c r="P819" s="22"/>
      <c r="Q819" s="22"/>
      <c r="R819" s="22"/>
    </row>
    <row r="820" spans="1:18">
      <c r="A820" s="22"/>
      <c r="B820" s="111"/>
      <c r="C820" s="111"/>
      <c r="D820" s="111"/>
      <c r="E820" s="22"/>
      <c r="F820" s="22"/>
      <c r="G820" s="22"/>
      <c r="H820" s="22"/>
      <c r="I820" s="22"/>
      <c r="J820" s="22"/>
      <c r="K820" s="22"/>
      <c r="L820" s="22"/>
      <c r="M820" s="22"/>
      <c r="N820" s="22"/>
      <c r="O820" s="22"/>
      <c r="P820" s="22"/>
      <c r="Q820" s="22"/>
      <c r="R820" s="22"/>
    </row>
    <row r="821" spans="1:18">
      <c r="A821" s="22"/>
      <c r="B821" s="111"/>
      <c r="C821" s="111"/>
      <c r="D821" s="111"/>
      <c r="E821" s="22"/>
      <c r="F821" s="22"/>
      <c r="G821" s="22"/>
      <c r="H821" s="22"/>
      <c r="I821" s="22"/>
      <c r="J821" s="22"/>
      <c r="K821" s="22"/>
      <c r="L821" s="22"/>
      <c r="M821" s="22"/>
      <c r="N821" s="22"/>
      <c r="O821" s="22"/>
      <c r="P821" s="22"/>
      <c r="Q821" s="22"/>
      <c r="R821" s="22"/>
    </row>
    <row r="822" spans="1:18">
      <c r="A822" s="22"/>
      <c r="B822" s="111"/>
      <c r="C822" s="111"/>
      <c r="D822" s="111"/>
      <c r="E822" s="22"/>
      <c r="F822" s="22"/>
      <c r="G822" s="22"/>
      <c r="H822" s="22"/>
      <c r="I822" s="22"/>
      <c r="J822" s="22"/>
      <c r="K822" s="22"/>
      <c r="L822" s="22"/>
      <c r="M822" s="22"/>
      <c r="N822" s="22"/>
      <c r="O822" s="22"/>
      <c r="P822" s="22"/>
      <c r="Q822" s="22"/>
      <c r="R822" s="22"/>
    </row>
    <row r="823" spans="1:18">
      <c r="A823" s="22"/>
      <c r="B823" s="111"/>
      <c r="C823" s="111"/>
      <c r="D823" s="111"/>
      <c r="E823" s="22"/>
      <c r="F823" s="22"/>
      <c r="G823" s="22"/>
      <c r="H823" s="22"/>
      <c r="I823" s="22"/>
      <c r="J823" s="22"/>
      <c r="K823" s="22"/>
      <c r="L823" s="22"/>
      <c r="M823" s="22"/>
      <c r="N823" s="22"/>
      <c r="O823" s="22"/>
      <c r="P823" s="22"/>
      <c r="Q823" s="22"/>
      <c r="R823" s="22"/>
    </row>
    <row r="824" spans="1:18">
      <c r="A824" s="22"/>
      <c r="B824" s="111"/>
      <c r="C824" s="111"/>
      <c r="D824" s="111"/>
      <c r="E824" s="22"/>
      <c r="F824" s="22"/>
      <c r="G824" s="22"/>
      <c r="H824" s="22"/>
      <c r="I824" s="22"/>
      <c r="J824" s="22"/>
      <c r="K824" s="22"/>
      <c r="L824" s="22"/>
      <c r="M824" s="22"/>
      <c r="N824" s="22"/>
      <c r="O824" s="22"/>
      <c r="P824" s="22"/>
      <c r="Q824" s="22"/>
      <c r="R824" s="22"/>
    </row>
    <row r="825" spans="1:18">
      <c r="A825" s="22"/>
      <c r="B825" s="111"/>
      <c r="C825" s="111"/>
      <c r="D825" s="111"/>
      <c r="E825" s="22"/>
      <c r="F825" s="22"/>
      <c r="G825" s="22"/>
      <c r="H825" s="22"/>
      <c r="I825" s="22"/>
      <c r="J825" s="22"/>
      <c r="K825" s="22"/>
      <c r="L825" s="22"/>
      <c r="M825" s="22"/>
      <c r="N825" s="22"/>
      <c r="O825" s="22"/>
      <c r="P825" s="22"/>
      <c r="Q825" s="22"/>
      <c r="R825" s="22"/>
    </row>
    <row r="826" spans="1:18">
      <c r="A826" s="22"/>
      <c r="B826" s="111"/>
      <c r="C826" s="111"/>
      <c r="D826" s="111"/>
      <c r="E826" s="22"/>
      <c r="F826" s="22"/>
      <c r="G826" s="22"/>
      <c r="H826" s="22"/>
      <c r="I826" s="22"/>
      <c r="J826" s="22"/>
      <c r="K826" s="22"/>
      <c r="L826" s="22"/>
      <c r="M826" s="22"/>
      <c r="N826" s="22"/>
      <c r="O826" s="22"/>
      <c r="P826" s="22"/>
      <c r="Q826" s="22"/>
      <c r="R826" s="22"/>
    </row>
    <row r="827" spans="1:18">
      <c r="A827" s="22"/>
      <c r="B827" s="111"/>
      <c r="C827" s="111"/>
      <c r="D827" s="111"/>
      <c r="E827" s="22"/>
      <c r="F827" s="22"/>
      <c r="G827" s="22"/>
      <c r="H827" s="22"/>
      <c r="I827" s="22"/>
      <c r="J827" s="22"/>
      <c r="K827" s="22"/>
      <c r="L827" s="22"/>
      <c r="M827" s="22"/>
      <c r="N827" s="22"/>
      <c r="O827" s="22"/>
      <c r="P827" s="22"/>
      <c r="Q827" s="22"/>
      <c r="R827" s="22"/>
    </row>
    <row r="828" spans="1:18">
      <c r="A828" s="22"/>
      <c r="B828" s="111"/>
      <c r="C828" s="111"/>
      <c r="D828" s="111"/>
      <c r="E828" s="22"/>
      <c r="F828" s="22"/>
      <c r="G828" s="22"/>
      <c r="H828" s="22"/>
      <c r="I828" s="22"/>
      <c r="J828" s="22"/>
      <c r="K828" s="22"/>
      <c r="L828" s="22"/>
      <c r="M828" s="22"/>
      <c r="N828" s="22"/>
      <c r="O828" s="22"/>
      <c r="P828" s="22"/>
      <c r="Q828" s="22"/>
      <c r="R828" s="22"/>
    </row>
    <row r="829" spans="1:18">
      <c r="A829" s="22"/>
      <c r="B829" s="111"/>
      <c r="C829" s="111"/>
      <c r="D829" s="111"/>
      <c r="E829" s="22"/>
      <c r="F829" s="22"/>
      <c r="G829" s="22"/>
      <c r="H829" s="22"/>
      <c r="I829" s="22"/>
      <c r="J829" s="22"/>
      <c r="K829" s="22"/>
      <c r="L829" s="22"/>
      <c r="M829" s="22"/>
      <c r="N829" s="22"/>
      <c r="O829" s="22"/>
      <c r="P829" s="22"/>
      <c r="Q829" s="22"/>
      <c r="R829" s="22"/>
    </row>
    <row r="830" spans="1:18">
      <c r="A830" s="22"/>
      <c r="B830" s="111"/>
      <c r="C830" s="111"/>
      <c r="D830" s="111"/>
      <c r="E830" s="22"/>
      <c r="F830" s="22"/>
      <c r="G830" s="22"/>
      <c r="H830" s="22"/>
      <c r="I830" s="22"/>
      <c r="J830" s="22"/>
      <c r="K830" s="22"/>
      <c r="L830" s="22"/>
      <c r="M830" s="22"/>
      <c r="N830" s="22"/>
      <c r="O830" s="22"/>
      <c r="P830" s="22"/>
      <c r="Q830" s="22"/>
      <c r="R830" s="22"/>
    </row>
    <row r="831" spans="1:18">
      <c r="A831" s="22"/>
      <c r="B831" s="111"/>
      <c r="C831" s="111"/>
      <c r="D831" s="111"/>
      <c r="E831" s="22"/>
      <c r="F831" s="22"/>
      <c r="G831" s="22"/>
      <c r="H831" s="22"/>
      <c r="I831" s="22"/>
      <c r="J831" s="22"/>
      <c r="K831" s="22"/>
      <c r="L831" s="22"/>
      <c r="M831" s="22"/>
      <c r="N831" s="22"/>
      <c r="O831" s="22"/>
      <c r="P831" s="22"/>
      <c r="Q831" s="22"/>
      <c r="R831" s="22"/>
    </row>
    <row r="832" spans="1:18">
      <c r="A832" s="22"/>
      <c r="B832" s="111"/>
      <c r="C832" s="111"/>
      <c r="D832" s="111"/>
      <c r="E832" s="22"/>
      <c r="F832" s="22"/>
      <c r="G832" s="22"/>
      <c r="H832" s="22"/>
      <c r="I832" s="22"/>
      <c r="J832" s="22"/>
      <c r="K832" s="22"/>
      <c r="L832" s="22"/>
      <c r="M832" s="22"/>
      <c r="N832" s="22"/>
      <c r="O832" s="22"/>
      <c r="P832" s="22"/>
      <c r="Q832" s="22"/>
      <c r="R832" s="22"/>
    </row>
    <row r="833" spans="1:18">
      <c r="A833" s="22"/>
      <c r="B833" s="111"/>
      <c r="C833" s="111"/>
      <c r="D833" s="111"/>
      <c r="E833" s="22"/>
      <c r="F833" s="22"/>
      <c r="G833" s="22"/>
      <c r="H833" s="22"/>
      <c r="I833" s="22"/>
      <c r="J833" s="22"/>
      <c r="K833" s="22"/>
      <c r="L833" s="22"/>
      <c r="M833" s="22"/>
      <c r="N833" s="22"/>
      <c r="O833" s="22"/>
      <c r="P833" s="22"/>
      <c r="Q833" s="22"/>
      <c r="R833" s="22"/>
    </row>
    <row r="834" spans="1:18">
      <c r="A834" s="22"/>
      <c r="B834" s="111"/>
      <c r="C834" s="111"/>
      <c r="D834" s="111"/>
      <c r="E834" s="22"/>
      <c r="F834" s="22"/>
      <c r="G834" s="22"/>
      <c r="H834" s="22"/>
      <c r="I834" s="22"/>
      <c r="J834" s="22"/>
      <c r="K834" s="22"/>
      <c r="L834" s="22"/>
      <c r="M834" s="22"/>
      <c r="N834" s="22"/>
      <c r="O834" s="22"/>
      <c r="P834" s="22"/>
      <c r="Q834" s="22"/>
      <c r="R834" s="22"/>
    </row>
    <row r="835" spans="1:18">
      <c r="A835" s="22"/>
      <c r="B835" s="111"/>
      <c r="C835" s="111"/>
      <c r="D835" s="111"/>
      <c r="E835" s="22"/>
      <c r="F835" s="22"/>
      <c r="G835" s="22"/>
      <c r="H835" s="22"/>
      <c r="I835" s="22"/>
      <c r="J835" s="22"/>
      <c r="K835" s="22"/>
      <c r="L835" s="22"/>
      <c r="M835" s="22"/>
      <c r="N835" s="22"/>
      <c r="O835" s="22"/>
      <c r="P835" s="22"/>
      <c r="Q835" s="22"/>
      <c r="R835" s="22"/>
    </row>
    <row r="836" spans="1:18">
      <c r="A836" s="22"/>
      <c r="B836" s="111"/>
      <c r="C836" s="111"/>
      <c r="D836" s="111"/>
      <c r="E836" s="22"/>
      <c r="F836" s="22"/>
      <c r="G836" s="22"/>
      <c r="H836" s="22"/>
      <c r="I836" s="22"/>
      <c r="J836" s="22"/>
      <c r="K836" s="22"/>
      <c r="L836" s="22"/>
      <c r="M836" s="22"/>
      <c r="N836" s="22"/>
      <c r="O836" s="22"/>
      <c r="P836" s="22"/>
      <c r="Q836" s="22"/>
      <c r="R836" s="22"/>
    </row>
    <row r="837" spans="1:18">
      <c r="A837" s="22"/>
      <c r="B837" s="111"/>
      <c r="C837" s="111"/>
      <c r="D837" s="111"/>
      <c r="E837" s="22"/>
      <c r="F837" s="22"/>
      <c r="G837" s="22"/>
      <c r="H837" s="22"/>
      <c r="I837" s="22"/>
      <c r="J837" s="22"/>
      <c r="K837" s="22"/>
      <c r="L837" s="22"/>
      <c r="M837" s="22"/>
      <c r="N837" s="22"/>
      <c r="O837" s="22"/>
      <c r="P837" s="22"/>
      <c r="Q837" s="22"/>
      <c r="R837" s="22"/>
    </row>
    <row r="838" spans="1:18">
      <c r="A838" s="22"/>
      <c r="B838" s="111"/>
      <c r="C838" s="111"/>
      <c r="D838" s="111"/>
      <c r="E838" s="22"/>
      <c r="F838" s="22"/>
      <c r="G838" s="22"/>
      <c r="H838" s="22"/>
      <c r="I838" s="22"/>
      <c r="J838" s="22"/>
      <c r="K838" s="22"/>
      <c r="L838" s="22"/>
      <c r="M838" s="22"/>
      <c r="N838" s="22"/>
      <c r="O838" s="22"/>
      <c r="P838" s="22"/>
      <c r="Q838" s="22"/>
      <c r="R838" s="22"/>
    </row>
    <row r="839" spans="1:18">
      <c r="A839" s="22"/>
      <c r="B839" s="111"/>
      <c r="C839" s="111"/>
      <c r="D839" s="111"/>
      <c r="E839" s="22"/>
      <c r="F839" s="22"/>
      <c r="G839" s="22"/>
      <c r="H839" s="22"/>
      <c r="I839" s="22"/>
      <c r="J839" s="22"/>
      <c r="K839" s="22"/>
      <c r="L839" s="22"/>
      <c r="M839" s="22"/>
      <c r="N839" s="22"/>
      <c r="O839" s="22"/>
      <c r="P839" s="22"/>
      <c r="Q839" s="22"/>
      <c r="R839" s="22"/>
    </row>
    <row r="840" spans="1:18">
      <c r="A840" s="22"/>
      <c r="B840" s="111"/>
      <c r="C840" s="111"/>
      <c r="D840" s="111"/>
      <c r="E840" s="22"/>
      <c r="F840" s="22"/>
      <c r="G840" s="22"/>
      <c r="H840" s="22"/>
      <c r="I840" s="22"/>
      <c r="J840" s="22"/>
      <c r="K840" s="22"/>
      <c r="L840" s="22"/>
      <c r="M840" s="22"/>
      <c r="N840" s="22"/>
      <c r="O840" s="22"/>
      <c r="P840" s="22"/>
      <c r="Q840" s="22"/>
      <c r="R840" s="22"/>
    </row>
    <row r="841" spans="1:18">
      <c r="A841" s="22"/>
      <c r="B841" s="111"/>
      <c r="C841" s="111"/>
      <c r="D841" s="111"/>
      <c r="E841" s="22"/>
      <c r="F841" s="22"/>
      <c r="G841" s="22"/>
      <c r="H841" s="22"/>
      <c r="I841" s="22"/>
      <c r="J841" s="22"/>
      <c r="K841" s="22"/>
      <c r="L841" s="22"/>
      <c r="M841" s="22"/>
      <c r="N841" s="22"/>
      <c r="O841" s="22"/>
      <c r="P841" s="22"/>
      <c r="Q841" s="22"/>
      <c r="R841" s="22"/>
    </row>
    <row r="842" spans="1:18">
      <c r="A842" s="22"/>
      <c r="B842" s="111"/>
      <c r="C842" s="111"/>
      <c r="D842" s="111"/>
      <c r="E842" s="22"/>
      <c r="F842" s="22"/>
      <c r="G842" s="22"/>
      <c r="H842" s="22"/>
      <c r="I842" s="22"/>
      <c r="J842" s="22"/>
      <c r="K842" s="22"/>
      <c r="L842" s="22"/>
      <c r="M842" s="22"/>
      <c r="N842" s="22"/>
      <c r="O842" s="22"/>
      <c r="P842" s="22"/>
      <c r="Q842" s="22"/>
      <c r="R842" s="22"/>
    </row>
    <row r="843" spans="1:18">
      <c r="A843" s="22"/>
      <c r="B843" s="111"/>
      <c r="C843" s="111"/>
      <c r="D843" s="111"/>
      <c r="E843" s="22"/>
      <c r="F843" s="22"/>
      <c r="G843" s="22"/>
      <c r="H843" s="22"/>
      <c r="I843" s="22"/>
      <c r="J843" s="22"/>
      <c r="K843" s="22"/>
      <c r="L843" s="22"/>
      <c r="M843" s="22"/>
      <c r="N843" s="22"/>
      <c r="O843" s="22"/>
      <c r="P843" s="22"/>
      <c r="Q843" s="22"/>
      <c r="R843" s="22"/>
    </row>
    <row r="844" spans="1:18">
      <c r="A844" s="22"/>
      <c r="B844" s="111"/>
      <c r="C844" s="111"/>
      <c r="D844" s="111"/>
      <c r="E844" s="22"/>
      <c r="F844" s="22"/>
      <c r="G844" s="22"/>
      <c r="H844" s="22"/>
      <c r="I844" s="22"/>
      <c r="J844" s="22"/>
      <c r="K844" s="22"/>
      <c r="L844" s="22"/>
      <c r="M844" s="22"/>
      <c r="N844" s="22"/>
      <c r="O844" s="22"/>
      <c r="P844" s="22"/>
      <c r="Q844" s="22"/>
      <c r="R844" s="22"/>
    </row>
    <row r="845" spans="1:18">
      <c r="A845" s="22"/>
      <c r="B845" s="111"/>
      <c r="C845" s="111"/>
      <c r="D845" s="111"/>
      <c r="E845" s="22"/>
      <c r="F845" s="22"/>
      <c r="G845" s="22"/>
      <c r="H845" s="22"/>
      <c r="I845" s="22"/>
      <c r="J845" s="22"/>
      <c r="K845" s="22"/>
      <c r="L845" s="22"/>
      <c r="M845" s="22"/>
      <c r="N845" s="22"/>
      <c r="O845" s="22"/>
      <c r="P845" s="22"/>
      <c r="Q845" s="22"/>
      <c r="R845" s="22"/>
    </row>
    <row r="846" spans="1:18">
      <c r="A846" s="22"/>
      <c r="B846" s="111"/>
      <c r="C846" s="111"/>
      <c r="D846" s="111"/>
      <c r="E846" s="22"/>
      <c r="F846" s="22"/>
      <c r="G846" s="22"/>
      <c r="H846" s="22"/>
      <c r="I846" s="22"/>
      <c r="J846" s="22"/>
      <c r="K846" s="22"/>
      <c r="L846" s="22"/>
      <c r="M846" s="22"/>
      <c r="N846" s="22"/>
      <c r="O846" s="22"/>
      <c r="P846" s="22"/>
      <c r="Q846" s="22"/>
      <c r="R846" s="22"/>
    </row>
    <row r="847" spans="1:18">
      <c r="A847" s="22"/>
      <c r="B847" s="111"/>
      <c r="C847" s="111"/>
      <c r="D847" s="111"/>
      <c r="E847" s="22"/>
      <c r="F847" s="22"/>
      <c r="G847" s="22"/>
      <c r="H847" s="22"/>
      <c r="I847" s="22"/>
      <c r="J847" s="22"/>
      <c r="K847" s="22"/>
      <c r="L847" s="22"/>
      <c r="M847" s="22"/>
      <c r="N847" s="22"/>
      <c r="O847" s="22"/>
      <c r="P847" s="22"/>
      <c r="Q847" s="22"/>
      <c r="R847" s="22"/>
    </row>
    <row r="848" spans="1:18">
      <c r="A848" s="22"/>
      <c r="B848" s="111"/>
      <c r="C848" s="111"/>
      <c r="D848" s="111"/>
      <c r="E848" s="22"/>
      <c r="F848" s="22"/>
      <c r="G848" s="22"/>
      <c r="H848" s="22"/>
      <c r="I848" s="22"/>
      <c r="J848" s="22"/>
      <c r="K848" s="22"/>
      <c r="L848" s="22"/>
      <c r="M848" s="22"/>
      <c r="N848" s="22"/>
      <c r="O848" s="22"/>
      <c r="P848" s="22"/>
      <c r="Q848" s="22"/>
      <c r="R848" s="22"/>
    </row>
    <row r="849" spans="1:18">
      <c r="A849" s="22"/>
      <c r="B849" s="111"/>
      <c r="C849" s="111"/>
      <c r="D849" s="111"/>
      <c r="E849" s="22"/>
      <c r="F849" s="22"/>
      <c r="G849" s="22"/>
      <c r="H849" s="22"/>
      <c r="I849" s="22"/>
      <c r="J849" s="22"/>
      <c r="K849" s="22"/>
      <c r="L849" s="22"/>
      <c r="M849" s="22"/>
      <c r="N849" s="22"/>
      <c r="O849" s="22"/>
      <c r="P849" s="22"/>
      <c r="Q849" s="22"/>
      <c r="R849" s="22"/>
    </row>
    <row r="850" spans="1:18">
      <c r="A850" s="22"/>
      <c r="B850" s="111"/>
      <c r="C850" s="111"/>
      <c r="D850" s="111"/>
      <c r="E850" s="22"/>
      <c r="F850" s="22"/>
      <c r="G850" s="22"/>
      <c r="H850" s="22"/>
      <c r="I850" s="22"/>
      <c r="J850" s="22"/>
      <c r="K850" s="22"/>
      <c r="L850" s="22"/>
      <c r="M850" s="22"/>
      <c r="N850" s="22"/>
      <c r="O850" s="22"/>
      <c r="P850" s="22"/>
      <c r="Q850" s="22"/>
      <c r="R850" s="22"/>
    </row>
    <row r="851" spans="1:18">
      <c r="A851" s="22"/>
      <c r="B851" s="111"/>
      <c r="C851" s="111"/>
      <c r="D851" s="111"/>
      <c r="E851" s="22"/>
      <c r="F851" s="22"/>
      <c r="G851" s="22"/>
      <c r="H851" s="22"/>
      <c r="I851" s="22"/>
      <c r="J851" s="22"/>
      <c r="K851" s="22"/>
      <c r="L851" s="22"/>
      <c r="M851" s="22"/>
      <c r="N851" s="22"/>
      <c r="O851" s="22"/>
      <c r="P851" s="22"/>
      <c r="Q851" s="22"/>
      <c r="R851" s="22"/>
    </row>
    <row r="852" spans="1:18">
      <c r="A852" s="22"/>
      <c r="B852" s="111"/>
      <c r="C852" s="111"/>
      <c r="D852" s="111"/>
      <c r="E852" s="22"/>
      <c r="F852" s="22"/>
      <c r="G852" s="22"/>
      <c r="H852" s="22"/>
      <c r="I852" s="22"/>
      <c r="J852" s="22"/>
      <c r="K852" s="22"/>
      <c r="L852" s="22"/>
      <c r="M852" s="22"/>
      <c r="N852" s="22"/>
      <c r="O852" s="22"/>
      <c r="P852" s="22"/>
      <c r="Q852" s="22"/>
      <c r="R852" s="22"/>
    </row>
    <row r="853" spans="1:18">
      <c r="A853" s="22"/>
      <c r="B853" s="111"/>
      <c r="C853" s="111"/>
      <c r="D853" s="111"/>
      <c r="E853" s="22"/>
      <c r="F853" s="22"/>
      <c r="G853" s="22"/>
      <c r="H853" s="22"/>
      <c r="I853" s="22"/>
      <c r="J853" s="22"/>
      <c r="K853" s="22"/>
      <c r="L853" s="22"/>
      <c r="M853" s="22"/>
      <c r="N853" s="22"/>
      <c r="O853" s="22"/>
      <c r="P853" s="22"/>
      <c r="Q853" s="22"/>
      <c r="R853" s="22"/>
    </row>
    <row r="854" spans="1:18">
      <c r="A854" s="22"/>
      <c r="B854" s="111"/>
      <c r="C854" s="111"/>
      <c r="D854" s="111"/>
      <c r="E854" s="22"/>
      <c r="F854" s="22"/>
      <c r="G854" s="22"/>
      <c r="H854" s="22"/>
      <c r="I854" s="22"/>
      <c r="J854" s="22"/>
      <c r="K854" s="22"/>
      <c r="L854" s="22"/>
      <c r="M854" s="22"/>
      <c r="N854" s="22"/>
      <c r="O854" s="22"/>
      <c r="P854" s="22"/>
      <c r="Q854" s="22"/>
      <c r="R854" s="22"/>
    </row>
    <row r="855" spans="1:18">
      <c r="A855" s="22"/>
      <c r="B855" s="111"/>
      <c r="C855" s="111"/>
      <c r="D855" s="111"/>
      <c r="E855" s="22"/>
      <c r="F855" s="22"/>
      <c r="G855" s="22"/>
      <c r="H855" s="22"/>
      <c r="I855" s="22"/>
      <c r="J855" s="22"/>
      <c r="K855" s="22"/>
      <c r="L855" s="22"/>
      <c r="M855" s="22"/>
      <c r="N855" s="22"/>
      <c r="O855" s="22"/>
      <c r="P855" s="22"/>
      <c r="Q855" s="22"/>
      <c r="R855" s="22"/>
    </row>
    <row r="856" spans="1:18">
      <c r="A856" s="22"/>
      <c r="B856" s="111"/>
      <c r="C856" s="111"/>
      <c r="D856" s="111"/>
      <c r="E856" s="22"/>
      <c r="F856" s="22"/>
      <c r="G856" s="22"/>
      <c r="H856" s="22"/>
      <c r="I856" s="22"/>
      <c r="J856" s="22"/>
      <c r="K856" s="22"/>
      <c r="L856" s="22"/>
      <c r="M856" s="22"/>
      <c r="N856" s="22"/>
      <c r="O856" s="22"/>
      <c r="P856" s="22"/>
      <c r="Q856" s="22"/>
      <c r="R856" s="22"/>
    </row>
    <row r="857" spans="1:18">
      <c r="A857" s="22"/>
      <c r="B857" s="111"/>
      <c r="C857" s="111"/>
      <c r="D857" s="111"/>
      <c r="E857" s="22"/>
      <c r="F857" s="22"/>
      <c r="G857" s="22"/>
      <c r="H857" s="22"/>
      <c r="I857" s="22"/>
      <c r="J857" s="22"/>
      <c r="K857" s="22"/>
      <c r="L857" s="22"/>
      <c r="M857" s="22"/>
      <c r="N857" s="22"/>
      <c r="O857" s="22"/>
      <c r="P857" s="22"/>
      <c r="Q857" s="22"/>
      <c r="R857" s="22"/>
    </row>
    <row r="858" spans="1:18">
      <c r="A858" s="22"/>
      <c r="B858" s="111"/>
      <c r="C858" s="111"/>
      <c r="D858" s="111"/>
      <c r="E858" s="22"/>
      <c r="F858" s="22"/>
      <c r="G858" s="22"/>
      <c r="H858" s="22"/>
      <c r="I858" s="22"/>
      <c r="J858" s="22"/>
      <c r="K858" s="22"/>
      <c r="L858" s="22"/>
      <c r="M858" s="22"/>
      <c r="N858" s="22"/>
      <c r="O858" s="22"/>
      <c r="P858" s="22"/>
      <c r="Q858" s="22"/>
      <c r="R858" s="22"/>
    </row>
    <row r="859" spans="1:18">
      <c r="A859" s="22"/>
      <c r="B859" s="111"/>
      <c r="C859" s="111"/>
      <c r="D859" s="111"/>
      <c r="E859" s="22"/>
      <c r="F859" s="22"/>
      <c r="G859" s="22"/>
      <c r="H859" s="22"/>
      <c r="I859" s="22"/>
      <c r="J859" s="22"/>
      <c r="K859" s="22"/>
      <c r="L859" s="22"/>
      <c r="M859" s="22"/>
      <c r="N859" s="22"/>
      <c r="O859" s="22"/>
      <c r="P859" s="22"/>
      <c r="Q859" s="22"/>
      <c r="R859" s="22"/>
    </row>
    <row r="860" spans="1:18">
      <c r="A860" s="22"/>
      <c r="B860" s="111"/>
      <c r="C860" s="111"/>
      <c r="D860" s="111"/>
      <c r="E860" s="22"/>
      <c r="F860" s="22"/>
      <c r="G860" s="22"/>
      <c r="H860" s="22"/>
      <c r="I860" s="22"/>
      <c r="J860" s="22"/>
      <c r="K860" s="22"/>
      <c r="L860" s="22"/>
      <c r="M860" s="22"/>
      <c r="N860" s="22"/>
      <c r="O860" s="22"/>
      <c r="P860" s="22"/>
      <c r="Q860" s="22"/>
      <c r="R860" s="22"/>
    </row>
    <row r="861" spans="1:18">
      <c r="A861" s="22"/>
      <c r="B861" s="111"/>
      <c r="C861" s="111"/>
      <c r="D861" s="111"/>
      <c r="E861" s="22"/>
      <c r="F861" s="22"/>
      <c r="G861" s="22"/>
      <c r="H861" s="22"/>
      <c r="I861" s="22"/>
      <c r="J861" s="22"/>
      <c r="K861" s="22"/>
      <c r="L861" s="22"/>
      <c r="M861" s="22"/>
      <c r="N861" s="22"/>
      <c r="O861" s="22"/>
      <c r="P861" s="22"/>
      <c r="Q861" s="22"/>
      <c r="R861" s="22"/>
    </row>
    <row r="862" spans="1:18">
      <c r="A862" s="22"/>
      <c r="B862" s="111"/>
      <c r="C862" s="111"/>
      <c r="D862" s="111"/>
      <c r="E862" s="22"/>
      <c r="F862" s="22"/>
      <c r="G862" s="22"/>
      <c r="H862" s="22"/>
      <c r="I862" s="22"/>
      <c r="J862" s="22"/>
      <c r="K862" s="22"/>
      <c r="L862" s="22"/>
      <c r="M862" s="22"/>
      <c r="N862" s="22"/>
      <c r="O862" s="22"/>
      <c r="P862" s="22"/>
      <c r="Q862" s="22"/>
      <c r="R862" s="22"/>
    </row>
    <row r="863" spans="1:18">
      <c r="A863" s="22"/>
      <c r="B863" s="111"/>
      <c r="C863" s="111"/>
      <c r="D863" s="111"/>
      <c r="E863" s="22"/>
      <c r="F863" s="22"/>
      <c r="G863" s="22"/>
      <c r="H863" s="22"/>
      <c r="I863" s="22"/>
      <c r="J863" s="22"/>
      <c r="K863" s="22"/>
      <c r="L863" s="22"/>
      <c r="M863" s="22"/>
      <c r="N863" s="22"/>
      <c r="O863" s="22"/>
      <c r="P863" s="22"/>
      <c r="Q863" s="22"/>
      <c r="R863" s="22"/>
    </row>
    <row r="864" spans="1:18">
      <c r="A864" s="22"/>
      <c r="B864" s="111"/>
      <c r="C864" s="111"/>
      <c r="D864" s="111"/>
      <c r="E864" s="22"/>
      <c r="F864" s="22"/>
      <c r="G864" s="22"/>
      <c r="H864" s="22"/>
      <c r="I864" s="22"/>
      <c r="J864" s="22"/>
      <c r="K864" s="22"/>
      <c r="L864" s="22"/>
      <c r="M864" s="22"/>
      <c r="N864" s="22"/>
      <c r="O864" s="22"/>
      <c r="P864" s="22"/>
      <c r="Q864" s="22"/>
      <c r="R864" s="22"/>
    </row>
    <row r="865" spans="1:18">
      <c r="A865" s="22"/>
      <c r="B865" s="111"/>
      <c r="C865" s="111"/>
      <c r="D865" s="111"/>
      <c r="E865" s="22"/>
      <c r="F865" s="22"/>
      <c r="G865" s="22"/>
      <c r="H865" s="22"/>
      <c r="I865" s="22"/>
      <c r="J865" s="22"/>
      <c r="K865" s="22"/>
      <c r="L865" s="22"/>
      <c r="M865" s="22"/>
      <c r="N865" s="22"/>
      <c r="O865" s="22"/>
      <c r="P865" s="22"/>
      <c r="Q865" s="22"/>
      <c r="R865" s="22"/>
    </row>
    <row r="866" spans="1:18">
      <c r="A866" s="22"/>
      <c r="B866" s="111"/>
      <c r="C866" s="111"/>
      <c r="D866" s="111"/>
      <c r="E866" s="22"/>
      <c r="F866" s="22"/>
      <c r="G866" s="22"/>
      <c r="H866" s="22"/>
      <c r="I866" s="22"/>
      <c r="J866" s="22"/>
      <c r="K866" s="22"/>
      <c r="L866" s="22"/>
      <c r="M866" s="22"/>
      <c r="N866" s="22"/>
      <c r="O866" s="22"/>
      <c r="P866" s="22"/>
      <c r="Q866" s="22"/>
      <c r="R866" s="22"/>
    </row>
    <row r="867" spans="1:18">
      <c r="A867" s="22"/>
      <c r="B867" s="111"/>
      <c r="C867" s="111"/>
      <c r="D867" s="111"/>
      <c r="E867" s="22"/>
      <c r="F867" s="22"/>
      <c r="G867" s="22"/>
      <c r="H867" s="22"/>
      <c r="I867" s="22"/>
      <c r="J867" s="22"/>
      <c r="K867" s="22"/>
      <c r="L867" s="22"/>
      <c r="M867" s="22"/>
      <c r="N867" s="22"/>
      <c r="O867" s="22"/>
      <c r="P867" s="22"/>
      <c r="Q867" s="22"/>
      <c r="R867" s="22"/>
    </row>
    <row r="868" spans="1:18">
      <c r="A868" s="22"/>
      <c r="B868" s="111"/>
      <c r="C868" s="111"/>
      <c r="D868" s="111"/>
      <c r="E868" s="22"/>
      <c r="F868" s="22"/>
      <c r="G868" s="22"/>
      <c r="H868" s="22"/>
      <c r="I868" s="22"/>
      <c r="J868" s="22"/>
      <c r="K868" s="22"/>
      <c r="L868" s="22"/>
      <c r="M868" s="22"/>
      <c r="N868" s="22"/>
      <c r="O868" s="22"/>
      <c r="P868" s="22"/>
      <c r="Q868" s="22"/>
      <c r="R868" s="22"/>
    </row>
    <row r="869" spans="1:18">
      <c r="A869" s="22"/>
      <c r="B869" s="111"/>
      <c r="C869" s="111"/>
      <c r="D869" s="111"/>
      <c r="E869" s="22"/>
      <c r="F869" s="22"/>
      <c r="G869" s="22"/>
      <c r="H869" s="22"/>
      <c r="I869" s="22"/>
      <c r="J869" s="22"/>
      <c r="K869" s="22"/>
      <c r="L869" s="22"/>
      <c r="M869" s="22"/>
      <c r="N869" s="22"/>
      <c r="O869" s="22"/>
      <c r="P869" s="22"/>
      <c r="Q869" s="22"/>
      <c r="R869" s="22"/>
    </row>
    <row r="870" spans="1:18">
      <c r="A870" s="22"/>
      <c r="B870" s="111"/>
      <c r="C870" s="111"/>
      <c r="D870" s="111"/>
      <c r="E870" s="22"/>
      <c r="F870" s="22"/>
      <c r="G870" s="22"/>
      <c r="H870" s="22"/>
      <c r="I870" s="22"/>
      <c r="J870" s="22"/>
      <c r="K870" s="22"/>
      <c r="L870" s="22"/>
      <c r="M870" s="22"/>
      <c r="N870" s="22"/>
      <c r="O870" s="22"/>
      <c r="P870" s="22"/>
      <c r="Q870" s="22"/>
      <c r="R870" s="22"/>
    </row>
    <row r="871" spans="1:18">
      <c r="A871" s="22"/>
      <c r="B871" s="111"/>
      <c r="C871" s="111"/>
      <c r="D871" s="111"/>
      <c r="E871" s="22"/>
      <c r="F871" s="22"/>
      <c r="G871" s="22"/>
      <c r="H871" s="22"/>
      <c r="I871" s="22"/>
      <c r="J871" s="22"/>
      <c r="K871" s="22"/>
      <c r="L871" s="22"/>
      <c r="M871" s="22"/>
      <c r="N871" s="22"/>
      <c r="O871" s="22"/>
      <c r="P871" s="22"/>
      <c r="Q871" s="22"/>
      <c r="R871" s="22"/>
    </row>
    <row r="872" spans="1:18">
      <c r="A872" s="22"/>
      <c r="B872" s="111"/>
      <c r="C872" s="111"/>
      <c r="D872" s="111"/>
      <c r="E872" s="22"/>
      <c r="F872" s="22"/>
      <c r="G872" s="22"/>
      <c r="H872" s="22"/>
      <c r="I872" s="22"/>
      <c r="J872" s="22"/>
      <c r="K872" s="22"/>
      <c r="L872" s="22"/>
      <c r="M872" s="22"/>
      <c r="N872" s="22"/>
      <c r="O872" s="22"/>
      <c r="P872" s="22"/>
      <c r="Q872" s="22"/>
      <c r="R872" s="22"/>
    </row>
    <row r="873" spans="1:18">
      <c r="A873" s="22"/>
      <c r="B873" s="111"/>
      <c r="C873" s="111"/>
      <c r="D873" s="111"/>
      <c r="E873" s="22"/>
      <c r="F873" s="22"/>
      <c r="G873" s="22"/>
      <c r="H873" s="22"/>
      <c r="I873" s="22"/>
      <c r="J873" s="22"/>
      <c r="K873" s="22"/>
      <c r="L873" s="22"/>
      <c r="M873" s="22"/>
      <c r="N873" s="22"/>
      <c r="O873" s="22"/>
      <c r="P873" s="22"/>
      <c r="Q873" s="22"/>
      <c r="R873" s="22"/>
    </row>
    <row r="874" spans="1:18">
      <c r="A874" s="22"/>
      <c r="B874" s="111"/>
      <c r="C874" s="111"/>
      <c r="D874" s="111"/>
      <c r="E874" s="22"/>
      <c r="F874" s="22"/>
      <c r="G874" s="22"/>
      <c r="H874" s="22"/>
      <c r="I874" s="22"/>
      <c r="J874" s="22"/>
      <c r="K874" s="22"/>
      <c r="L874" s="22"/>
      <c r="M874" s="22"/>
      <c r="N874" s="22"/>
      <c r="O874" s="22"/>
      <c r="P874" s="22"/>
      <c r="Q874" s="22"/>
      <c r="R874" s="22"/>
    </row>
    <row r="875" spans="1:18">
      <c r="A875" s="22"/>
      <c r="B875" s="111"/>
      <c r="C875" s="111"/>
      <c r="D875" s="111"/>
      <c r="E875" s="22"/>
      <c r="F875" s="22"/>
      <c r="G875" s="22"/>
      <c r="H875" s="22"/>
      <c r="I875" s="22"/>
      <c r="J875" s="22"/>
      <c r="K875" s="22"/>
      <c r="L875" s="22"/>
      <c r="M875" s="22"/>
      <c r="N875" s="22"/>
      <c r="O875" s="22"/>
      <c r="P875" s="22"/>
      <c r="Q875" s="22"/>
      <c r="R875" s="22"/>
    </row>
    <row r="876" spans="1:18">
      <c r="A876" s="22"/>
      <c r="B876" s="111"/>
      <c r="C876" s="111"/>
      <c r="D876" s="111"/>
      <c r="E876" s="22"/>
      <c r="F876" s="22"/>
      <c r="G876" s="22"/>
      <c r="H876" s="22"/>
      <c r="I876" s="22"/>
      <c r="J876" s="22"/>
      <c r="K876" s="22"/>
      <c r="L876" s="22"/>
      <c r="M876" s="22"/>
      <c r="N876" s="22"/>
      <c r="O876" s="22"/>
      <c r="P876" s="22"/>
      <c r="Q876" s="22"/>
      <c r="R876" s="22"/>
    </row>
    <row r="877" spans="1:18">
      <c r="A877" s="22"/>
      <c r="B877" s="111"/>
      <c r="C877" s="111"/>
      <c r="D877" s="111"/>
      <c r="E877" s="22"/>
      <c r="F877" s="22"/>
      <c r="G877" s="22"/>
      <c r="H877" s="22"/>
      <c r="I877" s="22"/>
      <c r="J877" s="22"/>
      <c r="K877" s="22"/>
      <c r="L877" s="22"/>
      <c r="M877" s="22"/>
      <c r="N877" s="22"/>
      <c r="O877" s="22"/>
      <c r="P877" s="22"/>
      <c r="Q877" s="22"/>
      <c r="R877" s="22"/>
    </row>
    <row r="878" spans="1:18">
      <c r="A878" s="22"/>
      <c r="B878" s="111"/>
      <c r="C878" s="111"/>
      <c r="D878" s="111"/>
      <c r="E878" s="22"/>
      <c r="F878" s="22"/>
      <c r="G878" s="22"/>
      <c r="H878" s="22"/>
      <c r="I878" s="22"/>
      <c r="J878" s="22"/>
      <c r="K878" s="22"/>
      <c r="L878" s="22"/>
      <c r="M878" s="22"/>
      <c r="N878" s="22"/>
      <c r="O878" s="22"/>
      <c r="P878" s="22"/>
      <c r="Q878" s="22"/>
      <c r="R878" s="22"/>
    </row>
    <row r="879" spans="1:18">
      <c r="A879" s="22"/>
      <c r="B879" s="111"/>
      <c r="C879" s="111"/>
      <c r="D879" s="111"/>
      <c r="E879" s="22"/>
      <c r="F879" s="22"/>
      <c r="G879" s="22"/>
      <c r="H879" s="22"/>
      <c r="I879" s="22"/>
      <c r="J879" s="22"/>
      <c r="K879" s="22"/>
      <c r="L879" s="22"/>
      <c r="M879" s="22"/>
      <c r="N879" s="22"/>
      <c r="O879" s="22"/>
      <c r="P879" s="22"/>
      <c r="Q879" s="22"/>
      <c r="R879" s="22"/>
    </row>
    <row r="880" spans="1:18">
      <c r="A880" s="22"/>
      <c r="B880" s="111"/>
      <c r="C880" s="111"/>
      <c r="D880" s="111"/>
      <c r="E880" s="22"/>
      <c r="F880" s="22"/>
      <c r="G880" s="22"/>
      <c r="H880" s="22"/>
      <c r="I880" s="22"/>
      <c r="J880" s="22"/>
      <c r="K880" s="22"/>
      <c r="L880" s="22"/>
      <c r="M880" s="22"/>
      <c r="N880" s="22"/>
      <c r="O880" s="22"/>
      <c r="P880" s="22"/>
      <c r="Q880" s="22"/>
      <c r="R880" s="22"/>
    </row>
    <row r="881" spans="1:18">
      <c r="A881" s="22"/>
      <c r="B881" s="111"/>
      <c r="C881" s="111"/>
      <c r="D881" s="111"/>
      <c r="E881" s="22"/>
      <c r="F881" s="22"/>
      <c r="G881" s="22"/>
      <c r="H881" s="22"/>
      <c r="I881" s="22"/>
      <c r="J881" s="22"/>
      <c r="K881" s="22"/>
      <c r="L881" s="22"/>
      <c r="M881" s="22"/>
      <c r="N881" s="22"/>
      <c r="O881" s="22"/>
      <c r="P881" s="22"/>
      <c r="Q881" s="22"/>
      <c r="R881" s="22"/>
    </row>
    <row r="882" spans="1:18">
      <c r="A882" s="22"/>
      <c r="B882" s="111"/>
      <c r="C882" s="111"/>
      <c r="D882" s="111"/>
      <c r="E882" s="22"/>
      <c r="F882" s="22"/>
      <c r="G882" s="22"/>
      <c r="H882" s="22"/>
      <c r="I882" s="22"/>
      <c r="J882" s="22"/>
      <c r="K882" s="22"/>
      <c r="L882" s="22"/>
      <c r="M882" s="22"/>
      <c r="N882" s="22"/>
      <c r="O882" s="22"/>
      <c r="P882" s="22"/>
      <c r="Q882" s="22"/>
      <c r="R882" s="22"/>
    </row>
    <row r="883" spans="1:18">
      <c r="A883" s="22"/>
      <c r="B883" s="111"/>
      <c r="C883" s="111"/>
      <c r="D883" s="111"/>
      <c r="E883" s="22"/>
      <c r="F883" s="22"/>
      <c r="G883" s="22"/>
      <c r="H883" s="22"/>
      <c r="I883" s="22"/>
      <c r="J883" s="22"/>
      <c r="K883" s="22"/>
      <c r="L883" s="22"/>
      <c r="M883" s="22"/>
      <c r="N883" s="22"/>
      <c r="O883" s="22"/>
      <c r="P883" s="22"/>
      <c r="Q883" s="22"/>
      <c r="R883" s="22"/>
    </row>
    <row r="884" spans="1:18">
      <c r="A884" s="22"/>
      <c r="B884" s="111"/>
      <c r="C884" s="111"/>
      <c r="D884" s="111"/>
      <c r="E884" s="22"/>
      <c r="F884" s="22"/>
      <c r="G884" s="22"/>
      <c r="H884" s="22"/>
      <c r="I884" s="22"/>
      <c r="J884" s="22"/>
      <c r="K884" s="22"/>
      <c r="L884" s="22"/>
      <c r="M884" s="22"/>
      <c r="N884" s="22"/>
      <c r="O884" s="22"/>
      <c r="P884" s="22"/>
      <c r="Q884" s="22"/>
      <c r="R884" s="22"/>
    </row>
    <row r="885" spans="1:18">
      <c r="A885" s="22"/>
      <c r="B885" s="111"/>
      <c r="C885" s="111"/>
      <c r="D885" s="111"/>
      <c r="E885" s="22"/>
      <c r="F885" s="22"/>
      <c r="G885" s="22"/>
      <c r="H885" s="22"/>
      <c r="I885" s="22"/>
      <c r="J885" s="22"/>
      <c r="K885" s="22"/>
      <c r="L885" s="22"/>
      <c r="M885" s="22"/>
      <c r="N885" s="22"/>
      <c r="O885" s="22"/>
      <c r="P885" s="22"/>
      <c r="Q885" s="22"/>
      <c r="R885" s="22"/>
    </row>
    <row r="886" spans="1:18">
      <c r="A886" s="22"/>
      <c r="B886" s="111"/>
      <c r="C886" s="111"/>
      <c r="D886" s="111"/>
      <c r="E886" s="22"/>
      <c r="F886" s="22"/>
      <c r="G886" s="22"/>
      <c r="H886" s="22"/>
      <c r="I886" s="22"/>
      <c r="J886" s="22"/>
      <c r="K886" s="22"/>
      <c r="L886" s="22"/>
      <c r="M886" s="22"/>
      <c r="N886" s="22"/>
      <c r="O886" s="22"/>
      <c r="P886" s="22"/>
      <c r="Q886" s="22"/>
      <c r="R886" s="22"/>
    </row>
    <row r="887" spans="1:18">
      <c r="A887" s="22"/>
      <c r="B887" s="111"/>
      <c r="C887" s="111"/>
      <c r="D887" s="111"/>
      <c r="E887" s="22"/>
      <c r="F887" s="22"/>
      <c r="G887" s="22"/>
      <c r="H887" s="22"/>
      <c r="I887" s="22"/>
      <c r="J887" s="22"/>
      <c r="K887" s="22"/>
      <c r="L887" s="22"/>
      <c r="M887" s="22"/>
      <c r="N887" s="22"/>
      <c r="O887" s="22"/>
      <c r="P887" s="22"/>
      <c r="Q887" s="22"/>
      <c r="R887" s="22"/>
    </row>
    <row r="888" spans="1:18">
      <c r="A888" s="22"/>
      <c r="B888" s="111"/>
      <c r="C888" s="111"/>
      <c r="D888" s="111"/>
      <c r="E888" s="22"/>
      <c r="F888" s="22"/>
      <c r="G888" s="22"/>
      <c r="H888" s="22"/>
      <c r="I888" s="22"/>
      <c r="J888" s="22"/>
      <c r="K888" s="22"/>
      <c r="L888" s="22"/>
      <c r="M888" s="22"/>
      <c r="N888" s="22"/>
      <c r="O888" s="22"/>
      <c r="P888" s="22"/>
      <c r="Q888" s="22"/>
      <c r="R888" s="22"/>
    </row>
    <row r="889" spans="1:18">
      <c r="A889" s="22"/>
      <c r="B889" s="111"/>
      <c r="C889" s="111"/>
      <c r="D889" s="111"/>
      <c r="E889" s="22"/>
      <c r="F889" s="22"/>
      <c r="G889" s="22"/>
      <c r="H889" s="22"/>
      <c r="I889" s="22"/>
      <c r="J889" s="22"/>
      <c r="K889" s="22"/>
      <c r="L889" s="22"/>
      <c r="M889" s="22"/>
      <c r="N889" s="22"/>
      <c r="O889" s="22"/>
      <c r="P889" s="22"/>
      <c r="Q889" s="22"/>
      <c r="R889" s="22"/>
    </row>
    <row r="890" spans="1:18">
      <c r="A890" s="22"/>
      <c r="B890" s="111"/>
      <c r="C890" s="111"/>
      <c r="D890" s="111"/>
      <c r="E890" s="22"/>
      <c r="F890" s="22"/>
      <c r="G890" s="22"/>
      <c r="H890" s="22"/>
      <c r="I890" s="22"/>
      <c r="J890" s="22"/>
      <c r="K890" s="22"/>
      <c r="L890" s="22"/>
      <c r="M890" s="22"/>
      <c r="N890" s="22"/>
      <c r="O890" s="22"/>
      <c r="P890" s="22"/>
      <c r="Q890" s="22"/>
      <c r="R890" s="22"/>
    </row>
    <row r="891" spans="1:18">
      <c r="A891" s="22"/>
      <c r="B891" s="111"/>
      <c r="C891" s="111"/>
      <c r="D891" s="111"/>
      <c r="E891" s="22"/>
      <c r="F891" s="22"/>
      <c r="G891" s="22"/>
      <c r="H891" s="22"/>
      <c r="I891" s="22"/>
      <c r="J891" s="22"/>
      <c r="K891" s="22"/>
      <c r="L891" s="22"/>
      <c r="M891" s="22"/>
      <c r="N891" s="22"/>
      <c r="O891" s="22"/>
      <c r="P891" s="22"/>
      <c r="Q891" s="22"/>
      <c r="R891" s="22"/>
    </row>
    <row r="892" spans="1:18">
      <c r="A892" s="22"/>
      <c r="B892" s="111"/>
      <c r="C892" s="111"/>
      <c r="D892" s="111"/>
      <c r="E892" s="22"/>
      <c r="F892" s="22"/>
      <c r="G892" s="22"/>
      <c r="H892" s="22"/>
      <c r="I892" s="22"/>
      <c r="J892" s="22"/>
      <c r="K892" s="22"/>
      <c r="L892" s="22"/>
      <c r="M892" s="22"/>
      <c r="N892" s="22"/>
      <c r="O892" s="22"/>
      <c r="P892" s="22"/>
      <c r="Q892" s="22"/>
      <c r="R892" s="22"/>
    </row>
    <row r="893" spans="1:18">
      <c r="A893" s="22"/>
      <c r="B893" s="111"/>
      <c r="C893" s="111"/>
      <c r="D893" s="111"/>
      <c r="E893" s="22"/>
      <c r="F893" s="22"/>
      <c r="G893" s="22"/>
      <c r="H893" s="22"/>
      <c r="I893" s="22"/>
      <c r="J893" s="22"/>
      <c r="K893" s="22"/>
      <c r="L893" s="22"/>
      <c r="M893" s="22"/>
      <c r="N893" s="22"/>
      <c r="O893" s="22"/>
      <c r="P893" s="22"/>
      <c r="Q893" s="22"/>
      <c r="R893" s="22"/>
    </row>
    <row r="894" spans="1:18">
      <c r="A894" s="22"/>
      <c r="B894" s="111"/>
      <c r="C894" s="111"/>
      <c r="D894" s="111"/>
      <c r="E894" s="22"/>
      <c r="F894" s="22"/>
      <c r="G894" s="22"/>
      <c r="H894" s="22"/>
      <c r="I894" s="22"/>
      <c r="J894" s="22"/>
      <c r="K894" s="22"/>
      <c r="L894" s="22"/>
      <c r="M894" s="22"/>
      <c r="N894" s="22"/>
      <c r="O894" s="22"/>
      <c r="P894" s="22"/>
      <c r="Q894" s="22"/>
      <c r="R894" s="22"/>
    </row>
    <row r="895" spans="1:18">
      <c r="A895" s="22"/>
      <c r="B895" s="111"/>
      <c r="C895" s="111"/>
      <c r="D895" s="111"/>
      <c r="E895" s="22"/>
      <c r="F895" s="22"/>
      <c r="G895" s="22"/>
      <c r="H895" s="22"/>
      <c r="I895" s="22"/>
      <c r="J895" s="22"/>
      <c r="K895" s="22"/>
      <c r="L895" s="22"/>
      <c r="M895" s="22"/>
      <c r="N895" s="22"/>
      <c r="O895" s="22"/>
      <c r="P895" s="22"/>
      <c r="Q895" s="22"/>
      <c r="R895" s="22"/>
    </row>
    <row r="896" spans="1:18">
      <c r="A896" s="22"/>
      <c r="B896" s="111"/>
      <c r="C896" s="111"/>
      <c r="D896" s="111"/>
      <c r="E896" s="22"/>
      <c r="F896" s="22"/>
      <c r="G896" s="22"/>
      <c r="H896" s="22"/>
      <c r="I896" s="22"/>
      <c r="J896" s="22"/>
      <c r="K896" s="22"/>
      <c r="L896" s="22"/>
      <c r="M896" s="22"/>
      <c r="N896" s="22"/>
      <c r="O896" s="22"/>
      <c r="P896" s="22"/>
      <c r="Q896" s="22"/>
      <c r="R896" s="22"/>
    </row>
    <row r="897" spans="1:18">
      <c r="A897" s="22"/>
      <c r="B897" s="111"/>
      <c r="C897" s="111"/>
      <c r="D897" s="111"/>
      <c r="E897" s="22"/>
      <c r="F897" s="22"/>
      <c r="G897" s="22"/>
      <c r="H897" s="22"/>
      <c r="I897" s="22"/>
      <c r="J897" s="22"/>
      <c r="K897" s="22"/>
      <c r="L897" s="22"/>
      <c r="M897" s="22"/>
      <c r="N897" s="22"/>
      <c r="O897" s="22"/>
      <c r="P897" s="22"/>
      <c r="Q897" s="22"/>
      <c r="R897" s="22"/>
    </row>
    <row r="898" spans="1:18">
      <c r="A898" s="22"/>
      <c r="B898" s="111"/>
      <c r="C898" s="111"/>
      <c r="D898" s="111"/>
      <c r="E898" s="22"/>
      <c r="F898" s="22"/>
      <c r="G898" s="22"/>
      <c r="H898" s="22"/>
      <c r="I898" s="22"/>
      <c r="J898" s="22"/>
      <c r="K898" s="22"/>
      <c r="L898" s="22"/>
      <c r="M898" s="22"/>
      <c r="N898" s="22"/>
      <c r="O898" s="22"/>
      <c r="P898" s="22"/>
      <c r="Q898" s="22"/>
      <c r="R898" s="22"/>
    </row>
    <row r="899" spans="1:18">
      <c r="A899" s="22"/>
      <c r="B899" s="111"/>
      <c r="C899" s="111"/>
      <c r="D899" s="111"/>
      <c r="E899" s="22"/>
      <c r="F899" s="22"/>
      <c r="G899" s="22"/>
      <c r="H899" s="22"/>
      <c r="I899" s="22"/>
      <c r="J899" s="22"/>
      <c r="K899" s="22"/>
      <c r="L899" s="22"/>
      <c r="M899" s="22"/>
      <c r="N899" s="22"/>
      <c r="O899" s="22"/>
      <c r="P899" s="22"/>
      <c r="Q899" s="22"/>
      <c r="R899" s="22"/>
    </row>
    <row r="900" spans="1:18">
      <c r="A900" s="22"/>
      <c r="B900" s="111"/>
      <c r="C900" s="111"/>
      <c r="D900" s="111"/>
      <c r="E900" s="22"/>
      <c r="F900" s="22"/>
      <c r="G900" s="22"/>
      <c r="H900" s="22"/>
      <c r="I900" s="22"/>
      <c r="J900" s="22"/>
      <c r="K900" s="22"/>
      <c r="L900" s="22"/>
      <c r="M900" s="22"/>
      <c r="N900" s="22"/>
      <c r="O900" s="22"/>
      <c r="P900" s="22"/>
      <c r="Q900" s="22"/>
      <c r="R900" s="22"/>
    </row>
    <row r="901" spans="1:18">
      <c r="A901" s="22"/>
      <c r="B901" s="111"/>
      <c r="C901" s="111"/>
      <c r="D901" s="111"/>
      <c r="E901" s="22"/>
      <c r="F901" s="22"/>
      <c r="G901" s="22"/>
      <c r="H901" s="22"/>
      <c r="I901" s="22"/>
      <c r="J901" s="22"/>
      <c r="K901" s="22"/>
      <c r="L901" s="22"/>
      <c r="M901" s="22"/>
      <c r="N901" s="22"/>
      <c r="O901" s="22"/>
      <c r="P901" s="22"/>
      <c r="Q901" s="22"/>
      <c r="R901" s="22"/>
    </row>
    <row r="902" spans="1:18">
      <c r="A902" s="22"/>
      <c r="B902" s="111"/>
      <c r="C902" s="111"/>
      <c r="D902" s="111"/>
      <c r="E902" s="22"/>
      <c r="F902" s="22"/>
      <c r="G902" s="22"/>
      <c r="H902" s="22"/>
      <c r="I902" s="22"/>
      <c r="J902" s="22"/>
      <c r="K902" s="22"/>
      <c r="L902" s="22"/>
      <c r="M902" s="22"/>
      <c r="N902" s="22"/>
      <c r="O902" s="22"/>
      <c r="P902" s="22"/>
      <c r="Q902" s="22"/>
      <c r="R902" s="22"/>
    </row>
    <row r="903" spans="1:18">
      <c r="A903" s="22"/>
      <c r="B903" s="111"/>
      <c r="C903" s="111"/>
      <c r="D903" s="111"/>
      <c r="E903" s="22"/>
      <c r="F903" s="22"/>
      <c r="G903" s="22"/>
      <c r="H903" s="22"/>
      <c r="I903" s="22"/>
      <c r="J903" s="22"/>
      <c r="K903" s="22"/>
      <c r="L903" s="22"/>
      <c r="M903" s="22"/>
      <c r="N903" s="22"/>
      <c r="O903" s="22"/>
      <c r="P903" s="22"/>
      <c r="Q903" s="22"/>
      <c r="R903" s="22"/>
    </row>
    <row r="904" spans="1:18">
      <c r="A904" s="22"/>
      <c r="B904" s="111"/>
      <c r="C904" s="111"/>
      <c r="D904" s="111"/>
      <c r="E904" s="22"/>
      <c r="F904" s="22"/>
      <c r="G904" s="22"/>
      <c r="H904" s="22"/>
      <c r="I904" s="22"/>
      <c r="J904" s="22"/>
      <c r="K904" s="22"/>
      <c r="L904" s="22"/>
      <c r="M904" s="22"/>
      <c r="N904" s="22"/>
      <c r="O904" s="22"/>
      <c r="P904" s="22"/>
      <c r="Q904" s="22"/>
      <c r="R904" s="22"/>
    </row>
    <row r="905" spans="1:18">
      <c r="A905" s="22"/>
      <c r="B905" s="111"/>
      <c r="C905" s="111"/>
      <c r="D905" s="111"/>
      <c r="E905" s="22"/>
      <c r="F905" s="22"/>
      <c r="G905" s="22"/>
      <c r="H905" s="22"/>
      <c r="I905" s="22"/>
      <c r="J905" s="22"/>
      <c r="K905" s="22"/>
      <c r="L905" s="22"/>
      <c r="M905" s="22"/>
      <c r="N905" s="22"/>
      <c r="O905" s="22"/>
      <c r="P905" s="22"/>
      <c r="Q905" s="22"/>
      <c r="R905" s="22"/>
    </row>
    <row r="906" spans="1:18">
      <c r="A906" s="22"/>
      <c r="B906" s="111"/>
      <c r="C906" s="111"/>
      <c r="D906" s="111"/>
      <c r="E906" s="22"/>
      <c r="F906" s="22"/>
      <c r="G906" s="22"/>
      <c r="H906" s="22"/>
      <c r="I906" s="22"/>
      <c r="J906" s="22"/>
      <c r="K906" s="22"/>
      <c r="L906" s="22"/>
      <c r="M906" s="22"/>
      <c r="N906" s="22"/>
      <c r="O906" s="22"/>
      <c r="P906" s="22"/>
      <c r="Q906" s="22"/>
      <c r="R906" s="22"/>
    </row>
    <row r="907" spans="1:18">
      <c r="A907" s="22"/>
      <c r="B907" s="111"/>
      <c r="C907" s="111"/>
      <c r="D907" s="111"/>
      <c r="E907" s="22"/>
      <c r="F907" s="22"/>
      <c r="G907" s="22"/>
      <c r="H907" s="22"/>
      <c r="I907" s="22"/>
      <c r="J907" s="22"/>
      <c r="K907" s="22"/>
      <c r="L907" s="22"/>
      <c r="M907" s="22"/>
      <c r="N907" s="22"/>
      <c r="O907" s="22"/>
      <c r="P907" s="22"/>
      <c r="Q907" s="22"/>
      <c r="R907" s="22"/>
    </row>
    <row r="908" spans="1:18">
      <c r="A908" s="22"/>
      <c r="B908" s="111"/>
      <c r="C908" s="111"/>
      <c r="D908" s="111"/>
      <c r="E908" s="22"/>
      <c r="F908" s="22"/>
      <c r="G908" s="22"/>
      <c r="H908" s="22"/>
      <c r="I908" s="22"/>
      <c r="J908" s="22"/>
      <c r="K908" s="22"/>
      <c r="L908" s="22"/>
      <c r="M908" s="22"/>
      <c r="N908" s="22"/>
      <c r="O908" s="22"/>
      <c r="P908" s="22"/>
      <c r="Q908" s="22"/>
      <c r="R908" s="22"/>
    </row>
    <row r="909" spans="1:18">
      <c r="A909" s="22"/>
      <c r="B909" s="111"/>
      <c r="C909" s="111"/>
      <c r="D909" s="111"/>
      <c r="E909" s="22"/>
      <c r="F909" s="22"/>
      <c r="G909" s="22"/>
      <c r="H909" s="22"/>
      <c r="I909" s="22"/>
      <c r="J909" s="22"/>
      <c r="K909" s="22"/>
      <c r="L909" s="22"/>
      <c r="M909" s="22"/>
      <c r="N909" s="22"/>
      <c r="O909" s="22"/>
      <c r="P909" s="22"/>
      <c r="Q909" s="22"/>
      <c r="R909" s="22"/>
    </row>
    <row r="910" spans="1:18">
      <c r="A910" s="22"/>
      <c r="B910" s="111"/>
      <c r="C910" s="111"/>
      <c r="D910" s="111"/>
      <c r="E910" s="22"/>
      <c r="F910" s="22"/>
      <c r="G910" s="22"/>
      <c r="H910" s="22"/>
      <c r="I910" s="22"/>
      <c r="J910" s="22"/>
      <c r="K910" s="22"/>
      <c r="L910" s="22"/>
      <c r="M910" s="22"/>
      <c r="N910" s="22"/>
      <c r="O910" s="22"/>
      <c r="P910" s="22"/>
      <c r="Q910" s="22"/>
      <c r="R910" s="22"/>
    </row>
    <row r="911" spans="1:18">
      <c r="A911" s="22"/>
      <c r="B911" s="111"/>
      <c r="C911" s="111"/>
      <c r="D911" s="111"/>
      <c r="E911" s="22"/>
      <c r="F911" s="22"/>
      <c r="G911" s="22"/>
      <c r="H911" s="22"/>
      <c r="I911" s="22"/>
      <c r="J911" s="22"/>
      <c r="K911" s="22"/>
      <c r="L911" s="22"/>
      <c r="M911" s="22"/>
      <c r="N911" s="22"/>
      <c r="O911" s="22"/>
      <c r="P911" s="22"/>
      <c r="Q911" s="22"/>
      <c r="R911" s="22"/>
    </row>
    <row r="912" spans="1:18">
      <c r="A912" s="22"/>
      <c r="B912" s="111"/>
      <c r="C912" s="111"/>
      <c r="D912" s="111"/>
      <c r="E912" s="22"/>
      <c r="F912" s="22"/>
      <c r="G912" s="22"/>
      <c r="H912" s="22"/>
      <c r="I912" s="22"/>
      <c r="J912" s="22"/>
      <c r="K912" s="22"/>
      <c r="L912" s="22"/>
      <c r="M912" s="22"/>
      <c r="N912" s="22"/>
      <c r="O912" s="22"/>
      <c r="P912" s="22"/>
      <c r="Q912" s="22"/>
      <c r="R912" s="22"/>
    </row>
    <row r="913" spans="1:18">
      <c r="A913" s="22"/>
      <c r="B913" s="111"/>
      <c r="C913" s="111"/>
      <c r="D913" s="111"/>
      <c r="E913" s="22"/>
      <c r="F913" s="22"/>
      <c r="G913" s="22"/>
      <c r="H913" s="22"/>
      <c r="I913" s="22"/>
      <c r="J913" s="22"/>
      <c r="K913" s="22"/>
      <c r="L913" s="22"/>
      <c r="M913" s="22"/>
      <c r="N913" s="22"/>
      <c r="O913" s="22"/>
      <c r="P913" s="22"/>
      <c r="Q913" s="22"/>
      <c r="R913" s="22"/>
    </row>
    <row r="914" spans="1:18">
      <c r="A914" s="22"/>
      <c r="B914" s="111"/>
      <c r="C914" s="111"/>
      <c r="D914" s="111"/>
      <c r="E914" s="22"/>
      <c r="F914" s="22"/>
      <c r="G914" s="22"/>
      <c r="H914" s="22"/>
      <c r="I914" s="22"/>
      <c r="J914" s="22"/>
      <c r="K914" s="22"/>
      <c r="L914" s="22"/>
      <c r="M914" s="22"/>
      <c r="N914" s="22"/>
      <c r="O914" s="22"/>
      <c r="P914" s="22"/>
      <c r="Q914" s="22"/>
      <c r="R914" s="22"/>
    </row>
    <row r="915" spans="1:18">
      <c r="A915" s="22"/>
      <c r="B915" s="111"/>
      <c r="C915" s="111"/>
      <c r="D915" s="111"/>
      <c r="E915" s="22"/>
      <c r="F915" s="22"/>
      <c r="G915" s="22"/>
      <c r="H915" s="22"/>
      <c r="I915" s="22"/>
      <c r="J915" s="22"/>
      <c r="K915" s="22"/>
      <c r="L915" s="22"/>
      <c r="M915" s="22"/>
      <c r="N915" s="22"/>
      <c r="O915" s="22"/>
      <c r="P915" s="22"/>
      <c r="Q915" s="22"/>
      <c r="R915" s="22"/>
    </row>
    <row r="916" spans="1:18">
      <c r="A916" s="22"/>
      <c r="B916" s="111"/>
      <c r="C916" s="111"/>
      <c r="D916" s="111"/>
      <c r="E916" s="22"/>
      <c r="F916" s="22"/>
      <c r="G916" s="22"/>
      <c r="H916" s="22"/>
      <c r="I916" s="22"/>
      <c r="J916" s="22"/>
      <c r="K916" s="22"/>
      <c r="L916" s="22"/>
      <c r="M916" s="22"/>
      <c r="N916" s="22"/>
      <c r="O916" s="22"/>
      <c r="P916" s="22"/>
      <c r="Q916" s="22"/>
      <c r="R916" s="22"/>
    </row>
    <row r="917" spans="1:18">
      <c r="A917" s="22"/>
      <c r="B917" s="111"/>
      <c r="C917" s="111"/>
      <c r="D917" s="111"/>
      <c r="E917" s="22"/>
      <c r="F917" s="22"/>
      <c r="G917" s="22"/>
      <c r="H917" s="22"/>
      <c r="I917" s="22"/>
      <c r="J917" s="22"/>
      <c r="K917" s="22"/>
      <c r="L917" s="22"/>
      <c r="M917" s="22"/>
      <c r="N917" s="22"/>
      <c r="O917" s="22"/>
      <c r="P917" s="22"/>
      <c r="Q917" s="22"/>
      <c r="R917" s="22"/>
    </row>
    <row r="918" spans="1:18">
      <c r="A918" s="22"/>
      <c r="B918" s="111"/>
      <c r="C918" s="111"/>
      <c r="D918" s="111"/>
      <c r="E918" s="22"/>
      <c r="F918" s="22"/>
      <c r="G918" s="22"/>
      <c r="H918" s="22"/>
      <c r="I918" s="22"/>
      <c r="J918" s="22"/>
      <c r="K918" s="22"/>
      <c r="L918" s="22"/>
      <c r="M918" s="22"/>
      <c r="N918" s="22"/>
      <c r="O918" s="22"/>
      <c r="P918" s="22"/>
      <c r="Q918" s="22"/>
      <c r="R918" s="22"/>
    </row>
    <row r="919" spans="1:18">
      <c r="A919" s="22"/>
      <c r="B919" s="111"/>
      <c r="C919" s="111"/>
      <c r="D919" s="111"/>
      <c r="E919" s="22"/>
      <c r="F919" s="22"/>
      <c r="G919" s="22"/>
      <c r="H919" s="22"/>
      <c r="I919" s="22"/>
      <c r="J919" s="22"/>
      <c r="K919" s="22"/>
      <c r="L919" s="22"/>
      <c r="M919" s="22"/>
      <c r="N919" s="22"/>
      <c r="O919" s="22"/>
      <c r="P919" s="22"/>
      <c r="Q919" s="22"/>
      <c r="R919" s="22"/>
    </row>
    <row r="920" spans="1:18">
      <c r="A920" s="22"/>
      <c r="B920" s="111"/>
      <c r="C920" s="111"/>
      <c r="D920" s="111"/>
      <c r="E920" s="22"/>
      <c r="F920" s="22"/>
      <c r="G920" s="22"/>
      <c r="H920" s="22"/>
      <c r="I920" s="22"/>
      <c r="J920" s="22"/>
      <c r="K920" s="22"/>
      <c r="L920" s="22"/>
      <c r="M920" s="22"/>
      <c r="N920" s="22"/>
      <c r="O920" s="22"/>
      <c r="P920" s="22"/>
      <c r="Q920" s="22"/>
      <c r="R920" s="22"/>
    </row>
    <row r="921" spans="1:18">
      <c r="A921" s="22"/>
      <c r="B921" s="111"/>
      <c r="C921" s="111"/>
      <c r="D921" s="111"/>
      <c r="E921" s="22"/>
      <c r="F921" s="22"/>
      <c r="G921" s="22"/>
      <c r="H921" s="22"/>
      <c r="I921" s="22"/>
      <c r="J921" s="22"/>
      <c r="K921" s="22"/>
      <c r="L921" s="22"/>
      <c r="M921" s="22"/>
      <c r="N921" s="22"/>
      <c r="O921" s="22"/>
      <c r="P921" s="22"/>
      <c r="Q921" s="22"/>
      <c r="R921" s="22"/>
    </row>
    <row r="922" spans="1:18">
      <c r="A922" s="22"/>
      <c r="B922" s="111"/>
      <c r="C922" s="111"/>
      <c r="D922" s="111"/>
      <c r="E922" s="22"/>
      <c r="F922" s="22"/>
      <c r="G922" s="22"/>
      <c r="H922" s="22"/>
      <c r="I922" s="22"/>
      <c r="J922" s="22"/>
      <c r="K922" s="22"/>
      <c r="L922" s="22"/>
      <c r="M922" s="22"/>
      <c r="N922" s="22"/>
      <c r="O922" s="22"/>
      <c r="P922" s="22"/>
      <c r="Q922" s="22"/>
      <c r="R922" s="22"/>
    </row>
    <row r="923" spans="1:18">
      <c r="A923" s="22"/>
      <c r="B923" s="111"/>
      <c r="C923" s="111"/>
      <c r="D923" s="111"/>
      <c r="E923" s="22"/>
      <c r="F923" s="22"/>
      <c r="G923" s="22"/>
      <c r="H923" s="22"/>
      <c r="I923" s="22"/>
      <c r="J923" s="22"/>
      <c r="K923" s="22"/>
      <c r="L923" s="22"/>
      <c r="M923" s="22"/>
      <c r="N923" s="22"/>
      <c r="O923" s="22"/>
      <c r="P923" s="22"/>
      <c r="Q923" s="22"/>
      <c r="R923" s="22"/>
    </row>
    <row r="924" spans="1:18">
      <c r="A924" s="22"/>
      <c r="B924" s="111"/>
      <c r="C924" s="111"/>
      <c r="D924" s="111"/>
      <c r="E924" s="22"/>
      <c r="F924" s="22"/>
      <c r="G924" s="22"/>
      <c r="H924" s="22"/>
      <c r="I924" s="22"/>
      <c r="J924" s="22"/>
      <c r="K924" s="22"/>
      <c r="L924" s="22"/>
      <c r="M924" s="22"/>
      <c r="N924" s="22"/>
      <c r="O924" s="22"/>
      <c r="P924" s="22"/>
      <c r="Q924" s="22"/>
      <c r="R924" s="22"/>
    </row>
    <row r="925" spans="1:18">
      <c r="A925" s="22"/>
      <c r="B925" s="111"/>
      <c r="C925" s="111"/>
      <c r="D925" s="111"/>
      <c r="E925" s="22"/>
      <c r="F925" s="22"/>
      <c r="G925" s="22"/>
      <c r="H925" s="22"/>
      <c r="I925" s="22"/>
      <c r="J925" s="22"/>
      <c r="K925" s="22"/>
      <c r="L925" s="22"/>
      <c r="M925" s="22"/>
      <c r="N925" s="22"/>
      <c r="O925" s="22"/>
      <c r="P925" s="22"/>
      <c r="Q925" s="22"/>
      <c r="R925" s="22"/>
    </row>
    <row r="926" spans="1:18">
      <c r="A926" s="22"/>
      <c r="B926" s="111"/>
      <c r="C926" s="111"/>
      <c r="D926" s="111"/>
      <c r="E926" s="22"/>
      <c r="F926" s="22"/>
      <c r="G926" s="22"/>
      <c r="H926" s="22"/>
      <c r="I926" s="22"/>
      <c r="J926" s="22"/>
      <c r="K926" s="22"/>
      <c r="L926" s="22"/>
      <c r="M926" s="22"/>
      <c r="N926" s="22"/>
      <c r="O926" s="22"/>
      <c r="P926" s="22"/>
      <c r="Q926" s="22"/>
      <c r="R926" s="22"/>
    </row>
    <row r="927" spans="1:18">
      <c r="A927" s="22"/>
      <c r="B927" s="111"/>
      <c r="C927" s="111"/>
      <c r="D927" s="111"/>
      <c r="E927" s="22"/>
      <c r="F927" s="22"/>
      <c r="G927" s="22"/>
      <c r="H927" s="22"/>
      <c r="I927" s="22"/>
      <c r="J927" s="22"/>
      <c r="K927" s="22"/>
      <c r="L927" s="22"/>
      <c r="M927" s="22"/>
      <c r="N927" s="22"/>
      <c r="O927" s="22"/>
      <c r="P927" s="22"/>
      <c r="Q927" s="22"/>
      <c r="R927" s="22"/>
    </row>
    <row r="928" spans="1:18">
      <c r="A928" s="22"/>
      <c r="B928" s="111"/>
      <c r="C928" s="111"/>
      <c r="D928" s="111"/>
      <c r="E928" s="22"/>
      <c r="F928" s="22"/>
      <c r="G928" s="22"/>
      <c r="H928" s="22"/>
      <c r="I928" s="22"/>
      <c r="J928" s="22"/>
      <c r="K928" s="22"/>
      <c r="L928" s="22"/>
      <c r="M928" s="22"/>
      <c r="N928" s="22"/>
      <c r="O928" s="22"/>
      <c r="P928" s="22"/>
      <c r="Q928" s="22"/>
      <c r="R928" s="22"/>
    </row>
    <row r="929" spans="1:18">
      <c r="A929" s="22"/>
      <c r="B929" s="111"/>
      <c r="C929" s="111"/>
      <c r="D929" s="111"/>
      <c r="E929" s="22"/>
      <c r="F929" s="22"/>
      <c r="G929" s="22"/>
      <c r="H929" s="22"/>
      <c r="I929" s="22"/>
      <c r="J929" s="22"/>
      <c r="K929" s="22"/>
      <c r="L929" s="22"/>
      <c r="M929" s="22"/>
      <c r="N929" s="22"/>
      <c r="O929" s="22"/>
      <c r="P929" s="22"/>
      <c r="Q929" s="22"/>
      <c r="R929" s="22"/>
    </row>
    <row r="930" spans="1:18">
      <c r="A930" s="22"/>
      <c r="B930" s="111"/>
      <c r="C930" s="111"/>
      <c r="D930" s="111"/>
      <c r="E930" s="22"/>
      <c r="F930" s="22"/>
      <c r="G930" s="22"/>
      <c r="H930" s="22"/>
      <c r="I930" s="22"/>
      <c r="J930" s="22"/>
      <c r="K930" s="22"/>
      <c r="L930" s="22"/>
      <c r="M930" s="22"/>
      <c r="N930" s="22"/>
      <c r="O930" s="22"/>
      <c r="P930" s="22"/>
      <c r="Q930" s="22"/>
      <c r="R930" s="22"/>
    </row>
    <row r="931" spans="1:18">
      <c r="A931" s="22"/>
      <c r="B931" s="111"/>
      <c r="C931" s="111"/>
      <c r="D931" s="111"/>
      <c r="E931" s="22"/>
      <c r="F931" s="22"/>
      <c r="G931" s="22"/>
      <c r="H931" s="22"/>
      <c r="I931" s="22"/>
      <c r="J931" s="22"/>
      <c r="K931" s="22"/>
      <c r="L931" s="22"/>
      <c r="M931" s="22"/>
      <c r="N931" s="22"/>
      <c r="O931" s="22"/>
      <c r="P931" s="22"/>
      <c r="Q931" s="22"/>
      <c r="R931" s="22"/>
    </row>
    <row r="932" spans="1:18">
      <c r="A932" s="22"/>
      <c r="B932" s="111"/>
      <c r="C932" s="111"/>
      <c r="D932" s="111"/>
      <c r="E932" s="22"/>
      <c r="F932" s="22"/>
      <c r="G932" s="22"/>
      <c r="H932" s="22"/>
      <c r="I932" s="22"/>
      <c r="J932" s="22"/>
      <c r="K932" s="22"/>
      <c r="L932" s="22"/>
      <c r="M932" s="22"/>
      <c r="N932" s="22"/>
      <c r="O932" s="22"/>
      <c r="P932" s="22"/>
      <c r="Q932" s="22"/>
      <c r="R932" s="22"/>
    </row>
    <row r="933" spans="1:18">
      <c r="A933" s="22"/>
      <c r="B933" s="111"/>
      <c r="C933" s="111"/>
      <c r="D933" s="111"/>
      <c r="E933" s="22"/>
      <c r="F933" s="22"/>
      <c r="G933" s="22"/>
      <c r="H933" s="22"/>
      <c r="I933" s="22"/>
      <c r="J933" s="22"/>
      <c r="K933" s="22"/>
      <c r="L933" s="22"/>
      <c r="M933" s="22"/>
      <c r="N933" s="22"/>
      <c r="O933" s="22"/>
      <c r="P933" s="22"/>
      <c r="Q933" s="22"/>
      <c r="R933" s="22"/>
    </row>
    <row r="934" spans="1:18">
      <c r="A934" s="22"/>
      <c r="B934" s="111"/>
      <c r="C934" s="111"/>
      <c r="D934" s="111"/>
      <c r="E934" s="22"/>
      <c r="F934" s="22"/>
      <c r="G934" s="22"/>
      <c r="H934" s="22"/>
      <c r="I934" s="22"/>
      <c r="J934" s="22"/>
      <c r="K934" s="22"/>
      <c r="L934" s="22"/>
      <c r="M934" s="22"/>
      <c r="N934" s="22"/>
      <c r="O934" s="22"/>
      <c r="P934" s="22"/>
      <c r="Q934" s="22"/>
      <c r="R934" s="22"/>
    </row>
    <row r="935" spans="1:18">
      <c r="A935" s="22"/>
      <c r="B935" s="111"/>
      <c r="C935" s="111"/>
      <c r="D935" s="111"/>
      <c r="E935" s="22"/>
      <c r="F935" s="22"/>
      <c r="G935" s="22"/>
      <c r="H935" s="22"/>
      <c r="I935" s="22"/>
      <c r="J935" s="22"/>
      <c r="K935" s="22"/>
      <c r="L935" s="22"/>
      <c r="M935" s="22"/>
      <c r="N935" s="22"/>
      <c r="O935" s="22"/>
      <c r="P935" s="22"/>
      <c r="Q935" s="22"/>
      <c r="R935" s="22"/>
    </row>
    <row r="936" spans="1:18">
      <c r="A936" s="22"/>
      <c r="B936" s="111"/>
      <c r="C936" s="111"/>
      <c r="D936" s="111"/>
      <c r="E936" s="22"/>
      <c r="F936" s="22"/>
      <c r="G936" s="22"/>
      <c r="H936" s="22"/>
      <c r="I936" s="22"/>
      <c r="J936" s="22"/>
      <c r="K936" s="22"/>
      <c r="L936" s="22"/>
      <c r="M936" s="22"/>
      <c r="N936" s="22"/>
      <c r="O936" s="22"/>
      <c r="P936" s="22"/>
      <c r="Q936" s="22"/>
      <c r="R936" s="22"/>
    </row>
    <row r="937" spans="1:18">
      <c r="A937" s="22"/>
      <c r="B937" s="111"/>
      <c r="C937" s="111"/>
      <c r="D937" s="111"/>
      <c r="E937" s="22"/>
      <c r="F937" s="22"/>
      <c r="G937" s="22"/>
      <c r="H937" s="22"/>
      <c r="I937" s="22"/>
      <c r="J937" s="22"/>
      <c r="K937" s="22"/>
      <c r="L937" s="22"/>
      <c r="M937" s="22"/>
      <c r="N937" s="22"/>
      <c r="O937" s="22"/>
      <c r="P937" s="22"/>
      <c r="Q937" s="22"/>
      <c r="R937" s="22"/>
    </row>
    <row r="938" spans="1:18">
      <c r="A938" s="22"/>
      <c r="B938" s="111"/>
      <c r="C938" s="111"/>
      <c r="D938" s="111"/>
      <c r="E938" s="22"/>
      <c r="F938" s="22"/>
      <c r="G938" s="22"/>
      <c r="H938" s="22"/>
      <c r="I938" s="22"/>
      <c r="J938" s="22"/>
      <c r="K938" s="22"/>
      <c r="L938" s="22"/>
      <c r="M938" s="22"/>
      <c r="N938" s="22"/>
      <c r="O938" s="22"/>
      <c r="P938" s="22"/>
      <c r="Q938" s="22"/>
      <c r="R938" s="22"/>
    </row>
    <row r="939" spans="1:18">
      <c r="A939" s="22"/>
      <c r="B939" s="111"/>
      <c r="C939" s="111"/>
      <c r="D939" s="111"/>
      <c r="E939" s="22"/>
      <c r="F939" s="22"/>
      <c r="G939" s="22"/>
      <c r="H939" s="22"/>
      <c r="I939" s="22"/>
      <c r="J939" s="22"/>
      <c r="K939" s="22"/>
      <c r="L939" s="22"/>
      <c r="M939" s="22"/>
      <c r="N939" s="22"/>
      <c r="O939" s="22"/>
      <c r="P939" s="22"/>
      <c r="Q939" s="22"/>
      <c r="R939" s="22"/>
    </row>
    <row r="940" spans="1:18">
      <c r="A940" s="22"/>
      <c r="B940" s="111"/>
      <c r="C940" s="111"/>
      <c r="D940" s="111"/>
      <c r="E940" s="22"/>
      <c r="F940" s="22"/>
      <c r="G940" s="22"/>
      <c r="H940" s="22"/>
      <c r="I940" s="22"/>
      <c r="J940" s="22"/>
      <c r="K940" s="22"/>
      <c r="L940" s="22"/>
      <c r="M940" s="22"/>
      <c r="N940" s="22"/>
      <c r="O940" s="22"/>
      <c r="P940" s="22"/>
      <c r="Q940" s="22"/>
      <c r="R940" s="22"/>
    </row>
    <row r="941" spans="1:18">
      <c r="A941" s="22"/>
      <c r="B941" s="111"/>
      <c r="C941" s="111"/>
      <c r="D941" s="111"/>
      <c r="E941" s="22"/>
      <c r="F941" s="22"/>
      <c r="G941" s="22"/>
      <c r="H941" s="22"/>
      <c r="I941" s="22"/>
      <c r="J941" s="22"/>
      <c r="K941" s="22"/>
      <c r="L941" s="22"/>
      <c r="M941" s="22"/>
      <c r="N941" s="22"/>
      <c r="O941" s="22"/>
      <c r="P941" s="22"/>
      <c r="Q941" s="22"/>
      <c r="R941" s="22"/>
    </row>
    <row r="942" spans="1:18">
      <c r="A942" s="22"/>
      <c r="B942" s="111"/>
      <c r="C942" s="111"/>
      <c r="D942" s="111"/>
      <c r="E942" s="22"/>
      <c r="F942" s="22"/>
      <c r="G942" s="22"/>
      <c r="H942" s="22"/>
      <c r="I942" s="22"/>
      <c r="J942" s="22"/>
      <c r="K942" s="22"/>
      <c r="L942" s="22"/>
      <c r="M942" s="22"/>
      <c r="N942" s="22"/>
      <c r="O942" s="22"/>
      <c r="P942" s="22"/>
      <c r="Q942" s="22"/>
      <c r="R942" s="22"/>
    </row>
    <row r="943" spans="1:18">
      <c r="A943" s="22"/>
      <c r="B943" s="111"/>
      <c r="C943" s="111"/>
      <c r="D943" s="111"/>
      <c r="E943" s="22"/>
      <c r="F943" s="22"/>
      <c r="G943" s="22"/>
      <c r="H943" s="22"/>
      <c r="I943" s="22"/>
      <c r="J943" s="22"/>
      <c r="K943" s="22"/>
      <c r="L943" s="22"/>
      <c r="M943" s="22"/>
      <c r="N943" s="22"/>
      <c r="O943" s="22"/>
      <c r="P943" s="22"/>
      <c r="Q943" s="22"/>
      <c r="R943" s="22"/>
    </row>
    <row r="944" spans="1:18">
      <c r="A944" s="22"/>
      <c r="B944" s="111"/>
      <c r="C944" s="111"/>
      <c r="D944" s="111"/>
      <c r="E944" s="22"/>
      <c r="F944" s="22"/>
      <c r="G944" s="22"/>
      <c r="H944" s="22"/>
      <c r="I944" s="22"/>
      <c r="J944" s="22"/>
      <c r="K944" s="22"/>
      <c r="L944" s="22"/>
      <c r="M944" s="22"/>
      <c r="N944" s="22"/>
      <c r="O944" s="22"/>
      <c r="P944" s="22"/>
      <c r="Q944" s="22"/>
      <c r="R944" s="22"/>
    </row>
    <row r="945" spans="1:18">
      <c r="A945" s="22"/>
      <c r="B945" s="111"/>
      <c r="C945" s="111"/>
      <c r="D945" s="111"/>
      <c r="E945" s="22"/>
      <c r="F945" s="22"/>
      <c r="G945" s="22"/>
      <c r="H945" s="22"/>
      <c r="I945" s="22"/>
      <c r="J945" s="22"/>
      <c r="K945" s="22"/>
      <c r="L945" s="22"/>
      <c r="M945" s="22"/>
      <c r="N945" s="22"/>
      <c r="O945" s="22"/>
      <c r="P945" s="22"/>
      <c r="Q945" s="22"/>
      <c r="R945" s="22"/>
    </row>
    <row r="946" spans="1:18">
      <c r="A946" s="22"/>
      <c r="B946" s="111"/>
      <c r="C946" s="111"/>
      <c r="D946" s="111"/>
      <c r="E946" s="22"/>
      <c r="F946" s="22"/>
      <c r="G946" s="22"/>
      <c r="H946" s="22"/>
      <c r="I946" s="22"/>
      <c r="J946" s="22"/>
      <c r="K946" s="22"/>
      <c r="L946" s="22"/>
      <c r="M946" s="22"/>
      <c r="N946" s="22"/>
      <c r="O946" s="22"/>
      <c r="P946" s="22"/>
      <c r="Q946" s="22"/>
      <c r="R946" s="22"/>
    </row>
    <row r="947" spans="1:18">
      <c r="A947" s="22"/>
      <c r="B947" s="111"/>
      <c r="C947" s="111"/>
      <c r="D947" s="111"/>
      <c r="E947" s="22"/>
      <c r="F947" s="22"/>
      <c r="G947" s="22"/>
      <c r="H947" s="22"/>
      <c r="I947" s="22"/>
      <c r="J947" s="22"/>
      <c r="K947" s="22"/>
      <c r="L947" s="22"/>
      <c r="M947" s="22"/>
      <c r="N947" s="22"/>
      <c r="O947" s="22"/>
      <c r="P947" s="22"/>
      <c r="Q947" s="22"/>
      <c r="R947" s="22"/>
    </row>
    <row r="948" spans="1:18">
      <c r="A948" s="22"/>
      <c r="B948" s="111"/>
      <c r="C948" s="111"/>
      <c r="D948" s="111"/>
      <c r="E948" s="22"/>
      <c r="F948" s="22"/>
      <c r="G948" s="22"/>
      <c r="H948" s="22"/>
      <c r="I948" s="22"/>
      <c r="J948" s="22"/>
      <c r="K948" s="22"/>
      <c r="L948" s="22"/>
      <c r="M948" s="22"/>
      <c r="N948" s="22"/>
      <c r="O948" s="22"/>
      <c r="P948" s="22"/>
      <c r="Q948" s="22"/>
      <c r="R948" s="22"/>
    </row>
    <row r="949" spans="1:18">
      <c r="A949" s="22"/>
      <c r="B949" s="111"/>
      <c r="C949" s="111"/>
      <c r="D949" s="111"/>
      <c r="E949" s="22"/>
      <c r="F949" s="22"/>
      <c r="G949" s="22"/>
      <c r="H949" s="22"/>
      <c r="I949" s="22"/>
      <c r="J949" s="22"/>
      <c r="K949" s="22"/>
      <c r="L949" s="22"/>
      <c r="M949" s="22"/>
      <c r="N949" s="22"/>
      <c r="O949" s="22"/>
      <c r="P949" s="22"/>
      <c r="Q949" s="22"/>
      <c r="R949" s="22"/>
    </row>
    <row r="950" spans="1:18">
      <c r="A950" s="22"/>
      <c r="B950" s="111"/>
      <c r="C950" s="111"/>
      <c r="D950" s="111"/>
      <c r="E950" s="22"/>
      <c r="F950" s="22"/>
      <c r="G950" s="22"/>
      <c r="H950" s="22"/>
      <c r="I950" s="22"/>
      <c r="J950" s="22"/>
      <c r="K950" s="22"/>
      <c r="L950" s="22"/>
      <c r="M950" s="22"/>
      <c r="N950" s="22"/>
      <c r="O950" s="22"/>
      <c r="P950" s="22"/>
      <c r="Q950" s="22"/>
      <c r="R950" s="22"/>
    </row>
    <row r="951" spans="1:18">
      <c r="A951" s="22"/>
      <c r="B951" s="111"/>
      <c r="C951" s="111"/>
      <c r="D951" s="111"/>
      <c r="E951" s="22"/>
      <c r="F951" s="22"/>
      <c r="G951" s="22"/>
      <c r="H951" s="22"/>
      <c r="I951" s="22"/>
      <c r="J951" s="22"/>
      <c r="K951" s="22"/>
      <c r="L951" s="22"/>
      <c r="M951" s="22"/>
      <c r="N951" s="22"/>
      <c r="O951" s="22"/>
      <c r="P951" s="22"/>
      <c r="Q951" s="22"/>
      <c r="R951" s="22"/>
    </row>
    <row r="952" spans="1:18">
      <c r="A952" s="22"/>
      <c r="B952" s="111"/>
      <c r="C952" s="111"/>
      <c r="D952" s="111"/>
      <c r="E952" s="22"/>
      <c r="F952" s="22"/>
      <c r="G952" s="22"/>
      <c r="H952" s="22"/>
      <c r="I952" s="22"/>
      <c r="J952" s="22"/>
      <c r="K952" s="22"/>
      <c r="L952" s="22"/>
      <c r="M952" s="22"/>
      <c r="N952" s="22"/>
      <c r="O952" s="22"/>
      <c r="P952" s="22"/>
      <c r="Q952" s="22"/>
      <c r="R952" s="22"/>
    </row>
    <row r="953" spans="1:18">
      <c r="A953" s="22"/>
      <c r="B953" s="111"/>
      <c r="C953" s="111"/>
      <c r="D953" s="111"/>
      <c r="E953" s="22"/>
      <c r="F953" s="22"/>
      <c r="G953" s="22"/>
      <c r="H953" s="22"/>
      <c r="I953" s="22"/>
      <c r="J953" s="22"/>
      <c r="K953" s="22"/>
      <c r="L953" s="22"/>
      <c r="M953" s="22"/>
      <c r="N953" s="22"/>
      <c r="O953" s="22"/>
      <c r="P953" s="22"/>
      <c r="Q953" s="22"/>
      <c r="R953" s="22"/>
    </row>
    <row r="954" spans="1:18">
      <c r="A954" s="22"/>
      <c r="B954" s="111"/>
      <c r="C954" s="111"/>
      <c r="D954" s="111"/>
      <c r="E954" s="22"/>
      <c r="F954" s="22"/>
      <c r="G954" s="22"/>
      <c r="H954" s="22"/>
      <c r="I954" s="22"/>
      <c r="J954" s="22"/>
      <c r="K954" s="22"/>
      <c r="L954" s="22"/>
      <c r="M954" s="22"/>
      <c r="N954" s="22"/>
      <c r="O954" s="22"/>
      <c r="P954" s="22"/>
      <c r="Q954" s="22"/>
      <c r="R954" s="22"/>
    </row>
    <row r="955" spans="1:18">
      <c r="A955" s="22"/>
      <c r="B955" s="111"/>
      <c r="C955" s="111"/>
      <c r="D955" s="111"/>
      <c r="E955" s="22"/>
      <c r="F955" s="22"/>
      <c r="G955" s="22"/>
      <c r="H955" s="22"/>
      <c r="I955" s="22"/>
      <c r="J955" s="22"/>
      <c r="K955" s="22"/>
      <c r="L955" s="22"/>
      <c r="M955" s="22"/>
      <c r="N955" s="22"/>
      <c r="O955" s="22"/>
      <c r="P955" s="22"/>
      <c r="Q955" s="22"/>
      <c r="R955" s="22"/>
    </row>
    <row r="956" spans="1:18">
      <c r="A956" s="22"/>
      <c r="B956" s="111"/>
      <c r="C956" s="111"/>
      <c r="D956" s="111"/>
      <c r="E956" s="22"/>
      <c r="F956" s="22"/>
      <c r="G956" s="22"/>
      <c r="H956" s="22"/>
      <c r="I956" s="22"/>
      <c r="J956" s="22"/>
      <c r="K956" s="22"/>
      <c r="L956" s="22"/>
      <c r="M956" s="22"/>
      <c r="N956" s="22"/>
      <c r="O956" s="22"/>
      <c r="P956" s="22"/>
      <c r="Q956" s="22"/>
      <c r="R956" s="22"/>
    </row>
    <row r="957" spans="1:18">
      <c r="A957" s="22"/>
      <c r="B957" s="111"/>
      <c r="C957" s="111"/>
      <c r="D957" s="111"/>
      <c r="E957" s="22"/>
      <c r="F957" s="22"/>
      <c r="G957" s="22"/>
      <c r="H957" s="22"/>
      <c r="I957" s="22"/>
      <c r="J957" s="22"/>
      <c r="K957" s="22"/>
      <c r="L957" s="22"/>
      <c r="M957" s="22"/>
      <c r="N957" s="22"/>
      <c r="O957" s="22"/>
      <c r="P957" s="22"/>
      <c r="Q957" s="22"/>
      <c r="R957" s="22"/>
    </row>
    <row r="958" spans="1:18">
      <c r="A958" s="22"/>
      <c r="B958" s="111"/>
      <c r="C958" s="111"/>
      <c r="D958" s="111"/>
      <c r="E958" s="22"/>
      <c r="F958" s="22"/>
      <c r="G958" s="22"/>
      <c r="H958" s="22"/>
      <c r="I958" s="22"/>
      <c r="J958" s="22"/>
      <c r="K958" s="22"/>
      <c r="L958" s="22"/>
      <c r="M958" s="22"/>
      <c r="N958" s="22"/>
      <c r="O958" s="22"/>
      <c r="P958" s="22"/>
      <c r="Q958" s="22"/>
      <c r="R958" s="22"/>
    </row>
    <row r="959" spans="1:18">
      <c r="A959" s="22"/>
      <c r="B959" s="111"/>
      <c r="C959" s="111"/>
      <c r="D959" s="111"/>
      <c r="E959" s="22"/>
      <c r="F959" s="22"/>
      <c r="G959" s="22"/>
      <c r="H959" s="22"/>
      <c r="I959" s="22"/>
      <c r="J959" s="22"/>
      <c r="K959" s="22"/>
      <c r="L959" s="22"/>
      <c r="M959" s="22"/>
      <c r="N959" s="22"/>
      <c r="O959" s="22"/>
      <c r="P959" s="22"/>
      <c r="Q959" s="22"/>
      <c r="R959" s="22"/>
    </row>
    <row r="960" spans="1:18">
      <c r="A960" s="22"/>
      <c r="B960" s="111"/>
      <c r="C960" s="111"/>
      <c r="D960" s="111"/>
      <c r="E960" s="22"/>
      <c r="F960" s="22"/>
      <c r="G960" s="22"/>
      <c r="H960" s="22"/>
      <c r="I960" s="22"/>
      <c r="J960" s="22"/>
      <c r="K960" s="22"/>
      <c r="L960" s="22"/>
      <c r="M960" s="22"/>
      <c r="N960" s="22"/>
      <c r="O960" s="22"/>
      <c r="P960" s="22"/>
      <c r="Q960" s="22"/>
      <c r="R960" s="22"/>
    </row>
    <row r="961" spans="1:18">
      <c r="A961" s="22"/>
      <c r="B961" s="111"/>
      <c r="C961" s="111"/>
      <c r="D961" s="111"/>
      <c r="E961" s="22"/>
      <c r="F961" s="22"/>
      <c r="G961" s="22"/>
      <c r="H961" s="22"/>
      <c r="I961" s="22"/>
      <c r="J961" s="22"/>
      <c r="K961" s="22"/>
      <c r="L961" s="22"/>
      <c r="M961" s="22"/>
      <c r="N961" s="22"/>
      <c r="O961" s="22"/>
      <c r="P961" s="22"/>
      <c r="Q961" s="22"/>
      <c r="R961" s="22"/>
    </row>
    <row r="962" spans="1:18">
      <c r="A962" s="22"/>
      <c r="B962" s="111"/>
      <c r="C962" s="111"/>
      <c r="D962" s="111"/>
      <c r="E962" s="22"/>
      <c r="F962" s="22"/>
      <c r="G962" s="22"/>
      <c r="H962" s="22"/>
      <c r="I962" s="22"/>
      <c r="J962" s="22"/>
      <c r="K962" s="22"/>
      <c r="L962" s="22"/>
      <c r="M962" s="22"/>
      <c r="N962" s="22"/>
      <c r="O962" s="22"/>
      <c r="P962" s="22"/>
      <c r="Q962" s="22"/>
      <c r="R962" s="22"/>
    </row>
    <row r="963" spans="1:18">
      <c r="A963" s="22"/>
      <c r="B963" s="111"/>
      <c r="C963" s="111"/>
      <c r="D963" s="111"/>
      <c r="E963" s="22"/>
      <c r="F963" s="22"/>
      <c r="G963" s="22"/>
      <c r="H963" s="22"/>
      <c r="I963" s="22"/>
      <c r="J963" s="22"/>
      <c r="K963" s="22"/>
      <c r="L963" s="22"/>
      <c r="M963" s="22"/>
      <c r="N963" s="22"/>
      <c r="O963" s="22"/>
      <c r="P963" s="22"/>
      <c r="Q963" s="22"/>
      <c r="R963" s="22"/>
    </row>
    <row r="964" spans="1:18">
      <c r="A964" s="22"/>
      <c r="B964" s="111"/>
      <c r="C964" s="111"/>
      <c r="D964" s="111"/>
      <c r="E964" s="22"/>
      <c r="F964" s="22"/>
      <c r="G964" s="22"/>
      <c r="H964" s="22"/>
      <c r="I964" s="22"/>
      <c r="J964" s="22"/>
      <c r="K964" s="22"/>
      <c r="L964" s="22"/>
      <c r="M964" s="22"/>
      <c r="N964" s="22"/>
      <c r="O964" s="22"/>
      <c r="P964" s="22"/>
      <c r="Q964" s="22"/>
      <c r="R964" s="22"/>
    </row>
    <row r="965" spans="1:18">
      <c r="A965" s="22"/>
      <c r="B965" s="111"/>
      <c r="C965" s="111"/>
      <c r="D965" s="111"/>
      <c r="E965" s="22"/>
      <c r="F965" s="22"/>
      <c r="G965" s="22"/>
      <c r="H965" s="22"/>
      <c r="I965" s="22"/>
      <c r="J965" s="22"/>
      <c r="K965" s="22"/>
      <c r="L965" s="22"/>
      <c r="M965" s="22"/>
      <c r="N965" s="22"/>
      <c r="O965" s="22"/>
      <c r="P965" s="22"/>
      <c r="Q965" s="22"/>
      <c r="R965" s="22"/>
    </row>
    <row r="966" spans="1:18">
      <c r="A966" s="22"/>
      <c r="B966" s="111"/>
      <c r="C966" s="111"/>
      <c r="D966" s="111"/>
      <c r="E966" s="22"/>
      <c r="F966" s="22"/>
      <c r="G966" s="22"/>
      <c r="H966" s="22"/>
      <c r="I966" s="22"/>
      <c r="J966" s="22"/>
      <c r="K966" s="22"/>
      <c r="L966" s="22"/>
      <c r="M966" s="22"/>
      <c r="N966" s="22"/>
      <c r="O966" s="22"/>
      <c r="P966" s="22"/>
      <c r="Q966" s="22"/>
      <c r="R966" s="22"/>
    </row>
    <row r="967" spans="1:18">
      <c r="A967" s="22"/>
      <c r="B967" s="111"/>
      <c r="C967" s="111"/>
      <c r="D967" s="111"/>
      <c r="E967" s="22"/>
      <c r="F967" s="22"/>
      <c r="G967" s="22"/>
      <c r="H967" s="22"/>
      <c r="I967" s="22"/>
      <c r="J967" s="22"/>
      <c r="K967" s="22"/>
      <c r="L967" s="22"/>
      <c r="M967" s="22"/>
      <c r="N967" s="22"/>
      <c r="O967" s="22"/>
      <c r="P967" s="22"/>
      <c r="Q967" s="22"/>
      <c r="R967" s="22"/>
    </row>
    <row r="968" spans="1:18">
      <c r="A968" s="22"/>
      <c r="B968" s="111"/>
      <c r="C968" s="111"/>
      <c r="D968" s="111"/>
      <c r="E968" s="22"/>
      <c r="F968" s="22"/>
      <c r="G968" s="22"/>
      <c r="H968" s="22"/>
      <c r="I968" s="22"/>
      <c r="J968" s="22"/>
      <c r="K968" s="22"/>
      <c r="L968" s="22"/>
      <c r="M968" s="22"/>
      <c r="N968" s="22"/>
      <c r="O968" s="22"/>
      <c r="P968" s="22"/>
      <c r="Q968" s="22"/>
      <c r="R968" s="22"/>
    </row>
    <row r="969" spans="1:18">
      <c r="A969" s="22"/>
      <c r="B969" s="111"/>
      <c r="C969" s="111"/>
      <c r="D969" s="111"/>
      <c r="E969" s="22"/>
      <c r="F969" s="22"/>
      <c r="G969" s="22"/>
      <c r="H969" s="22"/>
      <c r="I969" s="22"/>
      <c r="J969" s="22"/>
      <c r="K969" s="22"/>
      <c r="L969" s="22"/>
      <c r="M969" s="22"/>
      <c r="N969" s="22"/>
      <c r="O969" s="22"/>
      <c r="P969" s="22"/>
      <c r="Q969" s="22"/>
      <c r="R969" s="22"/>
    </row>
    <row r="970" spans="1:18">
      <c r="A970" s="22"/>
      <c r="B970" s="111"/>
      <c r="C970" s="111"/>
      <c r="D970" s="111"/>
      <c r="E970" s="22"/>
      <c r="F970" s="22"/>
      <c r="G970" s="22"/>
      <c r="H970" s="22"/>
      <c r="I970" s="22"/>
      <c r="J970" s="22"/>
      <c r="K970" s="22"/>
      <c r="L970" s="22"/>
      <c r="M970" s="22"/>
      <c r="N970" s="22"/>
      <c r="O970" s="22"/>
      <c r="P970" s="22"/>
      <c r="Q970" s="22"/>
      <c r="R970" s="22"/>
    </row>
    <row r="971" spans="1:18">
      <c r="A971" s="22"/>
      <c r="B971" s="111"/>
      <c r="C971" s="111"/>
      <c r="D971" s="111"/>
      <c r="E971" s="22"/>
      <c r="F971" s="22"/>
      <c r="G971" s="22"/>
      <c r="H971" s="22"/>
      <c r="I971" s="22"/>
      <c r="J971" s="22"/>
      <c r="K971" s="22"/>
      <c r="L971" s="22"/>
      <c r="M971" s="22"/>
      <c r="N971" s="22"/>
      <c r="O971" s="22"/>
      <c r="P971" s="22"/>
      <c r="Q971" s="22"/>
      <c r="R971" s="22"/>
    </row>
    <row r="972" spans="1:18">
      <c r="A972" s="22"/>
      <c r="B972" s="111"/>
      <c r="C972" s="111"/>
      <c r="D972" s="111"/>
      <c r="E972" s="22"/>
      <c r="F972" s="22"/>
      <c r="G972" s="22"/>
      <c r="H972" s="22"/>
      <c r="I972" s="22"/>
      <c r="J972" s="22"/>
      <c r="K972" s="22"/>
      <c r="L972" s="22"/>
      <c r="M972" s="22"/>
      <c r="N972" s="22"/>
      <c r="O972" s="22"/>
      <c r="P972" s="22"/>
      <c r="Q972" s="22"/>
      <c r="R972" s="22"/>
    </row>
    <row r="973" spans="1:18">
      <c r="A973" s="22"/>
      <c r="B973" s="111"/>
      <c r="C973" s="111"/>
      <c r="D973" s="111"/>
      <c r="E973" s="22"/>
      <c r="F973" s="22"/>
      <c r="G973" s="22"/>
      <c r="H973" s="22"/>
      <c r="I973" s="22"/>
      <c r="J973" s="22"/>
      <c r="K973" s="22"/>
      <c r="L973" s="22"/>
      <c r="M973" s="22"/>
      <c r="N973" s="22"/>
      <c r="O973" s="22"/>
      <c r="P973" s="22"/>
      <c r="Q973" s="22"/>
      <c r="R973" s="22"/>
    </row>
    <row r="974" spans="1:18">
      <c r="A974" s="22"/>
      <c r="B974" s="111"/>
      <c r="C974" s="111"/>
      <c r="D974" s="111"/>
      <c r="E974" s="22"/>
      <c r="F974" s="22"/>
      <c r="G974" s="22"/>
      <c r="H974" s="22"/>
      <c r="I974" s="22"/>
      <c r="J974" s="22"/>
      <c r="K974" s="22"/>
      <c r="L974" s="22"/>
      <c r="M974" s="22"/>
      <c r="N974" s="22"/>
      <c r="O974" s="22"/>
      <c r="P974" s="22"/>
      <c r="Q974" s="22"/>
      <c r="R974" s="22"/>
    </row>
    <row r="975" spans="1:18">
      <c r="A975" s="22"/>
      <c r="B975" s="111"/>
      <c r="C975" s="111"/>
      <c r="D975" s="111"/>
      <c r="E975" s="22"/>
      <c r="F975" s="22"/>
      <c r="G975" s="22"/>
      <c r="H975" s="22"/>
      <c r="I975" s="22"/>
      <c r="J975" s="22"/>
      <c r="K975" s="22"/>
      <c r="L975" s="22"/>
      <c r="M975" s="22"/>
      <c r="N975" s="22"/>
      <c r="O975" s="22"/>
      <c r="P975" s="22"/>
      <c r="Q975" s="22"/>
      <c r="R975" s="22"/>
    </row>
    <row r="976" spans="1:18">
      <c r="A976" s="22"/>
      <c r="B976" s="111"/>
      <c r="C976" s="111"/>
      <c r="D976" s="111"/>
      <c r="E976" s="22"/>
      <c r="F976" s="22"/>
      <c r="G976" s="22"/>
      <c r="H976" s="22"/>
      <c r="I976" s="22"/>
      <c r="J976" s="22"/>
      <c r="K976" s="22"/>
      <c r="L976" s="22"/>
      <c r="M976" s="22"/>
      <c r="N976" s="22"/>
      <c r="O976" s="22"/>
      <c r="P976" s="22"/>
      <c r="Q976" s="22"/>
      <c r="R976" s="22"/>
    </row>
    <row r="977" spans="1:18">
      <c r="A977" s="22"/>
      <c r="B977" s="111"/>
      <c r="C977" s="111"/>
      <c r="D977" s="111"/>
      <c r="E977" s="22"/>
      <c r="F977" s="22"/>
      <c r="G977" s="22"/>
      <c r="H977" s="22"/>
      <c r="I977" s="22"/>
      <c r="J977" s="22"/>
      <c r="K977" s="22"/>
      <c r="L977" s="22"/>
      <c r="M977" s="22"/>
      <c r="N977" s="22"/>
      <c r="O977" s="22"/>
      <c r="P977" s="22"/>
      <c r="Q977" s="22"/>
      <c r="R977" s="22"/>
    </row>
    <row r="978" spans="1:18">
      <c r="A978" s="22"/>
      <c r="B978" s="111"/>
      <c r="C978" s="111"/>
      <c r="D978" s="111"/>
      <c r="E978" s="22"/>
      <c r="F978" s="22"/>
      <c r="G978" s="22"/>
      <c r="H978" s="22"/>
      <c r="I978" s="22"/>
      <c r="J978" s="22"/>
      <c r="K978" s="22"/>
      <c r="L978" s="22"/>
      <c r="M978" s="22"/>
      <c r="N978" s="22"/>
      <c r="O978" s="22"/>
      <c r="P978" s="22"/>
      <c r="Q978" s="22"/>
      <c r="R978" s="22"/>
    </row>
    <row r="979" spans="1:18">
      <c r="A979" s="22"/>
      <c r="B979" s="111"/>
      <c r="C979" s="111"/>
      <c r="D979" s="111"/>
      <c r="E979" s="22"/>
      <c r="F979" s="22"/>
      <c r="G979" s="22"/>
      <c r="H979" s="22"/>
      <c r="I979" s="22"/>
      <c r="J979" s="22"/>
      <c r="K979" s="22"/>
      <c r="L979" s="22"/>
      <c r="M979" s="22"/>
      <c r="N979" s="22"/>
      <c r="O979" s="22"/>
      <c r="P979" s="22"/>
      <c r="Q979" s="22"/>
      <c r="R979" s="22"/>
    </row>
    <row r="980" spans="1:18">
      <c r="A980" s="22"/>
      <c r="B980" s="111"/>
      <c r="C980" s="111"/>
      <c r="D980" s="111"/>
      <c r="E980" s="22"/>
      <c r="F980" s="22"/>
      <c r="G980" s="22"/>
      <c r="H980" s="22"/>
      <c r="I980" s="22"/>
      <c r="J980" s="22"/>
      <c r="K980" s="22"/>
      <c r="L980" s="22"/>
      <c r="M980" s="22"/>
      <c r="N980" s="22"/>
      <c r="O980" s="22"/>
      <c r="P980" s="22"/>
      <c r="Q980" s="22"/>
      <c r="R980" s="22"/>
    </row>
    <row r="981" spans="1:18">
      <c r="A981" s="22"/>
      <c r="B981" s="111"/>
      <c r="C981" s="111"/>
      <c r="D981" s="111"/>
      <c r="E981" s="22"/>
      <c r="F981" s="22"/>
      <c r="G981" s="22"/>
      <c r="H981" s="22"/>
      <c r="I981" s="22"/>
      <c r="J981" s="22"/>
      <c r="K981" s="22"/>
      <c r="L981" s="22"/>
      <c r="M981" s="22"/>
      <c r="N981" s="22"/>
      <c r="O981" s="22"/>
      <c r="P981" s="22"/>
      <c r="Q981" s="22"/>
      <c r="R981" s="22"/>
    </row>
    <row r="982" spans="1:18">
      <c r="A982" s="22"/>
      <c r="B982" s="111"/>
      <c r="C982" s="111"/>
      <c r="D982" s="111"/>
      <c r="E982" s="22"/>
      <c r="F982" s="22"/>
      <c r="G982" s="22"/>
      <c r="H982" s="22"/>
      <c r="I982" s="22"/>
      <c r="J982" s="22"/>
      <c r="K982" s="22"/>
      <c r="L982" s="22"/>
      <c r="M982" s="22"/>
      <c r="N982" s="22"/>
      <c r="O982" s="22"/>
      <c r="P982" s="22"/>
      <c r="Q982" s="22"/>
      <c r="R982" s="22"/>
    </row>
    <row r="983" spans="1:18">
      <c r="A983" s="22"/>
      <c r="B983" s="111"/>
      <c r="C983" s="111"/>
      <c r="D983" s="111"/>
      <c r="E983" s="22"/>
      <c r="F983" s="22"/>
      <c r="G983" s="22"/>
      <c r="H983" s="22"/>
      <c r="I983" s="22"/>
      <c r="J983" s="22"/>
      <c r="K983" s="22"/>
      <c r="L983" s="22"/>
      <c r="M983" s="22"/>
      <c r="N983" s="22"/>
      <c r="O983" s="22"/>
      <c r="P983" s="22"/>
      <c r="Q983" s="22"/>
      <c r="R983" s="22"/>
    </row>
    <row r="984" spans="1:18">
      <c r="A984" s="22"/>
      <c r="B984" s="111"/>
      <c r="C984" s="111"/>
      <c r="D984" s="111"/>
      <c r="E984" s="22"/>
      <c r="F984" s="22"/>
      <c r="G984" s="22"/>
      <c r="H984" s="22"/>
      <c r="I984" s="22"/>
      <c r="J984" s="22"/>
      <c r="K984" s="22"/>
      <c r="L984" s="22"/>
      <c r="M984" s="22"/>
      <c r="N984" s="22"/>
      <c r="O984" s="22"/>
      <c r="P984" s="22"/>
      <c r="Q984" s="22"/>
      <c r="R984" s="22"/>
    </row>
    <row r="985" spans="1:18">
      <c r="A985" s="22"/>
      <c r="B985" s="111"/>
      <c r="C985" s="111"/>
      <c r="D985" s="111"/>
      <c r="E985" s="22"/>
      <c r="F985" s="22"/>
      <c r="G985" s="22"/>
      <c r="H985" s="22"/>
      <c r="I985" s="22"/>
      <c r="J985" s="22"/>
      <c r="K985" s="22"/>
      <c r="L985" s="22"/>
      <c r="M985" s="22"/>
      <c r="N985" s="22"/>
      <c r="O985" s="22"/>
      <c r="P985" s="22"/>
      <c r="Q985" s="22"/>
      <c r="R985" s="22"/>
    </row>
    <row r="986" spans="1:18">
      <c r="A986" s="22"/>
      <c r="B986" s="111"/>
      <c r="C986" s="111"/>
      <c r="D986" s="111"/>
      <c r="E986" s="22"/>
      <c r="F986" s="22"/>
      <c r="G986" s="22"/>
      <c r="H986" s="22"/>
      <c r="I986" s="22"/>
      <c r="J986" s="22"/>
      <c r="K986" s="22"/>
      <c r="L986" s="22"/>
      <c r="M986" s="22"/>
      <c r="N986" s="22"/>
      <c r="O986" s="22"/>
      <c r="P986" s="22"/>
      <c r="Q986" s="22"/>
      <c r="R986" s="22"/>
    </row>
    <row r="987" spans="1:18">
      <c r="A987" s="22"/>
      <c r="B987" s="111"/>
      <c r="C987" s="111"/>
      <c r="D987" s="111"/>
      <c r="E987" s="22"/>
      <c r="F987" s="22"/>
      <c r="G987" s="22"/>
      <c r="H987" s="22"/>
      <c r="I987" s="22"/>
      <c r="J987" s="22"/>
      <c r="K987" s="22"/>
      <c r="L987" s="22"/>
      <c r="M987" s="22"/>
      <c r="N987" s="22"/>
      <c r="O987" s="22"/>
      <c r="P987" s="22"/>
      <c r="Q987" s="22"/>
      <c r="R987" s="22"/>
    </row>
    <row r="988" spans="1:18">
      <c r="A988" s="22"/>
      <c r="B988" s="111"/>
      <c r="C988" s="111"/>
      <c r="D988" s="111"/>
      <c r="E988" s="22"/>
      <c r="F988" s="22"/>
      <c r="G988" s="22"/>
      <c r="H988" s="22"/>
      <c r="I988" s="22"/>
      <c r="J988" s="22"/>
      <c r="K988" s="22"/>
      <c r="L988" s="22"/>
      <c r="M988" s="22"/>
      <c r="N988" s="22"/>
      <c r="O988" s="22"/>
      <c r="P988" s="22"/>
      <c r="Q988" s="22"/>
      <c r="R988" s="22"/>
    </row>
    <row r="989" spans="1:18">
      <c r="A989" s="22"/>
      <c r="B989" s="111"/>
      <c r="C989" s="111"/>
      <c r="D989" s="111"/>
      <c r="E989" s="22"/>
      <c r="F989" s="22"/>
      <c r="G989" s="22"/>
      <c r="H989" s="22"/>
      <c r="I989" s="22"/>
      <c r="J989" s="22"/>
      <c r="K989" s="22"/>
      <c r="L989" s="22"/>
      <c r="M989" s="22"/>
      <c r="N989" s="22"/>
      <c r="O989" s="22"/>
      <c r="P989" s="22"/>
      <c r="Q989" s="22"/>
      <c r="R989" s="22"/>
    </row>
    <row r="990" spans="1:18">
      <c r="A990" s="22"/>
      <c r="B990" s="111"/>
      <c r="C990" s="111"/>
      <c r="D990" s="111"/>
      <c r="E990" s="22"/>
      <c r="F990" s="22"/>
      <c r="G990" s="22"/>
      <c r="H990" s="22"/>
      <c r="I990" s="22"/>
      <c r="J990" s="22"/>
      <c r="K990" s="22"/>
      <c r="L990" s="22"/>
      <c r="M990" s="22"/>
      <c r="N990" s="22"/>
      <c r="O990" s="22"/>
      <c r="P990" s="22"/>
      <c r="Q990" s="22"/>
      <c r="R990" s="22"/>
    </row>
    <row r="991" spans="1:18">
      <c r="A991" s="22"/>
      <c r="B991" s="111"/>
      <c r="C991" s="111"/>
      <c r="D991" s="111"/>
      <c r="E991" s="22"/>
      <c r="F991" s="22"/>
      <c r="G991" s="22"/>
      <c r="H991" s="22"/>
      <c r="I991" s="22"/>
      <c r="J991" s="22"/>
      <c r="K991" s="22"/>
      <c r="L991" s="22"/>
      <c r="M991" s="22"/>
      <c r="N991" s="22"/>
      <c r="O991" s="22"/>
      <c r="P991" s="22"/>
      <c r="Q991" s="22"/>
      <c r="R991" s="22"/>
    </row>
    <row r="992" spans="1:18">
      <c r="A992" s="22"/>
      <c r="B992" s="111"/>
      <c r="C992" s="111"/>
      <c r="D992" s="111"/>
      <c r="E992" s="22"/>
      <c r="F992" s="22"/>
      <c r="G992" s="22"/>
      <c r="H992" s="22"/>
      <c r="I992" s="22"/>
      <c r="J992" s="22"/>
      <c r="K992" s="22"/>
      <c r="L992" s="22"/>
      <c r="M992" s="22"/>
      <c r="N992" s="22"/>
      <c r="O992" s="22"/>
      <c r="P992" s="22"/>
      <c r="Q992" s="22"/>
      <c r="R992" s="22"/>
    </row>
    <row r="993" spans="1:18">
      <c r="A993" s="22"/>
      <c r="B993" s="111"/>
      <c r="C993" s="111"/>
      <c r="D993" s="111"/>
      <c r="E993" s="22"/>
      <c r="F993" s="22"/>
      <c r="G993" s="22"/>
      <c r="H993" s="22"/>
      <c r="I993" s="22"/>
      <c r="J993" s="22"/>
      <c r="K993" s="22"/>
      <c r="L993" s="22"/>
      <c r="M993" s="22"/>
      <c r="N993" s="22"/>
      <c r="O993" s="22"/>
      <c r="P993" s="22"/>
      <c r="Q993" s="22"/>
      <c r="R993" s="22"/>
    </row>
    <row r="994" spans="1:18">
      <c r="A994" s="22"/>
      <c r="B994" s="111"/>
      <c r="C994" s="111"/>
      <c r="D994" s="111"/>
      <c r="E994" s="22"/>
      <c r="F994" s="22"/>
      <c r="G994" s="22"/>
      <c r="H994" s="22"/>
      <c r="I994" s="22"/>
      <c r="J994" s="22"/>
      <c r="K994" s="22"/>
      <c r="L994" s="22"/>
      <c r="M994" s="22"/>
      <c r="N994" s="22"/>
      <c r="O994" s="22"/>
      <c r="P994" s="22"/>
      <c r="Q994" s="22"/>
      <c r="R994" s="22"/>
    </row>
    <row r="995" spans="1:18">
      <c r="A995" s="22"/>
      <c r="B995" s="111"/>
      <c r="C995" s="111"/>
      <c r="D995" s="111"/>
      <c r="E995" s="22"/>
      <c r="F995" s="22"/>
      <c r="G995" s="22"/>
      <c r="H995" s="22"/>
      <c r="I995" s="22"/>
      <c r="J995" s="22"/>
      <c r="K995" s="22"/>
      <c r="L995" s="22"/>
      <c r="M995" s="22"/>
      <c r="N995" s="22"/>
      <c r="O995" s="22"/>
      <c r="P995" s="22"/>
      <c r="Q995" s="22"/>
      <c r="R995" s="22"/>
    </row>
    <row r="996" spans="1:18">
      <c r="A996" s="22"/>
      <c r="B996" s="111"/>
      <c r="C996" s="111"/>
      <c r="D996" s="111"/>
      <c r="E996" s="22"/>
      <c r="F996" s="22"/>
      <c r="G996" s="22"/>
      <c r="H996" s="22"/>
      <c r="I996" s="22"/>
      <c r="J996" s="22"/>
      <c r="K996" s="22"/>
      <c r="L996" s="22"/>
      <c r="M996" s="22"/>
      <c r="N996" s="22"/>
      <c r="O996" s="22"/>
      <c r="P996" s="22"/>
      <c r="Q996" s="22"/>
      <c r="R996" s="22"/>
    </row>
    <row r="997" spans="1:18">
      <c r="A997" s="22"/>
      <c r="B997" s="111"/>
      <c r="C997" s="111"/>
      <c r="D997" s="111"/>
      <c r="E997" s="22"/>
      <c r="F997" s="22"/>
      <c r="G997" s="22"/>
      <c r="H997" s="22"/>
      <c r="I997" s="22"/>
      <c r="J997" s="22"/>
      <c r="K997" s="22"/>
      <c r="L997" s="22"/>
      <c r="M997" s="22"/>
      <c r="N997" s="22"/>
      <c r="O997" s="22"/>
      <c r="P997" s="22"/>
      <c r="Q997" s="22"/>
      <c r="R997" s="22"/>
    </row>
    <row r="998" spans="1:18">
      <c r="A998" s="22"/>
      <c r="B998" s="111"/>
      <c r="C998" s="111"/>
      <c r="D998" s="111"/>
      <c r="E998" s="22"/>
      <c r="F998" s="22"/>
      <c r="G998" s="22"/>
      <c r="H998" s="22"/>
      <c r="I998" s="22"/>
      <c r="J998" s="22"/>
      <c r="K998" s="22"/>
      <c r="L998" s="22"/>
      <c r="M998" s="22"/>
      <c r="N998" s="22"/>
      <c r="O998" s="22"/>
      <c r="P998" s="22"/>
      <c r="Q998" s="22"/>
      <c r="R998" s="22"/>
    </row>
    <row r="999" spans="1:18">
      <c r="A999" s="22"/>
      <c r="B999" s="111"/>
      <c r="C999" s="111"/>
      <c r="D999" s="111"/>
      <c r="E999" s="22"/>
      <c r="F999" s="22"/>
      <c r="G999" s="22"/>
      <c r="H999" s="22"/>
      <c r="I999" s="22"/>
      <c r="J999" s="22"/>
      <c r="K999" s="22"/>
      <c r="L999" s="22"/>
      <c r="M999" s="22"/>
      <c r="N999" s="22"/>
      <c r="O999" s="22"/>
      <c r="P999" s="22"/>
      <c r="Q999" s="22"/>
      <c r="R999" s="22"/>
    </row>
    <row r="1000" spans="1:18">
      <c r="A1000" s="22"/>
      <c r="B1000" s="111"/>
      <c r="C1000" s="111"/>
      <c r="D1000" s="111"/>
      <c r="E1000" s="22"/>
      <c r="F1000" s="22"/>
      <c r="G1000" s="22"/>
      <c r="H1000" s="22"/>
      <c r="I1000" s="22"/>
      <c r="J1000" s="22"/>
      <c r="K1000" s="22"/>
      <c r="L1000" s="22"/>
      <c r="M1000" s="22"/>
      <c r="N1000" s="22"/>
      <c r="O1000" s="22"/>
      <c r="P1000" s="22"/>
      <c r="Q1000" s="22"/>
      <c r="R1000" s="22"/>
    </row>
    <row r="1001" spans="1:18">
      <c r="A1001" s="22"/>
      <c r="B1001" s="111"/>
      <c r="C1001" s="111"/>
      <c r="D1001" s="111"/>
      <c r="E1001" s="22"/>
      <c r="F1001" s="22"/>
      <c r="G1001" s="22"/>
      <c r="H1001" s="22"/>
      <c r="I1001" s="22"/>
      <c r="J1001" s="22"/>
      <c r="K1001" s="22"/>
      <c r="L1001" s="22"/>
      <c r="M1001" s="22"/>
      <c r="N1001" s="22"/>
      <c r="O1001" s="22"/>
      <c r="P1001" s="22"/>
      <c r="Q1001" s="22"/>
      <c r="R1001" s="22"/>
    </row>
    <row r="1002" spans="1:18">
      <c r="A1002" s="22"/>
      <c r="B1002" s="111"/>
      <c r="C1002" s="111"/>
      <c r="D1002" s="111"/>
      <c r="E1002" s="22"/>
      <c r="F1002" s="22"/>
      <c r="G1002" s="22"/>
      <c r="H1002" s="22"/>
      <c r="I1002" s="22"/>
      <c r="J1002" s="22"/>
      <c r="K1002" s="22"/>
      <c r="L1002" s="22"/>
      <c r="M1002" s="22"/>
      <c r="N1002" s="22"/>
      <c r="O1002" s="22"/>
      <c r="P1002" s="22"/>
      <c r="Q1002" s="22"/>
      <c r="R1002" s="22"/>
    </row>
    <row r="1003" spans="1:18">
      <c r="A1003" s="22"/>
      <c r="B1003" s="111"/>
      <c r="C1003" s="111"/>
      <c r="D1003" s="111"/>
      <c r="E1003" s="22"/>
      <c r="F1003" s="22"/>
      <c r="G1003" s="22"/>
      <c r="H1003" s="22"/>
      <c r="I1003" s="22"/>
      <c r="J1003" s="22"/>
      <c r="K1003" s="22"/>
      <c r="L1003" s="22"/>
      <c r="M1003" s="22"/>
      <c r="N1003" s="22"/>
      <c r="O1003" s="22"/>
      <c r="P1003" s="22"/>
      <c r="Q1003" s="22"/>
      <c r="R1003" s="22"/>
    </row>
    <row r="1004" spans="1:18">
      <c r="A1004" s="22"/>
      <c r="B1004" s="111"/>
      <c r="C1004" s="111"/>
      <c r="D1004" s="111"/>
      <c r="E1004" s="22"/>
      <c r="F1004" s="22"/>
      <c r="G1004" s="22"/>
      <c r="H1004" s="22"/>
      <c r="I1004" s="22"/>
      <c r="J1004" s="22"/>
      <c r="K1004" s="22"/>
      <c r="L1004" s="22"/>
      <c r="M1004" s="22"/>
      <c r="N1004" s="22"/>
      <c r="O1004" s="22"/>
      <c r="P1004" s="22"/>
      <c r="Q1004" s="22"/>
      <c r="R1004" s="22"/>
    </row>
    <row r="1005" spans="1:18">
      <c r="A1005" s="22"/>
      <c r="B1005" s="111"/>
      <c r="C1005" s="111"/>
      <c r="D1005" s="111"/>
      <c r="E1005" s="22"/>
      <c r="F1005" s="22"/>
      <c r="G1005" s="22"/>
      <c r="H1005" s="22"/>
      <c r="I1005" s="22"/>
      <c r="J1005" s="22"/>
      <c r="K1005" s="22"/>
      <c r="L1005" s="22"/>
      <c r="M1005" s="22"/>
      <c r="N1005" s="22"/>
      <c r="O1005" s="22"/>
      <c r="P1005" s="22"/>
      <c r="Q1005" s="22"/>
      <c r="R1005" s="22"/>
    </row>
    <row r="1006" spans="1:18">
      <c r="A1006" s="22"/>
      <c r="B1006" s="111"/>
      <c r="C1006" s="111"/>
      <c r="D1006" s="111"/>
      <c r="E1006" s="22"/>
      <c r="F1006" s="22"/>
      <c r="G1006" s="22"/>
      <c r="H1006" s="22"/>
      <c r="I1006" s="22"/>
      <c r="J1006" s="22"/>
      <c r="K1006" s="22"/>
      <c r="L1006" s="22"/>
      <c r="M1006" s="22"/>
      <c r="N1006" s="22"/>
      <c r="O1006" s="22"/>
      <c r="P1006" s="22"/>
      <c r="Q1006" s="22"/>
      <c r="R1006" s="22"/>
    </row>
    <row r="1007" spans="1:18">
      <c r="A1007" s="22"/>
      <c r="B1007" s="111"/>
      <c r="C1007" s="111"/>
      <c r="D1007" s="111"/>
      <c r="E1007" s="22"/>
      <c r="F1007" s="22"/>
      <c r="G1007" s="22"/>
      <c r="H1007" s="22"/>
      <c r="I1007" s="22"/>
      <c r="J1007" s="22"/>
      <c r="K1007" s="22"/>
      <c r="L1007" s="22"/>
      <c r="M1007" s="22"/>
      <c r="N1007" s="22"/>
      <c r="O1007" s="22"/>
      <c r="P1007" s="22"/>
      <c r="Q1007" s="22"/>
      <c r="R1007" s="22"/>
    </row>
    <row r="1008" spans="1:18">
      <c r="A1008" s="22"/>
      <c r="B1008" s="111"/>
      <c r="C1008" s="111"/>
      <c r="D1008" s="111"/>
      <c r="E1008" s="22"/>
      <c r="F1008" s="22"/>
      <c r="G1008" s="22"/>
      <c r="H1008" s="22"/>
      <c r="I1008" s="22"/>
      <c r="J1008" s="22"/>
      <c r="K1008" s="22"/>
      <c r="L1008" s="22"/>
      <c r="M1008" s="22"/>
      <c r="N1008" s="22"/>
      <c r="O1008" s="22"/>
      <c r="P1008" s="22"/>
      <c r="Q1008" s="22"/>
      <c r="R1008" s="22"/>
    </row>
    <row r="1009" spans="1:18">
      <c r="A1009" s="22"/>
      <c r="B1009" s="111"/>
      <c r="C1009" s="111"/>
      <c r="D1009" s="111"/>
      <c r="E1009" s="22"/>
      <c r="F1009" s="22"/>
      <c r="G1009" s="22"/>
      <c r="H1009" s="22"/>
      <c r="I1009" s="22"/>
      <c r="J1009" s="22"/>
      <c r="K1009" s="22"/>
      <c r="L1009" s="22"/>
      <c r="M1009" s="22"/>
      <c r="N1009" s="22"/>
      <c r="O1009" s="22"/>
      <c r="P1009" s="22"/>
      <c r="Q1009" s="22"/>
      <c r="R1009" s="22"/>
    </row>
    <row r="1010" spans="1:18">
      <c r="A1010" s="22"/>
      <c r="B1010" s="111"/>
      <c r="C1010" s="111"/>
      <c r="D1010" s="111"/>
      <c r="E1010" s="22"/>
      <c r="F1010" s="22"/>
      <c r="G1010" s="22"/>
      <c r="H1010" s="22"/>
      <c r="I1010" s="22"/>
      <c r="J1010" s="22"/>
      <c r="K1010" s="22"/>
      <c r="L1010" s="22"/>
      <c r="M1010" s="22"/>
      <c r="N1010" s="22"/>
      <c r="O1010" s="22"/>
      <c r="P1010" s="22"/>
      <c r="Q1010" s="22"/>
      <c r="R1010" s="22"/>
    </row>
    <row r="1011" spans="1:18">
      <c r="A1011" s="22"/>
      <c r="B1011" s="111"/>
      <c r="C1011" s="111"/>
      <c r="D1011" s="111"/>
      <c r="E1011" s="22"/>
      <c r="F1011" s="22"/>
      <c r="G1011" s="22"/>
      <c r="H1011" s="22"/>
      <c r="I1011" s="22"/>
      <c r="J1011" s="22"/>
      <c r="K1011" s="22"/>
      <c r="L1011" s="22"/>
      <c r="M1011" s="22"/>
      <c r="N1011" s="22"/>
      <c r="O1011" s="22"/>
      <c r="P1011" s="22"/>
      <c r="Q1011" s="22"/>
      <c r="R1011" s="22"/>
    </row>
    <row r="1012" spans="1:18">
      <c r="A1012" s="22"/>
      <c r="B1012" s="111"/>
      <c r="C1012" s="111"/>
      <c r="D1012" s="111"/>
      <c r="E1012" s="22"/>
      <c r="F1012" s="22"/>
      <c r="G1012" s="22"/>
      <c r="H1012" s="22"/>
      <c r="I1012" s="22"/>
      <c r="J1012" s="22"/>
      <c r="K1012" s="22"/>
      <c r="L1012" s="22"/>
      <c r="M1012" s="22"/>
      <c r="N1012" s="22"/>
      <c r="O1012" s="22"/>
      <c r="P1012" s="22"/>
      <c r="Q1012" s="22"/>
      <c r="R1012" s="22"/>
    </row>
    <row r="1013" spans="1:18">
      <c r="A1013" s="22"/>
      <c r="B1013" s="111"/>
      <c r="C1013" s="111"/>
      <c r="D1013" s="111"/>
      <c r="E1013" s="22"/>
      <c r="F1013" s="22"/>
      <c r="G1013" s="22"/>
      <c r="H1013" s="22"/>
      <c r="I1013" s="22"/>
      <c r="J1013" s="22"/>
      <c r="K1013" s="22"/>
      <c r="L1013" s="22"/>
      <c r="M1013" s="22"/>
      <c r="N1013" s="22"/>
      <c r="O1013" s="22"/>
      <c r="P1013" s="22"/>
      <c r="Q1013" s="22"/>
      <c r="R1013" s="22"/>
    </row>
    <row r="1014" spans="1:18">
      <c r="A1014" s="22"/>
      <c r="B1014" s="111"/>
      <c r="C1014" s="111"/>
      <c r="D1014" s="111"/>
      <c r="E1014" s="22"/>
      <c r="F1014" s="22"/>
      <c r="G1014" s="22"/>
      <c r="H1014" s="22"/>
      <c r="I1014" s="22"/>
      <c r="J1014" s="22"/>
      <c r="K1014" s="22"/>
      <c r="L1014" s="22"/>
      <c r="M1014" s="22"/>
      <c r="N1014" s="22"/>
      <c r="O1014" s="22"/>
      <c r="P1014" s="22"/>
      <c r="Q1014" s="22"/>
      <c r="R1014" s="22"/>
    </row>
    <row r="1015" spans="1:18">
      <c r="A1015" s="22"/>
      <c r="B1015" s="111"/>
      <c r="C1015" s="111"/>
      <c r="D1015" s="111"/>
      <c r="E1015" s="22"/>
      <c r="F1015" s="22"/>
      <c r="G1015" s="22"/>
      <c r="H1015" s="22"/>
      <c r="I1015" s="22"/>
      <c r="J1015" s="22"/>
      <c r="K1015" s="22"/>
      <c r="L1015" s="22"/>
      <c r="M1015" s="22"/>
      <c r="N1015" s="22"/>
      <c r="O1015" s="22"/>
      <c r="P1015" s="22"/>
      <c r="Q1015" s="22"/>
      <c r="R1015" s="22"/>
    </row>
    <row r="1016" spans="1:18">
      <c r="A1016" s="22"/>
      <c r="B1016" s="111"/>
      <c r="C1016" s="111"/>
      <c r="D1016" s="111"/>
      <c r="E1016" s="22"/>
      <c r="F1016" s="22"/>
      <c r="G1016" s="22"/>
      <c r="H1016" s="22"/>
      <c r="I1016" s="22"/>
      <c r="J1016" s="22"/>
      <c r="K1016" s="22"/>
      <c r="L1016" s="22"/>
      <c r="M1016" s="22"/>
      <c r="N1016" s="22"/>
      <c r="O1016" s="22"/>
      <c r="P1016" s="22"/>
      <c r="Q1016" s="22"/>
      <c r="R1016" s="22"/>
    </row>
    <row r="1017" spans="1:18">
      <c r="A1017" s="22"/>
      <c r="B1017" s="111"/>
      <c r="C1017" s="111"/>
      <c r="D1017" s="111"/>
      <c r="E1017" s="22"/>
      <c r="F1017" s="22"/>
      <c r="G1017" s="22"/>
      <c r="H1017" s="22"/>
      <c r="I1017" s="22"/>
      <c r="J1017" s="22"/>
      <c r="K1017" s="22"/>
      <c r="L1017" s="22"/>
      <c r="M1017" s="22"/>
      <c r="N1017" s="22"/>
      <c r="O1017" s="22"/>
      <c r="P1017" s="22"/>
      <c r="Q1017" s="22"/>
      <c r="R1017" s="22"/>
    </row>
    <row r="1018" spans="1:18">
      <c r="A1018" s="22"/>
      <c r="B1018" s="111"/>
      <c r="C1018" s="111"/>
      <c r="D1018" s="111"/>
      <c r="E1018" s="22"/>
      <c r="F1018" s="22"/>
      <c r="G1018" s="22"/>
      <c r="H1018" s="22"/>
      <c r="I1018" s="22"/>
      <c r="J1018" s="22"/>
      <c r="K1018" s="22"/>
      <c r="L1018" s="22"/>
      <c r="M1018" s="22"/>
      <c r="N1018" s="22"/>
      <c r="O1018" s="22"/>
      <c r="P1018" s="22"/>
      <c r="Q1018" s="22"/>
      <c r="R1018" s="22"/>
    </row>
    <row r="1019" spans="1:18">
      <c r="A1019" s="22"/>
      <c r="B1019" s="111"/>
      <c r="C1019" s="111"/>
      <c r="D1019" s="111"/>
      <c r="E1019" s="22"/>
      <c r="F1019" s="22"/>
      <c r="G1019" s="22"/>
      <c r="H1019" s="22"/>
      <c r="I1019" s="22"/>
      <c r="J1019" s="22"/>
      <c r="K1019" s="22"/>
      <c r="L1019" s="22"/>
      <c r="M1019" s="22"/>
      <c r="N1019" s="22"/>
      <c r="O1019" s="22"/>
      <c r="P1019" s="22"/>
      <c r="Q1019" s="22"/>
      <c r="R1019" s="22"/>
    </row>
    <row r="1020" spans="1:18">
      <c r="A1020" s="22"/>
      <c r="B1020" s="111"/>
      <c r="C1020" s="111"/>
      <c r="D1020" s="111"/>
      <c r="E1020" s="22"/>
      <c r="F1020" s="22"/>
      <c r="G1020" s="22"/>
      <c r="H1020" s="22"/>
      <c r="I1020" s="22"/>
      <c r="J1020" s="22"/>
      <c r="K1020" s="22"/>
      <c r="L1020" s="22"/>
      <c r="M1020" s="22"/>
      <c r="N1020" s="22"/>
      <c r="O1020" s="22"/>
      <c r="P1020" s="22"/>
      <c r="Q1020" s="22"/>
      <c r="R1020" s="22"/>
    </row>
    <row r="1021" spans="1:18">
      <c r="A1021" s="22"/>
      <c r="B1021" s="111"/>
      <c r="C1021" s="111"/>
      <c r="D1021" s="111"/>
      <c r="E1021" s="22"/>
      <c r="F1021" s="22"/>
      <c r="G1021" s="22"/>
      <c r="H1021" s="22"/>
      <c r="I1021" s="22"/>
      <c r="J1021" s="22"/>
      <c r="K1021" s="22"/>
      <c r="L1021" s="22"/>
      <c r="M1021" s="22"/>
      <c r="N1021" s="22"/>
      <c r="O1021" s="22"/>
      <c r="P1021" s="22"/>
      <c r="Q1021" s="22"/>
      <c r="R1021" s="22"/>
    </row>
    <row r="1022" spans="1:18">
      <c r="A1022" s="22"/>
      <c r="B1022" s="111"/>
      <c r="C1022" s="111"/>
      <c r="D1022" s="111"/>
      <c r="E1022" s="22"/>
      <c r="F1022" s="22"/>
      <c r="G1022" s="22"/>
      <c r="H1022" s="22"/>
      <c r="I1022" s="22"/>
      <c r="J1022" s="22"/>
      <c r="K1022" s="22"/>
      <c r="L1022" s="22"/>
      <c r="M1022" s="22"/>
      <c r="N1022" s="22"/>
      <c r="O1022" s="22"/>
      <c r="P1022" s="22"/>
      <c r="Q1022" s="22"/>
      <c r="R1022" s="22"/>
    </row>
    <row r="1023" spans="1:18">
      <c r="A1023" s="22"/>
      <c r="B1023" s="111"/>
      <c r="C1023" s="111"/>
      <c r="D1023" s="111"/>
      <c r="E1023" s="22"/>
      <c r="F1023" s="22"/>
      <c r="G1023" s="22"/>
      <c r="H1023" s="22"/>
      <c r="I1023" s="22"/>
      <c r="J1023" s="22"/>
      <c r="K1023" s="22"/>
      <c r="L1023" s="22"/>
      <c r="M1023" s="22"/>
      <c r="N1023" s="22"/>
      <c r="O1023" s="22"/>
      <c r="P1023" s="22"/>
      <c r="Q1023" s="22"/>
      <c r="R1023" s="22"/>
    </row>
    <row r="1024" spans="1:18">
      <c r="A1024" s="22"/>
      <c r="B1024" s="111"/>
      <c r="C1024" s="111"/>
      <c r="D1024" s="111"/>
      <c r="E1024" s="22"/>
      <c r="F1024" s="22"/>
      <c r="G1024" s="22"/>
      <c r="H1024" s="22"/>
      <c r="I1024" s="22"/>
      <c r="J1024" s="22"/>
      <c r="K1024" s="22"/>
      <c r="L1024" s="22"/>
      <c r="M1024" s="22"/>
      <c r="N1024" s="22"/>
      <c r="O1024" s="22"/>
      <c r="P1024" s="22"/>
      <c r="Q1024" s="22"/>
      <c r="R1024" s="22"/>
    </row>
    <row r="1025" spans="1:18">
      <c r="A1025" s="22"/>
      <c r="B1025" s="111"/>
      <c r="C1025" s="111"/>
      <c r="D1025" s="111"/>
      <c r="E1025" s="22"/>
      <c r="F1025" s="22"/>
      <c r="G1025" s="22"/>
      <c r="H1025" s="22"/>
      <c r="I1025" s="22"/>
      <c r="J1025" s="22"/>
      <c r="K1025" s="22"/>
      <c r="L1025" s="22"/>
      <c r="M1025" s="22"/>
      <c r="N1025" s="22"/>
      <c r="O1025" s="22"/>
      <c r="P1025" s="22"/>
      <c r="Q1025" s="22"/>
      <c r="R1025" s="22"/>
    </row>
    <row r="1026" spans="1:18">
      <c r="A1026" s="22"/>
      <c r="B1026" s="111"/>
      <c r="C1026" s="111"/>
      <c r="D1026" s="111"/>
      <c r="E1026" s="22"/>
      <c r="F1026" s="22"/>
      <c r="G1026" s="22"/>
      <c r="H1026" s="22"/>
      <c r="I1026" s="22"/>
      <c r="J1026" s="22"/>
      <c r="K1026" s="22"/>
      <c r="L1026" s="22"/>
      <c r="M1026" s="22"/>
      <c r="N1026" s="22"/>
      <c r="O1026" s="22"/>
      <c r="P1026" s="22"/>
      <c r="Q1026" s="22"/>
      <c r="R1026" s="22"/>
    </row>
    <row r="1027" spans="1:18">
      <c r="A1027" s="22"/>
      <c r="B1027" s="111"/>
      <c r="C1027" s="111"/>
      <c r="D1027" s="111"/>
      <c r="E1027" s="22"/>
      <c r="F1027" s="22"/>
      <c r="G1027" s="22"/>
      <c r="H1027" s="22"/>
      <c r="I1027" s="22"/>
      <c r="J1027" s="22"/>
      <c r="K1027" s="22"/>
      <c r="L1027" s="22"/>
      <c r="M1027" s="22"/>
      <c r="N1027" s="22"/>
      <c r="O1027" s="22"/>
      <c r="P1027" s="22"/>
      <c r="Q1027" s="22"/>
      <c r="R1027" s="22"/>
    </row>
    <row r="1028" spans="1:18">
      <c r="A1028" s="22"/>
      <c r="B1028" s="111"/>
      <c r="C1028" s="111"/>
      <c r="D1028" s="111"/>
      <c r="E1028" s="22"/>
      <c r="F1028" s="22"/>
      <c r="G1028" s="22"/>
      <c r="H1028" s="22"/>
      <c r="I1028" s="22"/>
      <c r="J1028" s="22"/>
      <c r="K1028" s="22"/>
      <c r="L1028" s="22"/>
      <c r="M1028" s="22"/>
      <c r="N1028" s="22"/>
      <c r="O1028" s="22"/>
      <c r="P1028" s="22"/>
      <c r="Q1028" s="22"/>
      <c r="R1028" s="22"/>
    </row>
    <row r="1029" spans="1:18">
      <c r="A1029" s="22"/>
      <c r="B1029" s="111"/>
      <c r="C1029" s="111"/>
      <c r="D1029" s="111"/>
      <c r="E1029" s="22"/>
      <c r="F1029" s="22"/>
      <c r="G1029" s="22"/>
      <c r="H1029" s="22"/>
      <c r="I1029" s="22"/>
      <c r="J1029" s="22"/>
      <c r="K1029" s="22"/>
      <c r="L1029" s="22"/>
      <c r="M1029" s="22"/>
      <c r="N1029" s="22"/>
      <c r="O1029" s="22"/>
      <c r="P1029" s="22"/>
      <c r="Q1029" s="22"/>
      <c r="R1029" s="22"/>
    </row>
    <row r="1030" spans="1:18">
      <c r="A1030" s="22"/>
      <c r="B1030" s="111"/>
      <c r="C1030" s="111"/>
      <c r="D1030" s="111"/>
      <c r="E1030" s="22"/>
      <c r="F1030" s="22"/>
      <c r="G1030" s="22"/>
      <c r="H1030" s="22"/>
      <c r="I1030" s="22"/>
      <c r="J1030" s="22"/>
      <c r="K1030" s="22"/>
      <c r="L1030" s="22"/>
      <c r="M1030" s="22"/>
      <c r="N1030" s="22"/>
      <c r="O1030" s="22"/>
      <c r="P1030" s="22"/>
      <c r="Q1030" s="22"/>
      <c r="R1030" s="22"/>
    </row>
    <row r="1031" spans="1:18">
      <c r="A1031" s="22"/>
      <c r="B1031" s="111"/>
      <c r="C1031" s="111"/>
      <c r="D1031" s="111"/>
      <c r="E1031" s="22"/>
      <c r="F1031" s="22"/>
      <c r="G1031" s="22"/>
      <c r="H1031" s="22"/>
      <c r="I1031" s="22"/>
      <c r="J1031" s="22"/>
      <c r="K1031" s="22"/>
      <c r="L1031" s="22"/>
      <c r="M1031" s="22"/>
      <c r="N1031" s="22"/>
      <c r="O1031" s="22"/>
      <c r="P1031" s="22"/>
      <c r="Q1031" s="22"/>
      <c r="R1031" s="22"/>
    </row>
    <row r="1032" spans="1:18">
      <c r="A1032" s="22"/>
      <c r="B1032" s="111"/>
      <c r="C1032" s="111"/>
      <c r="D1032" s="111"/>
      <c r="E1032" s="22"/>
      <c r="F1032" s="22"/>
      <c r="G1032" s="22"/>
      <c r="H1032" s="22"/>
      <c r="I1032" s="22"/>
      <c r="J1032" s="22"/>
      <c r="K1032" s="22"/>
      <c r="L1032" s="22"/>
      <c r="M1032" s="22"/>
      <c r="N1032" s="22"/>
      <c r="O1032" s="22"/>
      <c r="P1032" s="22"/>
      <c r="Q1032" s="22"/>
      <c r="R1032" s="22"/>
    </row>
    <row r="1033" spans="1:18">
      <c r="A1033" s="22"/>
      <c r="B1033" s="111"/>
      <c r="C1033" s="111"/>
      <c r="D1033" s="111"/>
      <c r="E1033" s="22"/>
      <c r="F1033" s="22"/>
      <c r="G1033" s="22"/>
      <c r="H1033" s="22"/>
      <c r="I1033" s="22"/>
      <c r="J1033" s="22"/>
      <c r="K1033" s="22"/>
      <c r="L1033" s="22"/>
      <c r="M1033" s="22"/>
      <c r="N1033" s="22"/>
      <c r="O1033" s="22"/>
      <c r="P1033" s="22"/>
      <c r="Q1033" s="22"/>
      <c r="R1033" s="22"/>
    </row>
    <row r="1034" spans="1:18">
      <c r="A1034" s="22"/>
      <c r="B1034" s="111"/>
      <c r="C1034" s="111"/>
      <c r="D1034" s="111"/>
      <c r="E1034" s="22"/>
      <c r="F1034" s="22"/>
      <c r="G1034" s="22"/>
      <c r="H1034" s="22"/>
      <c r="I1034" s="22"/>
      <c r="J1034" s="22"/>
      <c r="K1034" s="22"/>
      <c r="L1034" s="22"/>
      <c r="M1034" s="22"/>
      <c r="N1034" s="22"/>
      <c r="O1034" s="22"/>
      <c r="P1034" s="22"/>
      <c r="Q1034" s="22"/>
      <c r="R1034" s="22"/>
    </row>
    <row r="1035" spans="1:18">
      <c r="A1035" s="22"/>
      <c r="B1035" s="111"/>
      <c r="C1035" s="111"/>
      <c r="D1035" s="111"/>
      <c r="E1035" s="22"/>
      <c r="F1035" s="22"/>
      <c r="G1035" s="22"/>
      <c r="H1035" s="22"/>
      <c r="I1035" s="22"/>
      <c r="J1035" s="22"/>
      <c r="K1035" s="22"/>
      <c r="L1035" s="22"/>
      <c r="M1035" s="22"/>
      <c r="N1035" s="22"/>
      <c r="O1035" s="22"/>
      <c r="P1035" s="22"/>
      <c r="Q1035" s="22"/>
      <c r="R1035" s="22"/>
    </row>
    <row r="1036" spans="1:18">
      <c r="A1036" s="22"/>
      <c r="B1036" s="111"/>
      <c r="C1036" s="111"/>
      <c r="D1036" s="111"/>
      <c r="E1036" s="22"/>
      <c r="F1036" s="22"/>
      <c r="G1036" s="22"/>
      <c r="H1036" s="22"/>
      <c r="I1036" s="22"/>
      <c r="J1036" s="22"/>
      <c r="K1036" s="22"/>
      <c r="L1036" s="22"/>
      <c r="M1036" s="22"/>
      <c r="N1036" s="22"/>
      <c r="O1036" s="22"/>
      <c r="P1036" s="22"/>
      <c r="Q1036" s="22"/>
      <c r="R1036" s="22"/>
    </row>
    <row r="1037" spans="1:18">
      <c r="A1037" s="22"/>
      <c r="B1037" s="111"/>
      <c r="C1037" s="111"/>
      <c r="D1037" s="111"/>
      <c r="E1037" s="22"/>
      <c r="F1037" s="22"/>
      <c r="G1037" s="22"/>
      <c r="H1037" s="22"/>
      <c r="I1037" s="22"/>
      <c r="J1037" s="22"/>
      <c r="K1037" s="22"/>
      <c r="L1037" s="22"/>
      <c r="M1037" s="22"/>
      <c r="N1037" s="22"/>
      <c r="O1037" s="22"/>
      <c r="P1037" s="22"/>
      <c r="Q1037" s="22"/>
      <c r="R1037" s="22"/>
    </row>
    <row r="1038" spans="1:18">
      <c r="A1038" s="22"/>
      <c r="B1038" s="111"/>
      <c r="C1038" s="111"/>
      <c r="D1038" s="111"/>
      <c r="E1038" s="22"/>
      <c r="F1038" s="22"/>
      <c r="G1038" s="22"/>
      <c r="H1038" s="22"/>
      <c r="I1038" s="22"/>
      <c r="J1038" s="22"/>
      <c r="K1038" s="22"/>
      <c r="L1038" s="22"/>
      <c r="M1038" s="22"/>
      <c r="N1038" s="22"/>
      <c r="O1038" s="22"/>
      <c r="P1038" s="22"/>
      <c r="Q1038" s="22"/>
      <c r="R1038" s="22"/>
    </row>
    <row r="1039" spans="1:18">
      <c r="A1039" s="22"/>
      <c r="B1039" s="111"/>
      <c r="C1039" s="111"/>
      <c r="D1039" s="111"/>
      <c r="E1039" s="22"/>
      <c r="F1039" s="22"/>
      <c r="G1039" s="22"/>
      <c r="H1039" s="22"/>
      <c r="I1039" s="22"/>
      <c r="J1039" s="22"/>
      <c r="K1039" s="22"/>
      <c r="L1039" s="22"/>
      <c r="M1039" s="22"/>
      <c r="N1039" s="22"/>
      <c r="O1039" s="22"/>
      <c r="P1039" s="22"/>
      <c r="Q1039" s="22"/>
      <c r="R1039" s="22"/>
    </row>
    <row r="1040" spans="1:18">
      <c r="A1040" s="22"/>
      <c r="B1040" s="111"/>
      <c r="C1040" s="111"/>
      <c r="D1040" s="111"/>
      <c r="E1040" s="22"/>
      <c r="F1040" s="22"/>
      <c r="G1040" s="22"/>
      <c r="H1040" s="22"/>
      <c r="I1040" s="22"/>
      <c r="J1040" s="22"/>
      <c r="K1040" s="22"/>
      <c r="L1040" s="22"/>
      <c r="M1040" s="22"/>
      <c r="N1040" s="22"/>
      <c r="O1040" s="22"/>
      <c r="P1040" s="22"/>
      <c r="Q1040" s="22"/>
      <c r="R1040" s="22"/>
    </row>
    <row r="1041" spans="1:18">
      <c r="A1041" s="22"/>
      <c r="B1041" s="111"/>
      <c r="C1041" s="111"/>
      <c r="D1041" s="111"/>
      <c r="E1041" s="22"/>
      <c r="F1041" s="22"/>
      <c r="G1041" s="22"/>
      <c r="H1041" s="22"/>
      <c r="I1041" s="22"/>
      <c r="J1041" s="22"/>
      <c r="K1041" s="22"/>
      <c r="L1041" s="22"/>
      <c r="M1041" s="22"/>
      <c r="N1041" s="22"/>
      <c r="O1041" s="22"/>
      <c r="P1041" s="22"/>
      <c r="Q1041" s="22"/>
      <c r="R1041" s="22"/>
    </row>
    <row r="1042" spans="1:18">
      <c r="A1042" s="22"/>
      <c r="B1042" s="111"/>
      <c r="C1042" s="111"/>
      <c r="D1042" s="111"/>
      <c r="E1042" s="22"/>
      <c r="F1042" s="22"/>
      <c r="G1042" s="22"/>
      <c r="H1042" s="22"/>
      <c r="I1042" s="22"/>
      <c r="J1042" s="22"/>
      <c r="K1042" s="22"/>
      <c r="L1042" s="22"/>
      <c r="M1042" s="22"/>
      <c r="N1042" s="22"/>
      <c r="O1042" s="22"/>
      <c r="P1042" s="22"/>
      <c r="Q1042" s="22"/>
      <c r="R1042" s="22"/>
    </row>
    <row r="1043" spans="1:18">
      <c r="A1043" s="22"/>
      <c r="B1043" s="111"/>
      <c r="C1043" s="111"/>
      <c r="D1043" s="111"/>
      <c r="E1043" s="22"/>
      <c r="F1043" s="22"/>
      <c r="G1043" s="22"/>
      <c r="H1043" s="22"/>
      <c r="I1043" s="22"/>
      <c r="J1043" s="22"/>
      <c r="K1043" s="22"/>
      <c r="L1043" s="22"/>
      <c r="M1043" s="22"/>
      <c r="N1043" s="22"/>
      <c r="O1043" s="22"/>
      <c r="P1043" s="22"/>
      <c r="Q1043" s="22"/>
      <c r="R1043" s="22"/>
    </row>
    <row r="1044" spans="1:18">
      <c r="A1044" s="22"/>
      <c r="B1044" s="111"/>
      <c r="C1044" s="111"/>
      <c r="D1044" s="111"/>
      <c r="E1044" s="22"/>
      <c r="F1044" s="22"/>
      <c r="G1044" s="22"/>
      <c r="H1044" s="22"/>
      <c r="I1044" s="22"/>
      <c r="J1044" s="22"/>
      <c r="K1044" s="22"/>
      <c r="L1044" s="22"/>
      <c r="M1044" s="22"/>
      <c r="N1044" s="22"/>
      <c r="O1044" s="22"/>
      <c r="P1044" s="22"/>
      <c r="Q1044" s="22"/>
      <c r="R1044" s="22"/>
    </row>
    <row r="1045" spans="1:18">
      <c r="A1045" s="22"/>
      <c r="B1045" s="111"/>
      <c r="C1045" s="111"/>
      <c r="D1045" s="111"/>
      <c r="E1045" s="22"/>
      <c r="F1045" s="22"/>
      <c r="G1045" s="22"/>
      <c r="H1045" s="22"/>
      <c r="I1045" s="22"/>
      <c r="J1045" s="22"/>
      <c r="K1045" s="22"/>
      <c r="L1045" s="22"/>
      <c r="M1045" s="22"/>
      <c r="N1045" s="22"/>
      <c r="O1045" s="22"/>
      <c r="P1045" s="22"/>
      <c r="Q1045" s="22"/>
      <c r="R1045" s="22"/>
    </row>
    <row r="1046" spans="1:18">
      <c r="A1046" s="22"/>
      <c r="B1046" s="111"/>
      <c r="C1046" s="111"/>
      <c r="D1046" s="111"/>
      <c r="E1046" s="22"/>
      <c r="F1046" s="22"/>
      <c r="G1046" s="22"/>
      <c r="H1046" s="22"/>
      <c r="I1046" s="22"/>
      <c r="J1046" s="22"/>
      <c r="K1046" s="22"/>
      <c r="L1046" s="22"/>
      <c r="M1046" s="22"/>
      <c r="N1046" s="22"/>
      <c r="O1046" s="22"/>
      <c r="P1046" s="22"/>
      <c r="Q1046" s="22"/>
      <c r="R1046" s="22"/>
    </row>
    <row r="1047" spans="1:18">
      <c r="A1047" s="22"/>
      <c r="B1047" s="111"/>
      <c r="C1047" s="111"/>
      <c r="D1047" s="111"/>
      <c r="E1047" s="22"/>
      <c r="F1047" s="22"/>
      <c r="G1047" s="22"/>
      <c r="H1047" s="22"/>
      <c r="I1047" s="22"/>
      <c r="J1047" s="22"/>
      <c r="K1047" s="22"/>
      <c r="L1047" s="22"/>
      <c r="M1047" s="22"/>
      <c r="N1047" s="22"/>
      <c r="O1047" s="22"/>
      <c r="P1047" s="22"/>
      <c r="Q1047" s="22"/>
      <c r="R1047" s="22"/>
    </row>
    <row r="1048" spans="1:18">
      <c r="A1048" s="22"/>
      <c r="B1048" s="111"/>
      <c r="C1048" s="111"/>
      <c r="D1048" s="111"/>
      <c r="E1048" s="22"/>
      <c r="F1048" s="22"/>
      <c r="G1048" s="22"/>
      <c r="H1048" s="22"/>
      <c r="I1048" s="22"/>
      <c r="J1048" s="22"/>
      <c r="K1048" s="22"/>
      <c r="L1048" s="22"/>
      <c r="M1048" s="22"/>
      <c r="N1048" s="22"/>
      <c r="O1048" s="22"/>
      <c r="P1048" s="22"/>
      <c r="Q1048" s="22"/>
      <c r="R1048" s="22"/>
    </row>
    <row r="1049" spans="1:18">
      <c r="A1049" s="22"/>
      <c r="B1049" s="111"/>
      <c r="C1049" s="111"/>
      <c r="D1049" s="111"/>
      <c r="E1049" s="22"/>
      <c r="F1049" s="22"/>
      <c r="G1049" s="22"/>
      <c r="H1049" s="22"/>
      <c r="I1049" s="22"/>
      <c r="J1049" s="22"/>
      <c r="K1049" s="22"/>
      <c r="L1049" s="22"/>
      <c r="M1049" s="22"/>
      <c r="N1049" s="22"/>
      <c r="O1049" s="22"/>
      <c r="P1049" s="22"/>
      <c r="Q1049" s="22"/>
      <c r="R1049" s="22"/>
    </row>
    <row r="1050" spans="1:18">
      <c r="A1050" s="22"/>
      <c r="B1050" s="111"/>
      <c r="C1050" s="111"/>
      <c r="D1050" s="111"/>
      <c r="E1050" s="22"/>
      <c r="F1050" s="22"/>
      <c r="G1050" s="22"/>
      <c r="H1050" s="22"/>
      <c r="I1050" s="22"/>
      <c r="J1050" s="22"/>
      <c r="K1050" s="22"/>
      <c r="L1050" s="22"/>
      <c r="M1050" s="22"/>
      <c r="N1050" s="22"/>
      <c r="O1050" s="22"/>
      <c r="P1050" s="22"/>
      <c r="Q1050" s="22"/>
      <c r="R1050" s="22"/>
    </row>
    <row r="1051" spans="1:18">
      <c r="A1051" s="22"/>
      <c r="B1051" s="111"/>
      <c r="C1051" s="111"/>
      <c r="D1051" s="111"/>
      <c r="E1051" s="22"/>
      <c r="F1051" s="22"/>
      <c r="G1051" s="22"/>
      <c r="H1051" s="22"/>
      <c r="I1051" s="22"/>
      <c r="J1051" s="22"/>
      <c r="K1051" s="22"/>
      <c r="L1051" s="22"/>
      <c r="M1051" s="22"/>
      <c r="N1051" s="22"/>
      <c r="O1051" s="22"/>
      <c r="P1051" s="22"/>
      <c r="Q1051" s="22"/>
      <c r="R1051" s="22"/>
    </row>
    <row r="1052" spans="1:18">
      <c r="A1052" s="22"/>
      <c r="B1052" s="111"/>
      <c r="C1052" s="111"/>
      <c r="D1052" s="111"/>
      <c r="E1052" s="22"/>
      <c r="F1052" s="22"/>
      <c r="G1052" s="22"/>
      <c r="H1052" s="22"/>
      <c r="I1052" s="22"/>
      <c r="J1052" s="22"/>
      <c r="K1052" s="22"/>
      <c r="L1052" s="22"/>
      <c r="M1052" s="22"/>
      <c r="N1052" s="22"/>
      <c r="O1052" s="22"/>
      <c r="P1052" s="22"/>
      <c r="Q1052" s="22"/>
      <c r="R1052" s="22"/>
    </row>
    <row r="1053" spans="1:18">
      <c r="A1053" s="22"/>
      <c r="B1053" s="111"/>
      <c r="C1053" s="111"/>
      <c r="D1053" s="111"/>
      <c r="E1053" s="22"/>
      <c r="F1053" s="22"/>
      <c r="G1053" s="22"/>
      <c r="H1053" s="22"/>
      <c r="I1053" s="22"/>
      <c r="J1053" s="22"/>
      <c r="K1053" s="22"/>
      <c r="L1053" s="22"/>
      <c r="M1053" s="22"/>
      <c r="N1053" s="22"/>
      <c r="O1053" s="22"/>
      <c r="P1053" s="22"/>
      <c r="Q1053" s="22"/>
      <c r="R1053" s="22"/>
    </row>
    <row r="1054" spans="1:18">
      <c r="A1054" s="22"/>
      <c r="B1054" s="111"/>
      <c r="C1054" s="111"/>
      <c r="D1054" s="111"/>
      <c r="E1054" s="22"/>
      <c r="F1054" s="22"/>
      <c r="G1054" s="22"/>
      <c r="H1054" s="22"/>
      <c r="I1054" s="22"/>
      <c r="J1054" s="22"/>
      <c r="K1054" s="22"/>
      <c r="L1054" s="22"/>
      <c r="M1054" s="22"/>
      <c r="N1054" s="22"/>
      <c r="O1054" s="22"/>
      <c r="P1054" s="22"/>
      <c r="Q1054" s="22"/>
      <c r="R1054" s="22"/>
    </row>
    <row r="1055" spans="1:18">
      <c r="A1055" s="22"/>
      <c r="B1055" s="111"/>
      <c r="C1055" s="111"/>
      <c r="D1055" s="111"/>
      <c r="E1055" s="22"/>
      <c r="F1055" s="22"/>
      <c r="G1055" s="22"/>
      <c r="H1055" s="22"/>
      <c r="I1055" s="22"/>
      <c r="J1055" s="22"/>
      <c r="K1055" s="22"/>
      <c r="L1055" s="22"/>
      <c r="M1055" s="22"/>
      <c r="N1055" s="22"/>
      <c r="O1055" s="22"/>
      <c r="P1055" s="22"/>
      <c r="Q1055" s="22"/>
      <c r="R1055" s="22"/>
    </row>
    <row r="1056" spans="1:18">
      <c r="A1056" s="22"/>
      <c r="B1056" s="111"/>
      <c r="C1056" s="111"/>
      <c r="D1056" s="111"/>
      <c r="E1056" s="22"/>
      <c r="F1056" s="22"/>
      <c r="G1056" s="22"/>
      <c r="H1056" s="22"/>
      <c r="I1056" s="22"/>
      <c r="J1056" s="22"/>
      <c r="K1056" s="22"/>
      <c r="L1056" s="22"/>
      <c r="M1056" s="22"/>
      <c r="N1056" s="22"/>
      <c r="O1056" s="22"/>
      <c r="P1056" s="22"/>
      <c r="Q1056" s="22"/>
      <c r="R1056" s="22"/>
    </row>
    <row r="1057" spans="1:18">
      <c r="A1057" s="22"/>
      <c r="B1057" s="111"/>
      <c r="C1057" s="111"/>
      <c r="D1057" s="111"/>
      <c r="E1057" s="22"/>
      <c r="F1057" s="22"/>
      <c r="G1057" s="22"/>
      <c r="H1057" s="22"/>
      <c r="I1057" s="22"/>
      <c r="J1057" s="22"/>
      <c r="K1057" s="22"/>
      <c r="L1057" s="22"/>
      <c r="M1057" s="22"/>
      <c r="N1057" s="22"/>
      <c r="O1057" s="22"/>
      <c r="P1057" s="22"/>
      <c r="Q1057" s="22"/>
      <c r="R1057" s="22"/>
    </row>
    <row r="1058" spans="1:18">
      <c r="A1058" s="22"/>
      <c r="B1058" s="111"/>
      <c r="C1058" s="111"/>
      <c r="D1058" s="111"/>
      <c r="E1058" s="22"/>
      <c r="F1058" s="22"/>
      <c r="G1058" s="22"/>
      <c r="H1058" s="22"/>
      <c r="I1058" s="22"/>
      <c r="J1058" s="22"/>
      <c r="K1058" s="22"/>
      <c r="L1058" s="22"/>
      <c r="M1058" s="22"/>
      <c r="N1058" s="22"/>
      <c r="O1058" s="22"/>
      <c r="P1058" s="22"/>
      <c r="Q1058" s="22"/>
      <c r="R1058" s="22"/>
    </row>
    <row r="1059" spans="1:18">
      <c r="A1059" s="22"/>
      <c r="B1059" s="111"/>
      <c r="C1059" s="111"/>
      <c r="D1059" s="111"/>
      <c r="E1059" s="22"/>
      <c r="F1059" s="22"/>
      <c r="G1059" s="22"/>
      <c r="H1059" s="22"/>
      <c r="I1059" s="22"/>
      <c r="J1059" s="22"/>
      <c r="K1059" s="22"/>
      <c r="L1059" s="22"/>
      <c r="M1059" s="22"/>
      <c r="N1059" s="22"/>
      <c r="O1059" s="22"/>
      <c r="P1059" s="22"/>
      <c r="Q1059" s="22"/>
      <c r="R1059" s="22"/>
    </row>
    <row r="1060" spans="1:18">
      <c r="A1060" s="22"/>
      <c r="B1060" s="111"/>
      <c r="C1060" s="111"/>
      <c r="D1060" s="111"/>
      <c r="E1060" s="22"/>
      <c r="F1060" s="22"/>
      <c r="G1060" s="22"/>
      <c r="H1060" s="22"/>
      <c r="I1060" s="22"/>
      <c r="J1060" s="22"/>
      <c r="K1060" s="22"/>
      <c r="L1060" s="22"/>
      <c r="M1060" s="22"/>
      <c r="N1060" s="22"/>
      <c r="O1060" s="22"/>
      <c r="P1060" s="22"/>
      <c r="Q1060" s="22"/>
      <c r="R1060" s="22"/>
    </row>
    <row r="1061" spans="1:18">
      <c r="A1061" s="22"/>
      <c r="B1061" s="111"/>
      <c r="C1061" s="111"/>
      <c r="D1061" s="111"/>
      <c r="E1061" s="22"/>
      <c r="F1061" s="22"/>
      <c r="G1061" s="22"/>
      <c r="H1061" s="22"/>
      <c r="I1061" s="22"/>
      <c r="J1061" s="22"/>
      <c r="K1061" s="22"/>
      <c r="L1061" s="22"/>
      <c r="M1061" s="22"/>
      <c r="N1061" s="22"/>
      <c r="O1061" s="22"/>
      <c r="P1061" s="22"/>
      <c r="Q1061" s="22"/>
      <c r="R1061" s="22"/>
    </row>
    <row r="1062" spans="1:18">
      <c r="A1062" s="22"/>
      <c r="B1062" s="111"/>
      <c r="C1062" s="111"/>
      <c r="D1062" s="111"/>
      <c r="E1062" s="22"/>
      <c r="F1062" s="22"/>
      <c r="G1062" s="22"/>
      <c r="H1062" s="22"/>
      <c r="I1062" s="22"/>
      <c r="J1062" s="22"/>
      <c r="K1062" s="22"/>
      <c r="L1062" s="22"/>
      <c r="M1062" s="22"/>
      <c r="N1062" s="22"/>
      <c r="O1062" s="22"/>
      <c r="P1062" s="22"/>
      <c r="Q1062" s="22"/>
      <c r="R1062" s="22"/>
    </row>
    <row r="1063" spans="1:18">
      <c r="A1063" s="22"/>
      <c r="B1063" s="111"/>
      <c r="C1063" s="111"/>
      <c r="D1063" s="111"/>
      <c r="E1063" s="22"/>
      <c r="F1063" s="22"/>
      <c r="G1063" s="22"/>
      <c r="H1063" s="22"/>
      <c r="I1063" s="22"/>
      <c r="J1063" s="22"/>
      <c r="K1063" s="22"/>
      <c r="L1063" s="22"/>
      <c r="M1063" s="22"/>
      <c r="N1063" s="22"/>
      <c r="O1063" s="22"/>
      <c r="P1063" s="22"/>
      <c r="Q1063" s="22"/>
      <c r="R1063" s="22"/>
    </row>
    <row r="1064" spans="1:18">
      <c r="A1064" s="22"/>
      <c r="B1064" s="111"/>
      <c r="C1064" s="111"/>
      <c r="D1064" s="111"/>
      <c r="E1064" s="22"/>
      <c r="F1064" s="22"/>
      <c r="G1064" s="22"/>
      <c r="H1064" s="22"/>
      <c r="I1064" s="22"/>
      <c r="J1064" s="22"/>
      <c r="K1064" s="22"/>
      <c r="L1064" s="22"/>
      <c r="M1064" s="22"/>
      <c r="N1064" s="22"/>
      <c r="O1064" s="22"/>
      <c r="P1064" s="22"/>
      <c r="Q1064" s="22"/>
      <c r="R1064" s="22"/>
    </row>
    <row r="1065" spans="1:18">
      <c r="A1065" s="22"/>
      <c r="B1065" s="111"/>
      <c r="C1065" s="111"/>
      <c r="D1065" s="111"/>
      <c r="E1065" s="22"/>
      <c r="F1065" s="22"/>
      <c r="G1065" s="22"/>
      <c r="H1065" s="22"/>
      <c r="I1065" s="22"/>
      <c r="J1065" s="22"/>
      <c r="K1065" s="22"/>
      <c r="L1065" s="22"/>
      <c r="M1065" s="22"/>
      <c r="N1065" s="22"/>
      <c r="O1065" s="22"/>
      <c r="P1065" s="22"/>
      <c r="Q1065" s="22"/>
      <c r="R1065" s="22"/>
    </row>
    <row r="1066" spans="1:18">
      <c r="A1066" s="22"/>
      <c r="B1066" s="111"/>
      <c r="C1066" s="111"/>
      <c r="D1066" s="111"/>
      <c r="E1066" s="22"/>
      <c r="F1066" s="22"/>
      <c r="G1066" s="22"/>
      <c r="H1066" s="22"/>
      <c r="I1066" s="22"/>
      <c r="J1066" s="22"/>
      <c r="K1066" s="22"/>
      <c r="L1066" s="22"/>
      <c r="M1066" s="22"/>
      <c r="N1066" s="22"/>
      <c r="O1066" s="22"/>
      <c r="P1066" s="22"/>
      <c r="Q1066" s="22"/>
      <c r="R1066" s="22"/>
    </row>
    <row r="1067" spans="1:18">
      <c r="A1067" s="22"/>
      <c r="B1067" s="111"/>
      <c r="C1067" s="111"/>
      <c r="D1067" s="111"/>
      <c r="E1067" s="22"/>
      <c r="F1067" s="22"/>
      <c r="G1067" s="22"/>
      <c r="H1067" s="22"/>
      <c r="I1067" s="22"/>
      <c r="J1067" s="22"/>
      <c r="K1067" s="22"/>
      <c r="L1067" s="22"/>
      <c r="M1067" s="22"/>
      <c r="N1067" s="22"/>
      <c r="O1067" s="22"/>
      <c r="P1067" s="22"/>
      <c r="Q1067" s="22"/>
      <c r="R1067" s="22"/>
    </row>
    <row r="1068" spans="1:18">
      <c r="A1068" s="22"/>
      <c r="B1068" s="111"/>
      <c r="C1068" s="111"/>
      <c r="D1068" s="111"/>
      <c r="E1068" s="22"/>
      <c r="F1068" s="22"/>
      <c r="G1068" s="22"/>
      <c r="H1068" s="22"/>
      <c r="I1068" s="22"/>
      <c r="J1068" s="22"/>
      <c r="K1068" s="22"/>
      <c r="L1068" s="22"/>
      <c r="M1068" s="22"/>
      <c r="N1068" s="22"/>
      <c r="O1068" s="22"/>
      <c r="P1068" s="22"/>
      <c r="Q1068" s="22"/>
      <c r="R1068" s="22"/>
    </row>
    <row r="1069" spans="1:18">
      <c r="A1069" s="22"/>
      <c r="B1069" s="111"/>
      <c r="C1069" s="111"/>
      <c r="D1069" s="111"/>
      <c r="E1069" s="22"/>
      <c r="F1069" s="22"/>
      <c r="G1069" s="22"/>
      <c r="H1069" s="22"/>
      <c r="I1069" s="22"/>
      <c r="J1069" s="22"/>
      <c r="K1069" s="22"/>
      <c r="L1069" s="22"/>
      <c r="M1069" s="22"/>
      <c r="N1069" s="22"/>
      <c r="O1069" s="22"/>
      <c r="P1069" s="22"/>
      <c r="Q1069" s="22"/>
      <c r="R1069" s="22"/>
    </row>
    <row r="1070" spans="1:18">
      <c r="A1070" s="22"/>
      <c r="B1070" s="111"/>
      <c r="C1070" s="111"/>
      <c r="D1070" s="111"/>
      <c r="E1070" s="22"/>
      <c r="F1070" s="22"/>
      <c r="G1070" s="22"/>
      <c r="H1070" s="22"/>
      <c r="I1070" s="22"/>
      <c r="J1070" s="22"/>
      <c r="K1070" s="22"/>
      <c r="L1070" s="22"/>
      <c r="M1070" s="22"/>
      <c r="N1070" s="22"/>
      <c r="O1070" s="22"/>
      <c r="P1070" s="22"/>
      <c r="Q1070" s="22"/>
      <c r="R1070" s="22"/>
    </row>
    <row r="1071" spans="1:18">
      <c r="A1071" s="22"/>
      <c r="B1071" s="111"/>
      <c r="C1071" s="111"/>
      <c r="D1071" s="111"/>
      <c r="E1071" s="22"/>
      <c r="F1071" s="22"/>
      <c r="G1071" s="22"/>
      <c r="H1071" s="22"/>
      <c r="I1071" s="22"/>
      <c r="J1071" s="22"/>
      <c r="K1071" s="22"/>
      <c r="L1071" s="22"/>
      <c r="M1071" s="22"/>
      <c r="N1071" s="22"/>
      <c r="O1071" s="22"/>
      <c r="P1071" s="22"/>
      <c r="Q1071" s="22"/>
      <c r="R1071" s="22"/>
    </row>
    <row r="1072" spans="1:18">
      <c r="A1072" s="22"/>
      <c r="B1072" s="111"/>
      <c r="C1072" s="111"/>
      <c r="D1072" s="111"/>
      <c r="E1072" s="22"/>
      <c r="F1072" s="22"/>
      <c r="G1072" s="22"/>
      <c r="H1072" s="22"/>
      <c r="I1072" s="22"/>
      <c r="J1072" s="22"/>
      <c r="K1072" s="22"/>
      <c r="L1072" s="22"/>
      <c r="M1072" s="22"/>
      <c r="N1072" s="22"/>
      <c r="O1072" s="22"/>
      <c r="P1072" s="22"/>
      <c r="Q1072" s="22"/>
      <c r="R1072" s="22"/>
    </row>
    <row r="1073" spans="1:18">
      <c r="A1073" s="22"/>
      <c r="B1073" s="111"/>
      <c r="C1073" s="111"/>
      <c r="D1073" s="111"/>
      <c r="E1073" s="22"/>
      <c r="F1073" s="22"/>
      <c r="G1073" s="22"/>
      <c r="H1073" s="22"/>
      <c r="I1073" s="22"/>
      <c r="J1073" s="22"/>
      <c r="K1073" s="22"/>
      <c r="L1073" s="22"/>
      <c r="M1073" s="22"/>
      <c r="N1073" s="22"/>
      <c r="O1073" s="22"/>
      <c r="P1073" s="22"/>
      <c r="Q1073" s="22"/>
      <c r="R1073" s="22"/>
    </row>
    <row r="1074" spans="1:18">
      <c r="A1074" s="22"/>
      <c r="B1074" s="111"/>
      <c r="C1074" s="111"/>
      <c r="D1074" s="111"/>
      <c r="E1074" s="22"/>
      <c r="F1074" s="22"/>
      <c r="G1074" s="22"/>
      <c r="H1074" s="22"/>
      <c r="I1074" s="22"/>
      <c r="J1074" s="22"/>
      <c r="K1074" s="22"/>
      <c r="L1074" s="22"/>
      <c r="M1074" s="22"/>
      <c r="N1074" s="22"/>
      <c r="O1074" s="22"/>
      <c r="P1074" s="22"/>
      <c r="Q1074" s="22"/>
      <c r="R1074" s="22"/>
    </row>
    <row r="1075" spans="1:18">
      <c r="A1075" s="22"/>
      <c r="B1075" s="111"/>
      <c r="C1075" s="111"/>
      <c r="D1075" s="111"/>
      <c r="E1075" s="22"/>
      <c r="F1075" s="22"/>
      <c r="G1075" s="22"/>
      <c r="H1075" s="22"/>
      <c r="I1075" s="22"/>
      <c r="J1075" s="22"/>
      <c r="K1075" s="22"/>
      <c r="L1075" s="22"/>
      <c r="M1075" s="22"/>
      <c r="N1075" s="22"/>
      <c r="O1075" s="22"/>
      <c r="P1075" s="22"/>
      <c r="Q1075" s="22"/>
      <c r="R1075" s="22"/>
    </row>
    <row r="1076" spans="1:18">
      <c r="A1076" s="22"/>
      <c r="B1076" s="111"/>
      <c r="C1076" s="111"/>
      <c r="D1076" s="111"/>
      <c r="E1076" s="22"/>
      <c r="F1076" s="22"/>
      <c r="G1076" s="22"/>
      <c r="H1076" s="22"/>
      <c r="I1076" s="22"/>
      <c r="J1076" s="22"/>
      <c r="K1076" s="22"/>
      <c r="L1076" s="22"/>
      <c r="M1076" s="22"/>
      <c r="N1076" s="22"/>
      <c r="O1076" s="22"/>
      <c r="P1076" s="22"/>
      <c r="Q1076" s="22"/>
      <c r="R1076" s="22"/>
    </row>
    <row r="1077" spans="1:18">
      <c r="A1077" s="22"/>
      <c r="B1077" s="111"/>
      <c r="C1077" s="111"/>
      <c r="D1077" s="111"/>
      <c r="E1077" s="22"/>
      <c r="F1077" s="22"/>
      <c r="G1077" s="22"/>
      <c r="H1077" s="22"/>
      <c r="I1077" s="22"/>
      <c r="J1077" s="22"/>
      <c r="K1077" s="22"/>
      <c r="L1077" s="22"/>
      <c r="M1077" s="22"/>
      <c r="N1077" s="22"/>
      <c r="O1077" s="22"/>
      <c r="P1077" s="22"/>
      <c r="Q1077" s="22"/>
      <c r="R1077" s="22"/>
    </row>
    <row r="1078" spans="1:18">
      <c r="A1078" s="22"/>
      <c r="B1078" s="111"/>
      <c r="C1078" s="111"/>
      <c r="D1078" s="111"/>
      <c r="E1078" s="22"/>
      <c r="F1078" s="22"/>
      <c r="G1078" s="22"/>
      <c r="H1078" s="22"/>
      <c r="I1078" s="22"/>
      <c r="J1078" s="22"/>
      <c r="K1078" s="22"/>
      <c r="L1078" s="22"/>
      <c r="M1078" s="22"/>
      <c r="N1078" s="22"/>
      <c r="O1078" s="22"/>
      <c r="P1078" s="22"/>
      <c r="Q1078" s="22"/>
      <c r="R1078" s="22"/>
    </row>
    <row r="1079" spans="1:18">
      <c r="A1079" s="22"/>
      <c r="B1079" s="111"/>
      <c r="C1079" s="111"/>
      <c r="D1079" s="111"/>
      <c r="E1079" s="22"/>
      <c r="F1079" s="22"/>
      <c r="G1079" s="22"/>
      <c r="H1079" s="22"/>
      <c r="I1079" s="22"/>
      <c r="J1079" s="22"/>
      <c r="K1079" s="22"/>
      <c r="L1079" s="22"/>
      <c r="M1079" s="22"/>
      <c r="N1079" s="22"/>
      <c r="O1079" s="22"/>
      <c r="P1079" s="22"/>
      <c r="Q1079" s="22"/>
      <c r="R1079" s="22"/>
    </row>
    <row r="1080" spans="1:18">
      <c r="A1080" s="22"/>
      <c r="B1080" s="111"/>
      <c r="C1080" s="111"/>
      <c r="D1080" s="111"/>
      <c r="E1080" s="22"/>
      <c r="F1080" s="22"/>
      <c r="G1080" s="22"/>
      <c r="H1080" s="22"/>
      <c r="I1080" s="22"/>
      <c r="J1080" s="22"/>
      <c r="K1080" s="22"/>
      <c r="L1080" s="22"/>
      <c r="M1080" s="22"/>
      <c r="N1080" s="22"/>
      <c r="O1080" s="22"/>
      <c r="P1080" s="22"/>
      <c r="Q1080" s="22"/>
      <c r="R1080" s="22"/>
    </row>
    <row r="1081" spans="1:18">
      <c r="A1081" s="22"/>
      <c r="B1081" s="111"/>
      <c r="C1081" s="111"/>
      <c r="D1081" s="111"/>
      <c r="E1081" s="22"/>
      <c r="F1081" s="22"/>
      <c r="G1081" s="22"/>
      <c r="H1081" s="22"/>
      <c r="I1081" s="22"/>
      <c r="J1081" s="22"/>
      <c r="K1081" s="22"/>
      <c r="L1081" s="22"/>
      <c r="M1081" s="22"/>
      <c r="N1081" s="22"/>
      <c r="O1081" s="22"/>
      <c r="P1081" s="22"/>
      <c r="Q1081" s="22"/>
      <c r="R1081" s="22"/>
    </row>
    <row r="1082" spans="1:18">
      <c r="A1082" s="22"/>
      <c r="B1082" s="111"/>
      <c r="C1082" s="111"/>
      <c r="D1082" s="111"/>
      <c r="E1082" s="22"/>
      <c r="F1082" s="22"/>
      <c r="G1082" s="22"/>
      <c r="H1082" s="22"/>
      <c r="I1082" s="22"/>
      <c r="J1082" s="22"/>
      <c r="K1082" s="22"/>
      <c r="L1082" s="22"/>
      <c r="M1082" s="22"/>
      <c r="N1082" s="22"/>
      <c r="O1082" s="22"/>
      <c r="P1082" s="22"/>
      <c r="Q1082" s="22"/>
      <c r="R1082" s="22"/>
    </row>
    <row r="1083" spans="1:18">
      <c r="A1083" s="22"/>
      <c r="B1083" s="111"/>
      <c r="C1083" s="111"/>
      <c r="D1083" s="111"/>
      <c r="E1083" s="22"/>
      <c r="F1083" s="22"/>
      <c r="G1083" s="22"/>
      <c r="H1083" s="22"/>
      <c r="I1083" s="22"/>
      <c r="J1083" s="22"/>
      <c r="K1083" s="22"/>
      <c r="L1083" s="22"/>
      <c r="M1083" s="22"/>
      <c r="N1083" s="22"/>
      <c r="O1083" s="22"/>
      <c r="P1083" s="22"/>
      <c r="Q1083" s="22"/>
      <c r="R1083" s="22"/>
    </row>
    <row r="1084" spans="1:18">
      <c r="A1084" s="22"/>
      <c r="B1084" s="111"/>
      <c r="C1084" s="111"/>
      <c r="D1084" s="111"/>
      <c r="E1084" s="22"/>
      <c r="F1084" s="22"/>
      <c r="G1084" s="22"/>
      <c r="H1084" s="22"/>
      <c r="I1084" s="22"/>
      <c r="J1084" s="22"/>
      <c r="K1084" s="22"/>
      <c r="L1084" s="22"/>
      <c r="M1084" s="22"/>
      <c r="N1084" s="22"/>
      <c r="O1084" s="22"/>
      <c r="P1084" s="22"/>
      <c r="Q1084" s="22"/>
      <c r="R1084" s="22"/>
    </row>
    <row r="1085" spans="1:18">
      <c r="A1085" s="22"/>
      <c r="B1085" s="111"/>
      <c r="C1085" s="111"/>
      <c r="D1085" s="111"/>
      <c r="E1085" s="22"/>
      <c r="F1085" s="22"/>
      <c r="G1085" s="22"/>
      <c r="H1085" s="22"/>
      <c r="I1085" s="22"/>
      <c r="J1085" s="22"/>
      <c r="K1085" s="22"/>
      <c r="L1085" s="22"/>
      <c r="M1085" s="22"/>
      <c r="N1085" s="22"/>
      <c r="O1085" s="22"/>
      <c r="P1085" s="22"/>
      <c r="Q1085" s="22"/>
      <c r="R1085" s="22"/>
    </row>
    <row r="1086" spans="1:18">
      <c r="A1086" s="22"/>
      <c r="B1086" s="111"/>
      <c r="C1086" s="111"/>
      <c r="D1086" s="111"/>
      <c r="E1086" s="22"/>
      <c r="F1086" s="22"/>
      <c r="G1086" s="22"/>
      <c r="H1086" s="22"/>
      <c r="I1086" s="22"/>
      <c r="J1086" s="22"/>
      <c r="K1086" s="22"/>
      <c r="L1086" s="22"/>
      <c r="M1086" s="22"/>
      <c r="N1086" s="22"/>
      <c r="O1086" s="22"/>
      <c r="P1086" s="22"/>
      <c r="Q1086" s="22"/>
      <c r="R1086" s="22"/>
    </row>
    <row r="1087" spans="1:18">
      <c r="A1087" s="22"/>
      <c r="B1087" s="111"/>
      <c r="C1087" s="111"/>
      <c r="D1087" s="111"/>
      <c r="E1087" s="22"/>
      <c r="F1087" s="22"/>
      <c r="G1087" s="22"/>
      <c r="H1087" s="22"/>
      <c r="I1087" s="22"/>
      <c r="J1087" s="22"/>
      <c r="K1087" s="22"/>
      <c r="L1087" s="22"/>
      <c r="M1087" s="22"/>
      <c r="N1087" s="22"/>
      <c r="O1087" s="22"/>
      <c r="P1087" s="22"/>
      <c r="Q1087" s="22"/>
      <c r="R1087" s="22"/>
    </row>
    <row r="1088" spans="1:18">
      <c r="A1088" s="22"/>
      <c r="B1088" s="111"/>
      <c r="C1088" s="111"/>
      <c r="D1088" s="111"/>
      <c r="E1088" s="22"/>
      <c r="F1088" s="22"/>
      <c r="G1088" s="22"/>
      <c r="H1088" s="22"/>
      <c r="I1088" s="22"/>
      <c r="J1088" s="22"/>
      <c r="K1088" s="22"/>
      <c r="L1088" s="22"/>
      <c r="M1088" s="22"/>
      <c r="N1088" s="22"/>
      <c r="O1088" s="22"/>
      <c r="P1088" s="22"/>
      <c r="Q1088" s="22"/>
      <c r="R1088" s="22"/>
    </row>
    <row r="1089" spans="1:18">
      <c r="A1089" s="22"/>
      <c r="B1089" s="111"/>
      <c r="C1089" s="111"/>
      <c r="D1089" s="111"/>
      <c r="E1089" s="22"/>
      <c r="F1089" s="22"/>
      <c r="G1089" s="22"/>
      <c r="H1089" s="22"/>
      <c r="I1089" s="22"/>
      <c r="J1089" s="22"/>
      <c r="K1089" s="22"/>
      <c r="L1089" s="22"/>
      <c r="M1089" s="22"/>
      <c r="N1089" s="22"/>
      <c r="O1089" s="22"/>
      <c r="P1089" s="22"/>
      <c r="Q1089" s="22"/>
      <c r="R1089" s="22"/>
    </row>
    <row r="1090" spans="1:18">
      <c r="A1090" s="22"/>
      <c r="B1090" s="111"/>
      <c r="C1090" s="111"/>
      <c r="D1090" s="111"/>
      <c r="E1090" s="22"/>
      <c r="F1090" s="22"/>
      <c r="G1090" s="22"/>
      <c r="H1090" s="22"/>
      <c r="I1090" s="22"/>
      <c r="J1090" s="22"/>
      <c r="K1090" s="22"/>
      <c r="L1090" s="22"/>
      <c r="M1090" s="22"/>
      <c r="N1090" s="22"/>
      <c r="O1090" s="22"/>
      <c r="P1090" s="22"/>
      <c r="Q1090" s="22"/>
      <c r="R1090" s="22"/>
    </row>
    <row r="1091" spans="1:18">
      <c r="A1091" s="22"/>
      <c r="B1091" s="111"/>
      <c r="C1091" s="111"/>
      <c r="D1091" s="111"/>
      <c r="E1091" s="22"/>
      <c r="F1091" s="22"/>
      <c r="G1091" s="22"/>
      <c r="H1091" s="22"/>
      <c r="I1091" s="22"/>
      <c r="J1091" s="22"/>
      <c r="K1091" s="22"/>
      <c r="L1091" s="22"/>
      <c r="M1091" s="22"/>
      <c r="N1091" s="22"/>
      <c r="O1091" s="22"/>
      <c r="P1091" s="22"/>
      <c r="Q1091" s="22"/>
      <c r="R1091" s="22"/>
    </row>
    <row r="1092" spans="1:18">
      <c r="A1092" s="22"/>
      <c r="B1092" s="111"/>
      <c r="C1092" s="111"/>
      <c r="D1092" s="111"/>
      <c r="E1092" s="22"/>
      <c r="F1092" s="22"/>
      <c r="G1092" s="22"/>
      <c r="H1092" s="22"/>
      <c r="I1092" s="22"/>
      <c r="J1092" s="22"/>
      <c r="K1092" s="22"/>
      <c r="L1092" s="22"/>
      <c r="M1092" s="22"/>
      <c r="N1092" s="22"/>
      <c r="O1092" s="22"/>
      <c r="P1092" s="22"/>
      <c r="Q1092" s="22"/>
      <c r="R1092" s="22"/>
    </row>
    <row r="1093" spans="1:18">
      <c r="A1093" s="22"/>
      <c r="B1093" s="111"/>
      <c r="C1093" s="111"/>
      <c r="D1093" s="111"/>
      <c r="E1093" s="22"/>
      <c r="F1093" s="22"/>
      <c r="G1093" s="22"/>
      <c r="H1093" s="22"/>
      <c r="I1093" s="22"/>
      <c r="J1093" s="22"/>
      <c r="K1093" s="22"/>
      <c r="L1093" s="22"/>
      <c r="M1093" s="22"/>
      <c r="N1093" s="22"/>
      <c r="O1093" s="22"/>
      <c r="P1093" s="22"/>
      <c r="Q1093" s="22"/>
      <c r="R1093" s="22"/>
    </row>
    <row r="1094" spans="1:18">
      <c r="A1094" s="22"/>
      <c r="B1094" s="111"/>
      <c r="C1094" s="111"/>
      <c r="D1094" s="111"/>
      <c r="E1094" s="22"/>
      <c r="F1094" s="22"/>
      <c r="G1094" s="22"/>
      <c r="H1094" s="22"/>
      <c r="I1094" s="22"/>
      <c r="J1094" s="22"/>
      <c r="K1094" s="22"/>
      <c r="L1094" s="22"/>
      <c r="M1094" s="22"/>
      <c r="N1094" s="22"/>
      <c r="O1094" s="22"/>
      <c r="P1094" s="22"/>
      <c r="Q1094" s="22"/>
      <c r="R1094" s="22"/>
    </row>
    <row r="1095" spans="1:18">
      <c r="A1095" s="22"/>
      <c r="B1095" s="111"/>
      <c r="C1095" s="111"/>
      <c r="D1095" s="111"/>
      <c r="E1095" s="22"/>
      <c r="F1095" s="22"/>
      <c r="G1095" s="22"/>
      <c r="H1095" s="22"/>
      <c r="I1095" s="22"/>
      <c r="J1095" s="22"/>
      <c r="K1095" s="22"/>
      <c r="L1095" s="22"/>
      <c r="M1095" s="22"/>
      <c r="N1095" s="22"/>
      <c r="O1095" s="22"/>
      <c r="P1095" s="22"/>
      <c r="Q1095" s="22"/>
      <c r="R1095" s="22"/>
    </row>
    <row r="1096" spans="1:18">
      <c r="A1096" s="22"/>
      <c r="B1096" s="111"/>
      <c r="C1096" s="111"/>
      <c r="D1096" s="111"/>
      <c r="E1096" s="22"/>
      <c r="F1096" s="22"/>
      <c r="G1096" s="22"/>
      <c r="H1096" s="22"/>
      <c r="I1096" s="22"/>
      <c r="J1096" s="22"/>
      <c r="K1096" s="22"/>
      <c r="L1096" s="22"/>
      <c r="M1096" s="22"/>
      <c r="N1096" s="22"/>
      <c r="O1096" s="22"/>
      <c r="P1096" s="22"/>
      <c r="Q1096" s="22"/>
      <c r="R1096" s="22"/>
    </row>
    <row r="1097" spans="1:18">
      <c r="A1097" s="22"/>
      <c r="B1097" s="111"/>
      <c r="C1097" s="111"/>
      <c r="D1097" s="111"/>
      <c r="E1097" s="22"/>
      <c r="F1097" s="22"/>
      <c r="G1097" s="22"/>
      <c r="H1097" s="22"/>
      <c r="I1097" s="22"/>
      <c r="J1097" s="22"/>
      <c r="K1097" s="22"/>
      <c r="L1097" s="22"/>
      <c r="M1097" s="22"/>
      <c r="N1097" s="22"/>
      <c r="O1097" s="22"/>
      <c r="P1097" s="22"/>
      <c r="Q1097" s="22"/>
      <c r="R1097" s="22"/>
    </row>
    <row r="1098" spans="1:18">
      <c r="A1098" s="22"/>
      <c r="B1098" s="111"/>
      <c r="C1098" s="111"/>
      <c r="D1098" s="111"/>
      <c r="E1098" s="22"/>
      <c r="F1098" s="22"/>
      <c r="G1098" s="22"/>
      <c r="H1098" s="22"/>
      <c r="I1098" s="22"/>
      <c r="J1098" s="22"/>
      <c r="K1098" s="22"/>
      <c r="L1098" s="22"/>
      <c r="M1098" s="22"/>
      <c r="N1098" s="22"/>
      <c r="O1098" s="22"/>
      <c r="P1098" s="22"/>
      <c r="Q1098" s="22"/>
      <c r="R1098" s="22"/>
    </row>
    <row r="1099" spans="1:18">
      <c r="A1099" s="22"/>
      <c r="B1099" s="111"/>
      <c r="C1099" s="111"/>
      <c r="D1099" s="111"/>
      <c r="E1099" s="22"/>
      <c r="F1099" s="22"/>
      <c r="G1099" s="22"/>
      <c r="H1099" s="22"/>
      <c r="I1099" s="22"/>
      <c r="J1099" s="22"/>
      <c r="K1099" s="22"/>
      <c r="L1099" s="22"/>
      <c r="M1099" s="22"/>
      <c r="N1099" s="22"/>
      <c r="O1099" s="22"/>
      <c r="P1099" s="22"/>
      <c r="Q1099" s="22"/>
      <c r="R1099" s="22"/>
    </row>
    <row r="1100" spans="1:18">
      <c r="A1100" s="22"/>
      <c r="B1100" s="111"/>
      <c r="C1100" s="111"/>
      <c r="D1100" s="111"/>
      <c r="E1100" s="22"/>
      <c r="F1100" s="22"/>
      <c r="G1100" s="22"/>
      <c r="H1100" s="22"/>
      <c r="I1100" s="22"/>
      <c r="J1100" s="22"/>
      <c r="K1100" s="22"/>
      <c r="L1100" s="22"/>
      <c r="M1100" s="22"/>
      <c r="N1100" s="22"/>
      <c r="O1100" s="22"/>
      <c r="P1100" s="22"/>
      <c r="Q1100" s="22"/>
      <c r="R1100" s="22"/>
    </row>
    <row r="1101" spans="1:18">
      <c r="A1101" s="22"/>
      <c r="B1101" s="111"/>
      <c r="C1101" s="111"/>
      <c r="D1101" s="111"/>
      <c r="E1101" s="22"/>
      <c r="F1101" s="22"/>
      <c r="G1101" s="22"/>
      <c r="H1101" s="22"/>
      <c r="I1101" s="22"/>
      <c r="J1101" s="22"/>
      <c r="K1101" s="22"/>
      <c r="L1101" s="22"/>
      <c r="M1101" s="22"/>
      <c r="N1101" s="22"/>
      <c r="O1101" s="22"/>
      <c r="P1101" s="22"/>
      <c r="Q1101" s="22"/>
      <c r="R1101" s="22"/>
    </row>
    <row r="1102" spans="1:18">
      <c r="A1102" s="22"/>
      <c r="B1102" s="111"/>
      <c r="C1102" s="111"/>
      <c r="D1102" s="111"/>
      <c r="E1102" s="22"/>
      <c r="F1102" s="22"/>
      <c r="G1102" s="22"/>
      <c r="H1102" s="22"/>
      <c r="I1102" s="22"/>
      <c r="J1102" s="22"/>
      <c r="K1102" s="22"/>
      <c r="L1102" s="22"/>
      <c r="M1102" s="22"/>
      <c r="N1102" s="22"/>
      <c r="O1102" s="22"/>
      <c r="P1102" s="22"/>
      <c r="Q1102" s="22"/>
      <c r="R1102" s="22"/>
    </row>
    <row r="1103" spans="1:18">
      <c r="A1103" s="22"/>
      <c r="B1103" s="111"/>
      <c r="C1103" s="111"/>
      <c r="D1103" s="111"/>
      <c r="E1103" s="22"/>
      <c r="F1103" s="22"/>
      <c r="G1103" s="22"/>
      <c r="H1103" s="22"/>
      <c r="I1103" s="22"/>
      <c r="J1103" s="22"/>
      <c r="K1103" s="22"/>
      <c r="L1103" s="22"/>
      <c r="M1103" s="22"/>
      <c r="N1103" s="22"/>
      <c r="O1103" s="22"/>
      <c r="P1103" s="22"/>
      <c r="Q1103" s="22"/>
      <c r="R1103" s="22"/>
    </row>
    <row r="1104" spans="1:18">
      <c r="A1104" s="22"/>
      <c r="B1104" s="111"/>
      <c r="C1104" s="111"/>
      <c r="D1104" s="111"/>
      <c r="E1104" s="22"/>
      <c r="F1104" s="22"/>
      <c r="G1104" s="22"/>
      <c r="H1104" s="22"/>
      <c r="I1104" s="22"/>
      <c r="J1104" s="22"/>
      <c r="K1104" s="22"/>
      <c r="L1104" s="22"/>
      <c r="M1104" s="22"/>
      <c r="N1104" s="22"/>
      <c r="O1104" s="22"/>
      <c r="P1104" s="22"/>
      <c r="Q1104" s="22"/>
      <c r="R1104" s="22"/>
    </row>
    <row r="1105" spans="1:18">
      <c r="A1105" s="22"/>
      <c r="B1105" s="111"/>
      <c r="C1105" s="111"/>
      <c r="D1105" s="111"/>
      <c r="E1105" s="22"/>
      <c r="F1105" s="22"/>
      <c r="G1105" s="22"/>
      <c r="H1105" s="22"/>
      <c r="I1105" s="22"/>
      <c r="J1105" s="22"/>
      <c r="K1105" s="22"/>
      <c r="L1105" s="22"/>
      <c r="M1105" s="22"/>
      <c r="N1105" s="22"/>
      <c r="O1105" s="22"/>
      <c r="P1105" s="22"/>
      <c r="Q1105" s="22"/>
      <c r="R1105" s="22"/>
    </row>
    <row r="1106" spans="1:18">
      <c r="A1106" s="22"/>
      <c r="B1106" s="111"/>
      <c r="C1106" s="111"/>
      <c r="D1106" s="111"/>
      <c r="E1106" s="22"/>
      <c r="F1106" s="22"/>
      <c r="G1106" s="22"/>
      <c r="H1106" s="22"/>
      <c r="I1106" s="22"/>
      <c r="J1106" s="22"/>
      <c r="K1106" s="22"/>
      <c r="L1106" s="22"/>
      <c r="M1106" s="22"/>
      <c r="N1106" s="22"/>
      <c r="O1106" s="22"/>
      <c r="P1106" s="22"/>
      <c r="Q1106" s="22"/>
      <c r="R1106" s="22"/>
    </row>
    <row r="1107" spans="1:18">
      <c r="A1107" s="22"/>
      <c r="B1107" s="111"/>
      <c r="C1107" s="111"/>
      <c r="D1107" s="111"/>
      <c r="E1107" s="22"/>
      <c r="F1107" s="22"/>
      <c r="G1107" s="22"/>
      <c r="H1107" s="22"/>
      <c r="I1107" s="22"/>
      <c r="J1107" s="22"/>
      <c r="K1107" s="22"/>
      <c r="L1107" s="22"/>
      <c r="M1107" s="22"/>
      <c r="N1107" s="22"/>
      <c r="O1107" s="22"/>
      <c r="P1107" s="22"/>
      <c r="Q1107" s="22"/>
      <c r="R1107" s="22"/>
    </row>
    <row r="1108" spans="1:18">
      <c r="A1108" s="22"/>
      <c r="B1108" s="111"/>
      <c r="C1108" s="111"/>
      <c r="D1108" s="111"/>
      <c r="E1108" s="22"/>
      <c r="F1108" s="22"/>
      <c r="G1108" s="22"/>
      <c r="H1108" s="22"/>
      <c r="I1108" s="22"/>
      <c r="J1108" s="22"/>
      <c r="K1108" s="22"/>
      <c r="L1108" s="22"/>
      <c r="M1108" s="22"/>
      <c r="N1108" s="22"/>
      <c r="O1108" s="22"/>
      <c r="P1108" s="22"/>
      <c r="Q1108" s="22"/>
      <c r="R1108" s="22"/>
    </row>
    <row r="1109" spans="1:18">
      <c r="A1109" s="22"/>
      <c r="B1109" s="111"/>
      <c r="C1109" s="111"/>
      <c r="D1109" s="111"/>
      <c r="E1109" s="22"/>
      <c r="F1109" s="22"/>
      <c r="G1109" s="22"/>
      <c r="H1109" s="22"/>
      <c r="I1109" s="22"/>
      <c r="J1109" s="22"/>
      <c r="K1109" s="22"/>
      <c r="L1109" s="22"/>
      <c r="M1109" s="22"/>
      <c r="N1109" s="22"/>
      <c r="O1109" s="22"/>
      <c r="P1109" s="22"/>
      <c r="Q1109" s="22"/>
      <c r="R1109" s="22"/>
    </row>
    <row r="1110" spans="1:18">
      <c r="A1110" s="22"/>
      <c r="B1110" s="111"/>
      <c r="C1110" s="111"/>
      <c r="D1110" s="111"/>
      <c r="E1110" s="22"/>
      <c r="F1110" s="22"/>
      <c r="G1110" s="22"/>
      <c r="H1110" s="22"/>
      <c r="I1110" s="22"/>
      <c r="J1110" s="22"/>
      <c r="K1110" s="22"/>
      <c r="L1110" s="22"/>
      <c r="M1110" s="22"/>
      <c r="N1110" s="22"/>
      <c r="O1110" s="22"/>
      <c r="P1110" s="22"/>
      <c r="Q1110" s="22"/>
      <c r="R1110" s="22"/>
    </row>
    <row r="1111" spans="1:18">
      <c r="A1111" s="22"/>
      <c r="B1111" s="111"/>
      <c r="C1111" s="111"/>
      <c r="D1111" s="111"/>
      <c r="E1111" s="22"/>
      <c r="F1111" s="22"/>
      <c r="G1111" s="22"/>
      <c r="H1111" s="22"/>
      <c r="I1111" s="22"/>
      <c r="J1111" s="22"/>
      <c r="K1111" s="22"/>
      <c r="L1111" s="22"/>
      <c r="M1111" s="22"/>
      <c r="N1111" s="22"/>
      <c r="O1111" s="22"/>
      <c r="P1111" s="22"/>
      <c r="Q1111" s="22"/>
      <c r="R1111" s="22"/>
    </row>
    <row r="1112" spans="1:18">
      <c r="A1112" s="22"/>
      <c r="B1112" s="111"/>
      <c r="C1112" s="111"/>
      <c r="D1112" s="111"/>
      <c r="E1112" s="22"/>
      <c r="F1112" s="22"/>
      <c r="G1112" s="22"/>
      <c r="H1112" s="22"/>
      <c r="I1112" s="22"/>
      <c r="J1112" s="22"/>
      <c r="K1112" s="22"/>
      <c r="L1112" s="22"/>
      <c r="M1112" s="22"/>
      <c r="N1112" s="22"/>
      <c r="O1112" s="22"/>
      <c r="P1112" s="22"/>
      <c r="Q1112" s="22"/>
      <c r="R1112" s="22"/>
    </row>
    <row r="1113" spans="1:18">
      <c r="A1113" s="22"/>
      <c r="B1113" s="111"/>
      <c r="C1113" s="111"/>
      <c r="D1113" s="111"/>
      <c r="E1113" s="22"/>
      <c r="F1113" s="22"/>
      <c r="G1113" s="22"/>
      <c r="H1113" s="22"/>
      <c r="I1113" s="22"/>
      <c r="J1113" s="22"/>
      <c r="K1113" s="22"/>
      <c r="L1113" s="22"/>
      <c r="M1113" s="22"/>
      <c r="N1113" s="22"/>
      <c r="O1113" s="22"/>
      <c r="P1113" s="22"/>
      <c r="Q1113" s="22"/>
      <c r="R1113" s="22"/>
    </row>
    <row r="1114" spans="1:18">
      <c r="A1114" s="22"/>
      <c r="B1114" s="111"/>
      <c r="C1114" s="111"/>
      <c r="D1114" s="111"/>
      <c r="E1114" s="22"/>
      <c r="F1114" s="22"/>
      <c r="G1114" s="22"/>
      <c r="H1114" s="22"/>
      <c r="I1114" s="22"/>
      <c r="J1114" s="22"/>
      <c r="K1114" s="22"/>
      <c r="L1114" s="22"/>
      <c r="M1114" s="22"/>
      <c r="N1114" s="22"/>
      <c r="O1114" s="22"/>
      <c r="P1114" s="22"/>
      <c r="Q1114" s="22"/>
      <c r="R1114" s="22"/>
    </row>
    <row r="1115" spans="1:18">
      <c r="A1115" s="22"/>
      <c r="B1115" s="111"/>
      <c r="C1115" s="111"/>
      <c r="D1115" s="111"/>
      <c r="E1115" s="22"/>
      <c r="F1115" s="22"/>
      <c r="G1115" s="22"/>
      <c r="H1115" s="22"/>
      <c r="I1115" s="22"/>
      <c r="J1115" s="22"/>
      <c r="K1115" s="22"/>
      <c r="L1115" s="22"/>
      <c r="M1115" s="22"/>
      <c r="N1115" s="22"/>
      <c r="O1115" s="22"/>
      <c r="P1115" s="22"/>
      <c r="Q1115" s="22"/>
      <c r="R1115" s="22"/>
    </row>
    <row r="1116" spans="1:18">
      <c r="A1116" s="22"/>
      <c r="B1116" s="111"/>
      <c r="C1116" s="111"/>
      <c r="D1116" s="111"/>
      <c r="E1116" s="22"/>
      <c r="F1116" s="22"/>
      <c r="G1116" s="22"/>
      <c r="H1116" s="22"/>
      <c r="I1116" s="22"/>
      <c r="J1116" s="22"/>
      <c r="K1116" s="22"/>
      <c r="L1116" s="22"/>
      <c r="M1116" s="22"/>
      <c r="N1116" s="22"/>
      <c r="O1116" s="22"/>
      <c r="P1116" s="22"/>
      <c r="Q1116" s="22"/>
      <c r="R1116" s="22"/>
    </row>
    <row r="1117" spans="1:18">
      <c r="A1117" s="22"/>
      <c r="B1117" s="111"/>
      <c r="C1117" s="111"/>
      <c r="D1117" s="111"/>
      <c r="E1117" s="22"/>
      <c r="F1117" s="22"/>
      <c r="G1117" s="22"/>
      <c r="H1117" s="22"/>
      <c r="I1117" s="22"/>
      <c r="J1117" s="22"/>
      <c r="K1117" s="22"/>
      <c r="L1117" s="22"/>
      <c r="M1117" s="22"/>
      <c r="N1117" s="22"/>
      <c r="O1117" s="22"/>
      <c r="P1117" s="22"/>
      <c r="Q1117" s="22"/>
      <c r="R1117" s="22"/>
    </row>
    <row r="1118" spans="1:18">
      <c r="A1118" s="22"/>
      <c r="B1118" s="111"/>
      <c r="C1118" s="111"/>
      <c r="D1118" s="111"/>
      <c r="E1118" s="22"/>
      <c r="F1118" s="22"/>
      <c r="G1118" s="22"/>
      <c r="H1118" s="22"/>
      <c r="I1118" s="22"/>
      <c r="J1118" s="22"/>
      <c r="K1118" s="22"/>
      <c r="L1118" s="22"/>
      <c r="M1118" s="22"/>
      <c r="N1118" s="22"/>
      <c r="O1118" s="22"/>
      <c r="P1118" s="22"/>
      <c r="Q1118" s="22"/>
      <c r="R1118" s="22"/>
    </row>
    <row r="1119" spans="1:18">
      <c r="A1119" s="22"/>
      <c r="B1119" s="111"/>
      <c r="C1119" s="111"/>
      <c r="D1119" s="111"/>
      <c r="E1119" s="22"/>
      <c r="F1119" s="22"/>
      <c r="G1119" s="22"/>
      <c r="H1119" s="22"/>
      <c r="I1119" s="22"/>
      <c r="J1119" s="22"/>
      <c r="K1119" s="22"/>
      <c r="L1119" s="22"/>
      <c r="M1119" s="22"/>
      <c r="N1119" s="22"/>
      <c r="O1119" s="22"/>
      <c r="P1119" s="22"/>
      <c r="Q1119" s="22"/>
      <c r="R1119" s="22"/>
    </row>
    <row r="1120" spans="1:18">
      <c r="A1120" s="22"/>
      <c r="B1120" s="111"/>
      <c r="C1120" s="111"/>
      <c r="D1120" s="111"/>
      <c r="E1120" s="22"/>
      <c r="F1120" s="22"/>
      <c r="G1120" s="22"/>
      <c r="H1120" s="22"/>
      <c r="I1120" s="22"/>
      <c r="J1120" s="22"/>
      <c r="K1120" s="22"/>
      <c r="L1120" s="22"/>
      <c r="M1120" s="22"/>
      <c r="N1120" s="22"/>
      <c r="O1120" s="22"/>
      <c r="P1120" s="22"/>
      <c r="Q1120" s="22"/>
      <c r="R1120" s="22"/>
    </row>
    <row r="1121" spans="1:18">
      <c r="A1121" s="22"/>
      <c r="B1121" s="111"/>
      <c r="C1121" s="111"/>
      <c r="D1121" s="111"/>
      <c r="E1121" s="22"/>
      <c r="F1121" s="22"/>
      <c r="G1121" s="22"/>
      <c r="H1121" s="22"/>
      <c r="I1121" s="22"/>
      <c r="J1121" s="22"/>
      <c r="K1121" s="22"/>
      <c r="L1121" s="22"/>
      <c r="M1121" s="22"/>
      <c r="N1121" s="22"/>
      <c r="O1121" s="22"/>
      <c r="P1121" s="22"/>
      <c r="Q1121" s="22"/>
      <c r="R1121" s="22"/>
    </row>
    <row r="1122" spans="1:18">
      <c r="A1122" s="22"/>
      <c r="B1122" s="111"/>
      <c r="C1122" s="111"/>
      <c r="D1122" s="111"/>
      <c r="E1122" s="22"/>
      <c r="F1122" s="22"/>
      <c r="G1122" s="22"/>
      <c r="H1122" s="22"/>
      <c r="I1122" s="22"/>
      <c r="J1122" s="22"/>
      <c r="K1122" s="22"/>
      <c r="L1122" s="22"/>
      <c r="M1122" s="22"/>
      <c r="N1122" s="22"/>
      <c r="O1122" s="22"/>
      <c r="P1122" s="22"/>
      <c r="Q1122" s="22"/>
      <c r="R1122" s="22"/>
    </row>
    <row r="1123" spans="1:18">
      <c r="A1123" s="22"/>
      <c r="B1123" s="111"/>
      <c r="C1123" s="111"/>
      <c r="D1123" s="111"/>
      <c r="E1123" s="22"/>
      <c r="F1123" s="22"/>
      <c r="G1123" s="22"/>
      <c r="H1123" s="22"/>
      <c r="I1123" s="22"/>
      <c r="J1123" s="22"/>
      <c r="K1123" s="22"/>
      <c r="L1123" s="22"/>
      <c r="M1123" s="22"/>
      <c r="N1123" s="22"/>
      <c r="O1123" s="22"/>
      <c r="P1123" s="22"/>
      <c r="Q1123" s="22"/>
      <c r="R1123" s="22"/>
    </row>
    <row r="1124" spans="1:18">
      <c r="A1124" s="22"/>
      <c r="B1124" s="111"/>
      <c r="C1124" s="111"/>
      <c r="D1124" s="111"/>
      <c r="E1124" s="22"/>
      <c r="F1124" s="22"/>
      <c r="G1124" s="22"/>
      <c r="H1124" s="22"/>
      <c r="I1124" s="22"/>
      <c r="J1124" s="22"/>
      <c r="K1124" s="22"/>
      <c r="L1124" s="22"/>
      <c r="M1124" s="22"/>
      <c r="N1124" s="22"/>
      <c r="O1124" s="22"/>
      <c r="P1124" s="22"/>
      <c r="Q1124" s="22"/>
      <c r="R1124" s="22"/>
    </row>
    <row r="1125" spans="1:18">
      <c r="A1125" s="22"/>
      <c r="B1125" s="111"/>
      <c r="C1125" s="111"/>
      <c r="D1125" s="111"/>
      <c r="E1125" s="22"/>
      <c r="F1125" s="22"/>
      <c r="G1125" s="22"/>
      <c r="H1125" s="22"/>
      <c r="I1125" s="22"/>
      <c r="J1125" s="22"/>
      <c r="K1125" s="22"/>
      <c r="L1125" s="22"/>
      <c r="M1125" s="22"/>
      <c r="N1125" s="22"/>
      <c r="O1125" s="22"/>
      <c r="P1125" s="22"/>
      <c r="Q1125" s="22"/>
      <c r="R1125" s="22"/>
    </row>
    <row r="1126" spans="1:18">
      <c r="A1126" s="22"/>
      <c r="B1126" s="111"/>
      <c r="C1126" s="111"/>
      <c r="D1126" s="111"/>
      <c r="E1126" s="22"/>
      <c r="F1126" s="22"/>
      <c r="G1126" s="22"/>
      <c r="H1126" s="22"/>
      <c r="I1126" s="22"/>
      <c r="J1126" s="22"/>
      <c r="K1126" s="22"/>
      <c r="L1126" s="22"/>
      <c r="M1126" s="22"/>
      <c r="N1126" s="22"/>
      <c r="O1126" s="22"/>
      <c r="P1126" s="22"/>
      <c r="Q1126" s="22"/>
      <c r="R1126" s="22"/>
    </row>
    <row r="1127" spans="1:18">
      <c r="A1127" s="22"/>
      <c r="B1127" s="111"/>
      <c r="C1127" s="111"/>
      <c r="D1127" s="111"/>
      <c r="E1127" s="22"/>
      <c r="F1127" s="22"/>
      <c r="G1127" s="22"/>
      <c r="H1127" s="22"/>
      <c r="I1127" s="22"/>
      <c r="J1127" s="22"/>
      <c r="K1127" s="22"/>
      <c r="L1127" s="22"/>
      <c r="M1127" s="22"/>
      <c r="N1127" s="22"/>
      <c r="O1127" s="22"/>
      <c r="P1127" s="22"/>
      <c r="Q1127" s="22"/>
      <c r="R1127" s="22"/>
    </row>
    <row r="1128" spans="1:18">
      <c r="A1128" s="22"/>
      <c r="B1128" s="111"/>
      <c r="C1128" s="111"/>
      <c r="D1128" s="111"/>
      <c r="E1128" s="22"/>
      <c r="F1128" s="22"/>
      <c r="G1128" s="22"/>
      <c r="H1128" s="22"/>
      <c r="I1128" s="22"/>
      <c r="J1128" s="22"/>
      <c r="K1128" s="22"/>
      <c r="L1128" s="22"/>
      <c r="M1128" s="22"/>
      <c r="N1128" s="22"/>
      <c r="O1128" s="22"/>
      <c r="P1128" s="22"/>
      <c r="Q1128" s="22"/>
      <c r="R1128" s="22"/>
    </row>
    <row r="1129" spans="1:18">
      <c r="A1129" s="22"/>
      <c r="B1129" s="111"/>
      <c r="C1129" s="111"/>
      <c r="D1129" s="111"/>
      <c r="E1129" s="22"/>
      <c r="F1129" s="22"/>
      <c r="G1129" s="22"/>
      <c r="H1129" s="22"/>
      <c r="I1129" s="22"/>
      <c r="J1129" s="22"/>
      <c r="K1129" s="22"/>
      <c r="L1129" s="22"/>
      <c r="M1129" s="22"/>
      <c r="N1129" s="22"/>
      <c r="O1129" s="22"/>
      <c r="P1129" s="22"/>
      <c r="Q1129" s="22"/>
      <c r="R1129" s="22"/>
    </row>
    <row r="1130" spans="1:18">
      <c r="A1130" s="22"/>
      <c r="B1130" s="111"/>
      <c r="C1130" s="111"/>
      <c r="D1130" s="111"/>
      <c r="E1130" s="22"/>
      <c r="F1130" s="22"/>
      <c r="G1130" s="22"/>
      <c r="H1130" s="22"/>
      <c r="I1130" s="22"/>
      <c r="J1130" s="22"/>
      <c r="K1130" s="22"/>
      <c r="L1130" s="22"/>
      <c r="M1130" s="22"/>
      <c r="N1130" s="22"/>
      <c r="O1130" s="22"/>
      <c r="P1130" s="22"/>
      <c r="Q1130" s="22"/>
      <c r="R1130" s="22"/>
    </row>
    <row r="1131" spans="1:18">
      <c r="A1131" s="22"/>
      <c r="B1131" s="111"/>
      <c r="C1131" s="111"/>
      <c r="D1131" s="111"/>
      <c r="E1131" s="22"/>
      <c r="F1131" s="22"/>
      <c r="G1131" s="22"/>
      <c r="H1131" s="22"/>
      <c r="I1131" s="22"/>
      <c r="J1131" s="22"/>
      <c r="K1131" s="22"/>
      <c r="L1131" s="22"/>
      <c r="M1131" s="22"/>
      <c r="N1131" s="22"/>
      <c r="O1131" s="22"/>
      <c r="P1131" s="22"/>
      <c r="Q1131" s="22"/>
      <c r="R1131" s="22"/>
    </row>
    <row r="1132" spans="1:18">
      <c r="A1132" s="22"/>
      <c r="B1132" s="111"/>
      <c r="C1132" s="111"/>
      <c r="D1132" s="111"/>
      <c r="E1132" s="22"/>
      <c r="F1132" s="22"/>
      <c r="G1132" s="22"/>
      <c r="H1132" s="22"/>
      <c r="I1132" s="22"/>
      <c r="J1132" s="22"/>
      <c r="K1132" s="22"/>
      <c r="L1132" s="22"/>
      <c r="M1132" s="22"/>
      <c r="N1132" s="22"/>
      <c r="O1132" s="22"/>
      <c r="P1132" s="22"/>
      <c r="Q1132" s="22"/>
      <c r="R1132" s="22"/>
    </row>
    <row r="1133" spans="1:18">
      <c r="A1133" s="22"/>
      <c r="B1133" s="111"/>
      <c r="C1133" s="111"/>
      <c r="D1133" s="111"/>
      <c r="E1133" s="22"/>
      <c r="F1133" s="22"/>
      <c r="G1133" s="22"/>
      <c r="H1133" s="22"/>
      <c r="I1133" s="22"/>
      <c r="J1133" s="22"/>
      <c r="K1133" s="22"/>
      <c r="L1133" s="22"/>
      <c r="M1133" s="22"/>
      <c r="N1133" s="22"/>
      <c r="O1133" s="22"/>
      <c r="P1133" s="22"/>
      <c r="Q1133" s="22"/>
      <c r="R1133" s="22"/>
    </row>
    <row r="1134" spans="1:18">
      <c r="A1134" s="22"/>
      <c r="B1134" s="111"/>
      <c r="C1134" s="111"/>
      <c r="D1134" s="111"/>
      <c r="E1134" s="22"/>
      <c r="F1134" s="22"/>
      <c r="G1134" s="22"/>
      <c r="H1134" s="22"/>
      <c r="I1134" s="22"/>
      <c r="J1134" s="22"/>
      <c r="K1134" s="22"/>
      <c r="L1134" s="22"/>
      <c r="M1134" s="22"/>
      <c r="N1134" s="22"/>
      <c r="O1134" s="22"/>
      <c r="P1134" s="22"/>
      <c r="Q1134" s="22"/>
      <c r="R1134" s="22"/>
    </row>
    <row r="1135" spans="1:18">
      <c r="A1135" s="22"/>
      <c r="B1135" s="111"/>
      <c r="C1135" s="111"/>
      <c r="D1135" s="111"/>
      <c r="E1135" s="22"/>
      <c r="F1135" s="22"/>
      <c r="G1135" s="22"/>
      <c r="H1135" s="22"/>
      <c r="I1135" s="22"/>
      <c r="J1135" s="22"/>
      <c r="K1135" s="22"/>
      <c r="L1135" s="22"/>
      <c r="M1135" s="22"/>
      <c r="N1135" s="22"/>
      <c r="O1135" s="22"/>
      <c r="P1135" s="22"/>
      <c r="Q1135" s="22"/>
      <c r="R1135" s="22"/>
    </row>
    <row r="1136" spans="1:18">
      <c r="A1136" s="22"/>
      <c r="B1136" s="111"/>
      <c r="C1136" s="111"/>
      <c r="D1136" s="111"/>
      <c r="E1136" s="22"/>
      <c r="F1136" s="22"/>
      <c r="G1136" s="22"/>
      <c r="H1136" s="22"/>
      <c r="I1136" s="22"/>
      <c r="J1136" s="22"/>
      <c r="K1136" s="22"/>
      <c r="L1136" s="22"/>
      <c r="M1136" s="22"/>
      <c r="N1136" s="22"/>
      <c r="O1136" s="22"/>
      <c r="P1136" s="22"/>
      <c r="Q1136" s="22"/>
      <c r="R1136" s="22"/>
    </row>
    <row r="1137" spans="1:18">
      <c r="A1137" s="22"/>
      <c r="B1137" s="111"/>
      <c r="C1137" s="111"/>
      <c r="D1137" s="111"/>
      <c r="E1137" s="22"/>
      <c r="F1137" s="22"/>
      <c r="G1137" s="22"/>
      <c r="H1137" s="22"/>
      <c r="I1137" s="22"/>
      <c r="J1137" s="22"/>
      <c r="K1137" s="22"/>
      <c r="L1137" s="22"/>
      <c r="M1137" s="22"/>
      <c r="N1137" s="22"/>
      <c r="O1137" s="22"/>
      <c r="P1137" s="22"/>
      <c r="Q1137" s="22"/>
      <c r="R1137" s="22"/>
    </row>
    <row r="1138" spans="1:18">
      <c r="A1138" s="22"/>
      <c r="B1138" s="111"/>
      <c r="C1138" s="111"/>
      <c r="D1138" s="111"/>
      <c r="E1138" s="22"/>
      <c r="F1138" s="22"/>
      <c r="G1138" s="22"/>
      <c r="H1138" s="22"/>
      <c r="I1138" s="22"/>
      <c r="J1138" s="22"/>
      <c r="K1138" s="22"/>
      <c r="L1138" s="22"/>
      <c r="M1138" s="22"/>
      <c r="N1138" s="22"/>
      <c r="O1138" s="22"/>
      <c r="P1138" s="22"/>
      <c r="Q1138" s="22"/>
      <c r="R1138" s="22"/>
    </row>
    <row r="1139" spans="1:18">
      <c r="A1139" s="22"/>
      <c r="B1139" s="111"/>
      <c r="C1139" s="111"/>
      <c r="D1139" s="111"/>
      <c r="E1139" s="22"/>
      <c r="F1139" s="22"/>
      <c r="G1139" s="22"/>
      <c r="H1139" s="22"/>
      <c r="I1139" s="22"/>
      <c r="J1139" s="22"/>
      <c r="K1139" s="22"/>
      <c r="L1139" s="22"/>
      <c r="M1139" s="22"/>
      <c r="N1139" s="22"/>
      <c r="O1139" s="22"/>
      <c r="P1139" s="22"/>
      <c r="Q1139" s="22"/>
      <c r="R1139" s="22"/>
    </row>
    <row r="1140" spans="1:18">
      <c r="A1140" s="22"/>
      <c r="B1140" s="111"/>
      <c r="C1140" s="111"/>
      <c r="D1140" s="111"/>
      <c r="E1140" s="22"/>
      <c r="F1140" s="22"/>
      <c r="G1140" s="22"/>
      <c r="H1140" s="22"/>
      <c r="I1140" s="22"/>
      <c r="J1140" s="22"/>
      <c r="K1140" s="22"/>
      <c r="L1140" s="22"/>
      <c r="M1140" s="22"/>
      <c r="N1140" s="22"/>
      <c r="O1140" s="22"/>
      <c r="P1140" s="22"/>
      <c r="Q1140" s="22"/>
      <c r="R1140" s="22"/>
    </row>
    <row r="1141" spans="1:18">
      <c r="A1141" s="22"/>
      <c r="B1141" s="111"/>
      <c r="C1141" s="111"/>
      <c r="D1141" s="111"/>
      <c r="E1141" s="22"/>
      <c r="F1141" s="22"/>
      <c r="G1141" s="22"/>
      <c r="H1141" s="22"/>
      <c r="I1141" s="22"/>
      <c r="J1141" s="22"/>
      <c r="K1141" s="22"/>
      <c r="L1141" s="22"/>
      <c r="M1141" s="22"/>
      <c r="N1141" s="22"/>
      <c r="O1141" s="22"/>
      <c r="P1141" s="22"/>
      <c r="Q1141" s="22"/>
      <c r="R1141" s="22"/>
    </row>
    <row r="1142" spans="1:18">
      <c r="A1142" s="22"/>
      <c r="B1142" s="111"/>
      <c r="C1142" s="111"/>
      <c r="D1142" s="111"/>
      <c r="E1142" s="22"/>
      <c r="F1142" s="22"/>
      <c r="G1142" s="22"/>
      <c r="H1142" s="22"/>
      <c r="I1142" s="22"/>
      <c r="J1142" s="22"/>
      <c r="K1142" s="22"/>
      <c r="L1142" s="22"/>
      <c r="M1142" s="22"/>
      <c r="N1142" s="22"/>
      <c r="O1142" s="22"/>
      <c r="P1142" s="22"/>
      <c r="Q1142" s="22"/>
      <c r="R1142" s="22"/>
    </row>
    <row r="1143" spans="1:18">
      <c r="A1143" s="22"/>
      <c r="B1143" s="111"/>
      <c r="C1143" s="111"/>
      <c r="D1143" s="111"/>
      <c r="E1143" s="22"/>
      <c r="F1143" s="22"/>
      <c r="G1143" s="22"/>
      <c r="H1143" s="22"/>
      <c r="I1143" s="22"/>
      <c r="J1143" s="22"/>
      <c r="K1143" s="22"/>
      <c r="L1143" s="22"/>
      <c r="M1143" s="22"/>
      <c r="N1143" s="22"/>
      <c r="O1143" s="22"/>
      <c r="P1143" s="22"/>
      <c r="Q1143" s="22"/>
      <c r="R1143" s="22"/>
    </row>
    <row r="1144" spans="1:18">
      <c r="A1144" s="22"/>
      <c r="B1144" s="111"/>
      <c r="C1144" s="111"/>
      <c r="D1144" s="111"/>
      <c r="E1144" s="22"/>
      <c r="F1144" s="22"/>
      <c r="G1144" s="22"/>
      <c r="H1144" s="22"/>
      <c r="I1144" s="22"/>
      <c r="J1144" s="22"/>
      <c r="K1144" s="22"/>
      <c r="L1144" s="22"/>
      <c r="M1144" s="22"/>
      <c r="N1144" s="22"/>
      <c r="O1144" s="22"/>
      <c r="P1144" s="22"/>
      <c r="Q1144" s="22"/>
      <c r="R1144" s="22"/>
    </row>
    <row r="1145" spans="1:18">
      <c r="A1145" s="22"/>
      <c r="B1145" s="111"/>
      <c r="C1145" s="111"/>
      <c r="D1145" s="111"/>
      <c r="E1145" s="22"/>
      <c r="F1145" s="22"/>
      <c r="G1145" s="22"/>
      <c r="H1145" s="22"/>
      <c r="I1145" s="22"/>
      <c r="J1145" s="22"/>
      <c r="K1145" s="22"/>
      <c r="L1145" s="22"/>
      <c r="M1145" s="22"/>
      <c r="N1145" s="22"/>
      <c r="O1145" s="22"/>
      <c r="P1145" s="22"/>
      <c r="Q1145" s="22"/>
      <c r="R1145" s="22"/>
    </row>
    <row r="1146" spans="1:18">
      <c r="A1146" s="22"/>
      <c r="B1146" s="111"/>
      <c r="C1146" s="111"/>
      <c r="D1146" s="111"/>
      <c r="E1146" s="22"/>
      <c r="F1146" s="22"/>
      <c r="G1146" s="22"/>
      <c r="H1146" s="22"/>
      <c r="I1146" s="22"/>
      <c r="J1146" s="22"/>
      <c r="K1146" s="22"/>
      <c r="L1146" s="22"/>
      <c r="M1146" s="22"/>
      <c r="N1146" s="22"/>
      <c r="O1146" s="22"/>
      <c r="P1146" s="22"/>
      <c r="Q1146" s="22"/>
      <c r="R1146" s="22"/>
    </row>
    <row r="1147" spans="1:18">
      <c r="A1147" s="22"/>
      <c r="B1147" s="111"/>
      <c r="C1147" s="111"/>
      <c r="D1147" s="111"/>
      <c r="E1147" s="22"/>
      <c r="F1147" s="22"/>
      <c r="G1147" s="22"/>
      <c r="H1147" s="22"/>
      <c r="I1147" s="22"/>
      <c r="J1147" s="22"/>
      <c r="K1147" s="22"/>
      <c r="L1147" s="22"/>
      <c r="M1147" s="22"/>
      <c r="N1147" s="22"/>
      <c r="O1147" s="22"/>
      <c r="P1147" s="22"/>
      <c r="Q1147" s="22"/>
      <c r="R1147" s="22"/>
    </row>
    <row r="1148" spans="1:18">
      <c r="A1148" s="22"/>
      <c r="B1148" s="111"/>
      <c r="C1148" s="111"/>
      <c r="D1148" s="111"/>
      <c r="E1148" s="22"/>
      <c r="F1148" s="22"/>
      <c r="G1148" s="22"/>
      <c r="H1148" s="22"/>
      <c r="I1148" s="22"/>
      <c r="J1148" s="22"/>
      <c r="K1148" s="22"/>
      <c r="L1148" s="22"/>
      <c r="M1148" s="22"/>
      <c r="N1148" s="22"/>
      <c r="O1148" s="22"/>
      <c r="P1148" s="22"/>
      <c r="Q1148" s="22"/>
      <c r="R1148" s="22"/>
    </row>
    <row r="1149" spans="1:18">
      <c r="A1149" s="22"/>
      <c r="B1149" s="111"/>
      <c r="C1149" s="111"/>
      <c r="D1149" s="111"/>
      <c r="E1149" s="22"/>
      <c r="F1149" s="22"/>
      <c r="G1149" s="22"/>
      <c r="H1149" s="22"/>
      <c r="I1149" s="22"/>
      <c r="J1149" s="22"/>
      <c r="K1149" s="22"/>
      <c r="L1149" s="22"/>
      <c r="M1149" s="22"/>
      <c r="N1149" s="22"/>
      <c r="O1149" s="22"/>
      <c r="P1149" s="22"/>
      <c r="Q1149" s="22"/>
      <c r="R1149" s="22"/>
    </row>
    <row r="1150" spans="1:18">
      <c r="A1150" s="22"/>
      <c r="B1150" s="111"/>
      <c r="C1150" s="111"/>
      <c r="D1150" s="111"/>
      <c r="E1150" s="22"/>
      <c r="F1150" s="22"/>
      <c r="G1150" s="22"/>
      <c r="H1150" s="22"/>
      <c r="I1150" s="22"/>
      <c r="J1150" s="22"/>
      <c r="K1150" s="22"/>
      <c r="L1150" s="22"/>
      <c r="M1150" s="22"/>
      <c r="N1150" s="22"/>
      <c r="O1150" s="22"/>
      <c r="P1150" s="22"/>
      <c r="Q1150" s="22"/>
      <c r="R1150" s="22"/>
    </row>
    <row r="1151" spans="1:18">
      <c r="A1151" s="22"/>
      <c r="B1151" s="111"/>
      <c r="C1151" s="111"/>
      <c r="D1151" s="111"/>
      <c r="E1151" s="22"/>
      <c r="F1151" s="22"/>
      <c r="G1151" s="22"/>
      <c r="H1151" s="22"/>
      <c r="I1151" s="22"/>
      <c r="J1151" s="22"/>
      <c r="K1151" s="22"/>
      <c r="L1151" s="22"/>
      <c r="M1151" s="22"/>
      <c r="N1151" s="22"/>
      <c r="O1151" s="22"/>
      <c r="P1151" s="22"/>
      <c r="Q1151" s="22"/>
      <c r="R1151" s="22"/>
    </row>
    <row r="1152" spans="1:18">
      <c r="A1152" s="22"/>
      <c r="B1152" s="111"/>
      <c r="C1152" s="111"/>
      <c r="D1152" s="111"/>
      <c r="E1152" s="22"/>
      <c r="F1152" s="22"/>
      <c r="G1152" s="22"/>
      <c r="H1152" s="22"/>
      <c r="I1152" s="22"/>
      <c r="J1152" s="22"/>
      <c r="K1152" s="22"/>
      <c r="L1152" s="22"/>
      <c r="M1152" s="22"/>
      <c r="N1152" s="22"/>
      <c r="O1152" s="22"/>
      <c r="P1152" s="22"/>
      <c r="Q1152" s="22"/>
      <c r="R1152" s="22"/>
    </row>
    <row r="1153" spans="1:18">
      <c r="A1153" s="22"/>
      <c r="B1153" s="111"/>
      <c r="C1153" s="111"/>
      <c r="D1153" s="111"/>
      <c r="E1153" s="22"/>
      <c r="F1153" s="22"/>
      <c r="G1153" s="22"/>
      <c r="H1153" s="22"/>
      <c r="I1153" s="22"/>
      <c r="J1153" s="22"/>
      <c r="K1153" s="22"/>
      <c r="L1153" s="22"/>
      <c r="M1153" s="22"/>
      <c r="N1153" s="22"/>
      <c r="O1153" s="22"/>
      <c r="P1153" s="22"/>
      <c r="Q1153" s="22"/>
      <c r="R1153" s="22"/>
    </row>
    <row r="1154" spans="1:18">
      <c r="A1154" s="22"/>
      <c r="B1154" s="111"/>
      <c r="C1154" s="111"/>
      <c r="D1154" s="111"/>
      <c r="E1154" s="22"/>
      <c r="F1154" s="22"/>
      <c r="G1154" s="22"/>
      <c r="H1154" s="22"/>
      <c r="I1154" s="22"/>
      <c r="J1154" s="22"/>
      <c r="K1154" s="22"/>
      <c r="L1154" s="22"/>
      <c r="M1154" s="22"/>
      <c r="N1154" s="22"/>
      <c r="O1154" s="22"/>
      <c r="P1154" s="22"/>
      <c r="Q1154" s="22"/>
      <c r="R1154" s="22"/>
    </row>
    <row r="1155" spans="1:18">
      <c r="A1155" s="22"/>
      <c r="B1155" s="111"/>
      <c r="C1155" s="111"/>
      <c r="D1155" s="111"/>
      <c r="E1155" s="22"/>
      <c r="F1155" s="22"/>
      <c r="G1155" s="22"/>
      <c r="H1155" s="22"/>
      <c r="I1155" s="22"/>
      <c r="J1155" s="22"/>
      <c r="K1155" s="22"/>
      <c r="L1155" s="22"/>
      <c r="M1155" s="22"/>
      <c r="N1155" s="22"/>
      <c r="O1155" s="22"/>
      <c r="P1155" s="22"/>
      <c r="Q1155" s="22"/>
      <c r="R1155" s="22"/>
    </row>
    <row r="1156" spans="1:18">
      <c r="A1156" s="22"/>
      <c r="B1156" s="111"/>
      <c r="C1156" s="111"/>
      <c r="D1156" s="111"/>
      <c r="E1156" s="22"/>
      <c r="F1156" s="22"/>
      <c r="G1156" s="22"/>
      <c r="H1156" s="22"/>
      <c r="I1156" s="22"/>
      <c r="J1156" s="22"/>
      <c r="K1156" s="22"/>
      <c r="L1156" s="22"/>
      <c r="M1156" s="22"/>
      <c r="N1156" s="22"/>
      <c r="O1156" s="22"/>
      <c r="P1156" s="22"/>
      <c r="Q1156" s="22"/>
      <c r="R1156" s="22"/>
    </row>
    <row r="1157" spans="1:18">
      <c r="A1157" s="22"/>
      <c r="B1157" s="111"/>
      <c r="C1157" s="111"/>
      <c r="D1157" s="111"/>
      <c r="E1157" s="22"/>
      <c r="F1157" s="22"/>
      <c r="G1157" s="22"/>
      <c r="H1157" s="22"/>
      <c r="I1157" s="22"/>
      <c r="J1157" s="22"/>
      <c r="K1157" s="22"/>
      <c r="L1157" s="22"/>
      <c r="M1157" s="22"/>
      <c r="N1157" s="22"/>
      <c r="O1157" s="22"/>
      <c r="P1157" s="22"/>
      <c r="Q1157" s="22"/>
      <c r="R1157" s="22"/>
    </row>
    <row r="1158" spans="1:18">
      <c r="A1158" s="22"/>
      <c r="B1158" s="111"/>
      <c r="C1158" s="111"/>
      <c r="D1158" s="111"/>
      <c r="E1158" s="22"/>
      <c r="F1158" s="22"/>
      <c r="G1158" s="22"/>
      <c r="H1158" s="22"/>
      <c r="I1158" s="22"/>
      <c r="J1158" s="22"/>
      <c r="K1158" s="22"/>
      <c r="L1158" s="22"/>
      <c r="M1158" s="22"/>
      <c r="N1158" s="22"/>
      <c r="O1158" s="22"/>
      <c r="P1158" s="22"/>
      <c r="Q1158" s="22"/>
      <c r="R1158" s="22"/>
    </row>
    <row r="1159" spans="1:18">
      <c r="A1159" s="22"/>
      <c r="B1159" s="111"/>
      <c r="C1159" s="111"/>
      <c r="D1159" s="111"/>
      <c r="E1159" s="22"/>
      <c r="F1159" s="22"/>
      <c r="G1159" s="22"/>
      <c r="H1159" s="22"/>
      <c r="I1159" s="22"/>
      <c r="J1159" s="22"/>
      <c r="K1159" s="22"/>
      <c r="L1159" s="22"/>
      <c r="M1159" s="22"/>
      <c r="N1159" s="22"/>
      <c r="O1159" s="22"/>
      <c r="P1159" s="22"/>
      <c r="Q1159" s="22"/>
      <c r="R1159" s="22"/>
    </row>
    <row r="1160" spans="1:18">
      <c r="A1160" s="22"/>
      <c r="B1160" s="111"/>
      <c r="C1160" s="111"/>
      <c r="D1160" s="111"/>
      <c r="E1160" s="22"/>
      <c r="F1160" s="22"/>
      <c r="G1160" s="22"/>
      <c r="H1160" s="22"/>
      <c r="I1160" s="22"/>
      <c r="J1160" s="22"/>
      <c r="K1160" s="22"/>
      <c r="L1160" s="22"/>
      <c r="M1160" s="22"/>
      <c r="N1160" s="22"/>
      <c r="O1160" s="22"/>
      <c r="P1160" s="22"/>
      <c r="Q1160" s="22"/>
      <c r="R1160" s="22"/>
    </row>
    <row r="1161" spans="1:18">
      <c r="A1161" s="22"/>
      <c r="B1161" s="111"/>
      <c r="C1161" s="111"/>
      <c r="D1161" s="111"/>
      <c r="E1161" s="22"/>
      <c r="F1161" s="22"/>
      <c r="G1161" s="22"/>
      <c r="H1161" s="22"/>
      <c r="I1161" s="22"/>
      <c r="J1161" s="22"/>
      <c r="K1161" s="22"/>
      <c r="L1161" s="22"/>
      <c r="M1161" s="22"/>
      <c r="N1161" s="22"/>
      <c r="O1161" s="22"/>
      <c r="P1161" s="22"/>
      <c r="Q1161" s="22"/>
      <c r="R1161" s="22"/>
    </row>
    <row r="1162" spans="1:18">
      <c r="A1162" s="22"/>
      <c r="B1162" s="111"/>
      <c r="C1162" s="111"/>
      <c r="D1162" s="111"/>
      <c r="E1162" s="22"/>
      <c r="F1162" s="22"/>
      <c r="G1162" s="22"/>
      <c r="H1162" s="22"/>
      <c r="I1162" s="22"/>
      <c r="J1162" s="22"/>
      <c r="K1162" s="22"/>
      <c r="L1162" s="22"/>
      <c r="M1162" s="22"/>
      <c r="N1162" s="22"/>
      <c r="O1162" s="22"/>
      <c r="P1162" s="22"/>
      <c r="Q1162" s="22"/>
      <c r="R1162" s="22"/>
    </row>
    <row r="1163" spans="1:18">
      <c r="A1163" s="22"/>
      <c r="B1163" s="111"/>
      <c r="C1163" s="111"/>
      <c r="D1163" s="111"/>
      <c r="E1163" s="22"/>
      <c r="F1163" s="22"/>
      <c r="G1163" s="22"/>
      <c r="H1163" s="22"/>
      <c r="I1163" s="22"/>
      <c r="J1163" s="22"/>
      <c r="K1163" s="22"/>
      <c r="L1163" s="22"/>
      <c r="M1163" s="22"/>
      <c r="N1163" s="22"/>
      <c r="O1163" s="22"/>
      <c r="P1163" s="22"/>
      <c r="Q1163" s="22"/>
      <c r="R1163" s="22"/>
    </row>
    <row r="1164" spans="1:18">
      <c r="A1164" s="22"/>
      <c r="B1164" s="111"/>
      <c r="C1164" s="111"/>
      <c r="D1164" s="111"/>
      <c r="E1164" s="22"/>
      <c r="F1164" s="22"/>
      <c r="G1164" s="22"/>
      <c r="H1164" s="22"/>
      <c r="I1164" s="22"/>
      <c r="J1164" s="22"/>
      <c r="K1164" s="22"/>
      <c r="L1164" s="22"/>
      <c r="M1164" s="22"/>
      <c r="N1164" s="22"/>
      <c r="O1164" s="22"/>
      <c r="P1164" s="22"/>
      <c r="Q1164" s="22"/>
      <c r="R1164" s="22"/>
    </row>
    <row r="1165" spans="1:18">
      <c r="A1165" s="22"/>
      <c r="B1165" s="111"/>
      <c r="C1165" s="111"/>
      <c r="D1165" s="111"/>
      <c r="E1165" s="22"/>
      <c r="F1165" s="22"/>
      <c r="G1165" s="22"/>
      <c r="H1165" s="22"/>
      <c r="I1165" s="22"/>
      <c r="J1165" s="22"/>
      <c r="K1165" s="22"/>
      <c r="L1165" s="22"/>
      <c r="M1165" s="22"/>
      <c r="N1165" s="22"/>
      <c r="O1165" s="22"/>
      <c r="P1165" s="22"/>
      <c r="Q1165" s="22"/>
      <c r="R1165" s="22"/>
    </row>
    <row r="1166" spans="1:18">
      <c r="A1166" s="22"/>
      <c r="B1166" s="111"/>
      <c r="C1166" s="111"/>
      <c r="D1166" s="111"/>
      <c r="E1166" s="22"/>
      <c r="F1166" s="22"/>
      <c r="G1166" s="22"/>
      <c r="H1166" s="22"/>
      <c r="I1166" s="22"/>
      <c r="J1166" s="22"/>
      <c r="K1166" s="22"/>
      <c r="L1166" s="22"/>
      <c r="M1166" s="22"/>
      <c r="N1166" s="22"/>
      <c r="O1166" s="22"/>
      <c r="P1166" s="22"/>
      <c r="Q1166" s="22"/>
      <c r="R1166" s="22"/>
    </row>
    <row r="1167" spans="1:18">
      <c r="A1167" s="22"/>
      <c r="B1167" s="111"/>
      <c r="C1167" s="111"/>
      <c r="D1167" s="111"/>
      <c r="E1167" s="22"/>
      <c r="F1167" s="22"/>
      <c r="G1167" s="22"/>
      <c r="H1167" s="22"/>
      <c r="I1167" s="22"/>
      <c r="J1167" s="22"/>
      <c r="K1167" s="22"/>
      <c r="L1167" s="22"/>
      <c r="M1167" s="22"/>
      <c r="N1167" s="22"/>
      <c r="O1167" s="22"/>
      <c r="P1167" s="22"/>
      <c r="Q1167" s="22"/>
      <c r="R1167" s="22"/>
    </row>
    <row r="1168" spans="1:18">
      <c r="A1168" s="22"/>
      <c r="B1168" s="111"/>
      <c r="C1168" s="111"/>
      <c r="D1168" s="111"/>
      <c r="E1168" s="22"/>
      <c r="F1168" s="22"/>
      <c r="G1168" s="22"/>
      <c r="H1168" s="22"/>
      <c r="I1168" s="22"/>
      <c r="J1168" s="22"/>
      <c r="K1168" s="22"/>
      <c r="L1168" s="22"/>
      <c r="M1168" s="22"/>
      <c r="N1168" s="22"/>
      <c r="O1168" s="22"/>
      <c r="P1168" s="22"/>
      <c r="Q1168" s="22"/>
      <c r="R1168" s="22"/>
    </row>
    <row r="1169" spans="1:18">
      <c r="A1169" s="22"/>
      <c r="B1169" s="111"/>
      <c r="C1169" s="111"/>
      <c r="D1169" s="111"/>
      <c r="E1169" s="22"/>
      <c r="F1169" s="22"/>
      <c r="G1169" s="22"/>
      <c r="H1169" s="22"/>
      <c r="I1169" s="22"/>
      <c r="J1169" s="22"/>
      <c r="K1169" s="22"/>
      <c r="L1169" s="22"/>
      <c r="M1169" s="22"/>
      <c r="N1169" s="22"/>
      <c r="O1169" s="22"/>
      <c r="P1169" s="22"/>
      <c r="Q1169" s="22"/>
      <c r="R1169" s="22"/>
    </row>
    <row r="1170" spans="1:18">
      <c r="A1170" s="22"/>
      <c r="B1170" s="111"/>
      <c r="C1170" s="111"/>
      <c r="D1170" s="111"/>
      <c r="E1170" s="22"/>
      <c r="F1170" s="22"/>
      <c r="G1170" s="22"/>
      <c r="H1170" s="22"/>
      <c r="I1170" s="22"/>
      <c r="J1170" s="22"/>
      <c r="K1170" s="22"/>
      <c r="L1170" s="22"/>
      <c r="M1170" s="22"/>
      <c r="N1170" s="22"/>
      <c r="O1170" s="22"/>
      <c r="P1170" s="22"/>
      <c r="Q1170" s="22"/>
      <c r="R1170" s="22"/>
    </row>
    <row r="1171" spans="1:18">
      <c r="A1171" s="22"/>
      <c r="B1171" s="111"/>
      <c r="C1171" s="111"/>
      <c r="D1171" s="111"/>
      <c r="E1171" s="22"/>
      <c r="F1171" s="22"/>
      <c r="G1171" s="22"/>
      <c r="H1171" s="22"/>
      <c r="I1171" s="22"/>
      <c r="J1171" s="22"/>
      <c r="K1171" s="22"/>
      <c r="L1171" s="22"/>
      <c r="M1171" s="22"/>
      <c r="N1171" s="22"/>
      <c r="O1171" s="22"/>
      <c r="P1171" s="22"/>
      <c r="Q1171" s="22"/>
      <c r="R1171" s="22"/>
    </row>
    <row r="1172" spans="1:18">
      <c r="A1172" s="22"/>
      <c r="B1172" s="111"/>
      <c r="C1172" s="111"/>
      <c r="D1172" s="111"/>
      <c r="E1172" s="22"/>
      <c r="F1172" s="22"/>
      <c r="G1172" s="22"/>
      <c r="H1172" s="22"/>
      <c r="I1172" s="22"/>
      <c r="J1172" s="22"/>
      <c r="K1172" s="22"/>
      <c r="L1172" s="22"/>
      <c r="M1172" s="22"/>
      <c r="N1172" s="22"/>
      <c r="O1172" s="22"/>
      <c r="P1172" s="22"/>
      <c r="Q1172" s="22"/>
      <c r="R1172" s="22"/>
    </row>
    <row r="1173" spans="1:18">
      <c r="A1173" s="22"/>
      <c r="B1173" s="111"/>
      <c r="C1173" s="111"/>
      <c r="D1173" s="111"/>
      <c r="E1173" s="22"/>
      <c r="F1173" s="22"/>
      <c r="G1173" s="22"/>
      <c r="H1173" s="22"/>
      <c r="I1173" s="22"/>
      <c r="J1173" s="22"/>
      <c r="K1173" s="22"/>
      <c r="L1173" s="22"/>
      <c r="M1173" s="22"/>
      <c r="N1173" s="22"/>
      <c r="O1173" s="22"/>
      <c r="P1173" s="22"/>
      <c r="Q1173" s="22"/>
      <c r="R1173" s="22"/>
    </row>
    <row r="1174" spans="1:18">
      <c r="A1174" s="22"/>
      <c r="B1174" s="111"/>
      <c r="C1174" s="111"/>
      <c r="D1174" s="111"/>
      <c r="E1174" s="22"/>
      <c r="F1174" s="22"/>
      <c r="G1174" s="22"/>
      <c r="H1174" s="22"/>
      <c r="I1174" s="22"/>
      <c r="J1174" s="22"/>
      <c r="K1174" s="22"/>
      <c r="L1174" s="22"/>
      <c r="M1174" s="22"/>
      <c r="N1174" s="22"/>
      <c r="O1174" s="22"/>
      <c r="P1174" s="22"/>
      <c r="Q1174" s="22"/>
      <c r="R1174" s="22"/>
    </row>
    <row r="1175" spans="1:18">
      <c r="A1175" s="22"/>
      <c r="B1175" s="111"/>
      <c r="C1175" s="111"/>
      <c r="D1175" s="111"/>
      <c r="E1175" s="22"/>
      <c r="F1175" s="22"/>
      <c r="G1175" s="22"/>
      <c r="H1175" s="22"/>
      <c r="I1175" s="22"/>
      <c r="J1175" s="22"/>
      <c r="K1175" s="22"/>
      <c r="L1175" s="22"/>
      <c r="M1175" s="22"/>
      <c r="N1175" s="22"/>
      <c r="O1175" s="22"/>
      <c r="P1175" s="22"/>
      <c r="Q1175" s="22"/>
      <c r="R1175" s="22"/>
    </row>
    <row r="1176" spans="1:18">
      <c r="A1176" s="22"/>
      <c r="B1176" s="111"/>
      <c r="C1176" s="111"/>
      <c r="D1176" s="111"/>
      <c r="E1176" s="22"/>
      <c r="F1176" s="22"/>
      <c r="G1176" s="22"/>
      <c r="H1176" s="22"/>
      <c r="I1176" s="22"/>
      <c r="J1176" s="22"/>
      <c r="K1176" s="22"/>
      <c r="L1176" s="22"/>
      <c r="M1176" s="22"/>
      <c r="N1176" s="22"/>
      <c r="O1176" s="22"/>
      <c r="P1176" s="22"/>
      <c r="Q1176" s="22"/>
      <c r="R1176" s="22"/>
    </row>
    <row r="1177" spans="1:18">
      <c r="A1177" s="22"/>
      <c r="B1177" s="111"/>
      <c r="C1177" s="111"/>
      <c r="D1177" s="111"/>
      <c r="E1177" s="22"/>
      <c r="F1177" s="22"/>
      <c r="G1177" s="22"/>
      <c r="H1177" s="22"/>
      <c r="I1177" s="22"/>
      <c r="J1177" s="22"/>
      <c r="K1177" s="22"/>
      <c r="L1177" s="22"/>
      <c r="M1177" s="22"/>
      <c r="N1177" s="22"/>
      <c r="O1177" s="22"/>
      <c r="P1177" s="22"/>
      <c r="Q1177" s="22"/>
      <c r="R1177" s="22"/>
    </row>
    <row r="1178" spans="1:18">
      <c r="A1178" s="22"/>
      <c r="B1178" s="111"/>
      <c r="C1178" s="111"/>
      <c r="D1178" s="111"/>
      <c r="E1178" s="22"/>
      <c r="F1178" s="22"/>
      <c r="G1178" s="22"/>
      <c r="H1178" s="22"/>
      <c r="I1178" s="22"/>
      <c r="J1178" s="22"/>
      <c r="K1178" s="22"/>
      <c r="L1178" s="22"/>
      <c r="M1178" s="22"/>
      <c r="N1178" s="22"/>
      <c r="O1178" s="22"/>
      <c r="P1178" s="22"/>
      <c r="Q1178" s="22"/>
      <c r="R1178" s="22"/>
    </row>
    <row r="1179" spans="1:18">
      <c r="A1179" s="22"/>
      <c r="B1179" s="111"/>
      <c r="C1179" s="111"/>
      <c r="D1179" s="111"/>
      <c r="E1179" s="22"/>
      <c r="F1179" s="22"/>
      <c r="G1179" s="22"/>
      <c r="H1179" s="22"/>
      <c r="I1179" s="22"/>
      <c r="J1179" s="22"/>
      <c r="K1179" s="22"/>
      <c r="L1179" s="22"/>
      <c r="M1179" s="22"/>
      <c r="N1179" s="22"/>
      <c r="O1179" s="22"/>
      <c r="P1179" s="22"/>
      <c r="Q1179" s="22"/>
      <c r="R1179" s="22"/>
    </row>
    <row r="1180" spans="1:18">
      <c r="A1180" s="22"/>
      <c r="B1180" s="111"/>
      <c r="C1180" s="111"/>
      <c r="D1180" s="111"/>
      <c r="E1180" s="22"/>
      <c r="F1180" s="22"/>
      <c r="G1180" s="22"/>
      <c r="H1180" s="22"/>
      <c r="I1180" s="22"/>
      <c r="J1180" s="22"/>
      <c r="K1180" s="22"/>
      <c r="L1180" s="22"/>
      <c r="M1180" s="22"/>
      <c r="N1180" s="22"/>
      <c r="O1180" s="22"/>
      <c r="P1180" s="22"/>
      <c r="Q1180" s="22"/>
      <c r="R1180" s="22"/>
    </row>
    <row r="1181" spans="1:18">
      <c r="A1181" s="22"/>
      <c r="B1181" s="111"/>
      <c r="C1181" s="111"/>
      <c r="D1181" s="111"/>
      <c r="E1181" s="22"/>
      <c r="F1181" s="22"/>
      <c r="G1181" s="22"/>
      <c r="H1181" s="22"/>
      <c r="I1181" s="22"/>
      <c r="J1181" s="22"/>
      <c r="K1181" s="22"/>
      <c r="L1181" s="22"/>
      <c r="M1181" s="22"/>
      <c r="N1181" s="22"/>
      <c r="O1181" s="22"/>
      <c r="P1181" s="22"/>
      <c r="Q1181" s="22"/>
      <c r="R1181" s="22"/>
    </row>
    <row r="1182" spans="1:18">
      <c r="A1182" s="22"/>
      <c r="B1182" s="111"/>
      <c r="C1182" s="111"/>
      <c r="D1182" s="111"/>
      <c r="E1182" s="22"/>
      <c r="F1182" s="22"/>
      <c r="G1182" s="22"/>
      <c r="H1182" s="22"/>
      <c r="I1182" s="22"/>
      <c r="J1182" s="22"/>
      <c r="K1182" s="22"/>
      <c r="L1182" s="22"/>
      <c r="M1182" s="22"/>
      <c r="N1182" s="22"/>
      <c r="O1182" s="22"/>
      <c r="P1182" s="22"/>
      <c r="Q1182" s="22"/>
      <c r="R1182" s="22"/>
    </row>
    <row r="1183" spans="1:18">
      <c r="A1183" s="22"/>
      <c r="B1183" s="111"/>
      <c r="C1183" s="111"/>
      <c r="D1183" s="111"/>
      <c r="E1183" s="22"/>
      <c r="F1183" s="22"/>
      <c r="G1183" s="22"/>
      <c r="H1183" s="22"/>
      <c r="I1183" s="22"/>
      <c r="J1183" s="22"/>
      <c r="K1183" s="22"/>
      <c r="L1183" s="22"/>
      <c r="M1183" s="22"/>
      <c r="N1183" s="22"/>
      <c r="O1183" s="22"/>
      <c r="P1183" s="22"/>
      <c r="Q1183" s="22"/>
      <c r="R1183" s="22"/>
    </row>
    <row r="1184" spans="1:18">
      <c r="A1184" s="22"/>
      <c r="B1184" s="111"/>
      <c r="C1184" s="111"/>
      <c r="D1184" s="111"/>
      <c r="E1184" s="22"/>
      <c r="F1184" s="22"/>
      <c r="G1184" s="22"/>
      <c r="H1184" s="22"/>
      <c r="I1184" s="22"/>
      <c r="J1184" s="22"/>
      <c r="K1184" s="22"/>
      <c r="L1184" s="22"/>
      <c r="M1184" s="22"/>
      <c r="N1184" s="22"/>
      <c r="O1184" s="22"/>
      <c r="P1184" s="22"/>
      <c r="Q1184" s="22"/>
      <c r="R1184" s="22"/>
    </row>
    <row r="1185" spans="1:18">
      <c r="A1185" s="22"/>
      <c r="B1185" s="111"/>
      <c r="C1185" s="111"/>
      <c r="D1185" s="111"/>
      <c r="E1185" s="22"/>
      <c r="F1185" s="22"/>
      <c r="G1185" s="22"/>
      <c r="H1185" s="22"/>
      <c r="I1185" s="22"/>
      <c r="J1185" s="22"/>
      <c r="K1185" s="22"/>
      <c r="L1185" s="22"/>
      <c r="M1185" s="22"/>
      <c r="N1185" s="22"/>
      <c r="O1185" s="22"/>
      <c r="P1185" s="22"/>
      <c r="Q1185" s="22"/>
      <c r="R1185" s="22"/>
    </row>
    <row r="1186" spans="1:18">
      <c r="A1186" s="22"/>
      <c r="B1186" s="111"/>
      <c r="C1186" s="111"/>
      <c r="D1186" s="111"/>
      <c r="E1186" s="22"/>
      <c r="F1186" s="22"/>
      <c r="G1186" s="22"/>
      <c r="H1186" s="22"/>
      <c r="I1186" s="22"/>
      <c r="J1186" s="22"/>
      <c r="K1186" s="22"/>
      <c r="L1186" s="22"/>
      <c r="M1186" s="22"/>
      <c r="N1186" s="22"/>
      <c r="O1186" s="22"/>
      <c r="P1186" s="22"/>
      <c r="Q1186" s="22"/>
      <c r="R1186" s="22"/>
    </row>
    <row r="1187" spans="1:18">
      <c r="A1187" s="22"/>
      <c r="B1187" s="111"/>
      <c r="C1187" s="111"/>
      <c r="D1187" s="111"/>
      <c r="E1187" s="22"/>
      <c r="F1187" s="22"/>
      <c r="G1187" s="22"/>
      <c r="H1187" s="22"/>
      <c r="I1187" s="22"/>
      <c r="J1187" s="22"/>
      <c r="K1187" s="22"/>
      <c r="L1187" s="22"/>
      <c r="M1187" s="22"/>
      <c r="N1187" s="22"/>
      <c r="O1187" s="22"/>
      <c r="P1187" s="22"/>
      <c r="Q1187" s="22"/>
      <c r="R1187" s="22"/>
    </row>
    <row r="1188" spans="1:18">
      <c r="A1188" s="22"/>
      <c r="B1188" s="111"/>
      <c r="C1188" s="111"/>
      <c r="D1188" s="111"/>
      <c r="E1188" s="22"/>
      <c r="F1188" s="22"/>
      <c r="G1188" s="22"/>
      <c r="H1188" s="22"/>
      <c r="I1188" s="22"/>
      <c r="J1188" s="22"/>
      <c r="K1188" s="22"/>
      <c r="L1188" s="22"/>
      <c r="M1188" s="22"/>
      <c r="N1188" s="22"/>
      <c r="O1188" s="22"/>
      <c r="P1188" s="22"/>
      <c r="Q1188" s="22"/>
      <c r="R1188" s="22"/>
    </row>
    <row r="1189" spans="1:18">
      <c r="A1189" s="22"/>
      <c r="B1189" s="111"/>
      <c r="C1189" s="111"/>
      <c r="D1189" s="111"/>
      <c r="E1189" s="22"/>
      <c r="F1189" s="22"/>
      <c r="G1189" s="22"/>
      <c r="H1189" s="22"/>
      <c r="I1189" s="22"/>
      <c r="J1189" s="22"/>
      <c r="K1189" s="22"/>
      <c r="L1189" s="22"/>
      <c r="M1189" s="22"/>
      <c r="N1189" s="22"/>
      <c r="O1189" s="22"/>
      <c r="P1189" s="22"/>
      <c r="Q1189" s="22"/>
      <c r="R1189" s="22"/>
    </row>
    <row r="1190" spans="1:18">
      <c r="A1190" s="22"/>
      <c r="B1190" s="111"/>
      <c r="C1190" s="111"/>
      <c r="D1190" s="111"/>
      <c r="E1190" s="22"/>
      <c r="F1190" s="22"/>
      <c r="G1190" s="22"/>
      <c r="H1190" s="22"/>
      <c r="I1190" s="22"/>
      <c r="J1190" s="22"/>
      <c r="K1190" s="22"/>
      <c r="L1190" s="22"/>
      <c r="M1190" s="22"/>
      <c r="N1190" s="22"/>
      <c r="O1190" s="22"/>
      <c r="P1190" s="22"/>
      <c r="Q1190" s="22"/>
      <c r="R1190" s="22"/>
    </row>
    <row r="1191" spans="1:18">
      <c r="A1191" s="22"/>
      <c r="B1191" s="111"/>
      <c r="C1191" s="111"/>
      <c r="D1191" s="111"/>
      <c r="E1191" s="22"/>
      <c r="F1191" s="22"/>
      <c r="G1191" s="22"/>
      <c r="H1191" s="22"/>
      <c r="I1191" s="22"/>
      <c r="J1191" s="22"/>
      <c r="K1191" s="22"/>
      <c r="L1191" s="22"/>
      <c r="M1191" s="22"/>
      <c r="N1191" s="22"/>
      <c r="O1191" s="22"/>
      <c r="P1191" s="22"/>
      <c r="Q1191" s="22"/>
      <c r="R1191" s="22"/>
    </row>
    <row r="1192" spans="1:18">
      <c r="A1192" s="22"/>
      <c r="B1192" s="111"/>
      <c r="C1192" s="111"/>
      <c r="D1192" s="111"/>
      <c r="E1192" s="22"/>
      <c r="F1192" s="22"/>
      <c r="G1192" s="22"/>
      <c r="H1192" s="22"/>
      <c r="I1192" s="22"/>
      <c r="J1192" s="22"/>
      <c r="K1192" s="22"/>
      <c r="L1192" s="22"/>
      <c r="M1192" s="22"/>
      <c r="N1192" s="22"/>
      <c r="O1192" s="22"/>
      <c r="P1192" s="22"/>
      <c r="Q1192" s="22"/>
      <c r="R1192" s="22"/>
    </row>
    <row r="1193" spans="1:18">
      <c r="A1193" s="22"/>
      <c r="B1193" s="111"/>
      <c r="C1193" s="111"/>
      <c r="D1193" s="111"/>
      <c r="E1193" s="22"/>
      <c r="F1193" s="22"/>
      <c r="G1193" s="22"/>
      <c r="H1193" s="22"/>
      <c r="I1193" s="22"/>
      <c r="J1193" s="22"/>
      <c r="K1193" s="22"/>
      <c r="L1193" s="22"/>
      <c r="M1193" s="22"/>
      <c r="N1193" s="22"/>
      <c r="O1193" s="22"/>
      <c r="P1193" s="22"/>
      <c r="Q1193" s="22"/>
      <c r="R1193" s="22"/>
    </row>
    <row r="1194" spans="1:18">
      <c r="A1194" s="22"/>
      <c r="B1194" s="111"/>
      <c r="C1194" s="111"/>
      <c r="D1194" s="111"/>
      <c r="E1194" s="22"/>
      <c r="F1194" s="22"/>
      <c r="G1194" s="22"/>
      <c r="H1194" s="22"/>
      <c r="I1194" s="22"/>
      <c r="J1194" s="22"/>
      <c r="K1194" s="22"/>
      <c r="L1194" s="22"/>
      <c r="M1194" s="22"/>
      <c r="N1194" s="22"/>
      <c r="O1194" s="22"/>
      <c r="P1194" s="22"/>
      <c r="Q1194" s="22"/>
      <c r="R1194" s="22"/>
    </row>
    <row r="1195" spans="1:18">
      <c r="A1195" s="22"/>
      <c r="B1195" s="111"/>
      <c r="C1195" s="111"/>
      <c r="D1195" s="111"/>
      <c r="E1195" s="22"/>
      <c r="F1195" s="22"/>
      <c r="G1195" s="22"/>
      <c r="H1195" s="22"/>
      <c r="I1195" s="22"/>
      <c r="J1195" s="22"/>
      <c r="K1195" s="22"/>
      <c r="L1195" s="22"/>
      <c r="M1195" s="22"/>
      <c r="N1195" s="22"/>
      <c r="O1195" s="22"/>
      <c r="P1195" s="22"/>
      <c r="Q1195" s="22"/>
      <c r="R1195" s="22"/>
    </row>
    <row r="1196" spans="1:18">
      <c r="A1196" s="22"/>
      <c r="B1196" s="111"/>
      <c r="C1196" s="111"/>
      <c r="D1196" s="111"/>
      <c r="E1196" s="22"/>
      <c r="F1196" s="22"/>
      <c r="G1196" s="22"/>
      <c r="H1196" s="22"/>
      <c r="I1196" s="22"/>
      <c r="J1196" s="22"/>
      <c r="K1196" s="22"/>
      <c r="L1196" s="22"/>
      <c r="M1196" s="22"/>
      <c r="N1196" s="22"/>
      <c r="O1196" s="22"/>
      <c r="P1196" s="22"/>
      <c r="Q1196" s="22"/>
      <c r="R1196" s="22"/>
    </row>
    <row r="1197" spans="1:18">
      <c r="A1197" s="22"/>
      <c r="B1197" s="111"/>
      <c r="C1197" s="111"/>
      <c r="D1197" s="111"/>
      <c r="E1197" s="22"/>
      <c r="F1197" s="22"/>
      <c r="G1197" s="22"/>
      <c r="H1197" s="22"/>
      <c r="I1197" s="22"/>
      <c r="J1197" s="22"/>
      <c r="K1197" s="22"/>
      <c r="L1197" s="22"/>
      <c r="M1197" s="22"/>
      <c r="N1197" s="22"/>
      <c r="O1197" s="22"/>
      <c r="P1197" s="22"/>
      <c r="Q1197" s="22"/>
      <c r="R1197" s="22"/>
    </row>
    <row r="1198" spans="1:18">
      <c r="A1198" s="22"/>
      <c r="B1198" s="111"/>
      <c r="C1198" s="111"/>
      <c r="D1198" s="111"/>
      <c r="E1198" s="22"/>
      <c r="F1198" s="22"/>
      <c r="G1198" s="22"/>
      <c r="H1198" s="22"/>
      <c r="I1198" s="22"/>
      <c r="J1198" s="22"/>
      <c r="K1198" s="22"/>
      <c r="L1198" s="22"/>
      <c r="M1198" s="22"/>
      <c r="N1198" s="22"/>
      <c r="O1198" s="22"/>
      <c r="P1198" s="22"/>
      <c r="Q1198" s="22"/>
      <c r="R1198" s="22"/>
    </row>
    <row r="1199" spans="1:18">
      <c r="A1199" s="22"/>
      <c r="B1199" s="111"/>
      <c r="C1199" s="111"/>
      <c r="D1199" s="111"/>
      <c r="E1199" s="22"/>
      <c r="F1199" s="22"/>
      <c r="G1199" s="22"/>
      <c r="H1199" s="22"/>
      <c r="I1199" s="22"/>
      <c r="J1199" s="22"/>
      <c r="K1199" s="22"/>
      <c r="L1199" s="22"/>
      <c r="M1199" s="22"/>
      <c r="N1199" s="22"/>
      <c r="O1199" s="22"/>
      <c r="P1199" s="22"/>
      <c r="Q1199" s="22"/>
      <c r="R1199" s="22"/>
    </row>
    <row r="1200" spans="1:18">
      <c r="A1200" s="22"/>
      <c r="B1200" s="111"/>
      <c r="C1200" s="111"/>
      <c r="D1200" s="111"/>
      <c r="E1200" s="22"/>
      <c r="F1200" s="22"/>
      <c r="G1200" s="22"/>
      <c r="H1200" s="22"/>
      <c r="I1200" s="22"/>
      <c r="J1200" s="22"/>
      <c r="K1200" s="22"/>
      <c r="L1200" s="22"/>
      <c r="M1200" s="22"/>
      <c r="N1200" s="22"/>
      <c r="O1200" s="22"/>
      <c r="P1200" s="22"/>
      <c r="Q1200" s="22"/>
      <c r="R1200" s="22"/>
    </row>
    <row r="1201" spans="1:18">
      <c r="A1201" s="22"/>
      <c r="B1201" s="111"/>
      <c r="C1201" s="111"/>
      <c r="D1201" s="111"/>
      <c r="E1201" s="22"/>
      <c r="F1201" s="22"/>
      <c r="G1201" s="22"/>
      <c r="H1201" s="22"/>
      <c r="I1201" s="22"/>
      <c r="J1201" s="22"/>
      <c r="K1201" s="22"/>
      <c r="L1201" s="22"/>
      <c r="M1201" s="22"/>
      <c r="N1201" s="22"/>
      <c r="O1201" s="22"/>
      <c r="P1201" s="22"/>
      <c r="Q1201" s="22"/>
      <c r="R1201" s="22"/>
    </row>
    <row r="1202" spans="1:18">
      <c r="A1202" s="22"/>
      <c r="B1202" s="111"/>
      <c r="C1202" s="111"/>
      <c r="D1202" s="111"/>
      <c r="E1202" s="22"/>
      <c r="F1202" s="22"/>
      <c r="G1202" s="22"/>
      <c r="H1202" s="22"/>
      <c r="I1202" s="22"/>
      <c r="J1202" s="22"/>
      <c r="K1202" s="22"/>
      <c r="L1202" s="22"/>
      <c r="M1202" s="22"/>
      <c r="N1202" s="22"/>
      <c r="O1202" s="22"/>
      <c r="P1202" s="22"/>
      <c r="Q1202" s="22"/>
      <c r="R1202" s="22"/>
    </row>
    <row r="1203" spans="1:18">
      <c r="A1203" s="22"/>
      <c r="B1203" s="111"/>
      <c r="C1203" s="111"/>
      <c r="D1203" s="111"/>
      <c r="E1203" s="22"/>
      <c r="F1203" s="22"/>
      <c r="G1203" s="22"/>
      <c r="H1203" s="22"/>
      <c r="I1203" s="22"/>
      <c r="J1203" s="22"/>
      <c r="K1203" s="22"/>
      <c r="L1203" s="22"/>
      <c r="M1203" s="22"/>
      <c r="N1203" s="22"/>
      <c r="O1203" s="22"/>
      <c r="P1203" s="22"/>
      <c r="Q1203" s="22"/>
      <c r="R1203" s="22"/>
    </row>
    <row r="1204" spans="1:18">
      <c r="A1204" s="22"/>
      <c r="B1204" s="111"/>
      <c r="C1204" s="111"/>
      <c r="D1204" s="111"/>
      <c r="E1204" s="22"/>
      <c r="F1204" s="22"/>
      <c r="G1204" s="22"/>
      <c r="H1204" s="22"/>
      <c r="I1204" s="22"/>
      <c r="J1204" s="22"/>
      <c r="K1204" s="22"/>
      <c r="L1204" s="22"/>
      <c r="M1204" s="22"/>
      <c r="N1204" s="22"/>
      <c r="O1204" s="22"/>
      <c r="P1204" s="22"/>
      <c r="Q1204" s="22"/>
      <c r="R1204" s="22"/>
    </row>
    <row r="1205" spans="1:18">
      <c r="A1205" s="22"/>
      <c r="B1205" s="111"/>
      <c r="C1205" s="111"/>
      <c r="D1205" s="111"/>
      <c r="E1205" s="22"/>
      <c r="F1205" s="22"/>
      <c r="G1205" s="22"/>
      <c r="H1205" s="22"/>
      <c r="I1205" s="22"/>
      <c r="J1205" s="22"/>
      <c r="K1205" s="22"/>
      <c r="L1205" s="22"/>
      <c r="M1205" s="22"/>
      <c r="N1205" s="22"/>
      <c r="O1205" s="22"/>
      <c r="P1205" s="22"/>
      <c r="Q1205" s="22"/>
      <c r="R1205" s="22"/>
    </row>
    <row r="1206" spans="1:18">
      <c r="A1206" s="22"/>
      <c r="B1206" s="111"/>
      <c r="C1206" s="111"/>
      <c r="D1206" s="111"/>
      <c r="E1206" s="22"/>
      <c r="F1206" s="22"/>
      <c r="G1206" s="22"/>
      <c r="H1206" s="22"/>
      <c r="I1206" s="22"/>
      <c r="J1206" s="22"/>
      <c r="K1206" s="22"/>
      <c r="L1206" s="22"/>
      <c r="M1206" s="22"/>
      <c r="N1206" s="22"/>
      <c r="O1206" s="22"/>
      <c r="P1206" s="22"/>
      <c r="Q1206" s="22"/>
      <c r="R1206" s="22"/>
    </row>
    <row r="1207" spans="1:18">
      <c r="A1207" s="22"/>
      <c r="B1207" s="111"/>
      <c r="C1207" s="111"/>
      <c r="D1207" s="111"/>
      <c r="E1207" s="22"/>
      <c r="F1207" s="22"/>
      <c r="G1207" s="22"/>
      <c r="H1207" s="22"/>
      <c r="I1207" s="22"/>
      <c r="J1207" s="22"/>
      <c r="K1207" s="22"/>
      <c r="L1207" s="22"/>
      <c r="M1207" s="22"/>
      <c r="N1207" s="22"/>
      <c r="O1207" s="22"/>
      <c r="P1207" s="22"/>
      <c r="Q1207" s="22"/>
      <c r="R1207" s="22"/>
    </row>
    <row r="1208" spans="1:18">
      <c r="A1208" s="22"/>
      <c r="B1208" s="111"/>
      <c r="C1208" s="111"/>
      <c r="D1208" s="111"/>
      <c r="E1208" s="22"/>
      <c r="F1208" s="22"/>
      <c r="G1208" s="22"/>
      <c r="H1208" s="22"/>
      <c r="I1208" s="22"/>
      <c r="J1208" s="22"/>
      <c r="K1208" s="22"/>
      <c r="L1208" s="22"/>
      <c r="M1208" s="22"/>
      <c r="N1208" s="22"/>
      <c r="O1208" s="22"/>
      <c r="P1208" s="22"/>
      <c r="Q1208" s="22"/>
      <c r="R1208" s="22"/>
    </row>
    <row r="1209" spans="1:18">
      <c r="A1209" s="22"/>
      <c r="B1209" s="111"/>
      <c r="C1209" s="111"/>
      <c r="D1209" s="111"/>
      <c r="E1209" s="22"/>
      <c r="F1209" s="22"/>
      <c r="G1209" s="22"/>
      <c r="H1209" s="22"/>
      <c r="I1209" s="22"/>
      <c r="J1209" s="22"/>
      <c r="K1209" s="22"/>
      <c r="L1209" s="22"/>
      <c r="M1209" s="22"/>
      <c r="N1209" s="22"/>
      <c r="O1209" s="22"/>
      <c r="P1209" s="22"/>
      <c r="Q1209" s="22"/>
      <c r="R1209" s="22"/>
    </row>
    <row r="1210" spans="1:18">
      <c r="A1210" s="22"/>
      <c r="B1210" s="111"/>
      <c r="C1210" s="111"/>
      <c r="D1210" s="111"/>
      <c r="E1210" s="22"/>
      <c r="F1210" s="22"/>
      <c r="G1210" s="22"/>
      <c r="H1210" s="22"/>
      <c r="I1210" s="22"/>
      <c r="J1210" s="22"/>
      <c r="K1210" s="22"/>
      <c r="L1210" s="22"/>
      <c r="M1210" s="22"/>
      <c r="N1210" s="22"/>
      <c r="O1210" s="22"/>
      <c r="P1210" s="22"/>
      <c r="Q1210" s="22"/>
      <c r="R1210" s="22"/>
    </row>
    <row r="1211" spans="1:18">
      <c r="A1211" s="22"/>
      <c r="B1211" s="111"/>
      <c r="C1211" s="111"/>
      <c r="D1211" s="111"/>
      <c r="E1211" s="22"/>
      <c r="F1211" s="22"/>
      <c r="G1211" s="22"/>
      <c r="H1211" s="22"/>
      <c r="I1211" s="22"/>
      <c r="J1211" s="22"/>
      <c r="K1211" s="22"/>
      <c r="L1211" s="22"/>
      <c r="M1211" s="22"/>
      <c r="N1211" s="22"/>
      <c r="O1211" s="22"/>
      <c r="P1211" s="22"/>
      <c r="Q1211" s="22"/>
      <c r="R1211" s="22"/>
    </row>
    <row r="1212" spans="1:18">
      <c r="A1212" s="22"/>
      <c r="B1212" s="111"/>
      <c r="C1212" s="111"/>
      <c r="D1212" s="111"/>
      <c r="E1212" s="22"/>
      <c r="F1212" s="22"/>
      <c r="G1212" s="22"/>
      <c r="H1212" s="22"/>
      <c r="I1212" s="22"/>
      <c r="J1212" s="22"/>
      <c r="K1212" s="22"/>
      <c r="L1212" s="22"/>
      <c r="M1212" s="22"/>
      <c r="N1212" s="22"/>
      <c r="O1212" s="22"/>
      <c r="P1212" s="22"/>
      <c r="Q1212" s="22"/>
      <c r="R1212" s="22"/>
    </row>
    <row r="1213" spans="1:18">
      <c r="A1213" s="22"/>
      <c r="B1213" s="111"/>
      <c r="C1213" s="111"/>
      <c r="D1213" s="111"/>
      <c r="E1213" s="22"/>
      <c r="F1213" s="22"/>
      <c r="G1213" s="22"/>
      <c r="H1213" s="22"/>
      <c r="I1213" s="22"/>
      <c r="J1213" s="22"/>
      <c r="K1213" s="22"/>
      <c r="L1213" s="22"/>
      <c r="M1213" s="22"/>
      <c r="N1213" s="22"/>
      <c r="O1213" s="22"/>
      <c r="P1213" s="22"/>
      <c r="Q1213" s="22"/>
      <c r="R1213" s="22"/>
    </row>
    <row r="1214" spans="1:18">
      <c r="A1214" s="22"/>
      <c r="B1214" s="111"/>
      <c r="C1214" s="111"/>
      <c r="D1214" s="111"/>
      <c r="E1214" s="22"/>
      <c r="F1214" s="22"/>
      <c r="G1214" s="22"/>
      <c r="H1214" s="22"/>
      <c r="I1214" s="22"/>
      <c r="J1214" s="22"/>
      <c r="K1214" s="22"/>
      <c r="L1214" s="22"/>
      <c r="M1214" s="22"/>
      <c r="N1214" s="22"/>
      <c r="O1214" s="22"/>
      <c r="P1214" s="22"/>
      <c r="Q1214" s="22"/>
      <c r="R1214" s="22"/>
    </row>
    <row r="1215" spans="1:18">
      <c r="A1215" s="22"/>
      <c r="B1215" s="111"/>
      <c r="C1215" s="111"/>
      <c r="D1215" s="111"/>
      <c r="E1215" s="22"/>
      <c r="F1215" s="22"/>
      <c r="G1215" s="22"/>
      <c r="H1215" s="22"/>
      <c r="I1215" s="22"/>
      <c r="J1215" s="22"/>
      <c r="K1215" s="22"/>
      <c r="L1215" s="22"/>
      <c r="M1215" s="22"/>
      <c r="N1215" s="22"/>
      <c r="O1215" s="22"/>
      <c r="P1215" s="22"/>
      <c r="Q1215" s="22"/>
      <c r="R1215" s="22"/>
    </row>
    <row r="1216" spans="1:18">
      <c r="A1216" s="22"/>
      <c r="B1216" s="111"/>
      <c r="C1216" s="111"/>
      <c r="D1216" s="111"/>
      <c r="E1216" s="22"/>
      <c r="F1216" s="22"/>
      <c r="G1216" s="22"/>
      <c r="H1216" s="22"/>
      <c r="I1216" s="22"/>
      <c r="J1216" s="22"/>
      <c r="K1216" s="22"/>
      <c r="L1216" s="22"/>
      <c r="M1216" s="22"/>
      <c r="N1216" s="22"/>
      <c r="O1216" s="22"/>
      <c r="P1216" s="22"/>
      <c r="Q1216" s="22"/>
      <c r="R1216" s="22"/>
    </row>
    <row r="1217" spans="1:18">
      <c r="A1217" s="22"/>
      <c r="B1217" s="111"/>
      <c r="C1217" s="111"/>
      <c r="D1217" s="111"/>
      <c r="E1217" s="22"/>
      <c r="F1217" s="22"/>
      <c r="G1217" s="22"/>
      <c r="H1217" s="22"/>
      <c r="I1217" s="22"/>
      <c r="J1217" s="22"/>
      <c r="K1217" s="22"/>
      <c r="L1217" s="22"/>
      <c r="M1217" s="22"/>
      <c r="N1217" s="22"/>
      <c r="O1217" s="22"/>
      <c r="P1217" s="22"/>
      <c r="Q1217" s="22"/>
      <c r="R1217" s="22"/>
    </row>
    <row r="1218" spans="1:18">
      <c r="A1218" s="22"/>
      <c r="B1218" s="111"/>
      <c r="C1218" s="111"/>
      <c r="D1218" s="111"/>
      <c r="E1218" s="22"/>
      <c r="F1218" s="22"/>
      <c r="G1218" s="22"/>
      <c r="H1218" s="22"/>
      <c r="I1218" s="22"/>
      <c r="J1218" s="22"/>
      <c r="K1218" s="22"/>
      <c r="L1218" s="22"/>
      <c r="M1218" s="22"/>
      <c r="N1218" s="22"/>
      <c r="O1218" s="22"/>
      <c r="P1218" s="22"/>
      <c r="Q1218" s="22"/>
      <c r="R1218" s="22"/>
    </row>
    <row r="1219" spans="1:18">
      <c r="A1219" s="22"/>
      <c r="B1219" s="111"/>
      <c r="C1219" s="111"/>
      <c r="D1219" s="111"/>
      <c r="E1219" s="22"/>
      <c r="F1219" s="22"/>
      <c r="G1219" s="22"/>
      <c r="H1219" s="22"/>
      <c r="I1219" s="22"/>
      <c r="J1219" s="22"/>
      <c r="K1219" s="22"/>
      <c r="L1219" s="22"/>
      <c r="M1219" s="22"/>
      <c r="N1219" s="22"/>
      <c r="O1219" s="22"/>
      <c r="P1219" s="22"/>
      <c r="Q1219" s="22"/>
      <c r="R1219" s="22"/>
    </row>
    <row r="1220" spans="1:18">
      <c r="A1220" s="22"/>
      <c r="B1220" s="111"/>
      <c r="C1220" s="111"/>
      <c r="D1220" s="111"/>
      <c r="E1220" s="22"/>
      <c r="F1220" s="22"/>
      <c r="G1220" s="22"/>
      <c r="H1220" s="22"/>
      <c r="I1220" s="22"/>
      <c r="J1220" s="22"/>
      <c r="K1220" s="22"/>
      <c r="L1220" s="22"/>
      <c r="M1220" s="22"/>
      <c r="N1220" s="22"/>
      <c r="O1220" s="22"/>
      <c r="P1220" s="22"/>
      <c r="Q1220" s="22"/>
      <c r="R1220" s="22"/>
    </row>
    <row r="1221" spans="1:18">
      <c r="A1221" s="22"/>
      <c r="B1221" s="111"/>
      <c r="C1221" s="111"/>
      <c r="D1221" s="111"/>
      <c r="E1221" s="22"/>
      <c r="F1221" s="22"/>
      <c r="G1221" s="22"/>
      <c r="H1221" s="22"/>
      <c r="I1221" s="22"/>
      <c r="J1221" s="22"/>
      <c r="K1221" s="22"/>
      <c r="L1221" s="22"/>
      <c r="M1221" s="22"/>
      <c r="N1221" s="22"/>
      <c r="O1221" s="22"/>
      <c r="P1221" s="22"/>
      <c r="Q1221" s="22"/>
      <c r="R1221" s="22"/>
    </row>
    <row r="1222" spans="1:18">
      <c r="A1222" s="22"/>
      <c r="B1222" s="111"/>
      <c r="C1222" s="111"/>
      <c r="D1222" s="111"/>
      <c r="E1222" s="22"/>
      <c r="F1222" s="22"/>
      <c r="G1222" s="22"/>
      <c r="H1222" s="22"/>
      <c r="I1222" s="22"/>
      <c r="J1222" s="22"/>
      <c r="K1222" s="22"/>
      <c r="L1222" s="22"/>
      <c r="M1222" s="22"/>
      <c r="N1222" s="22"/>
      <c r="O1222" s="22"/>
      <c r="P1222" s="22"/>
      <c r="Q1222" s="22"/>
      <c r="R1222" s="22"/>
    </row>
    <row r="1223" spans="1:18">
      <c r="A1223" s="22"/>
      <c r="B1223" s="111"/>
      <c r="C1223" s="111"/>
      <c r="D1223" s="111"/>
      <c r="E1223" s="22"/>
      <c r="F1223" s="22"/>
      <c r="G1223" s="22"/>
      <c r="H1223" s="22"/>
      <c r="I1223" s="22"/>
      <c r="J1223" s="22"/>
      <c r="K1223" s="22"/>
      <c r="L1223" s="22"/>
      <c r="M1223" s="22"/>
      <c r="N1223" s="22"/>
      <c r="O1223" s="22"/>
      <c r="P1223" s="22"/>
      <c r="Q1223" s="22"/>
      <c r="R1223" s="22"/>
    </row>
    <row r="1224" spans="1:18">
      <c r="A1224" s="22"/>
      <c r="B1224" s="111"/>
      <c r="C1224" s="111"/>
      <c r="D1224" s="111"/>
      <c r="E1224" s="22"/>
      <c r="F1224" s="22"/>
      <c r="G1224" s="22"/>
      <c r="H1224" s="22"/>
      <c r="I1224" s="22"/>
      <c r="J1224" s="22"/>
      <c r="K1224" s="22"/>
      <c r="L1224" s="22"/>
      <c r="M1224" s="22"/>
      <c r="N1224" s="22"/>
      <c r="O1224" s="22"/>
      <c r="P1224" s="22"/>
      <c r="Q1224" s="22"/>
      <c r="R1224" s="22"/>
    </row>
    <row r="1225" spans="1:18">
      <c r="A1225" s="22"/>
      <c r="B1225" s="111"/>
      <c r="C1225" s="111"/>
      <c r="D1225" s="111"/>
      <c r="E1225" s="22"/>
      <c r="F1225" s="22"/>
      <c r="G1225" s="22"/>
      <c r="H1225" s="22"/>
      <c r="I1225" s="22"/>
      <c r="J1225" s="22"/>
      <c r="K1225" s="22"/>
      <c r="L1225" s="22"/>
      <c r="M1225" s="22"/>
      <c r="N1225" s="22"/>
      <c r="O1225" s="22"/>
      <c r="P1225" s="22"/>
      <c r="Q1225" s="22"/>
      <c r="R1225" s="22"/>
    </row>
    <row r="1226" spans="1:18">
      <c r="A1226" s="22"/>
      <c r="B1226" s="111"/>
      <c r="C1226" s="111"/>
      <c r="D1226" s="111"/>
      <c r="E1226" s="22"/>
      <c r="F1226" s="22"/>
      <c r="G1226" s="22"/>
      <c r="H1226" s="22"/>
      <c r="I1226" s="22"/>
      <c r="J1226" s="22"/>
      <c r="K1226" s="22"/>
      <c r="L1226" s="22"/>
      <c r="M1226" s="22"/>
      <c r="N1226" s="22"/>
      <c r="O1226" s="22"/>
      <c r="P1226" s="22"/>
      <c r="Q1226" s="22"/>
      <c r="R1226" s="22"/>
    </row>
    <row r="1227" spans="1:18">
      <c r="A1227" s="22"/>
      <c r="B1227" s="111"/>
      <c r="C1227" s="111"/>
      <c r="D1227" s="111"/>
      <c r="E1227" s="22"/>
      <c r="F1227" s="22"/>
      <c r="G1227" s="22"/>
      <c r="H1227" s="22"/>
      <c r="I1227" s="22"/>
      <c r="J1227" s="22"/>
      <c r="K1227" s="22"/>
      <c r="L1227" s="22"/>
      <c r="M1227" s="22"/>
      <c r="N1227" s="22"/>
      <c r="O1227" s="22"/>
      <c r="P1227" s="22"/>
      <c r="Q1227" s="22"/>
      <c r="R1227" s="22"/>
    </row>
    <row r="1228" spans="1:18">
      <c r="A1228" s="22"/>
      <c r="B1228" s="111"/>
      <c r="C1228" s="111"/>
      <c r="D1228" s="111"/>
      <c r="E1228" s="22"/>
      <c r="F1228" s="22"/>
      <c r="G1228" s="22"/>
      <c r="H1228" s="22"/>
      <c r="I1228" s="22"/>
      <c r="J1228" s="22"/>
      <c r="K1228" s="22"/>
      <c r="L1228" s="22"/>
      <c r="M1228" s="22"/>
      <c r="N1228" s="22"/>
      <c r="O1228" s="22"/>
      <c r="P1228" s="22"/>
      <c r="Q1228" s="22"/>
      <c r="R1228" s="22"/>
    </row>
    <row r="1229" spans="1:18">
      <c r="A1229" s="22"/>
      <c r="B1229" s="111"/>
      <c r="C1229" s="111"/>
      <c r="D1229" s="111"/>
      <c r="E1229" s="22"/>
      <c r="F1229" s="22"/>
      <c r="G1229" s="22"/>
      <c r="H1229" s="22"/>
      <c r="I1229" s="22"/>
      <c r="J1229" s="22"/>
      <c r="K1229" s="22"/>
      <c r="L1229" s="22"/>
      <c r="M1229" s="22"/>
      <c r="N1229" s="22"/>
      <c r="O1229" s="22"/>
      <c r="P1229" s="22"/>
      <c r="Q1229" s="22"/>
      <c r="R1229" s="22"/>
    </row>
    <row r="1230" spans="1:18">
      <c r="A1230" s="22"/>
      <c r="B1230" s="111"/>
      <c r="C1230" s="111"/>
      <c r="D1230" s="111"/>
      <c r="E1230" s="22"/>
      <c r="F1230" s="22"/>
      <c r="G1230" s="22"/>
      <c r="H1230" s="22"/>
      <c r="I1230" s="22"/>
      <c r="J1230" s="22"/>
      <c r="K1230" s="22"/>
      <c r="L1230" s="22"/>
      <c r="M1230" s="22"/>
      <c r="N1230" s="22"/>
      <c r="O1230" s="22"/>
      <c r="P1230" s="22"/>
      <c r="Q1230" s="22"/>
      <c r="R1230" s="22"/>
    </row>
    <row r="1231" spans="1:18">
      <c r="A1231" s="22"/>
      <c r="B1231" s="111"/>
      <c r="C1231" s="111"/>
      <c r="D1231" s="111"/>
      <c r="E1231" s="22"/>
      <c r="F1231" s="22"/>
      <c r="G1231" s="22"/>
      <c r="H1231" s="22"/>
      <c r="I1231" s="22"/>
      <c r="J1231" s="22"/>
      <c r="K1231" s="22"/>
      <c r="L1231" s="22"/>
      <c r="M1231" s="22"/>
      <c r="N1231" s="22"/>
      <c r="O1231" s="22"/>
      <c r="P1231" s="22"/>
      <c r="Q1231" s="22"/>
      <c r="R1231" s="22"/>
    </row>
    <row r="1232" spans="1:18">
      <c r="A1232" s="22"/>
      <c r="B1232" s="111"/>
      <c r="C1232" s="111"/>
      <c r="D1232" s="111"/>
      <c r="E1232" s="22"/>
      <c r="F1232" s="22"/>
      <c r="G1232" s="22"/>
      <c r="H1232" s="22"/>
      <c r="I1232" s="22"/>
      <c r="J1232" s="22"/>
      <c r="K1232" s="22"/>
      <c r="L1232" s="22"/>
      <c r="M1232" s="22"/>
      <c r="N1232" s="22"/>
      <c r="O1232" s="22"/>
      <c r="P1232" s="22"/>
      <c r="Q1232" s="22"/>
      <c r="R1232" s="22"/>
    </row>
    <row r="1233" spans="1:18">
      <c r="A1233" s="22"/>
      <c r="B1233" s="111"/>
      <c r="C1233" s="111"/>
      <c r="D1233" s="111"/>
      <c r="E1233" s="22"/>
      <c r="F1233" s="22"/>
      <c r="G1233" s="22"/>
      <c r="H1233" s="22"/>
      <c r="I1233" s="22"/>
      <c r="J1233" s="22"/>
      <c r="K1233" s="22"/>
      <c r="L1233" s="22"/>
      <c r="M1233" s="22"/>
      <c r="N1233" s="22"/>
      <c r="O1233" s="22"/>
      <c r="P1233" s="22"/>
      <c r="Q1233" s="22"/>
      <c r="R1233" s="22"/>
    </row>
    <row r="1234" spans="1:18">
      <c r="A1234" s="22"/>
      <c r="B1234" s="111"/>
      <c r="C1234" s="111"/>
      <c r="D1234" s="111"/>
      <c r="E1234" s="22"/>
      <c r="F1234" s="22"/>
      <c r="G1234" s="22"/>
      <c r="H1234" s="22"/>
      <c r="I1234" s="22"/>
      <c r="J1234" s="22"/>
      <c r="K1234" s="22"/>
      <c r="L1234" s="22"/>
      <c r="M1234" s="22"/>
      <c r="N1234" s="22"/>
      <c r="O1234" s="22"/>
      <c r="P1234" s="22"/>
      <c r="Q1234" s="22"/>
      <c r="R1234" s="22"/>
    </row>
    <row r="1235" spans="1:18">
      <c r="A1235" s="22"/>
      <c r="B1235" s="111"/>
      <c r="C1235" s="111"/>
      <c r="D1235" s="111"/>
      <c r="E1235" s="22"/>
      <c r="F1235" s="22"/>
      <c r="G1235" s="22"/>
      <c r="H1235" s="22"/>
      <c r="I1235" s="22"/>
      <c r="J1235" s="22"/>
      <c r="K1235" s="22"/>
      <c r="L1235" s="22"/>
      <c r="M1235" s="22"/>
      <c r="N1235" s="22"/>
      <c r="O1235" s="22"/>
      <c r="P1235" s="22"/>
      <c r="Q1235" s="22"/>
      <c r="R1235" s="22"/>
    </row>
    <row r="1236" spans="1:18">
      <c r="A1236" s="22"/>
      <c r="B1236" s="111"/>
      <c r="C1236" s="111"/>
      <c r="D1236" s="111"/>
      <c r="E1236" s="22"/>
      <c r="F1236" s="22"/>
      <c r="G1236" s="22"/>
      <c r="H1236" s="22"/>
      <c r="I1236" s="22"/>
      <c r="J1236" s="22"/>
      <c r="K1236" s="22"/>
      <c r="L1236" s="22"/>
      <c r="M1236" s="22"/>
      <c r="N1236" s="22"/>
      <c r="O1236" s="22"/>
      <c r="P1236" s="22"/>
      <c r="Q1236" s="22"/>
      <c r="R1236" s="22"/>
    </row>
    <row r="1237" spans="1:18">
      <c r="A1237" s="22"/>
      <c r="B1237" s="111"/>
      <c r="C1237" s="111"/>
      <c r="D1237" s="111"/>
      <c r="E1237" s="22"/>
      <c r="F1237" s="22"/>
      <c r="G1237" s="22"/>
      <c r="H1237" s="22"/>
      <c r="I1237" s="22"/>
      <c r="J1237" s="22"/>
      <c r="K1237" s="22"/>
      <c r="L1237" s="22"/>
      <c r="M1237" s="22"/>
      <c r="N1237" s="22"/>
      <c r="O1237" s="22"/>
      <c r="P1237" s="22"/>
      <c r="Q1237" s="22"/>
      <c r="R1237" s="22"/>
    </row>
    <row r="1238" spans="1:18">
      <c r="A1238" s="22"/>
      <c r="B1238" s="111"/>
      <c r="C1238" s="111"/>
      <c r="D1238" s="111"/>
      <c r="E1238" s="22"/>
      <c r="F1238" s="22"/>
      <c r="G1238" s="22"/>
      <c r="H1238" s="22"/>
      <c r="I1238" s="22"/>
      <c r="J1238" s="22"/>
      <c r="K1238" s="22"/>
      <c r="L1238" s="22"/>
      <c r="M1238" s="22"/>
      <c r="N1238" s="22"/>
      <c r="O1238" s="22"/>
      <c r="P1238" s="22"/>
      <c r="Q1238" s="22"/>
      <c r="R1238" s="22"/>
    </row>
    <row r="1239" spans="1:18">
      <c r="A1239" s="22"/>
      <c r="B1239" s="111"/>
      <c r="C1239" s="111"/>
      <c r="D1239" s="111"/>
      <c r="E1239" s="22"/>
      <c r="F1239" s="22"/>
      <c r="G1239" s="22"/>
      <c r="H1239" s="22"/>
      <c r="I1239" s="22"/>
      <c r="J1239" s="22"/>
      <c r="K1239" s="22"/>
      <c r="L1239" s="22"/>
      <c r="M1239" s="22"/>
      <c r="N1239" s="22"/>
      <c r="O1239" s="22"/>
      <c r="P1239" s="22"/>
      <c r="Q1239" s="22"/>
      <c r="R1239" s="22"/>
    </row>
    <row r="1240" spans="1:18">
      <c r="A1240" s="22"/>
      <c r="B1240" s="111"/>
      <c r="C1240" s="111"/>
      <c r="D1240" s="111"/>
      <c r="E1240" s="22"/>
      <c r="F1240" s="22"/>
      <c r="G1240" s="22"/>
      <c r="H1240" s="22"/>
      <c r="I1240" s="22"/>
      <c r="J1240" s="22"/>
      <c r="K1240" s="22"/>
      <c r="L1240" s="22"/>
      <c r="M1240" s="22"/>
      <c r="N1240" s="22"/>
      <c r="O1240" s="22"/>
      <c r="P1240" s="22"/>
      <c r="Q1240" s="22"/>
      <c r="R1240" s="22"/>
    </row>
    <row r="1241" spans="1:18">
      <c r="A1241" s="22"/>
      <c r="B1241" s="111"/>
      <c r="C1241" s="111"/>
      <c r="D1241" s="111"/>
      <c r="E1241" s="22"/>
      <c r="F1241" s="22"/>
      <c r="G1241" s="22"/>
      <c r="H1241" s="22"/>
      <c r="I1241" s="22"/>
      <c r="J1241" s="22"/>
      <c r="K1241" s="22"/>
      <c r="L1241" s="22"/>
      <c r="M1241" s="22"/>
      <c r="N1241" s="22"/>
      <c r="O1241" s="22"/>
      <c r="P1241" s="22"/>
      <c r="Q1241" s="22"/>
      <c r="R1241" s="22"/>
    </row>
    <row r="1242" spans="1:18">
      <c r="A1242" s="22"/>
      <c r="B1242" s="111"/>
      <c r="C1242" s="111"/>
      <c r="D1242" s="111"/>
      <c r="E1242" s="22"/>
      <c r="F1242" s="22"/>
      <c r="G1242" s="22"/>
      <c r="H1242" s="22"/>
      <c r="I1242" s="22"/>
      <c r="J1242" s="22"/>
      <c r="K1242" s="22"/>
      <c r="L1242" s="22"/>
      <c r="M1242" s="22"/>
      <c r="N1242" s="22"/>
      <c r="O1242" s="22"/>
      <c r="P1242" s="22"/>
      <c r="Q1242" s="22"/>
      <c r="R1242" s="22"/>
    </row>
    <row r="1243" spans="1:18">
      <c r="A1243" s="22"/>
      <c r="B1243" s="111"/>
      <c r="C1243" s="111"/>
      <c r="D1243" s="111"/>
      <c r="E1243" s="22"/>
      <c r="F1243" s="22"/>
      <c r="G1243" s="22"/>
      <c r="H1243" s="22"/>
      <c r="I1243" s="22"/>
      <c r="J1243" s="22"/>
      <c r="K1243" s="22"/>
      <c r="L1243" s="22"/>
      <c r="M1243" s="22"/>
      <c r="N1243" s="22"/>
      <c r="O1243" s="22"/>
      <c r="P1243" s="22"/>
      <c r="Q1243" s="22"/>
      <c r="R1243" s="22"/>
    </row>
    <row r="1244" spans="1:18">
      <c r="A1244" s="22"/>
      <c r="B1244" s="111"/>
      <c r="C1244" s="111"/>
      <c r="D1244" s="111"/>
      <c r="E1244" s="22"/>
      <c r="F1244" s="22"/>
      <c r="G1244" s="22"/>
      <c r="H1244" s="22"/>
      <c r="I1244" s="22"/>
      <c r="J1244" s="22"/>
      <c r="K1244" s="22"/>
      <c r="L1244" s="22"/>
      <c r="M1244" s="22"/>
      <c r="N1244" s="22"/>
      <c r="O1244" s="22"/>
      <c r="P1244" s="22"/>
      <c r="Q1244" s="22"/>
      <c r="R1244" s="22"/>
    </row>
    <row r="1245" spans="1:18">
      <c r="A1245" s="22"/>
      <c r="B1245" s="111"/>
      <c r="C1245" s="111"/>
      <c r="D1245" s="111"/>
      <c r="E1245" s="22"/>
      <c r="F1245" s="22"/>
      <c r="G1245" s="22"/>
      <c r="H1245" s="22"/>
      <c r="I1245" s="22"/>
      <c r="J1245" s="22"/>
      <c r="K1245" s="22"/>
      <c r="L1245" s="22"/>
      <c r="M1245" s="22"/>
      <c r="N1245" s="22"/>
      <c r="O1245" s="22"/>
      <c r="P1245" s="22"/>
      <c r="Q1245" s="22"/>
      <c r="R1245" s="22"/>
    </row>
    <row r="1246" spans="1:18">
      <c r="A1246" s="22"/>
      <c r="B1246" s="111"/>
      <c r="C1246" s="111"/>
      <c r="D1246" s="111"/>
      <c r="E1246" s="22"/>
      <c r="F1246" s="22"/>
      <c r="G1246" s="22"/>
      <c r="H1246" s="22"/>
      <c r="I1246" s="22"/>
      <c r="J1246" s="22"/>
      <c r="K1246" s="22"/>
      <c r="L1246" s="22"/>
      <c r="M1246" s="22"/>
      <c r="N1246" s="22"/>
      <c r="O1246" s="22"/>
      <c r="P1246" s="22"/>
      <c r="Q1246" s="22"/>
      <c r="R1246" s="22"/>
    </row>
    <row r="1247" spans="1:18">
      <c r="A1247" s="22"/>
      <c r="B1247" s="111"/>
      <c r="C1247" s="111"/>
      <c r="D1247" s="111"/>
      <c r="E1247" s="22"/>
      <c r="F1247" s="22"/>
      <c r="G1247" s="22"/>
      <c r="H1247" s="22"/>
      <c r="I1247" s="22"/>
      <c r="J1247" s="22"/>
      <c r="K1247" s="22"/>
      <c r="L1247" s="22"/>
      <c r="M1247" s="22"/>
      <c r="N1247" s="22"/>
      <c r="O1247" s="22"/>
      <c r="P1247" s="22"/>
      <c r="Q1247" s="22"/>
      <c r="R1247" s="22"/>
    </row>
    <row r="1248" spans="1:18">
      <c r="A1248" s="22"/>
      <c r="B1248" s="111"/>
      <c r="C1248" s="111"/>
      <c r="D1248" s="111"/>
      <c r="E1248" s="22"/>
      <c r="F1248" s="22"/>
      <c r="G1248" s="22"/>
      <c r="H1248" s="22"/>
      <c r="I1248" s="22"/>
      <c r="J1248" s="22"/>
      <c r="K1248" s="22"/>
      <c r="L1248" s="22"/>
      <c r="M1248" s="22"/>
      <c r="N1248" s="22"/>
      <c r="O1248" s="22"/>
      <c r="P1248" s="22"/>
      <c r="Q1248" s="22"/>
      <c r="R1248" s="22"/>
    </row>
    <row r="1249" spans="1:18">
      <c r="A1249" s="22"/>
      <c r="B1249" s="111"/>
      <c r="C1249" s="111"/>
      <c r="D1249" s="111"/>
      <c r="E1249" s="22"/>
      <c r="F1249" s="22"/>
      <c r="G1249" s="22"/>
      <c r="H1249" s="22"/>
      <c r="I1249" s="22"/>
      <c r="J1249" s="22"/>
      <c r="K1249" s="22"/>
      <c r="L1249" s="22"/>
      <c r="M1249" s="22"/>
      <c r="N1249" s="22"/>
      <c r="O1249" s="22"/>
      <c r="P1249" s="22"/>
      <c r="Q1249" s="22"/>
      <c r="R1249" s="22"/>
    </row>
    <row r="1250" spans="1:18">
      <c r="A1250" s="22"/>
      <c r="B1250" s="111"/>
      <c r="C1250" s="111"/>
      <c r="D1250" s="111"/>
      <c r="E1250" s="22"/>
      <c r="F1250" s="22"/>
      <c r="G1250" s="22"/>
      <c r="H1250" s="22"/>
      <c r="I1250" s="22"/>
      <c r="J1250" s="22"/>
      <c r="K1250" s="22"/>
      <c r="L1250" s="22"/>
      <c r="M1250" s="22"/>
      <c r="N1250" s="22"/>
      <c r="O1250" s="22"/>
      <c r="P1250" s="22"/>
      <c r="Q1250" s="22"/>
      <c r="R1250" s="22"/>
    </row>
    <row r="1251" spans="1:18">
      <c r="A1251" s="22"/>
      <c r="B1251" s="111"/>
      <c r="C1251" s="111"/>
      <c r="D1251" s="111"/>
      <c r="E1251" s="22"/>
      <c r="F1251" s="22"/>
      <c r="G1251" s="22"/>
      <c r="H1251" s="22"/>
      <c r="I1251" s="22"/>
      <c r="J1251" s="22"/>
      <c r="K1251" s="22"/>
      <c r="L1251" s="22"/>
      <c r="M1251" s="22"/>
      <c r="N1251" s="22"/>
      <c r="O1251" s="22"/>
      <c r="P1251" s="22"/>
      <c r="Q1251" s="22"/>
      <c r="R1251" s="22"/>
    </row>
    <row r="1252" spans="1:18">
      <c r="A1252" s="22"/>
      <c r="B1252" s="111"/>
      <c r="C1252" s="111"/>
      <c r="D1252" s="111"/>
      <c r="E1252" s="22"/>
      <c r="F1252" s="22"/>
      <c r="G1252" s="22"/>
      <c r="H1252" s="22"/>
      <c r="I1252" s="22"/>
      <c r="J1252" s="22"/>
      <c r="K1252" s="22"/>
      <c r="L1252" s="22"/>
      <c r="M1252" s="22"/>
      <c r="N1252" s="22"/>
      <c r="O1252" s="22"/>
      <c r="P1252" s="22"/>
      <c r="Q1252" s="22"/>
      <c r="R1252" s="22"/>
    </row>
    <row r="1253" spans="1:18">
      <c r="A1253" s="22"/>
      <c r="B1253" s="111"/>
      <c r="C1253" s="111"/>
      <c r="D1253" s="111"/>
      <c r="E1253" s="22"/>
      <c r="F1253" s="22"/>
      <c r="G1253" s="22"/>
      <c r="H1253" s="22"/>
      <c r="I1253" s="22"/>
      <c r="J1253" s="22"/>
      <c r="K1253" s="22"/>
      <c r="L1253" s="22"/>
      <c r="M1253" s="22"/>
      <c r="N1253" s="22"/>
      <c r="O1253" s="22"/>
      <c r="P1253" s="22"/>
      <c r="Q1253" s="22"/>
      <c r="R1253" s="22"/>
    </row>
    <row r="1254" spans="1:18">
      <c r="A1254" s="22"/>
      <c r="B1254" s="111"/>
      <c r="C1254" s="111"/>
      <c r="D1254" s="111"/>
      <c r="E1254" s="22"/>
      <c r="F1254" s="22"/>
      <c r="G1254" s="22"/>
      <c r="H1254" s="22"/>
      <c r="I1254" s="22"/>
      <c r="J1254" s="22"/>
      <c r="K1254" s="22"/>
      <c r="L1254" s="22"/>
      <c r="M1254" s="22"/>
      <c r="N1254" s="22"/>
      <c r="O1254" s="22"/>
      <c r="P1254" s="22"/>
      <c r="Q1254" s="22"/>
      <c r="R1254" s="22"/>
    </row>
    <row r="1255" spans="1:18">
      <c r="A1255" s="22"/>
      <c r="B1255" s="111"/>
      <c r="C1255" s="111"/>
      <c r="D1255" s="111"/>
      <c r="E1255" s="22"/>
      <c r="F1255" s="22"/>
      <c r="G1255" s="22"/>
      <c r="H1255" s="22"/>
      <c r="I1255" s="22"/>
      <c r="J1255" s="22"/>
      <c r="K1255" s="22"/>
      <c r="L1255" s="22"/>
      <c r="M1255" s="22"/>
      <c r="N1255" s="22"/>
      <c r="O1255" s="22"/>
      <c r="P1255" s="22"/>
      <c r="Q1255" s="22"/>
      <c r="R1255" s="22"/>
    </row>
    <row r="1256" spans="1:18">
      <c r="A1256" s="22"/>
      <c r="B1256" s="111"/>
      <c r="C1256" s="111"/>
      <c r="D1256" s="111"/>
      <c r="E1256" s="22"/>
      <c r="F1256" s="22"/>
      <c r="G1256" s="22"/>
      <c r="H1256" s="22"/>
      <c r="I1256" s="22"/>
      <c r="J1256" s="22"/>
      <c r="K1256" s="22"/>
      <c r="L1256" s="22"/>
      <c r="M1256" s="22"/>
      <c r="N1256" s="22"/>
      <c r="O1256" s="22"/>
      <c r="P1256" s="22"/>
      <c r="Q1256" s="22"/>
      <c r="R1256" s="22"/>
    </row>
    <row r="1257" spans="1:18">
      <c r="A1257" s="22"/>
      <c r="B1257" s="111"/>
      <c r="C1257" s="111"/>
      <c r="D1257" s="111"/>
      <c r="E1257" s="22"/>
      <c r="F1257" s="22"/>
      <c r="G1257" s="22"/>
      <c r="H1257" s="22"/>
      <c r="I1257" s="22"/>
      <c r="J1257" s="22"/>
      <c r="K1257" s="22"/>
      <c r="L1257" s="22"/>
      <c r="M1257" s="22"/>
      <c r="N1257" s="22"/>
      <c r="O1257" s="22"/>
      <c r="P1257" s="22"/>
      <c r="Q1257" s="22"/>
      <c r="R1257" s="22"/>
    </row>
    <row r="1258" spans="1:18">
      <c r="A1258" s="22"/>
      <c r="B1258" s="111"/>
      <c r="C1258" s="111"/>
      <c r="D1258" s="111"/>
      <c r="E1258" s="22"/>
      <c r="F1258" s="22"/>
      <c r="G1258" s="22"/>
      <c r="H1258" s="22"/>
      <c r="I1258" s="22"/>
      <c r="J1258" s="22"/>
      <c r="K1258" s="22"/>
      <c r="L1258" s="22"/>
      <c r="M1258" s="22"/>
      <c r="N1258" s="22"/>
      <c r="O1258" s="22"/>
      <c r="P1258" s="22"/>
      <c r="Q1258" s="22"/>
      <c r="R1258" s="22"/>
    </row>
    <row r="1259" spans="1:18">
      <c r="A1259" s="22"/>
      <c r="B1259" s="111"/>
      <c r="C1259" s="111"/>
      <c r="D1259" s="111"/>
      <c r="E1259" s="22"/>
      <c r="F1259" s="22"/>
      <c r="G1259" s="22"/>
      <c r="H1259" s="22"/>
      <c r="I1259" s="22"/>
      <c r="J1259" s="22"/>
      <c r="K1259" s="22"/>
      <c r="L1259" s="22"/>
      <c r="M1259" s="22"/>
      <c r="N1259" s="22"/>
      <c r="O1259" s="22"/>
      <c r="P1259" s="22"/>
      <c r="Q1259" s="22"/>
      <c r="R1259" s="22"/>
    </row>
    <row r="1260" spans="1:18">
      <c r="A1260" s="22"/>
      <c r="B1260" s="111"/>
      <c r="C1260" s="111"/>
      <c r="D1260" s="111"/>
      <c r="E1260" s="22"/>
      <c r="F1260" s="22"/>
      <c r="G1260" s="22"/>
      <c r="H1260" s="22"/>
      <c r="I1260" s="22"/>
      <c r="J1260" s="22"/>
      <c r="K1260" s="22"/>
      <c r="L1260" s="22"/>
      <c r="M1260" s="22"/>
      <c r="N1260" s="22"/>
      <c r="O1260" s="22"/>
      <c r="P1260" s="22"/>
      <c r="Q1260" s="22"/>
      <c r="R1260" s="22"/>
    </row>
    <row r="1261" spans="1:18">
      <c r="A1261" s="22"/>
      <c r="B1261" s="111"/>
      <c r="C1261" s="111"/>
      <c r="D1261" s="111"/>
      <c r="E1261" s="22"/>
      <c r="F1261" s="22"/>
      <c r="G1261" s="22"/>
      <c r="H1261" s="22"/>
      <c r="I1261" s="22"/>
      <c r="J1261" s="22"/>
      <c r="K1261" s="22"/>
      <c r="L1261" s="22"/>
      <c r="M1261" s="22"/>
      <c r="N1261" s="22"/>
      <c r="O1261" s="22"/>
      <c r="P1261" s="22"/>
      <c r="Q1261" s="22"/>
      <c r="R1261" s="22"/>
    </row>
    <row r="1262" spans="1:18">
      <c r="A1262" s="22"/>
      <c r="B1262" s="111"/>
      <c r="C1262" s="111"/>
      <c r="D1262" s="111"/>
      <c r="E1262" s="22"/>
      <c r="F1262" s="22"/>
      <c r="G1262" s="22"/>
      <c r="H1262" s="22"/>
      <c r="I1262" s="22"/>
      <c r="J1262" s="22"/>
      <c r="K1262" s="22"/>
      <c r="L1262" s="22"/>
      <c r="M1262" s="22"/>
      <c r="N1262" s="22"/>
      <c r="O1262" s="22"/>
      <c r="P1262" s="22"/>
      <c r="Q1262" s="22"/>
      <c r="R1262" s="22"/>
    </row>
    <row r="1263" spans="1:18">
      <c r="A1263" s="22"/>
      <c r="B1263" s="111"/>
      <c r="C1263" s="111"/>
      <c r="D1263" s="111"/>
      <c r="E1263" s="22"/>
      <c r="F1263" s="22"/>
      <c r="G1263" s="22"/>
      <c r="H1263" s="22"/>
      <c r="I1263" s="22"/>
      <c r="J1263" s="22"/>
      <c r="K1263" s="22"/>
      <c r="L1263" s="22"/>
      <c r="M1263" s="22"/>
      <c r="N1263" s="22"/>
      <c r="O1263" s="22"/>
      <c r="P1263" s="22"/>
      <c r="Q1263" s="22"/>
      <c r="R1263" s="22"/>
    </row>
    <row r="1264" spans="1:18">
      <c r="A1264" s="22"/>
      <c r="B1264" s="111"/>
      <c r="C1264" s="111"/>
      <c r="D1264" s="111"/>
      <c r="E1264" s="22"/>
      <c r="F1264" s="22"/>
      <c r="G1264" s="22"/>
      <c r="H1264" s="22"/>
      <c r="I1264" s="22"/>
      <c r="J1264" s="22"/>
      <c r="K1264" s="22"/>
      <c r="L1264" s="22"/>
      <c r="M1264" s="22"/>
      <c r="N1264" s="22"/>
      <c r="O1264" s="22"/>
      <c r="P1264" s="22"/>
      <c r="Q1264" s="22"/>
      <c r="R1264" s="22"/>
    </row>
    <row r="1265" spans="1:18">
      <c r="A1265" s="22"/>
      <c r="B1265" s="111"/>
      <c r="C1265" s="111"/>
      <c r="D1265" s="111"/>
      <c r="E1265" s="22"/>
      <c r="F1265" s="22"/>
      <c r="G1265" s="22"/>
      <c r="H1265" s="22"/>
      <c r="I1265" s="22"/>
      <c r="J1265" s="22"/>
      <c r="K1265" s="22"/>
      <c r="L1265" s="22"/>
      <c r="M1265" s="22"/>
      <c r="N1265" s="22"/>
      <c r="O1265" s="22"/>
      <c r="P1265" s="22"/>
      <c r="Q1265" s="22"/>
      <c r="R1265" s="22"/>
    </row>
    <row r="1266" spans="1:18">
      <c r="A1266" s="22"/>
      <c r="B1266" s="111"/>
      <c r="C1266" s="111"/>
      <c r="D1266" s="111"/>
      <c r="E1266" s="22"/>
      <c r="F1266" s="22"/>
      <c r="G1266" s="22"/>
      <c r="H1266" s="22"/>
      <c r="I1266" s="22"/>
      <c r="J1266" s="22"/>
      <c r="K1266" s="22"/>
      <c r="L1266" s="22"/>
      <c r="M1266" s="22"/>
      <c r="N1266" s="22"/>
      <c r="O1266" s="22"/>
      <c r="P1266" s="22"/>
      <c r="Q1266" s="22"/>
      <c r="R1266" s="22"/>
    </row>
    <row r="1267" spans="1:18">
      <c r="A1267" s="22"/>
      <c r="B1267" s="111"/>
      <c r="C1267" s="111"/>
      <c r="D1267" s="111"/>
      <c r="E1267" s="22"/>
      <c r="F1267" s="22"/>
      <c r="G1267" s="22"/>
      <c r="H1267" s="22"/>
      <c r="I1267" s="22"/>
      <c r="J1267" s="22"/>
      <c r="K1267" s="22"/>
      <c r="L1267" s="22"/>
      <c r="M1267" s="22"/>
      <c r="N1267" s="22"/>
      <c r="O1267" s="22"/>
      <c r="P1267" s="22"/>
      <c r="Q1267" s="22"/>
      <c r="R1267" s="22"/>
    </row>
    <row r="1268" spans="1:18">
      <c r="A1268" s="22"/>
      <c r="B1268" s="111"/>
      <c r="C1268" s="111"/>
      <c r="D1268" s="111"/>
      <c r="E1268" s="22"/>
      <c r="F1268" s="22"/>
      <c r="G1268" s="22"/>
      <c r="H1268" s="22"/>
      <c r="I1268" s="22"/>
      <c r="J1268" s="22"/>
      <c r="K1268" s="22"/>
      <c r="L1268" s="22"/>
      <c r="M1268" s="22"/>
      <c r="N1268" s="22"/>
      <c r="O1268" s="22"/>
      <c r="P1268" s="22"/>
      <c r="Q1268" s="22"/>
      <c r="R1268" s="22"/>
    </row>
    <row r="1269" spans="1:18">
      <c r="A1269" s="22"/>
      <c r="B1269" s="111"/>
      <c r="C1269" s="111"/>
      <c r="D1269" s="111"/>
      <c r="E1269" s="22"/>
      <c r="F1269" s="22"/>
      <c r="G1269" s="22"/>
      <c r="H1269" s="22"/>
      <c r="I1269" s="22"/>
      <c r="J1269" s="22"/>
      <c r="K1269" s="22"/>
      <c r="L1269" s="22"/>
      <c r="M1269" s="22"/>
      <c r="N1269" s="22"/>
      <c r="O1269" s="22"/>
      <c r="P1269" s="22"/>
      <c r="Q1269" s="22"/>
      <c r="R1269" s="22"/>
    </row>
    <row r="1270" spans="1:18">
      <c r="A1270" s="22"/>
      <c r="B1270" s="111"/>
      <c r="C1270" s="111"/>
      <c r="D1270" s="111"/>
      <c r="E1270" s="22"/>
      <c r="F1270" s="22"/>
      <c r="G1270" s="22"/>
      <c r="H1270" s="22"/>
      <c r="I1270" s="22"/>
      <c r="J1270" s="22"/>
      <c r="K1270" s="22"/>
      <c r="L1270" s="22"/>
      <c r="M1270" s="22"/>
      <c r="N1270" s="22"/>
      <c r="O1270" s="22"/>
      <c r="P1270" s="22"/>
      <c r="Q1270" s="22"/>
      <c r="R1270" s="22"/>
    </row>
    <row r="1271" spans="1:18">
      <c r="A1271" s="22"/>
      <c r="B1271" s="111"/>
      <c r="C1271" s="111"/>
      <c r="D1271" s="111"/>
      <c r="E1271" s="22"/>
      <c r="F1271" s="22"/>
      <c r="G1271" s="22"/>
      <c r="H1271" s="22"/>
      <c r="I1271" s="22"/>
      <c r="J1271" s="22"/>
      <c r="K1271" s="22"/>
      <c r="L1271" s="22"/>
      <c r="M1271" s="22"/>
      <c r="N1271" s="22"/>
      <c r="O1271" s="22"/>
      <c r="P1271" s="22"/>
      <c r="Q1271" s="22"/>
      <c r="R1271" s="22"/>
    </row>
    <row r="1272" spans="1:18">
      <c r="A1272" s="22"/>
      <c r="B1272" s="111"/>
      <c r="C1272" s="111"/>
      <c r="D1272" s="111"/>
      <c r="E1272" s="22"/>
      <c r="F1272" s="22"/>
      <c r="G1272" s="22"/>
      <c r="H1272" s="22"/>
      <c r="I1272" s="22"/>
      <c r="J1272" s="22"/>
      <c r="K1272" s="22"/>
      <c r="L1272" s="22"/>
      <c r="M1272" s="22"/>
      <c r="N1272" s="22"/>
      <c r="O1272" s="22"/>
      <c r="P1272" s="22"/>
      <c r="Q1272" s="22"/>
      <c r="R1272" s="22"/>
    </row>
    <row r="1273" spans="1:18">
      <c r="A1273" s="22"/>
      <c r="B1273" s="111"/>
      <c r="C1273" s="111"/>
      <c r="D1273" s="111"/>
      <c r="E1273" s="22"/>
      <c r="F1273" s="22"/>
      <c r="G1273" s="22"/>
      <c r="H1273" s="22"/>
      <c r="I1273" s="22"/>
      <c r="J1273" s="22"/>
      <c r="K1273" s="22"/>
      <c r="L1273" s="22"/>
      <c r="M1273" s="22"/>
      <c r="N1273" s="22"/>
      <c r="O1273" s="22"/>
      <c r="P1273" s="22"/>
      <c r="Q1273" s="22"/>
      <c r="R1273" s="22"/>
    </row>
    <row r="1274" spans="1:18">
      <c r="A1274" s="22"/>
      <c r="B1274" s="111"/>
      <c r="C1274" s="111"/>
      <c r="D1274" s="111"/>
      <c r="E1274" s="22"/>
      <c r="F1274" s="22"/>
      <c r="G1274" s="22"/>
      <c r="H1274" s="22"/>
      <c r="I1274" s="22"/>
      <c r="J1274" s="22"/>
      <c r="K1274" s="22"/>
      <c r="L1274" s="22"/>
      <c r="M1274" s="22"/>
      <c r="N1274" s="22"/>
      <c r="O1274" s="22"/>
      <c r="P1274" s="22"/>
      <c r="Q1274" s="22"/>
      <c r="R1274" s="22"/>
    </row>
    <row r="1275" spans="1:18">
      <c r="A1275" s="22"/>
      <c r="B1275" s="111"/>
      <c r="C1275" s="111"/>
      <c r="D1275" s="111"/>
      <c r="E1275" s="22"/>
      <c r="F1275" s="22"/>
      <c r="G1275" s="22"/>
      <c r="H1275" s="22"/>
      <c r="I1275" s="22"/>
      <c r="J1275" s="22"/>
      <c r="K1275" s="22"/>
      <c r="L1275" s="22"/>
      <c r="M1275" s="22"/>
      <c r="N1275" s="22"/>
      <c r="O1275" s="22"/>
      <c r="P1275" s="22"/>
      <c r="Q1275" s="22"/>
      <c r="R1275" s="22"/>
    </row>
    <row r="1276" spans="1:18">
      <c r="A1276" s="22"/>
      <c r="B1276" s="111"/>
      <c r="C1276" s="111"/>
      <c r="D1276" s="111"/>
      <c r="E1276" s="22"/>
      <c r="F1276" s="22"/>
      <c r="G1276" s="22"/>
      <c r="H1276" s="22"/>
      <c r="I1276" s="22"/>
      <c r="J1276" s="22"/>
      <c r="K1276" s="22"/>
      <c r="L1276" s="22"/>
      <c r="M1276" s="22"/>
      <c r="N1276" s="22"/>
      <c r="O1276" s="22"/>
      <c r="P1276" s="22"/>
      <c r="Q1276" s="22"/>
      <c r="R1276" s="22"/>
    </row>
    <row r="1277" spans="1:18">
      <c r="A1277" s="22"/>
      <c r="B1277" s="111"/>
      <c r="C1277" s="111"/>
      <c r="D1277" s="111"/>
      <c r="E1277" s="22"/>
      <c r="F1277" s="22"/>
      <c r="G1277" s="22"/>
      <c r="H1277" s="22"/>
      <c r="I1277" s="22"/>
      <c r="J1277" s="22"/>
      <c r="K1277" s="22"/>
      <c r="L1277" s="22"/>
      <c r="M1277" s="22"/>
      <c r="N1277" s="22"/>
      <c r="O1277" s="22"/>
      <c r="P1277" s="22"/>
      <c r="Q1277" s="22"/>
      <c r="R1277" s="22"/>
    </row>
    <row r="1278" spans="1:18">
      <c r="A1278" s="22"/>
      <c r="B1278" s="111"/>
      <c r="C1278" s="111"/>
      <c r="D1278" s="111"/>
      <c r="E1278" s="22"/>
      <c r="F1278" s="22"/>
      <c r="G1278" s="22"/>
      <c r="H1278" s="22"/>
      <c r="I1278" s="22"/>
      <c r="J1278" s="22"/>
      <c r="K1278" s="22"/>
      <c r="L1278" s="22"/>
      <c r="M1278" s="22"/>
      <c r="N1278" s="22"/>
      <c r="O1278" s="22"/>
      <c r="P1278" s="22"/>
      <c r="Q1278" s="22"/>
      <c r="R1278" s="22"/>
    </row>
    <row r="1279" spans="1:18">
      <c r="A1279" s="22"/>
      <c r="B1279" s="111"/>
      <c r="C1279" s="111"/>
      <c r="D1279" s="111"/>
      <c r="E1279" s="22"/>
      <c r="F1279" s="22"/>
      <c r="G1279" s="22"/>
      <c r="H1279" s="22"/>
      <c r="I1279" s="22"/>
      <c r="J1279" s="22"/>
      <c r="K1279" s="22"/>
      <c r="L1279" s="22"/>
      <c r="M1279" s="22"/>
      <c r="N1279" s="22"/>
      <c r="O1279" s="22"/>
      <c r="P1279" s="22"/>
      <c r="Q1279" s="22"/>
      <c r="R1279" s="22"/>
    </row>
    <row r="1280" spans="1:18">
      <c r="A1280" s="22"/>
      <c r="B1280" s="111"/>
      <c r="C1280" s="111"/>
      <c r="D1280" s="111"/>
      <c r="E1280" s="22"/>
      <c r="F1280" s="22"/>
      <c r="G1280" s="22"/>
      <c r="H1280" s="22"/>
      <c r="I1280" s="22"/>
      <c r="J1280" s="22"/>
      <c r="K1280" s="22"/>
      <c r="L1280" s="22"/>
      <c r="M1280" s="22"/>
      <c r="N1280" s="22"/>
      <c r="O1280" s="22"/>
      <c r="P1280" s="22"/>
      <c r="Q1280" s="22"/>
      <c r="R1280" s="22"/>
    </row>
    <row r="1281" spans="1:18">
      <c r="A1281" s="22"/>
      <c r="B1281" s="111"/>
      <c r="C1281" s="111"/>
      <c r="D1281" s="111"/>
      <c r="E1281" s="22"/>
      <c r="F1281" s="22"/>
      <c r="G1281" s="22"/>
      <c r="H1281" s="22"/>
      <c r="I1281" s="22"/>
      <c r="J1281" s="22"/>
      <c r="K1281" s="22"/>
      <c r="L1281" s="22"/>
      <c r="M1281" s="22"/>
      <c r="N1281" s="22"/>
      <c r="O1281" s="22"/>
      <c r="P1281" s="22"/>
      <c r="Q1281" s="22"/>
      <c r="R1281" s="22"/>
    </row>
    <row r="1282" spans="1:18">
      <c r="A1282" s="22"/>
      <c r="B1282" s="111"/>
      <c r="C1282" s="111"/>
      <c r="D1282" s="111"/>
      <c r="E1282" s="22"/>
      <c r="F1282" s="22"/>
      <c r="G1282" s="22"/>
      <c r="H1282" s="22"/>
      <c r="I1282" s="22"/>
      <c r="J1282" s="22"/>
      <c r="K1282" s="22"/>
      <c r="L1282" s="22"/>
      <c r="M1282" s="22"/>
      <c r="N1282" s="22"/>
      <c r="O1282" s="22"/>
      <c r="P1282" s="22"/>
      <c r="Q1282" s="22"/>
      <c r="R1282" s="22"/>
    </row>
    <row r="1283" spans="1:18">
      <c r="A1283" s="22"/>
      <c r="B1283" s="111"/>
      <c r="C1283" s="111"/>
      <c r="D1283" s="111"/>
      <c r="E1283" s="22"/>
      <c r="F1283" s="22"/>
      <c r="G1283" s="22"/>
      <c r="H1283" s="22"/>
      <c r="I1283" s="22"/>
      <c r="J1283" s="22"/>
      <c r="K1283" s="22"/>
      <c r="L1283" s="22"/>
      <c r="M1283" s="22"/>
      <c r="N1283" s="22"/>
      <c r="O1283" s="22"/>
      <c r="P1283" s="22"/>
      <c r="Q1283" s="22"/>
      <c r="R1283" s="22"/>
    </row>
    <row r="1284" spans="1:18">
      <c r="A1284" s="22"/>
      <c r="B1284" s="111"/>
      <c r="C1284" s="111"/>
      <c r="D1284" s="111"/>
      <c r="E1284" s="22"/>
      <c r="F1284" s="22"/>
      <c r="G1284" s="22"/>
      <c r="H1284" s="22"/>
      <c r="I1284" s="22"/>
      <c r="J1284" s="22"/>
      <c r="K1284" s="22"/>
      <c r="L1284" s="22"/>
      <c r="M1284" s="22"/>
      <c r="N1284" s="22"/>
      <c r="O1284" s="22"/>
      <c r="P1284" s="22"/>
      <c r="Q1284" s="22"/>
      <c r="R1284" s="22"/>
    </row>
    <row r="1285" spans="1:18">
      <c r="A1285" s="22"/>
      <c r="B1285" s="111"/>
      <c r="C1285" s="111"/>
      <c r="D1285" s="111"/>
      <c r="E1285" s="22"/>
      <c r="F1285" s="22"/>
      <c r="G1285" s="22"/>
      <c r="H1285" s="22"/>
      <c r="I1285" s="22"/>
      <c r="J1285" s="22"/>
      <c r="K1285" s="22"/>
      <c r="L1285" s="22"/>
      <c r="M1285" s="22"/>
      <c r="N1285" s="22"/>
      <c r="O1285" s="22"/>
      <c r="P1285" s="22"/>
      <c r="Q1285" s="22"/>
      <c r="R1285" s="22"/>
    </row>
    <row r="1286" spans="1:18">
      <c r="A1286" s="22"/>
      <c r="B1286" s="111"/>
      <c r="C1286" s="111"/>
      <c r="D1286" s="111"/>
      <c r="E1286" s="22"/>
      <c r="F1286" s="22"/>
      <c r="G1286" s="22"/>
      <c r="H1286" s="22"/>
      <c r="I1286" s="22"/>
      <c r="J1286" s="22"/>
      <c r="K1286" s="22"/>
      <c r="L1286" s="22"/>
      <c r="M1286" s="22"/>
      <c r="N1286" s="22"/>
      <c r="O1286" s="22"/>
      <c r="P1286" s="22"/>
      <c r="Q1286" s="22"/>
      <c r="R1286" s="22"/>
    </row>
    <row r="1287" spans="1:18">
      <c r="A1287" s="22"/>
      <c r="B1287" s="111"/>
      <c r="C1287" s="111"/>
      <c r="D1287" s="111"/>
      <c r="E1287" s="22"/>
      <c r="F1287" s="22"/>
      <c r="G1287" s="22"/>
      <c r="H1287" s="22"/>
      <c r="I1287" s="22"/>
      <c r="J1287" s="22"/>
      <c r="K1287" s="22"/>
      <c r="L1287" s="22"/>
      <c r="M1287" s="22"/>
      <c r="N1287" s="22"/>
      <c r="O1287" s="22"/>
      <c r="P1287" s="22"/>
      <c r="Q1287" s="22"/>
      <c r="R1287" s="22"/>
    </row>
    <row r="1288" spans="1:18">
      <c r="A1288" s="22"/>
      <c r="B1288" s="111"/>
      <c r="C1288" s="111"/>
      <c r="D1288" s="111"/>
      <c r="E1288" s="22"/>
      <c r="F1288" s="22"/>
      <c r="G1288" s="22"/>
      <c r="H1288" s="22"/>
      <c r="I1288" s="22"/>
      <c r="J1288" s="22"/>
      <c r="K1288" s="22"/>
      <c r="L1288" s="22"/>
      <c r="M1288" s="22"/>
      <c r="N1288" s="22"/>
      <c r="O1288" s="22"/>
      <c r="P1288" s="22"/>
      <c r="Q1288" s="22"/>
      <c r="R1288" s="22"/>
    </row>
    <row r="1289" spans="1:18">
      <c r="A1289" s="22"/>
      <c r="B1289" s="111"/>
      <c r="C1289" s="111"/>
      <c r="D1289" s="111"/>
      <c r="E1289" s="22"/>
      <c r="F1289" s="22"/>
      <c r="G1289" s="22"/>
      <c r="H1289" s="22"/>
      <c r="I1289" s="22"/>
      <c r="J1289" s="22"/>
      <c r="K1289" s="22"/>
      <c r="L1289" s="22"/>
      <c r="M1289" s="22"/>
      <c r="N1289" s="22"/>
      <c r="O1289" s="22"/>
      <c r="P1289" s="22"/>
      <c r="Q1289" s="22"/>
      <c r="R1289" s="22"/>
    </row>
    <row r="1290" spans="1:18">
      <c r="A1290" s="22"/>
      <c r="B1290" s="111"/>
      <c r="C1290" s="111"/>
      <c r="D1290" s="111"/>
      <c r="E1290" s="22"/>
      <c r="F1290" s="22"/>
      <c r="G1290" s="22"/>
      <c r="H1290" s="22"/>
      <c r="I1290" s="22"/>
      <c r="J1290" s="22"/>
      <c r="K1290" s="22"/>
      <c r="L1290" s="22"/>
      <c r="M1290" s="22"/>
      <c r="N1290" s="22"/>
      <c r="O1290" s="22"/>
      <c r="P1290" s="22"/>
      <c r="Q1290" s="22"/>
      <c r="R1290" s="22"/>
    </row>
    <row r="1291" spans="1:18">
      <c r="A1291" s="22"/>
      <c r="B1291" s="111"/>
      <c r="C1291" s="111"/>
      <c r="D1291" s="111"/>
      <c r="E1291" s="22"/>
      <c r="F1291" s="22"/>
      <c r="G1291" s="22"/>
      <c r="H1291" s="22"/>
      <c r="I1291" s="22"/>
      <c r="J1291" s="22"/>
      <c r="K1291" s="22"/>
      <c r="L1291" s="22"/>
      <c r="M1291" s="22"/>
      <c r="N1291" s="22"/>
      <c r="O1291" s="22"/>
      <c r="P1291" s="22"/>
      <c r="Q1291" s="22"/>
      <c r="R1291" s="22"/>
    </row>
    <row r="1292" spans="1:18">
      <c r="A1292" s="22"/>
      <c r="B1292" s="111"/>
      <c r="C1292" s="111"/>
      <c r="D1292" s="111"/>
      <c r="E1292" s="22"/>
      <c r="F1292" s="22"/>
      <c r="G1292" s="22"/>
      <c r="H1292" s="22"/>
      <c r="I1292" s="22"/>
      <c r="J1292" s="22"/>
      <c r="K1292" s="22"/>
      <c r="L1292" s="22"/>
      <c r="M1292" s="22"/>
      <c r="N1292" s="22"/>
      <c r="O1292" s="22"/>
      <c r="P1292" s="22"/>
      <c r="Q1292" s="22"/>
      <c r="R1292" s="22"/>
    </row>
    <row r="1293" spans="1:18">
      <c r="A1293" s="22"/>
      <c r="B1293" s="111"/>
      <c r="C1293" s="111"/>
      <c r="D1293" s="111"/>
      <c r="E1293" s="22"/>
      <c r="F1293" s="22"/>
      <c r="G1293" s="22"/>
      <c r="H1293" s="22"/>
      <c r="I1293" s="22"/>
      <c r="J1293" s="22"/>
      <c r="K1293" s="22"/>
      <c r="L1293" s="22"/>
      <c r="M1293" s="22"/>
      <c r="N1293" s="22"/>
      <c r="O1293" s="22"/>
      <c r="P1293" s="22"/>
      <c r="Q1293" s="22"/>
      <c r="R1293" s="22"/>
    </row>
    <row r="1294" spans="1:18">
      <c r="A1294" s="22"/>
      <c r="B1294" s="111"/>
      <c r="C1294" s="111"/>
      <c r="D1294" s="111"/>
      <c r="E1294" s="22"/>
      <c r="F1294" s="22"/>
      <c r="G1294" s="22"/>
      <c r="H1294" s="22"/>
      <c r="I1294" s="22"/>
      <c r="J1294" s="22"/>
      <c r="K1294" s="22"/>
      <c r="L1294" s="22"/>
      <c r="M1294" s="22"/>
      <c r="N1294" s="22"/>
      <c r="O1294" s="22"/>
      <c r="P1294" s="22"/>
      <c r="Q1294" s="22"/>
      <c r="R1294" s="22"/>
    </row>
    <row r="1295" spans="1:18">
      <c r="A1295" s="22"/>
      <c r="B1295" s="111"/>
      <c r="C1295" s="111"/>
      <c r="D1295" s="111"/>
      <c r="E1295" s="22"/>
      <c r="F1295" s="22"/>
      <c r="G1295" s="22"/>
      <c r="H1295" s="22"/>
      <c r="I1295" s="22"/>
      <c r="J1295" s="22"/>
      <c r="K1295" s="22"/>
      <c r="L1295" s="22"/>
      <c r="M1295" s="22"/>
      <c r="N1295" s="22"/>
      <c r="O1295" s="22"/>
      <c r="P1295" s="22"/>
      <c r="Q1295" s="22"/>
      <c r="R1295" s="22"/>
    </row>
    <row r="1296" spans="1:18">
      <c r="A1296" s="22"/>
      <c r="B1296" s="111"/>
      <c r="C1296" s="111"/>
      <c r="D1296" s="111"/>
      <c r="E1296" s="22"/>
      <c r="F1296" s="22"/>
      <c r="G1296" s="22"/>
      <c r="H1296" s="22"/>
      <c r="I1296" s="22"/>
      <c r="J1296" s="22"/>
      <c r="K1296" s="22"/>
      <c r="L1296" s="22"/>
      <c r="M1296" s="22"/>
      <c r="N1296" s="22"/>
      <c r="O1296" s="22"/>
      <c r="P1296" s="22"/>
      <c r="Q1296" s="22"/>
      <c r="R1296" s="22"/>
    </row>
    <row r="1297" spans="1:18">
      <c r="A1297" s="22"/>
      <c r="B1297" s="111"/>
      <c r="C1297" s="111"/>
      <c r="D1297" s="111"/>
      <c r="E1297" s="22"/>
      <c r="F1297" s="22"/>
      <c r="G1297" s="22"/>
      <c r="H1297" s="22"/>
      <c r="I1297" s="22"/>
      <c r="J1297" s="22"/>
      <c r="K1297" s="22"/>
      <c r="L1297" s="22"/>
      <c r="M1297" s="22"/>
      <c r="N1297" s="22"/>
      <c r="O1297" s="22"/>
      <c r="P1297" s="22"/>
      <c r="Q1297" s="22"/>
      <c r="R1297" s="22"/>
    </row>
    <row r="1298" spans="1:18">
      <c r="A1298" s="22"/>
      <c r="B1298" s="111"/>
      <c r="C1298" s="111"/>
      <c r="D1298" s="111"/>
      <c r="E1298" s="22"/>
      <c r="F1298" s="22"/>
      <c r="G1298" s="22"/>
      <c r="H1298" s="22"/>
      <c r="I1298" s="22"/>
      <c r="J1298" s="22"/>
      <c r="K1298" s="22"/>
      <c r="L1298" s="22"/>
      <c r="M1298" s="22"/>
      <c r="N1298" s="22"/>
      <c r="O1298" s="22"/>
      <c r="P1298" s="22"/>
      <c r="Q1298" s="22"/>
      <c r="R1298" s="22"/>
    </row>
    <row r="1299" spans="1:18">
      <c r="A1299" s="22"/>
      <c r="B1299" s="111"/>
      <c r="C1299" s="111"/>
      <c r="D1299" s="111"/>
      <c r="E1299" s="22"/>
      <c r="F1299" s="22"/>
      <c r="G1299" s="22"/>
      <c r="H1299" s="22"/>
      <c r="I1299" s="22"/>
      <c r="J1299" s="22"/>
      <c r="K1299" s="22"/>
      <c r="L1299" s="22"/>
      <c r="M1299" s="22"/>
      <c r="N1299" s="22"/>
      <c r="O1299" s="22"/>
      <c r="P1299" s="22"/>
      <c r="Q1299" s="22"/>
      <c r="R1299" s="22"/>
    </row>
    <row r="1300" spans="1:18">
      <c r="A1300" s="22"/>
      <c r="B1300" s="111"/>
      <c r="C1300" s="111"/>
      <c r="D1300" s="111"/>
      <c r="E1300" s="22"/>
      <c r="F1300" s="22"/>
      <c r="G1300" s="22"/>
      <c r="H1300" s="22"/>
      <c r="I1300" s="22"/>
      <c r="J1300" s="22"/>
      <c r="K1300" s="22"/>
      <c r="L1300" s="22"/>
      <c r="M1300" s="22"/>
      <c r="N1300" s="22"/>
      <c r="O1300" s="22"/>
      <c r="P1300" s="22"/>
      <c r="Q1300" s="22"/>
      <c r="R1300" s="22"/>
    </row>
    <row r="1301" spans="1:18">
      <c r="A1301" s="22"/>
      <c r="B1301" s="111"/>
      <c r="C1301" s="111"/>
      <c r="D1301" s="111"/>
      <c r="E1301" s="22"/>
      <c r="F1301" s="22"/>
      <c r="G1301" s="22"/>
      <c r="H1301" s="22"/>
      <c r="I1301" s="22"/>
      <c r="J1301" s="22"/>
      <c r="K1301" s="22"/>
      <c r="L1301" s="22"/>
      <c r="M1301" s="22"/>
      <c r="N1301" s="22"/>
      <c r="O1301" s="22"/>
      <c r="P1301" s="22"/>
      <c r="Q1301" s="22"/>
      <c r="R1301" s="22"/>
    </row>
    <row r="1302" spans="1:18">
      <c r="A1302" s="22"/>
      <c r="B1302" s="111"/>
      <c r="C1302" s="111"/>
      <c r="D1302" s="111"/>
      <c r="E1302" s="22"/>
      <c r="F1302" s="22"/>
      <c r="G1302" s="22"/>
      <c r="H1302" s="22"/>
      <c r="I1302" s="22"/>
      <c r="J1302" s="22"/>
      <c r="K1302" s="22"/>
      <c r="L1302" s="22"/>
      <c r="M1302" s="22"/>
      <c r="N1302" s="22"/>
      <c r="O1302" s="22"/>
      <c r="P1302" s="22"/>
      <c r="Q1302" s="22"/>
      <c r="R1302" s="22"/>
    </row>
    <row r="1303" spans="1:18">
      <c r="A1303" s="22"/>
      <c r="B1303" s="111"/>
      <c r="C1303" s="111"/>
      <c r="D1303" s="111"/>
      <c r="E1303" s="22"/>
      <c r="F1303" s="22"/>
      <c r="G1303" s="22"/>
      <c r="H1303" s="22"/>
      <c r="I1303" s="22"/>
      <c r="J1303" s="22"/>
      <c r="K1303" s="22"/>
      <c r="L1303" s="22"/>
      <c r="M1303" s="22"/>
      <c r="N1303" s="22"/>
      <c r="O1303" s="22"/>
      <c r="P1303" s="22"/>
      <c r="Q1303" s="22"/>
      <c r="R1303" s="22"/>
    </row>
    <row r="1304" spans="1:18">
      <c r="A1304" s="22"/>
      <c r="B1304" s="111"/>
      <c r="C1304" s="111"/>
      <c r="D1304" s="111"/>
      <c r="E1304" s="22"/>
      <c r="F1304" s="22"/>
      <c r="G1304" s="22"/>
      <c r="H1304" s="22"/>
      <c r="I1304" s="22"/>
      <c r="J1304" s="22"/>
      <c r="K1304" s="22"/>
      <c r="L1304" s="22"/>
      <c r="M1304" s="22"/>
      <c r="N1304" s="22"/>
      <c r="O1304" s="22"/>
      <c r="P1304" s="22"/>
      <c r="Q1304" s="22"/>
      <c r="R1304" s="22"/>
    </row>
    <row r="1305" spans="1:18">
      <c r="A1305" s="22"/>
      <c r="B1305" s="111"/>
      <c r="C1305" s="111"/>
      <c r="D1305" s="111"/>
      <c r="E1305" s="22"/>
      <c r="F1305" s="22"/>
      <c r="G1305" s="22"/>
      <c r="H1305" s="22"/>
      <c r="I1305" s="22"/>
      <c r="J1305" s="22"/>
      <c r="K1305" s="22"/>
      <c r="L1305" s="22"/>
      <c r="M1305" s="22"/>
      <c r="N1305" s="22"/>
      <c r="O1305" s="22"/>
      <c r="P1305" s="22"/>
      <c r="Q1305" s="22"/>
      <c r="R1305" s="22"/>
    </row>
    <row r="1306" spans="1:18">
      <c r="A1306" s="22"/>
      <c r="B1306" s="111"/>
      <c r="C1306" s="111"/>
      <c r="D1306" s="111"/>
      <c r="E1306" s="22"/>
      <c r="F1306" s="22"/>
      <c r="G1306" s="22"/>
      <c r="H1306" s="22"/>
      <c r="I1306" s="22"/>
      <c r="J1306" s="22"/>
      <c r="K1306" s="22"/>
      <c r="L1306" s="22"/>
      <c r="M1306" s="22"/>
      <c r="N1306" s="22"/>
      <c r="O1306" s="22"/>
      <c r="P1306" s="22"/>
      <c r="Q1306" s="22"/>
      <c r="R1306" s="22"/>
    </row>
    <row r="1307" spans="1:18">
      <c r="A1307" s="22"/>
      <c r="B1307" s="111"/>
      <c r="C1307" s="111"/>
      <c r="D1307" s="111"/>
      <c r="E1307" s="22"/>
      <c r="F1307" s="22"/>
      <c r="G1307" s="22"/>
      <c r="H1307" s="22"/>
      <c r="I1307" s="22"/>
      <c r="J1307" s="22"/>
      <c r="K1307" s="22"/>
      <c r="L1307" s="22"/>
      <c r="M1307" s="22"/>
      <c r="N1307" s="22"/>
      <c r="O1307" s="22"/>
      <c r="P1307" s="22"/>
      <c r="Q1307" s="22"/>
      <c r="R1307" s="22"/>
    </row>
    <row r="1308" spans="1:18">
      <c r="A1308" s="22"/>
      <c r="B1308" s="111"/>
      <c r="C1308" s="111"/>
      <c r="D1308" s="111"/>
      <c r="E1308" s="22"/>
      <c r="F1308" s="22"/>
      <c r="G1308" s="22"/>
      <c r="H1308" s="22"/>
      <c r="I1308" s="22"/>
      <c r="J1308" s="22"/>
      <c r="K1308" s="22"/>
      <c r="L1308" s="22"/>
      <c r="M1308" s="22"/>
      <c r="N1308" s="22"/>
      <c r="O1308" s="22"/>
      <c r="P1308" s="22"/>
      <c r="Q1308" s="22"/>
      <c r="R1308" s="22"/>
    </row>
    <row r="1309" spans="1:18">
      <c r="A1309" s="22"/>
      <c r="B1309" s="111"/>
      <c r="C1309" s="111"/>
      <c r="D1309" s="111"/>
      <c r="E1309" s="22"/>
      <c r="F1309" s="22"/>
      <c r="G1309" s="22"/>
      <c r="H1309" s="22"/>
      <c r="I1309" s="22"/>
      <c r="J1309" s="22"/>
      <c r="K1309" s="22"/>
      <c r="L1309" s="22"/>
      <c r="M1309" s="22"/>
      <c r="N1309" s="22"/>
      <c r="O1309" s="22"/>
      <c r="P1309" s="22"/>
      <c r="Q1309" s="22"/>
      <c r="R1309" s="22"/>
    </row>
    <row r="1310" spans="1:18">
      <c r="A1310" s="22"/>
      <c r="B1310" s="111"/>
      <c r="C1310" s="111"/>
      <c r="D1310" s="111"/>
      <c r="E1310" s="22"/>
      <c r="F1310" s="22"/>
      <c r="G1310" s="22"/>
      <c r="H1310" s="22"/>
      <c r="I1310" s="22"/>
      <c r="J1310" s="22"/>
      <c r="K1310" s="22"/>
      <c r="L1310" s="22"/>
      <c r="M1310" s="22"/>
      <c r="N1310" s="22"/>
      <c r="O1310" s="22"/>
      <c r="P1310" s="22"/>
      <c r="Q1310" s="22"/>
      <c r="R1310" s="22"/>
    </row>
    <row r="1311" spans="1:18">
      <c r="A1311" s="22"/>
      <c r="B1311" s="111"/>
      <c r="C1311" s="111"/>
      <c r="D1311" s="111"/>
      <c r="E1311" s="22"/>
      <c r="F1311" s="22"/>
      <c r="G1311" s="22"/>
      <c r="H1311" s="22"/>
      <c r="I1311" s="22"/>
      <c r="J1311" s="22"/>
      <c r="K1311" s="22"/>
      <c r="L1311" s="22"/>
      <c r="M1311" s="22"/>
      <c r="N1311" s="22"/>
      <c r="O1311" s="22"/>
      <c r="P1311" s="22"/>
      <c r="Q1311" s="22"/>
      <c r="R1311" s="22"/>
    </row>
    <row r="1312" spans="1:18">
      <c r="A1312" s="22"/>
      <c r="B1312" s="111"/>
      <c r="C1312" s="111"/>
      <c r="D1312" s="111"/>
      <c r="E1312" s="22"/>
      <c r="F1312" s="22"/>
      <c r="G1312" s="22"/>
      <c r="H1312" s="22"/>
      <c r="I1312" s="22"/>
      <c r="J1312" s="22"/>
      <c r="K1312" s="22"/>
      <c r="L1312" s="22"/>
      <c r="M1312" s="22"/>
      <c r="N1312" s="22"/>
      <c r="O1312" s="22"/>
      <c r="P1312" s="22"/>
      <c r="Q1312" s="22"/>
      <c r="R1312" s="22"/>
    </row>
    <row r="1313" spans="1:18">
      <c r="A1313" s="22"/>
      <c r="B1313" s="111"/>
      <c r="C1313" s="111"/>
      <c r="D1313" s="111"/>
      <c r="E1313" s="22"/>
      <c r="F1313" s="22"/>
      <c r="G1313" s="22"/>
      <c r="H1313" s="22"/>
      <c r="I1313" s="22"/>
      <c r="J1313" s="22"/>
      <c r="K1313" s="22"/>
      <c r="L1313" s="22"/>
      <c r="M1313" s="22"/>
      <c r="N1313" s="22"/>
      <c r="O1313" s="22"/>
      <c r="P1313" s="22"/>
      <c r="Q1313" s="22"/>
      <c r="R1313" s="22"/>
    </row>
    <row r="1314" spans="1:18">
      <c r="A1314" s="22"/>
      <c r="B1314" s="111"/>
      <c r="C1314" s="111"/>
      <c r="D1314" s="111"/>
      <c r="E1314" s="22"/>
      <c r="F1314" s="22"/>
      <c r="G1314" s="22"/>
      <c r="H1314" s="22"/>
      <c r="I1314" s="22"/>
      <c r="J1314" s="22"/>
      <c r="K1314" s="22"/>
      <c r="L1314" s="22"/>
      <c r="M1314" s="22"/>
      <c r="N1314" s="22"/>
      <c r="O1314" s="22"/>
      <c r="P1314" s="22"/>
      <c r="Q1314" s="22"/>
      <c r="R1314" s="22"/>
    </row>
    <row r="1315" spans="1:18">
      <c r="A1315" s="22"/>
      <c r="B1315" s="111"/>
      <c r="C1315" s="111"/>
      <c r="D1315" s="111"/>
      <c r="E1315" s="22"/>
      <c r="F1315" s="22"/>
      <c r="G1315" s="22"/>
      <c r="H1315" s="22"/>
      <c r="I1315" s="22"/>
      <c r="J1315" s="22"/>
      <c r="K1315" s="22"/>
      <c r="L1315" s="22"/>
      <c r="M1315" s="22"/>
      <c r="N1315" s="22"/>
      <c r="O1315" s="22"/>
      <c r="P1315" s="22"/>
      <c r="Q1315" s="22"/>
      <c r="R1315" s="22"/>
    </row>
    <row r="1316" spans="1:18">
      <c r="A1316" s="22"/>
      <c r="B1316" s="111"/>
      <c r="C1316" s="111"/>
      <c r="D1316" s="111"/>
      <c r="E1316" s="22"/>
      <c r="F1316" s="22"/>
      <c r="G1316" s="22"/>
      <c r="H1316" s="22"/>
      <c r="I1316" s="22"/>
      <c r="J1316" s="22"/>
      <c r="K1316" s="22"/>
      <c r="L1316" s="22"/>
      <c r="M1316" s="22"/>
      <c r="N1316" s="22"/>
      <c r="O1316" s="22"/>
      <c r="P1316" s="22"/>
      <c r="Q1316" s="22"/>
      <c r="R1316" s="22"/>
    </row>
    <row r="1317" spans="1:18">
      <c r="A1317" s="22"/>
      <c r="B1317" s="111"/>
      <c r="C1317" s="111"/>
      <c r="D1317" s="111"/>
      <c r="E1317" s="22"/>
      <c r="F1317" s="22"/>
      <c r="G1317" s="22"/>
      <c r="H1317" s="22"/>
      <c r="I1317" s="22"/>
      <c r="J1317" s="22"/>
      <c r="K1317" s="22"/>
      <c r="L1317" s="22"/>
      <c r="M1317" s="22"/>
      <c r="N1317" s="22"/>
      <c r="O1317" s="22"/>
      <c r="P1317" s="22"/>
      <c r="Q1317" s="22"/>
      <c r="R1317" s="22"/>
    </row>
    <row r="1318" spans="1:18">
      <c r="A1318" s="22"/>
      <c r="B1318" s="111"/>
      <c r="C1318" s="111"/>
      <c r="D1318" s="111"/>
      <c r="E1318" s="22"/>
      <c r="F1318" s="22"/>
      <c r="G1318" s="22"/>
      <c r="H1318" s="22"/>
      <c r="I1318" s="22"/>
      <c r="J1318" s="22"/>
      <c r="K1318" s="22"/>
      <c r="L1318" s="22"/>
      <c r="M1318" s="22"/>
      <c r="N1318" s="22"/>
      <c r="O1318" s="22"/>
      <c r="P1318" s="22"/>
      <c r="Q1318" s="22"/>
      <c r="R1318" s="22"/>
    </row>
    <row r="1319" spans="1:18">
      <c r="A1319" s="22"/>
      <c r="B1319" s="111"/>
      <c r="C1319" s="111"/>
      <c r="D1319" s="111"/>
      <c r="E1319" s="22"/>
      <c r="F1319" s="22"/>
      <c r="G1319" s="22"/>
      <c r="H1319" s="22"/>
      <c r="I1319" s="22"/>
      <c r="J1319" s="22"/>
      <c r="K1319" s="22"/>
      <c r="L1319" s="22"/>
      <c r="M1319" s="22"/>
      <c r="N1319" s="22"/>
      <c r="O1319" s="22"/>
      <c r="P1319" s="22"/>
      <c r="Q1319" s="22"/>
      <c r="R1319" s="22"/>
    </row>
    <row r="1320" spans="1:18">
      <c r="A1320" s="22"/>
      <c r="B1320" s="111"/>
      <c r="C1320" s="111"/>
      <c r="D1320" s="111"/>
      <c r="E1320" s="22"/>
      <c r="F1320" s="22"/>
      <c r="G1320" s="22"/>
      <c r="H1320" s="22"/>
      <c r="I1320" s="22"/>
      <c r="J1320" s="22"/>
      <c r="K1320" s="22"/>
      <c r="L1320" s="22"/>
      <c r="M1320" s="22"/>
      <c r="N1320" s="22"/>
      <c r="O1320" s="22"/>
      <c r="P1320" s="22"/>
      <c r="Q1320" s="22"/>
      <c r="R1320" s="22"/>
    </row>
    <row r="1321" spans="1:18">
      <c r="A1321" s="22"/>
      <c r="B1321" s="111"/>
      <c r="C1321" s="111"/>
      <c r="D1321" s="111"/>
      <c r="E1321" s="22"/>
      <c r="F1321" s="22"/>
      <c r="G1321" s="22"/>
      <c r="H1321" s="22"/>
      <c r="I1321" s="22"/>
      <c r="J1321" s="22"/>
      <c r="K1321" s="22"/>
      <c r="L1321" s="22"/>
      <c r="M1321" s="22"/>
      <c r="N1321" s="22"/>
      <c r="O1321" s="22"/>
      <c r="P1321" s="22"/>
      <c r="Q1321" s="22"/>
      <c r="R1321" s="22"/>
    </row>
    <row r="1322" spans="1:18">
      <c r="A1322" s="22"/>
      <c r="B1322" s="111"/>
      <c r="C1322" s="111"/>
      <c r="D1322" s="111"/>
      <c r="E1322" s="22"/>
      <c r="F1322" s="22"/>
      <c r="G1322" s="22"/>
      <c r="H1322" s="22"/>
      <c r="I1322" s="22"/>
      <c r="J1322" s="22"/>
      <c r="K1322" s="22"/>
      <c r="L1322" s="22"/>
      <c r="M1322" s="22"/>
      <c r="N1322" s="22"/>
      <c r="O1322" s="22"/>
      <c r="P1322" s="22"/>
      <c r="Q1322" s="22"/>
      <c r="R1322" s="22"/>
    </row>
    <row r="1323" spans="1:18">
      <c r="A1323" s="22"/>
      <c r="B1323" s="111"/>
      <c r="C1323" s="111"/>
      <c r="D1323" s="111"/>
      <c r="E1323" s="22"/>
      <c r="F1323" s="22"/>
      <c r="G1323" s="22"/>
      <c r="H1323" s="22"/>
      <c r="I1323" s="22"/>
      <c r="J1323" s="22"/>
      <c r="K1323" s="22"/>
      <c r="L1323" s="22"/>
      <c r="M1323" s="22"/>
      <c r="N1323" s="22"/>
      <c r="O1323" s="22"/>
      <c r="P1323" s="22"/>
      <c r="Q1323" s="22"/>
      <c r="R1323" s="22"/>
    </row>
    <row r="1324" spans="1:18">
      <c r="A1324" s="22"/>
      <c r="B1324" s="111"/>
      <c r="C1324" s="111"/>
      <c r="D1324" s="111"/>
      <c r="E1324" s="22"/>
      <c r="F1324" s="22"/>
      <c r="G1324" s="22"/>
      <c r="H1324" s="22"/>
      <c r="I1324" s="22"/>
      <c r="J1324" s="22"/>
      <c r="K1324" s="22"/>
      <c r="L1324" s="22"/>
      <c r="M1324" s="22"/>
      <c r="N1324" s="22"/>
      <c r="O1324" s="22"/>
      <c r="P1324" s="22"/>
      <c r="Q1324" s="22"/>
      <c r="R1324" s="22"/>
    </row>
    <row r="1325" spans="1:18">
      <c r="A1325" s="22"/>
      <c r="B1325" s="111"/>
      <c r="C1325" s="111"/>
      <c r="D1325" s="111"/>
      <c r="E1325" s="22"/>
      <c r="F1325" s="22"/>
      <c r="G1325" s="22"/>
      <c r="H1325" s="22"/>
      <c r="I1325" s="22"/>
      <c r="J1325" s="22"/>
      <c r="K1325" s="22"/>
      <c r="L1325" s="22"/>
      <c r="M1325" s="22"/>
      <c r="N1325" s="22"/>
      <c r="O1325" s="22"/>
      <c r="P1325" s="22"/>
      <c r="Q1325" s="22"/>
      <c r="R1325" s="22"/>
    </row>
    <row r="1326" spans="1:18">
      <c r="A1326" s="22"/>
      <c r="B1326" s="111"/>
      <c r="C1326" s="111"/>
      <c r="D1326" s="111"/>
      <c r="E1326" s="22"/>
      <c r="F1326" s="22"/>
      <c r="G1326" s="22"/>
      <c r="H1326" s="22"/>
      <c r="I1326" s="22"/>
      <c r="J1326" s="22"/>
      <c r="K1326" s="22"/>
      <c r="L1326" s="22"/>
      <c r="M1326" s="22"/>
      <c r="N1326" s="22"/>
      <c r="O1326" s="22"/>
      <c r="P1326" s="22"/>
      <c r="Q1326" s="22"/>
      <c r="R1326" s="22"/>
    </row>
    <row r="1327" spans="1:18">
      <c r="A1327" s="22"/>
      <c r="B1327" s="111"/>
      <c r="C1327" s="111"/>
      <c r="D1327" s="111"/>
      <c r="E1327" s="22"/>
      <c r="F1327" s="22"/>
      <c r="G1327" s="22"/>
      <c r="H1327" s="22"/>
      <c r="I1327" s="22"/>
      <c r="J1327" s="22"/>
      <c r="K1327" s="22"/>
      <c r="L1327" s="22"/>
      <c r="M1327" s="22"/>
      <c r="N1327" s="22"/>
      <c r="O1327" s="22"/>
      <c r="P1327" s="22"/>
      <c r="Q1327" s="22"/>
      <c r="R1327" s="22"/>
    </row>
    <row r="1328" spans="1:18">
      <c r="A1328" s="22"/>
      <c r="B1328" s="111"/>
      <c r="C1328" s="111"/>
      <c r="D1328" s="111"/>
      <c r="E1328" s="22"/>
      <c r="F1328" s="22"/>
      <c r="G1328" s="22"/>
      <c r="H1328" s="22"/>
      <c r="I1328" s="22"/>
      <c r="J1328" s="22"/>
      <c r="K1328" s="22"/>
      <c r="L1328" s="22"/>
      <c r="M1328" s="22"/>
      <c r="N1328" s="22"/>
      <c r="O1328" s="22"/>
      <c r="P1328" s="22"/>
      <c r="Q1328" s="22"/>
      <c r="R1328" s="22"/>
    </row>
    <row r="1329" spans="1:18">
      <c r="A1329" s="22"/>
      <c r="B1329" s="111"/>
      <c r="C1329" s="111"/>
      <c r="D1329" s="111"/>
      <c r="E1329" s="22"/>
      <c r="F1329" s="22"/>
      <c r="G1329" s="22"/>
      <c r="H1329" s="22"/>
      <c r="I1329" s="22"/>
      <c r="J1329" s="22"/>
      <c r="K1329" s="22"/>
      <c r="L1329" s="22"/>
      <c r="M1329" s="22"/>
      <c r="N1329" s="22"/>
      <c r="O1329" s="22"/>
      <c r="P1329" s="22"/>
      <c r="Q1329" s="22"/>
      <c r="R1329" s="22"/>
    </row>
    <row r="1330" spans="1:18">
      <c r="A1330" s="22"/>
      <c r="B1330" s="111"/>
      <c r="C1330" s="111"/>
      <c r="D1330" s="111"/>
      <c r="E1330" s="22"/>
      <c r="F1330" s="22"/>
      <c r="G1330" s="22"/>
      <c r="H1330" s="22"/>
      <c r="I1330" s="22"/>
      <c r="J1330" s="22"/>
      <c r="K1330" s="22"/>
      <c r="L1330" s="22"/>
      <c r="M1330" s="22"/>
      <c r="N1330" s="22"/>
      <c r="O1330" s="22"/>
      <c r="P1330" s="22"/>
      <c r="Q1330" s="22"/>
      <c r="R1330" s="22"/>
    </row>
    <row r="1331" spans="1:18">
      <c r="A1331" s="22"/>
      <c r="B1331" s="111"/>
      <c r="C1331" s="111"/>
      <c r="D1331" s="111"/>
      <c r="E1331" s="22"/>
      <c r="F1331" s="22"/>
      <c r="G1331" s="22"/>
      <c r="H1331" s="22"/>
      <c r="I1331" s="22"/>
      <c r="J1331" s="22"/>
      <c r="K1331" s="22"/>
      <c r="L1331" s="22"/>
      <c r="M1331" s="22"/>
      <c r="N1331" s="22"/>
      <c r="O1331" s="22"/>
      <c r="P1331" s="22"/>
      <c r="Q1331" s="22"/>
      <c r="R1331" s="22"/>
    </row>
    <row r="1332" spans="1:18">
      <c r="A1332" s="22"/>
      <c r="B1332" s="111"/>
      <c r="C1332" s="111"/>
      <c r="D1332" s="111"/>
      <c r="E1332" s="22"/>
      <c r="F1332" s="22"/>
      <c r="G1332" s="22"/>
      <c r="H1332" s="22"/>
      <c r="I1332" s="22"/>
      <c r="J1332" s="22"/>
      <c r="K1332" s="22"/>
      <c r="L1332" s="22"/>
      <c r="M1332" s="22"/>
      <c r="N1332" s="22"/>
      <c r="O1332" s="22"/>
      <c r="P1332" s="22"/>
      <c r="Q1332" s="22"/>
      <c r="R1332" s="22"/>
    </row>
    <row r="1333" spans="1:18">
      <c r="A1333" s="22"/>
      <c r="B1333" s="111"/>
      <c r="C1333" s="111"/>
      <c r="D1333" s="111"/>
      <c r="E1333" s="22"/>
      <c r="F1333" s="22"/>
      <c r="G1333" s="22"/>
      <c r="H1333" s="22"/>
      <c r="I1333" s="22"/>
      <c r="J1333" s="22"/>
      <c r="K1333" s="22"/>
      <c r="L1333" s="22"/>
      <c r="M1333" s="22"/>
      <c r="N1333" s="22"/>
      <c r="O1333" s="22"/>
      <c r="P1333" s="22"/>
      <c r="Q1333" s="22"/>
      <c r="R1333" s="22"/>
    </row>
    <row r="1334" spans="1:18">
      <c r="A1334" s="22"/>
      <c r="B1334" s="111"/>
      <c r="C1334" s="111"/>
      <c r="D1334" s="111"/>
      <c r="E1334" s="22"/>
      <c r="F1334" s="22"/>
      <c r="G1334" s="22"/>
      <c r="H1334" s="22"/>
      <c r="I1334" s="22"/>
      <c r="J1334" s="22"/>
      <c r="K1334" s="22"/>
      <c r="L1334" s="22"/>
      <c r="M1334" s="22"/>
      <c r="N1334" s="22"/>
      <c r="O1334" s="22"/>
      <c r="P1334" s="22"/>
      <c r="Q1334" s="22"/>
      <c r="R1334" s="22"/>
    </row>
    <row r="1335" spans="1:18">
      <c r="A1335" s="22"/>
      <c r="B1335" s="111"/>
      <c r="C1335" s="111"/>
      <c r="D1335" s="111"/>
      <c r="E1335" s="22"/>
      <c r="F1335" s="22"/>
      <c r="G1335" s="22"/>
      <c r="H1335" s="22"/>
      <c r="I1335" s="22"/>
      <c r="J1335" s="22"/>
      <c r="K1335" s="22"/>
      <c r="L1335" s="22"/>
      <c r="M1335" s="22"/>
      <c r="N1335" s="22"/>
      <c r="O1335" s="22"/>
      <c r="P1335" s="22"/>
      <c r="Q1335" s="22"/>
      <c r="R1335" s="22"/>
    </row>
    <row r="1336" spans="1:18">
      <c r="A1336" s="22"/>
      <c r="B1336" s="111"/>
      <c r="C1336" s="111"/>
      <c r="D1336" s="111"/>
      <c r="E1336" s="22"/>
      <c r="F1336" s="22"/>
      <c r="G1336" s="22"/>
      <c r="H1336" s="22"/>
      <c r="I1336" s="22"/>
      <c r="J1336" s="22"/>
      <c r="K1336" s="22"/>
      <c r="L1336" s="22"/>
      <c r="M1336" s="22"/>
      <c r="N1336" s="22"/>
      <c r="O1336" s="22"/>
      <c r="P1336" s="22"/>
      <c r="Q1336" s="22"/>
      <c r="R1336" s="22"/>
    </row>
    <row r="1337" spans="1:18">
      <c r="A1337" s="22"/>
      <c r="B1337" s="111"/>
      <c r="C1337" s="111"/>
      <c r="D1337" s="111"/>
      <c r="E1337" s="22"/>
      <c r="F1337" s="22"/>
      <c r="G1337" s="22"/>
      <c r="H1337" s="22"/>
      <c r="I1337" s="22"/>
      <c r="J1337" s="22"/>
      <c r="K1337" s="22"/>
      <c r="L1337" s="22"/>
      <c r="M1337" s="22"/>
      <c r="N1337" s="22"/>
      <c r="O1337" s="22"/>
      <c r="P1337" s="22"/>
      <c r="Q1337" s="22"/>
      <c r="R1337" s="22"/>
    </row>
    <row r="1338" spans="1:18">
      <c r="A1338" s="22"/>
      <c r="B1338" s="111"/>
      <c r="C1338" s="111"/>
      <c r="D1338" s="111"/>
      <c r="E1338" s="22"/>
      <c r="F1338" s="22"/>
      <c r="G1338" s="22"/>
      <c r="H1338" s="22"/>
      <c r="I1338" s="22"/>
      <c r="J1338" s="22"/>
      <c r="K1338" s="22"/>
      <c r="L1338" s="22"/>
      <c r="M1338" s="22"/>
      <c r="N1338" s="22"/>
      <c r="O1338" s="22"/>
      <c r="P1338" s="22"/>
      <c r="Q1338" s="22"/>
      <c r="R1338" s="22"/>
    </row>
    <row r="1339" spans="1:18">
      <c r="A1339" s="22"/>
      <c r="B1339" s="111"/>
      <c r="C1339" s="111"/>
      <c r="D1339" s="111"/>
      <c r="E1339" s="22"/>
      <c r="F1339" s="22"/>
      <c r="G1339" s="22"/>
      <c r="H1339" s="22"/>
      <c r="I1339" s="22"/>
      <c r="J1339" s="22"/>
      <c r="K1339" s="22"/>
      <c r="L1339" s="22"/>
      <c r="M1339" s="22"/>
      <c r="N1339" s="22"/>
      <c r="O1339" s="22"/>
      <c r="P1339" s="22"/>
      <c r="Q1339" s="22"/>
      <c r="R1339" s="22"/>
    </row>
    <row r="1340" spans="1:18">
      <c r="A1340" s="22"/>
      <c r="B1340" s="111"/>
      <c r="C1340" s="111"/>
      <c r="D1340" s="111"/>
      <c r="E1340" s="22"/>
      <c r="F1340" s="22"/>
      <c r="G1340" s="22"/>
      <c r="H1340" s="22"/>
      <c r="I1340" s="22"/>
      <c r="J1340" s="22"/>
      <c r="K1340" s="22"/>
      <c r="L1340" s="22"/>
      <c r="M1340" s="22"/>
      <c r="N1340" s="22"/>
      <c r="O1340" s="22"/>
      <c r="P1340" s="22"/>
      <c r="Q1340" s="22"/>
      <c r="R1340" s="22"/>
    </row>
    <row r="1341" spans="1:18">
      <c r="A1341" s="22"/>
      <c r="B1341" s="111"/>
      <c r="C1341" s="111"/>
      <c r="D1341" s="111"/>
      <c r="E1341" s="22"/>
      <c r="F1341" s="22"/>
      <c r="G1341" s="22"/>
      <c r="H1341" s="22"/>
      <c r="I1341" s="22"/>
      <c r="J1341" s="22"/>
      <c r="K1341" s="22"/>
      <c r="L1341" s="22"/>
      <c r="M1341" s="22"/>
      <c r="N1341" s="22"/>
      <c r="O1341" s="22"/>
      <c r="P1341" s="22"/>
      <c r="Q1341" s="22"/>
      <c r="R1341" s="22"/>
    </row>
    <row r="1342" spans="1:18">
      <c r="A1342" s="22"/>
      <c r="B1342" s="111"/>
      <c r="C1342" s="111"/>
      <c r="D1342" s="111"/>
      <c r="E1342" s="22"/>
      <c r="F1342" s="22"/>
      <c r="G1342" s="22"/>
      <c r="H1342" s="22"/>
      <c r="I1342" s="22"/>
      <c r="J1342" s="22"/>
      <c r="K1342" s="22"/>
      <c r="L1342" s="22"/>
      <c r="M1342" s="22"/>
      <c r="N1342" s="22"/>
      <c r="O1342" s="22"/>
      <c r="P1342" s="22"/>
      <c r="Q1342" s="22"/>
      <c r="R1342" s="22"/>
    </row>
    <row r="1343" spans="1:18">
      <c r="A1343" s="22"/>
      <c r="B1343" s="111"/>
      <c r="C1343" s="111"/>
      <c r="D1343" s="111"/>
      <c r="E1343" s="22"/>
      <c r="F1343" s="22"/>
      <c r="G1343" s="22"/>
      <c r="H1343" s="22"/>
      <c r="I1343" s="22"/>
      <c r="J1343" s="22"/>
      <c r="K1343" s="22"/>
      <c r="L1343" s="22"/>
      <c r="M1343" s="22"/>
      <c r="N1343" s="22"/>
      <c r="O1343" s="22"/>
      <c r="P1343" s="22"/>
      <c r="Q1343" s="22"/>
      <c r="R1343" s="22"/>
    </row>
    <row r="1344" spans="1:18">
      <c r="A1344" s="22"/>
      <c r="B1344" s="111"/>
      <c r="C1344" s="111"/>
      <c r="D1344" s="111"/>
      <c r="E1344" s="22"/>
      <c r="F1344" s="22"/>
      <c r="G1344" s="22"/>
      <c r="H1344" s="22"/>
      <c r="I1344" s="22"/>
      <c r="J1344" s="22"/>
      <c r="K1344" s="22"/>
      <c r="L1344" s="22"/>
      <c r="M1344" s="22"/>
      <c r="N1344" s="22"/>
      <c r="O1344" s="22"/>
      <c r="P1344" s="22"/>
      <c r="Q1344" s="22"/>
      <c r="R1344" s="22"/>
    </row>
    <row r="1345" spans="1:18">
      <c r="A1345" s="22"/>
      <c r="B1345" s="111"/>
      <c r="C1345" s="111"/>
      <c r="D1345" s="111"/>
      <c r="E1345" s="22"/>
      <c r="F1345" s="22"/>
      <c r="G1345" s="22"/>
      <c r="H1345" s="22"/>
      <c r="I1345" s="22"/>
      <c r="J1345" s="22"/>
      <c r="K1345" s="22"/>
      <c r="L1345" s="22"/>
      <c r="M1345" s="22"/>
      <c r="N1345" s="22"/>
      <c r="O1345" s="22"/>
      <c r="P1345" s="22"/>
      <c r="Q1345" s="22"/>
      <c r="R1345" s="22"/>
    </row>
    <row r="1346" spans="1:18">
      <c r="A1346" s="22"/>
      <c r="B1346" s="111"/>
      <c r="C1346" s="111"/>
      <c r="D1346" s="111"/>
      <c r="E1346" s="22"/>
      <c r="F1346" s="22"/>
      <c r="G1346" s="22"/>
      <c r="H1346" s="22"/>
      <c r="I1346" s="22"/>
      <c r="J1346" s="22"/>
      <c r="K1346" s="22"/>
      <c r="L1346" s="22"/>
      <c r="M1346" s="22"/>
      <c r="N1346" s="22"/>
      <c r="O1346" s="22"/>
      <c r="P1346" s="22"/>
      <c r="Q1346" s="22"/>
      <c r="R1346" s="22"/>
    </row>
    <row r="1347" spans="1:18">
      <c r="A1347" s="22"/>
      <c r="B1347" s="111"/>
      <c r="C1347" s="111"/>
      <c r="D1347" s="111"/>
      <c r="E1347" s="22"/>
      <c r="F1347" s="22"/>
      <c r="G1347" s="22"/>
      <c r="H1347" s="22"/>
      <c r="I1347" s="22"/>
      <c r="J1347" s="22"/>
      <c r="K1347" s="22"/>
      <c r="L1347" s="22"/>
      <c r="M1347" s="22"/>
      <c r="N1347" s="22"/>
      <c r="O1347" s="22"/>
      <c r="P1347" s="22"/>
      <c r="Q1347" s="22"/>
      <c r="R1347" s="22"/>
    </row>
    <row r="1348" spans="1:18">
      <c r="A1348" s="22"/>
      <c r="B1348" s="111"/>
      <c r="C1348" s="111"/>
      <c r="D1348" s="111"/>
      <c r="E1348" s="22"/>
      <c r="F1348" s="22"/>
      <c r="G1348" s="22"/>
      <c r="H1348" s="22"/>
      <c r="I1348" s="22"/>
      <c r="J1348" s="22"/>
      <c r="K1348" s="22"/>
      <c r="L1348" s="22"/>
      <c r="M1348" s="22"/>
      <c r="N1348" s="22"/>
      <c r="O1348" s="22"/>
      <c r="P1348" s="22"/>
      <c r="Q1348" s="22"/>
      <c r="R1348" s="22"/>
    </row>
    <row r="1349" spans="1:18">
      <c r="A1349" s="22"/>
      <c r="B1349" s="111"/>
      <c r="C1349" s="111"/>
      <c r="D1349" s="111"/>
      <c r="E1349" s="22"/>
      <c r="F1349" s="22"/>
      <c r="G1349" s="22"/>
      <c r="H1349" s="22"/>
      <c r="I1349" s="22"/>
      <c r="J1349" s="22"/>
      <c r="K1349" s="22"/>
      <c r="L1349" s="22"/>
      <c r="M1349" s="22"/>
      <c r="N1349" s="22"/>
      <c r="O1349" s="22"/>
      <c r="P1349" s="22"/>
      <c r="Q1349" s="22"/>
      <c r="R1349" s="22"/>
    </row>
    <row r="1350" spans="1:18">
      <c r="A1350" s="22"/>
      <c r="B1350" s="111"/>
      <c r="C1350" s="111"/>
      <c r="D1350" s="111"/>
      <c r="E1350" s="22"/>
      <c r="F1350" s="22"/>
      <c r="G1350" s="22"/>
      <c r="H1350" s="22"/>
      <c r="I1350" s="22"/>
      <c r="J1350" s="22"/>
      <c r="K1350" s="22"/>
      <c r="L1350" s="22"/>
      <c r="M1350" s="22"/>
      <c r="N1350" s="22"/>
      <c r="O1350" s="22"/>
      <c r="P1350" s="22"/>
      <c r="Q1350" s="22"/>
      <c r="R1350" s="22"/>
    </row>
    <row r="1351" spans="1:18">
      <c r="A1351" s="22"/>
      <c r="B1351" s="111"/>
      <c r="C1351" s="111"/>
      <c r="D1351" s="111"/>
      <c r="E1351" s="22"/>
      <c r="F1351" s="22"/>
      <c r="G1351" s="22"/>
      <c r="H1351" s="22"/>
      <c r="I1351" s="22"/>
      <c r="J1351" s="22"/>
      <c r="K1351" s="22"/>
      <c r="L1351" s="22"/>
      <c r="M1351" s="22"/>
      <c r="N1351" s="22"/>
      <c r="O1351" s="22"/>
      <c r="P1351" s="22"/>
      <c r="Q1351" s="22"/>
      <c r="R1351" s="22"/>
    </row>
    <row r="1352" spans="1:18">
      <c r="A1352" s="22"/>
      <c r="B1352" s="111"/>
      <c r="C1352" s="111"/>
      <c r="D1352" s="111"/>
      <c r="E1352" s="22"/>
      <c r="F1352" s="22"/>
      <c r="G1352" s="22"/>
      <c r="H1352" s="22"/>
      <c r="I1352" s="22"/>
      <c r="J1352" s="22"/>
      <c r="K1352" s="22"/>
      <c r="L1352" s="22"/>
      <c r="M1352" s="22"/>
      <c r="N1352" s="22"/>
      <c r="O1352" s="22"/>
      <c r="P1352" s="22"/>
      <c r="Q1352" s="22"/>
      <c r="R1352" s="22"/>
    </row>
    <row r="1353" spans="1:18">
      <c r="A1353" s="22"/>
      <c r="B1353" s="111"/>
      <c r="C1353" s="111"/>
      <c r="D1353" s="111"/>
      <c r="E1353" s="22"/>
      <c r="F1353" s="22"/>
      <c r="G1353" s="22"/>
      <c r="H1353" s="22"/>
      <c r="I1353" s="22"/>
      <c r="J1353" s="22"/>
      <c r="K1353" s="22"/>
      <c r="L1353" s="22"/>
      <c r="M1353" s="22"/>
      <c r="N1353" s="22"/>
      <c r="O1353" s="22"/>
      <c r="P1353" s="22"/>
      <c r="Q1353" s="22"/>
      <c r="R1353" s="22"/>
    </row>
    <row r="1354" spans="1:18">
      <c r="A1354" s="22"/>
      <c r="B1354" s="111"/>
      <c r="C1354" s="111"/>
      <c r="D1354" s="111"/>
      <c r="E1354" s="22"/>
      <c r="F1354" s="22"/>
      <c r="G1354" s="22"/>
      <c r="H1354" s="22"/>
      <c r="I1354" s="22"/>
      <c r="J1354" s="22"/>
      <c r="K1354" s="22"/>
      <c r="L1354" s="22"/>
      <c r="M1354" s="22"/>
      <c r="N1354" s="22"/>
      <c r="O1354" s="22"/>
      <c r="P1354" s="22"/>
      <c r="Q1354" s="22"/>
      <c r="R1354" s="22"/>
    </row>
    <row r="1355" spans="1:18">
      <c r="A1355" s="22"/>
      <c r="B1355" s="111"/>
      <c r="C1355" s="111"/>
      <c r="D1355" s="111"/>
      <c r="E1355" s="22"/>
      <c r="F1355" s="22"/>
      <c r="G1355" s="22"/>
      <c r="H1355" s="22"/>
      <c r="I1355" s="22"/>
      <c r="J1355" s="22"/>
      <c r="K1355" s="22"/>
      <c r="L1355" s="22"/>
      <c r="M1355" s="22"/>
      <c r="N1355" s="22"/>
      <c r="O1355" s="22"/>
      <c r="P1355" s="22"/>
      <c r="Q1355" s="22"/>
      <c r="R1355" s="22"/>
    </row>
    <row r="1356" spans="1:18">
      <c r="A1356" s="22"/>
      <c r="B1356" s="111"/>
      <c r="C1356" s="111"/>
      <c r="D1356" s="111"/>
      <c r="E1356" s="22"/>
      <c r="F1356" s="22"/>
      <c r="G1356" s="22"/>
      <c r="H1356" s="22"/>
      <c r="I1356" s="22"/>
      <c r="J1356" s="22"/>
      <c r="K1356" s="22"/>
      <c r="L1356" s="22"/>
      <c r="M1356" s="22"/>
      <c r="N1356" s="22"/>
      <c r="O1356" s="22"/>
      <c r="P1356" s="22"/>
      <c r="Q1356" s="22"/>
      <c r="R1356" s="22"/>
    </row>
    <row r="1357" spans="1:18">
      <c r="A1357" s="22"/>
      <c r="B1357" s="111"/>
      <c r="C1357" s="111"/>
      <c r="D1357" s="111"/>
      <c r="E1357" s="22"/>
      <c r="F1357" s="22"/>
      <c r="G1357" s="22"/>
      <c r="H1357" s="22"/>
      <c r="I1357" s="22"/>
      <c r="J1357" s="22"/>
      <c r="K1357" s="22"/>
      <c r="L1357" s="22"/>
      <c r="M1357" s="22"/>
      <c r="N1357" s="22"/>
      <c r="O1357" s="22"/>
      <c r="P1357" s="22"/>
      <c r="Q1357" s="22"/>
      <c r="R1357" s="22"/>
    </row>
    <row r="1358" spans="1:18">
      <c r="A1358" s="22"/>
      <c r="B1358" s="111"/>
      <c r="C1358" s="111"/>
      <c r="D1358" s="111"/>
      <c r="E1358" s="22"/>
      <c r="F1358" s="22"/>
      <c r="G1358" s="22"/>
      <c r="H1358" s="22"/>
      <c r="I1358" s="22"/>
      <c r="J1358" s="22"/>
      <c r="K1358" s="22"/>
      <c r="L1358" s="22"/>
      <c r="M1358" s="22"/>
      <c r="N1358" s="22"/>
      <c r="O1358" s="22"/>
      <c r="P1358" s="22"/>
      <c r="Q1358" s="22"/>
      <c r="R1358" s="22"/>
    </row>
    <row r="1359" spans="1:18">
      <c r="A1359" s="22"/>
      <c r="B1359" s="111"/>
      <c r="C1359" s="111"/>
      <c r="D1359" s="111"/>
      <c r="E1359" s="22"/>
      <c r="F1359" s="22"/>
      <c r="G1359" s="22"/>
      <c r="H1359" s="22"/>
      <c r="I1359" s="22"/>
      <c r="J1359" s="22"/>
      <c r="K1359" s="22"/>
      <c r="L1359" s="22"/>
      <c r="M1359" s="22"/>
      <c r="N1359" s="22"/>
      <c r="O1359" s="22"/>
      <c r="P1359" s="22"/>
      <c r="Q1359" s="22"/>
      <c r="R1359" s="22"/>
    </row>
    <row r="1360" spans="1:18">
      <c r="A1360" s="22"/>
      <c r="B1360" s="111"/>
      <c r="C1360" s="111"/>
      <c r="D1360" s="111"/>
      <c r="E1360" s="22"/>
      <c r="F1360" s="22"/>
      <c r="G1360" s="22"/>
      <c r="H1360" s="22"/>
      <c r="I1360" s="22"/>
      <c r="J1360" s="22"/>
      <c r="K1360" s="22"/>
      <c r="L1360" s="22"/>
      <c r="M1360" s="22"/>
      <c r="N1360" s="22"/>
      <c r="O1360" s="22"/>
      <c r="P1360" s="22"/>
      <c r="Q1360" s="22"/>
      <c r="R1360" s="22"/>
    </row>
    <row r="1361" spans="1:18">
      <c r="A1361" s="22"/>
      <c r="B1361" s="111"/>
      <c r="C1361" s="111"/>
      <c r="D1361" s="111"/>
      <c r="E1361" s="22"/>
      <c r="F1361" s="22"/>
      <c r="G1361" s="22"/>
      <c r="H1361" s="22"/>
      <c r="I1361" s="22"/>
      <c r="J1361" s="22"/>
      <c r="K1361" s="22"/>
      <c r="L1361" s="22"/>
      <c r="M1361" s="22"/>
      <c r="N1361" s="22"/>
      <c r="O1361" s="22"/>
      <c r="P1361" s="22"/>
      <c r="Q1361" s="22"/>
      <c r="R1361" s="22"/>
    </row>
    <row r="1362" spans="1:18">
      <c r="A1362" s="22"/>
      <c r="B1362" s="111"/>
      <c r="C1362" s="111"/>
      <c r="D1362" s="111"/>
      <c r="E1362" s="22"/>
      <c r="F1362" s="22"/>
      <c r="G1362" s="22"/>
      <c r="H1362" s="22"/>
      <c r="I1362" s="22"/>
      <c r="J1362" s="22"/>
      <c r="K1362" s="22"/>
      <c r="L1362" s="22"/>
      <c r="M1362" s="22"/>
      <c r="N1362" s="22"/>
      <c r="O1362" s="22"/>
      <c r="P1362" s="22"/>
      <c r="Q1362" s="22"/>
      <c r="R1362" s="22"/>
    </row>
    <row r="1363" spans="1:18">
      <c r="A1363" s="22"/>
      <c r="B1363" s="111"/>
      <c r="C1363" s="111"/>
      <c r="D1363" s="111"/>
      <c r="E1363" s="22"/>
      <c r="F1363" s="22"/>
      <c r="G1363" s="22"/>
      <c r="H1363" s="22"/>
      <c r="I1363" s="22"/>
      <c r="J1363" s="22"/>
      <c r="K1363" s="22"/>
      <c r="L1363" s="22"/>
      <c r="M1363" s="22"/>
      <c r="N1363" s="22"/>
      <c r="O1363" s="22"/>
      <c r="P1363" s="22"/>
      <c r="Q1363" s="22"/>
      <c r="R1363" s="22"/>
    </row>
    <row r="1364" spans="1:18">
      <c r="A1364" s="22"/>
      <c r="B1364" s="111"/>
      <c r="C1364" s="111"/>
      <c r="D1364" s="111"/>
      <c r="E1364" s="22"/>
      <c r="F1364" s="22"/>
      <c r="G1364" s="22"/>
      <c r="H1364" s="22"/>
      <c r="I1364" s="22"/>
      <c r="J1364" s="22"/>
      <c r="K1364" s="22"/>
      <c r="L1364" s="22"/>
      <c r="M1364" s="22"/>
      <c r="N1364" s="22"/>
      <c r="O1364" s="22"/>
      <c r="P1364" s="22"/>
      <c r="Q1364" s="22"/>
      <c r="R1364" s="22"/>
    </row>
    <row r="1365" spans="1:18">
      <c r="A1365" s="22"/>
      <c r="B1365" s="111"/>
      <c r="C1365" s="111"/>
      <c r="D1365" s="111"/>
      <c r="E1365" s="22"/>
      <c r="F1365" s="22"/>
      <c r="G1365" s="22"/>
      <c r="H1365" s="22"/>
      <c r="I1365" s="22"/>
      <c r="J1365" s="22"/>
      <c r="K1365" s="22"/>
      <c r="L1365" s="22"/>
      <c r="M1365" s="22"/>
      <c r="N1365" s="22"/>
      <c r="O1365" s="22"/>
      <c r="P1365" s="22"/>
      <c r="Q1365" s="22"/>
      <c r="R1365" s="22"/>
    </row>
    <row r="1366" spans="1:18">
      <c r="A1366" s="22"/>
      <c r="B1366" s="111"/>
      <c r="C1366" s="111"/>
      <c r="D1366" s="111"/>
      <c r="E1366" s="22"/>
      <c r="F1366" s="22"/>
      <c r="G1366" s="22"/>
      <c r="H1366" s="22"/>
      <c r="I1366" s="22"/>
      <c r="J1366" s="22"/>
      <c r="K1366" s="22"/>
      <c r="L1366" s="22"/>
      <c r="M1366" s="22"/>
      <c r="N1366" s="22"/>
      <c r="O1366" s="22"/>
      <c r="P1366" s="22"/>
      <c r="Q1366" s="22"/>
      <c r="R1366" s="22"/>
    </row>
    <row r="1367" spans="1:18">
      <c r="A1367" s="22"/>
      <c r="B1367" s="111"/>
      <c r="C1367" s="111"/>
      <c r="D1367" s="111"/>
      <c r="E1367" s="22"/>
      <c r="F1367" s="22"/>
      <c r="G1367" s="22"/>
      <c r="H1367" s="22"/>
      <c r="I1367" s="22"/>
      <c r="J1367" s="22"/>
      <c r="K1367" s="22"/>
      <c r="L1367" s="22"/>
      <c r="M1367" s="22"/>
      <c r="N1367" s="22"/>
      <c r="O1367" s="22"/>
      <c r="P1367" s="22"/>
      <c r="Q1367" s="22"/>
      <c r="R1367" s="22"/>
    </row>
    <row r="1368" spans="1:18">
      <c r="A1368" s="22"/>
      <c r="B1368" s="111"/>
      <c r="C1368" s="111"/>
      <c r="D1368" s="111"/>
      <c r="E1368" s="22"/>
      <c r="F1368" s="22"/>
      <c r="G1368" s="22"/>
      <c r="H1368" s="22"/>
      <c r="I1368" s="22"/>
      <c r="J1368" s="22"/>
      <c r="K1368" s="22"/>
      <c r="L1368" s="22"/>
      <c r="M1368" s="22"/>
      <c r="N1368" s="22"/>
      <c r="O1368" s="22"/>
      <c r="P1368" s="22"/>
      <c r="Q1368" s="22"/>
      <c r="R1368" s="22"/>
    </row>
    <row r="1369" spans="1:18">
      <c r="A1369" s="22"/>
      <c r="B1369" s="111"/>
      <c r="C1369" s="111"/>
      <c r="D1369" s="111"/>
      <c r="E1369" s="22"/>
      <c r="F1369" s="22"/>
      <c r="G1369" s="22"/>
      <c r="H1369" s="22"/>
      <c r="I1369" s="22"/>
      <c r="J1369" s="22"/>
      <c r="K1369" s="22"/>
      <c r="L1369" s="22"/>
      <c r="M1369" s="22"/>
      <c r="N1369" s="22"/>
      <c r="O1369" s="22"/>
      <c r="P1369" s="22"/>
      <c r="Q1369" s="22"/>
      <c r="R1369" s="22"/>
    </row>
    <row r="1370" spans="1:18">
      <c r="A1370" s="22"/>
      <c r="B1370" s="111"/>
      <c r="C1370" s="111"/>
      <c r="D1370" s="111"/>
      <c r="E1370" s="22"/>
      <c r="F1370" s="22"/>
      <c r="G1370" s="22"/>
      <c r="H1370" s="22"/>
      <c r="I1370" s="22"/>
      <c r="J1370" s="22"/>
      <c r="K1370" s="22"/>
      <c r="L1370" s="22"/>
      <c r="M1370" s="22"/>
      <c r="N1370" s="22"/>
      <c r="O1370" s="22"/>
      <c r="P1370" s="22"/>
      <c r="Q1370" s="22"/>
      <c r="R1370" s="22"/>
    </row>
    <row r="1371" spans="1:18">
      <c r="A1371" s="22"/>
      <c r="B1371" s="111"/>
      <c r="C1371" s="111"/>
      <c r="D1371" s="111"/>
      <c r="E1371" s="22"/>
      <c r="F1371" s="22"/>
      <c r="G1371" s="22"/>
      <c r="H1371" s="22"/>
      <c r="I1371" s="22"/>
      <c r="J1371" s="22"/>
      <c r="K1371" s="22"/>
      <c r="L1371" s="22"/>
      <c r="M1371" s="22"/>
      <c r="N1371" s="22"/>
      <c r="O1371" s="22"/>
      <c r="P1371" s="22"/>
      <c r="Q1371" s="22"/>
      <c r="R1371" s="22"/>
    </row>
    <row r="1372" spans="1:18">
      <c r="A1372" s="22"/>
      <c r="B1372" s="111"/>
      <c r="C1372" s="111"/>
      <c r="D1372" s="111"/>
      <c r="E1372" s="22"/>
      <c r="F1372" s="22"/>
      <c r="G1372" s="22"/>
      <c r="H1372" s="22"/>
      <c r="I1372" s="22"/>
      <c r="J1372" s="22"/>
      <c r="K1372" s="22"/>
      <c r="L1372" s="22"/>
      <c r="M1372" s="22"/>
      <c r="N1372" s="22"/>
      <c r="O1372" s="22"/>
      <c r="P1372" s="22"/>
      <c r="Q1372" s="22"/>
      <c r="R1372" s="22"/>
    </row>
    <row r="1373" spans="1:18">
      <c r="A1373" s="22"/>
      <c r="B1373" s="111"/>
      <c r="C1373" s="111"/>
      <c r="D1373" s="111"/>
      <c r="E1373" s="22"/>
      <c r="F1373" s="22"/>
      <c r="G1373" s="22"/>
      <c r="H1373" s="22"/>
      <c r="I1373" s="22"/>
      <c r="J1373" s="22"/>
      <c r="K1373" s="22"/>
      <c r="L1373" s="22"/>
      <c r="M1373" s="22"/>
      <c r="N1373" s="22"/>
      <c r="O1373" s="22"/>
      <c r="P1373" s="22"/>
      <c r="Q1373" s="22"/>
      <c r="R1373" s="22"/>
    </row>
    <row r="1374" spans="1:18">
      <c r="A1374" s="22"/>
      <c r="B1374" s="111"/>
      <c r="C1374" s="111"/>
      <c r="D1374" s="111"/>
      <c r="E1374" s="22"/>
      <c r="F1374" s="22"/>
      <c r="G1374" s="22"/>
      <c r="H1374" s="22"/>
      <c r="I1374" s="22"/>
      <c r="J1374" s="22"/>
      <c r="K1374" s="22"/>
      <c r="L1374" s="22"/>
      <c r="M1374" s="22"/>
      <c r="N1374" s="22"/>
      <c r="O1374" s="22"/>
      <c r="P1374" s="22"/>
      <c r="Q1374" s="22"/>
      <c r="R1374" s="22"/>
    </row>
    <row r="1375" spans="1:18">
      <c r="A1375" s="22"/>
      <c r="B1375" s="111"/>
      <c r="C1375" s="111"/>
      <c r="D1375" s="111"/>
      <c r="E1375" s="22"/>
      <c r="F1375" s="22"/>
      <c r="G1375" s="22"/>
      <c r="H1375" s="22"/>
      <c r="I1375" s="22"/>
      <c r="J1375" s="22"/>
      <c r="K1375" s="22"/>
      <c r="L1375" s="22"/>
      <c r="M1375" s="22"/>
      <c r="N1375" s="22"/>
      <c r="O1375" s="22"/>
      <c r="P1375" s="22"/>
      <c r="Q1375" s="22"/>
      <c r="R1375" s="22"/>
    </row>
    <row r="1376" spans="1:18">
      <c r="A1376" s="22"/>
      <c r="B1376" s="111"/>
      <c r="C1376" s="111"/>
      <c r="D1376" s="111"/>
      <c r="E1376" s="22"/>
      <c r="F1376" s="22"/>
      <c r="G1376" s="22"/>
      <c r="H1376" s="22"/>
      <c r="I1376" s="22"/>
      <c r="J1376" s="22"/>
      <c r="K1376" s="22"/>
      <c r="L1376" s="22"/>
      <c r="M1376" s="22"/>
      <c r="N1376" s="22"/>
      <c r="O1376" s="22"/>
      <c r="P1376" s="22"/>
      <c r="Q1376" s="22"/>
      <c r="R1376" s="22"/>
    </row>
    <row r="1377" spans="1:18">
      <c r="A1377" s="22"/>
      <c r="B1377" s="111"/>
      <c r="C1377" s="111"/>
      <c r="D1377" s="111"/>
      <c r="E1377" s="22"/>
      <c r="F1377" s="22"/>
      <c r="G1377" s="22"/>
      <c r="H1377" s="22"/>
      <c r="I1377" s="22"/>
      <c r="J1377" s="22"/>
      <c r="K1377" s="22"/>
      <c r="L1377" s="22"/>
      <c r="M1377" s="22"/>
      <c r="N1377" s="22"/>
      <c r="O1377" s="22"/>
      <c r="P1377" s="22"/>
      <c r="Q1377" s="22"/>
      <c r="R1377" s="22"/>
    </row>
    <row r="1378" spans="1:18">
      <c r="A1378" s="22"/>
      <c r="B1378" s="111"/>
      <c r="C1378" s="111"/>
      <c r="D1378" s="111"/>
      <c r="E1378" s="22"/>
      <c r="F1378" s="22"/>
      <c r="G1378" s="22"/>
      <c r="H1378" s="22"/>
      <c r="I1378" s="22"/>
      <c r="J1378" s="22"/>
      <c r="K1378" s="22"/>
      <c r="L1378" s="22"/>
      <c r="M1378" s="22"/>
      <c r="N1378" s="22"/>
      <c r="O1378" s="22"/>
      <c r="P1378" s="22"/>
      <c r="Q1378" s="22"/>
      <c r="R1378" s="22"/>
    </row>
    <row r="1379" spans="1:18">
      <c r="A1379" s="22"/>
      <c r="B1379" s="111"/>
      <c r="C1379" s="111"/>
      <c r="D1379" s="111"/>
      <c r="E1379" s="22"/>
      <c r="F1379" s="22"/>
      <c r="G1379" s="22"/>
      <c r="H1379" s="22"/>
      <c r="I1379" s="22"/>
      <c r="J1379" s="22"/>
      <c r="K1379" s="22"/>
      <c r="L1379" s="22"/>
      <c r="M1379" s="22"/>
      <c r="N1379" s="22"/>
      <c r="O1379" s="22"/>
      <c r="P1379" s="22"/>
      <c r="Q1379" s="22"/>
      <c r="R1379" s="22"/>
    </row>
    <row r="1380" spans="1:18">
      <c r="A1380" s="22"/>
      <c r="B1380" s="111"/>
      <c r="C1380" s="111"/>
      <c r="D1380" s="111"/>
      <c r="E1380" s="22"/>
      <c r="F1380" s="22"/>
      <c r="G1380" s="22"/>
      <c r="H1380" s="22"/>
      <c r="I1380" s="22"/>
      <c r="J1380" s="22"/>
      <c r="K1380" s="22"/>
      <c r="L1380" s="22"/>
      <c r="M1380" s="22"/>
      <c r="N1380" s="22"/>
      <c r="O1380" s="22"/>
      <c r="P1380" s="22"/>
      <c r="Q1380" s="22"/>
      <c r="R1380" s="22"/>
    </row>
    <row r="1381" spans="1:18">
      <c r="A1381" s="22"/>
      <c r="B1381" s="111"/>
      <c r="C1381" s="111"/>
      <c r="D1381" s="111"/>
      <c r="E1381" s="22"/>
      <c r="F1381" s="22"/>
      <c r="G1381" s="22"/>
      <c r="H1381" s="22"/>
      <c r="I1381" s="22"/>
      <c r="J1381" s="22"/>
      <c r="K1381" s="22"/>
      <c r="L1381" s="22"/>
      <c r="M1381" s="22"/>
      <c r="N1381" s="22"/>
      <c r="O1381" s="22"/>
      <c r="P1381" s="22"/>
      <c r="Q1381" s="22"/>
      <c r="R1381" s="22"/>
    </row>
    <row r="1382" spans="1:18">
      <c r="A1382" s="22"/>
      <c r="B1382" s="111"/>
      <c r="C1382" s="111"/>
      <c r="D1382" s="111"/>
      <c r="E1382" s="22"/>
      <c r="F1382" s="22"/>
      <c r="G1382" s="22"/>
      <c r="H1382" s="22"/>
      <c r="I1382" s="22"/>
      <c r="J1382" s="22"/>
      <c r="K1382" s="22"/>
      <c r="L1382" s="22"/>
      <c r="M1382" s="22"/>
      <c r="N1382" s="22"/>
      <c r="O1382" s="22"/>
      <c r="P1382" s="22"/>
      <c r="Q1382" s="22"/>
      <c r="R1382" s="22"/>
    </row>
    <row r="1383" spans="1:18">
      <c r="A1383" s="22"/>
      <c r="B1383" s="111"/>
      <c r="C1383" s="111"/>
      <c r="D1383" s="111"/>
      <c r="E1383" s="22"/>
      <c r="F1383" s="22"/>
      <c r="G1383" s="22"/>
      <c r="H1383" s="22"/>
      <c r="I1383" s="22"/>
      <c r="J1383" s="22"/>
      <c r="K1383" s="22"/>
      <c r="L1383" s="22"/>
      <c r="M1383" s="22"/>
      <c r="N1383" s="22"/>
      <c r="O1383" s="22"/>
      <c r="P1383" s="22"/>
      <c r="Q1383" s="22"/>
      <c r="R1383" s="22"/>
    </row>
    <row r="1384" spans="1:18">
      <c r="A1384" s="22"/>
      <c r="B1384" s="111"/>
      <c r="C1384" s="111"/>
      <c r="D1384" s="111"/>
      <c r="E1384" s="22"/>
      <c r="F1384" s="22"/>
      <c r="G1384" s="22"/>
      <c r="H1384" s="22"/>
      <c r="I1384" s="22"/>
      <c r="J1384" s="22"/>
      <c r="K1384" s="22"/>
      <c r="L1384" s="22"/>
      <c r="M1384" s="22"/>
      <c r="N1384" s="22"/>
      <c r="O1384" s="22"/>
      <c r="P1384" s="22"/>
      <c r="Q1384" s="22"/>
      <c r="R1384" s="22"/>
    </row>
    <row r="1385" spans="1:18">
      <c r="A1385" s="22"/>
      <c r="B1385" s="111"/>
      <c r="C1385" s="111"/>
      <c r="D1385" s="111"/>
      <c r="E1385" s="22"/>
      <c r="F1385" s="22"/>
      <c r="G1385" s="22"/>
      <c r="H1385" s="22"/>
      <c r="I1385" s="22"/>
      <c r="J1385" s="22"/>
      <c r="K1385" s="22"/>
      <c r="L1385" s="22"/>
      <c r="M1385" s="22"/>
      <c r="N1385" s="22"/>
      <c r="O1385" s="22"/>
      <c r="P1385" s="22"/>
      <c r="Q1385" s="22"/>
      <c r="R1385" s="22"/>
    </row>
    <row r="1386" spans="1:18">
      <c r="A1386" s="22"/>
      <c r="B1386" s="111"/>
      <c r="C1386" s="111"/>
      <c r="D1386" s="111"/>
      <c r="E1386" s="22"/>
      <c r="F1386" s="22"/>
      <c r="G1386" s="22"/>
      <c r="H1386" s="22"/>
      <c r="I1386" s="22"/>
      <c r="J1386" s="22"/>
      <c r="K1386" s="22"/>
      <c r="L1386" s="22"/>
      <c r="M1386" s="22"/>
      <c r="N1386" s="22"/>
      <c r="O1386" s="22"/>
      <c r="P1386" s="22"/>
      <c r="Q1386" s="22"/>
      <c r="R1386" s="22"/>
    </row>
    <row r="1387" spans="1:18">
      <c r="A1387" s="22"/>
      <c r="B1387" s="111"/>
      <c r="C1387" s="111"/>
      <c r="D1387" s="111"/>
      <c r="E1387" s="22"/>
      <c r="F1387" s="22"/>
      <c r="G1387" s="22"/>
      <c r="H1387" s="22"/>
      <c r="I1387" s="22"/>
      <c r="J1387" s="22"/>
      <c r="K1387" s="22"/>
      <c r="L1387" s="22"/>
      <c r="M1387" s="22"/>
      <c r="N1387" s="22"/>
      <c r="O1387" s="22"/>
      <c r="P1387" s="22"/>
      <c r="Q1387" s="22"/>
      <c r="R1387" s="22"/>
    </row>
    <row r="1388" spans="1:18">
      <c r="A1388" s="22"/>
      <c r="B1388" s="111"/>
      <c r="C1388" s="111"/>
      <c r="D1388" s="111"/>
      <c r="E1388" s="22"/>
      <c r="F1388" s="22"/>
      <c r="G1388" s="22"/>
      <c r="H1388" s="22"/>
      <c r="I1388" s="22"/>
      <c r="J1388" s="22"/>
      <c r="K1388" s="22"/>
      <c r="L1388" s="22"/>
      <c r="M1388" s="22"/>
      <c r="N1388" s="22"/>
      <c r="O1388" s="22"/>
      <c r="P1388" s="22"/>
      <c r="Q1388" s="22"/>
      <c r="R1388" s="22"/>
    </row>
    <row r="1389" spans="1:18">
      <c r="A1389" s="22"/>
      <c r="B1389" s="111"/>
      <c r="C1389" s="111"/>
      <c r="D1389" s="111"/>
      <c r="E1389" s="22"/>
      <c r="F1389" s="22"/>
      <c r="G1389" s="22"/>
      <c r="H1389" s="22"/>
      <c r="I1389" s="22"/>
      <c r="J1389" s="22"/>
      <c r="K1389" s="22"/>
      <c r="L1389" s="22"/>
      <c r="M1389" s="22"/>
      <c r="N1389" s="22"/>
      <c r="O1389" s="22"/>
      <c r="P1389" s="22"/>
      <c r="Q1389" s="22"/>
      <c r="R1389" s="22"/>
    </row>
    <row r="1390" spans="1:18">
      <c r="A1390" s="22"/>
      <c r="B1390" s="111"/>
      <c r="C1390" s="111"/>
      <c r="D1390" s="111"/>
      <c r="E1390" s="22"/>
      <c r="F1390" s="22"/>
      <c r="G1390" s="22"/>
      <c r="H1390" s="22"/>
      <c r="I1390" s="22"/>
      <c r="J1390" s="22"/>
      <c r="K1390" s="22"/>
      <c r="L1390" s="22"/>
      <c r="M1390" s="22"/>
      <c r="N1390" s="22"/>
      <c r="O1390" s="22"/>
      <c r="P1390" s="22"/>
      <c r="Q1390" s="22"/>
      <c r="R1390" s="22"/>
    </row>
    <row r="1391" spans="1:18">
      <c r="A1391" s="22"/>
      <c r="B1391" s="111"/>
      <c r="C1391" s="111"/>
      <c r="D1391" s="111"/>
      <c r="E1391" s="22"/>
      <c r="F1391" s="22"/>
      <c r="G1391" s="22"/>
      <c r="H1391" s="22"/>
      <c r="I1391" s="22"/>
      <c r="J1391" s="22"/>
      <c r="K1391" s="22"/>
      <c r="L1391" s="22"/>
      <c r="M1391" s="22"/>
      <c r="N1391" s="22"/>
      <c r="O1391" s="22"/>
      <c r="P1391" s="22"/>
      <c r="Q1391" s="22"/>
      <c r="R1391" s="22"/>
    </row>
    <row r="1392" spans="1:18">
      <c r="A1392" s="22"/>
      <c r="B1392" s="111"/>
      <c r="C1392" s="111"/>
      <c r="D1392" s="111"/>
      <c r="E1392" s="22"/>
      <c r="F1392" s="22"/>
      <c r="G1392" s="22"/>
      <c r="H1392" s="22"/>
      <c r="I1392" s="22"/>
      <c r="J1392" s="22"/>
      <c r="K1392" s="22"/>
      <c r="L1392" s="22"/>
      <c r="M1392" s="22"/>
      <c r="N1392" s="22"/>
      <c r="O1392" s="22"/>
      <c r="P1392" s="22"/>
      <c r="Q1392" s="22"/>
      <c r="R1392" s="22"/>
    </row>
    <row r="1393" spans="1:18">
      <c r="A1393" s="22"/>
      <c r="B1393" s="111"/>
      <c r="C1393" s="111"/>
      <c r="D1393" s="111"/>
      <c r="E1393" s="22"/>
      <c r="F1393" s="22"/>
      <c r="G1393" s="22"/>
      <c r="H1393" s="22"/>
      <c r="I1393" s="22"/>
      <c r="J1393" s="22"/>
      <c r="K1393" s="22"/>
      <c r="L1393" s="22"/>
      <c r="M1393" s="22"/>
      <c r="N1393" s="22"/>
      <c r="O1393" s="22"/>
      <c r="P1393" s="22"/>
      <c r="Q1393" s="22"/>
      <c r="R1393" s="22"/>
    </row>
    <row r="1394" spans="1:18">
      <c r="A1394" s="22"/>
      <c r="B1394" s="111"/>
      <c r="C1394" s="111"/>
      <c r="D1394" s="111"/>
      <c r="E1394" s="22"/>
      <c r="F1394" s="22"/>
      <c r="G1394" s="22"/>
      <c r="H1394" s="22"/>
      <c r="I1394" s="22"/>
      <c r="J1394" s="22"/>
      <c r="K1394" s="22"/>
      <c r="L1394" s="22"/>
      <c r="M1394" s="22"/>
      <c r="N1394" s="22"/>
      <c r="O1394" s="22"/>
      <c r="P1394" s="22"/>
      <c r="Q1394" s="22"/>
      <c r="R1394" s="22"/>
    </row>
    <row r="1395" spans="1:18">
      <c r="A1395" s="22"/>
      <c r="B1395" s="111"/>
      <c r="C1395" s="111"/>
      <c r="D1395" s="111"/>
      <c r="E1395" s="22"/>
      <c r="F1395" s="22"/>
      <c r="G1395" s="22"/>
      <c r="H1395" s="22"/>
      <c r="I1395" s="22"/>
      <c r="J1395" s="22"/>
      <c r="K1395" s="22"/>
      <c r="L1395" s="22"/>
      <c r="M1395" s="22"/>
      <c r="N1395" s="22"/>
      <c r="O1395" s="22"/>
      <c r="P1395" s="22"/>
      <c r="Q1395" s="22"/>
      <c r="R1395" s="22"/>
    </row>
    <row r="1396" spans="1:18">
      <c r="A1396" s="22"/>
      <c r="B1396" s="111"/>
      <c r="C1396" s="111"/>
      <c r="D1396" s="111"/>
      <c r="E1396" s="22"/>
      <c r="F1396" s="22"/>
      <c r="G1396" s="22"/>
      <c r="H1396" s="22"/>
      <c r="I1396" s="22"/>
      <c r="J1396" s="22"/>
      <c r="K1396" s="22"/>
      <c r="L1396" s="22"/>
      <c r="M1396" s="22"/>
      <c r="N1396" s="22"/>
      <c r="O1396" s="22"/>
      <c r="P1396" s="22"/>
      <c r="Q1396" s="22"/>
      <c r="R1396" s="22"/>
    </row>
    <row r="1397" spans="1:18">
      <c r="A1397" s="22"/>
      <c r="B1397" s="111"/>
      <c r="C1397" s="111"/>
      <c r="D1397" s="111"/>
      <c r="E1397" s="22"/>
      <c r="F1397" s="22"/>
      <c r="G1397" s="22"/>
      <c r="H1397" s="22"/>
      <c r="I1397" s="22"/>
      <c r="J1397" s="22"/>
      <c r="K1397" s="22"/>
      <c r="L1397" s="22"/>
      <c r="M1397" s="22"/>
      <c r="N1397" s="22"/>
      <c r="O1397" s="22"/>
      <c r="P1397" s="22"/>
      <c r="Q1397" s="22"/>
      <c r="R1397" s="22"/>
    </row>
    <row r="1398" spans="1:18">
      <c r="A1398" s="22"/>
      <c r="B1398" s="111"/>
      <c r="C1398" s="111"/>
      <c r="D1398" s="111"/>
      <c r="E1398" s="22"/>
      <c r="F1398" s="22"/>
      <c r="G1398" s="22"/>
      <c r="H1398" s="22"/>
      <c r="I1398" s="22"/>
      <c r="J1398" s="22"/>
      <c r="K1398" s="22"/>
      <c r="L1398" s="22"/>
      <c r="M1398" s="22"/>
      <c r="N1398" s="22"/>
      <c r="O1398" s="22"/>
      <c r="P1398" s="22"/>
      <c r="Q1398" s="22"/>
      <c r="R1398" s="22"/>
    </row>
    <row r="1399" spans="1:18">
      <c r="A1399" s="22"/>
      <c r="B1399" s="111"/>
      <c r="C1399" s="111"/>
      <c r="D1399" s="111"/>
      <c r="E1399" s="22"/>
      <c r="F1399" s="22"/>
      <c r="G1399" s="22"/>
      <c r="H1399" s="22"/>
      <c r="I1399" s="22"/>
      <c r="J1399" s="22"/>
      <c r="K1399" s="22"/>
      <c r="L1399" s="22"/>
      <c r="M1399" s="22"/>
      <c r="N1399" s="22"/>
      <c r="O1399" s="22"/>
      <c r="P1399" s="22"/>
      <c r="Q1399" s="22"/>
      <c r="R1399" s="22"/>
    </row>
    <row r="1400" spans="1:18">
      <c r="A1400" s="22"/>
      <c r="B1400" s="111"/>
      <c r="C1400" s="111"/>
      <c r="D1400" s="111"/>
      <c r="E1400" s="22"/>
      <c r="F1400" s="22"/>
      <c r="G1400" s="22"/>
      <c r="H1400" s="22"/>
      <c r="I1400" s="22"/>
      <c r="J1400" s="22"/>
      <c r="K1400" s="22"/>
      <c r="L1400" s="22"/>
      <c r="M1400" s="22"/>
      <c r="N1400" s="22"/>
      <c r="O1400" s="22"/>
      <c r="P1400" s="22"/>
      <c r="Q1400" s="22"/>
      <c r="R1400" s="22"/>
    </row>
    <row r="1401" spans="1:18">
      <c r="A1401" s="22"/>
      <c r="B1401" s="111"/>
      <c r="C1401" s="111"/>
      <c r="D1401" s="111"/>
      <c r="E1401" s="22"/>
      <c r="F1401" s="22"/>
      <c r="G1401" s="22"/>
      <c r="H1401" s="22"/>
      <c r="I1401" s="22"/>
      <c r="J1401" s="22"/>
      <c r="K1401" s="22"/>
      <c r="L1401" s="22"/>
      <c r="M1401" s="22"/>
      <c r="N1401" s="22"/>
      <c r="O1401" s="22"/>
      <c r="P1401" s="22"/>
      <c r="Q1401" s="22"/>
      <c r="R1401" s="22"/>
    </row>
    <row r="1402" spans="1:18">
      <c r="A1402" s="22"/>
      <c r="B1402" s="111"/>
      <c r="C1402" s="111"/>
      <c r="D1402" s="111"/>
      <c r="E1402" s="22"/>
      <c r="F1402" s="22"/>
      <c r="G1402" s="22"/>
      <c r="H1402" s="22"/>
      <c r="I1402" s="22"/>
      <c r="J1402" s="22"/>
      <c r="K1402" s="22"/>
      <c r="L1402" s="22"/>
      <c r="M1402" s="22"/>
      <c r="N1402" s="22"/>
      <c r="O1402" s="22"/>
      <c r="P1402" s="22"/>
      <c r="Q1402" s="22"/>
      <c r="R1402" s="22"/>
    </row>
    <row r="1403" spans="1:18">
      <c r="A1403" s="22"/>
      <c r="B1403" s="111"/>
      <c r="C1403" s="111"/>
      <c r="D1403" s="111"/>
      <c r="E1403" s="22"/>
      <c r="F1403" s="22"/>
      <c r="G1403" s="22"/>
      <c r="H1403" s="22"/>
      <c r="I1403" s="22"/>
      <c r="J1403" s="22"/>
      <c r="K1403" s="22"/>
      <c r="L1403" s="22"/>
      <c r="M1403" s="22"/>
      <c r="N1403" s="22"/>
      <c r="O1403" s="22"/>
      <c r="P1403" s="22"/>
      <c r="Q1403" s="22"/>
      <c r="R1403" s="22"/>
    </row>
    <row r="1404" spans="1:18">
      <c r="A1404" s="22"/>
      <c r="B1404" s="111"/>
      <c r="C1404" s="111"/>
      <c r="D1404" s="111"/>
      <c r="E1404" s="22"/>
      <c r="F1404" s="22"/>
      <c r="G1404" s="22"/>
      <c r="H1404" s="22"/>
      <c r="I1404" s="22"/>
      <c r="J1404" s="22"/>
      <c r="K1404" s="22"/>
      <c r="L1404" s="22"/>
      <c r="M1404" s="22"/>
      <c r="N1404" s="22"/>
      <c r="O1404" s="22"/>
      <c r="P1404" s="22"/>
      <c r="Q1404" s="22"/>
      <c r="R1404" s="22"/>
    </row>
    <row r="1405" spans="1:18">
      <c r="A1405" s="22"/>
      <c r="B1405" s="111"/>
      <c r="C1405" s="111"/>
      <c r="D1405" s="111"/>
      <c r="E1405" s="22"/>
      <c r="F1405" s="22"/>
      <c r="G1405" s="22"/>
      <c r="H1405" s="22"/>
      <c r="I1405" s="22"/>
      <c r="J1405" s="22"/>
      <c r="K1405" s="22"/>
      <c r="L1405" s="22"/>
      <c r="M1405" s="22"/>
      <c r="N1405" s="22"/>
      <c r="O1405" s="22"/>
      <c r="P1405" s="22"/>
      <c r="Q1405" s="22"/>
      <c r="R1405" s="22"/>
    </row>
    <row r="1406" spans="1:18">
      <c r="A1406" s="22"/>
      <c r="B1406" s="111"/>
      <c r="C1406" s="111"/>
      <c r="D1406" s="111"/>
      <c r="E1406" s="22"/>
      <c r="F1406" s="22"/>
      <c r="G1406" s="22"/>
      <c r="H1406" s="22"/>
      <c r="I1406" s="22"/>
      <c r="J1406" s="22"/>
      <c r="K1406" s="22"/>
      <c r="L1406" s="22"/>
      <c r="M1406" s="22"/>
      <c r="N1406" s="22"/>
      <c r="O1406" s="22"/>
      <c r="P1406" s="22"/>
      <c r="Q1406" s="22"/>
      <c r="R1406" s="22"/>
    </row>
    <row r="1407" spans="1:18">
      <c r="A1407" s="22"/>
      <c r="B1407" s="111"/>
      <c r="C1407" s="111"/>
      <c r="D1407" s="111"/>
      <c r="E1407" s="22"/>
      <c r="F1407" s="22"/>
      <c r="G1407" s="22"/>
      <c r="H1407" s="22"/>
      <c r="I1407" s="22"/>
      <c r="J1407" s="22"/>
      <c r="K1407" s="22"/>
      <c r="L1407" s="22"/>
      <c r="M1407" s="22"/>
      <c r="N1407" s="22"/>
      <c r="O1407" s="22"/>
      <c r="P1407" s="22"/>
      <c r="Q1407" s="22"/>
      <c r="R1407" s="22"/>
    </row>
    <row r="1408" spans="1:18">
      <c r="A1408" s="22"/>
      <c r="B1408" s="111"/>
      <c r="C1408" s="111"/>
      <c r="D1408" s="111"/>
      <c r="E1408" s="22"/>
      <c r="F1408" s="22"/>
      <c r="G1408" s="22"/>
      <c r="H1408" s="22"/>
      <c r="I1408" s="22"/>
      <c r="J1408" s="22"/>
      <c r="K1408" s="22"/>
      <c r="L1408" s="22"/>
      <c r="M1408" s="22"/>
      <c r="N1408" s="22"/>
      <c r="O1408" s="22"/>
      <c r="P1408" s="22"/>
      <c r="Q1408" s="22"/>
      <c r="R1408" s="22"/>
    </row>
    <row r="1409" spans="1:18">
      <c r="A1409" s="22"/>
      <c r="B1409" s="111"/>
      <c r="C1409" s="111"/>
      <c r="D1409" s="111"/>
      <c r="E1409" s="22"/>
      <c r="F1409" s="22"/>
      <c r="G1409" s="22"/>
      <c r="H1409" s="22"/>
      <c r="I1409" s="22"/>
      <c r="J1409" s="22"/>
      <c r="K1409" s="22"/>
      <c r="L1409" s="22"/>
      <c r="M1409" s="22"/>
      <c r="N1409" s="22"/>
      <c r="O1409" s="22"/>
      <c r="P1409" s="22"/>
      <c r="Q1409" s="22"/>
      <c r="R1409" s="22"/>
    </row>
    <row r="1410" spans="1:18">
      <c r="A1410" s="22"/>
      <c r="B1410" s="111"/>
      <c r="C1410" s="111"/>
      <c r="D1410" s="111"/>
      <c r="E1410" s="22"/>
      <c r="F1410" s="22"/>
      <c r="G1410" s="22"/>
      <c r="H1410" s="22"/>
      <c r="I1410" s="22"/>
      <c r="J1410" s="22"/>
      <c r="K1410" s="22"/>
      <c r="L1410" s="22"/>
      <c r="M1410" s="22"/>
      <c r="N1410" s="22"/>
      <c r="O1410" s="22"/>
      <c r="P1410" s="22"/>
      <c r="Q1410" s="22"/>
      <c r="R1410" s="22"/>
    </row>
    <row r="1411" spans="1:18">
      <c r="A1411" s="22"/>
      <c r="B1411" s="111"/>
      <c r="C1411" s="111"/>
      <c r="D1411" s="111"/>
      <c r="E1411" s="22"/>
      <c r="F1411" s="22"/>
      <c r="G1411" s="22"/>
      <c r="H1411" s="22"/>
      <c r="I1411" s="22"/>
      <c r="J1411" s="22"/>
      <c r="K1411" s="22"/>
      <c r="L1411" s="22"/>
      <c r="M1411" s="22"/>
      <c r="N1411" s="22"/>
      <c r="O1411" s="22"/>
      <c r="P1411" s="22"/>
      <c r="Q1411" s="22"/>
      <c r="R1411" s="22"/>
    </row>
    <row r="1412" spans="1:18">
      <c r="A1412" s="22"/>
      <c r="B1412" s="111"/>
      <c r="C1412" s="111"/>
      <c r="D1412" s="111"/>
      <c r="E1412" s="22"/>
      <c r="F1412" s="22"/>
      <c r="G1412" s="22"/>
      <c r="H1412" s="22"/>
      <c r="I1412" s="22"/>
      <c r="J1412" s="22"/>
      <c r="K1412" s="22"/>
      <c r="L1412" s="22"/>
      <c r="M1412" s="22"/>
      <c r="N1412" s="22"/>
      <c r="O1412" s="22"/>
      <c r="P1412" s="22"/>
      <c r="Q1412" s="22"/>
      <c r="R1412" s="22"/>
    </row>
    <row r="1413" spans="1:18">
      <c r="A1413" s="22"/>
      <c r="B1413" s="111"/>
      <c r="C1413" s="111"/>
      <c r="D1413" s="111"/>
      <c r="E1413" s="22"/>
      <c r="F1413" s="22"/>
      <c r="G1413" s="22"/>
      <c r="H1413" s="22"/>
      <c r="I1413" s="22"/>
      <c r="J1413" s="22"/>
      <c r="K1413" s="22"/>
      <c r="L1413" s="22"/>
      <c r="M1413" s="22"/>
      <c r="N1413" s="22"/>
      <c r="O1413" s="22"/>
      <c r="P1413" s="22"/>
      <c r="Q1413" s="22"/>
      <c r="R1413" s="22"/>
    </row>
    <row r="1414" spans="1:18">
      <c r="A1414" s="22"/>
      <c r="B1414" s="111"/>
      <c r="C1414" s="111"/>
      <c r="D1414" s="111"/>
      <c r="E1414" s="22"/>
      <c r="F1414" s="22"/>
      <c r="G1414" s="22"/>
      <c r="H1414" s="22"/>
      <c r="I1414" s="22"/>
      <c r="J1414" s="22"/>
      <c r="K1414" s="22"/>
      <c r="L1414" s="22"/>
      <c r="M1414" s="22"/>
      <c r="N1414" s="22"/>
      <c r="O1414" s="22"/>
      <c r="P1414" s="22"/>
      <c r="Q1414" s="22"/>
      <c r="R1414" s="22"/>
    </row>
    <row r="1415" spans="1:18">
      <c r="A1415" s="22"/>
      <c r="B1415" s="111"/>
      <c r="C1415" s="111"/>
      <c r="D1415" s="111"/>
      <c r="E1415" s="22"/>
      <c r="F1415" s="22"/>
      <c r="G1415" s="22"/>
      <c r="H1415" s="22"/>
      <c r="I1415" s="22"/>
      <c r="J1415" s="22"/>
      <c r="K1415" s="22"/>
      <c r="L1415" s="22"/>
      <c r="M1415" s="22"/>
      <c r="N1415" s="22"/>
      <c r="O1415" s="22"/>
      <c r="P1415" s="22"/>
      <c r="Q1415" s="22"/>
      <c r="R1415" s="22"/>
    </row>
    <row r="1416" spans="1:18">
      <c r="A1416" s="22"/>
      <c r="B1416" s="111"/>
      <c r="C1416" s="111"/>
      <c r="D1416" s="111"/>
      <c r="E1416" s="22"/>
      <c r="F1416" s="22"/>
      <c r="G1416" s="22"/>
      <c r="H1416" s="22"/>
      <c r="I1416" s="22"/>
      <c r="J1416" s="22"/>
      <c r="K1416" s="22"/>
      <c r="L1416" s="22"/>
      <c r="M1416" s="22"/>
      <c r="N1416" s="22"/>
      <c r="O1416" s="22"/>
      <c r="P1416" s="22"/>
      <c r="Q1416" s="22"/>
      <c r="R1416" s="22"/>
    </row>
    <row r="1417" spans="1:18">
      <c r="A1417" s="22"/>
      <c r="B1417" s="111"/>
      <c r="C1417" s="111"/>
      <c r="D1417" s="111"/>
      <c r="E1417" s="22"/>
      <c r="F1417" s="22"/>
      <c r="G1417" s="22"/>
      <c r="H1417" s="22"/>
      <c r="I1417" s="22"/>
      <c r="J1417" s="22"/>
      <c r="K1417" s="22"/>
      <c r="L1417" s="22"/>
      <c r="M1417" s="22"/>
      <c r="N1417" s="22"/>
      <c r="O1417" s="22"/>
      <c r="P1417" s="22"/>
      <c r="Q1417" s="22"/>
      <c r="R1417" s="22"/>
    </row>
    <row r="1418" spans="1:18">
      <c r="A1418" s="22"/>
      <c r="B1418" s="111"/>
      <c r="C1418" s="111"/>
      <c r="D1418" s="111"/>
      <c r="E1418" s="22"/>
      <c r="F1418" s="22"/>
      <c r="G1418" s="22"/>
      <c r="H1418" s="22"/>
      <c r="I1418" s="22"/>
      <c r="J1418" s="22"/>
      <c r="K1418" s="22"/>
      <c r="L1418" s="22"/>
      <c r="M1418" s="22"/>
      <c r="N1418" s="22"/>
      <c r="O1418" s="22"/>
      <c r="P1418" s="22"/>
      <c r="Q1418" s="22"/>
      <c r="R1418" s="22"/>
    </row>
    <row r="1419" spans="1:18">
      <c r="A1419" s="22"/>
      <c r="B1419" s="111"/>
      <c r="C1419" s="111"/>
      <c r="D1419" s="111"/>
      <c r="E1419" s="22"/>
      <c r="F1419" s="22"/>
      <c r="G1419" s="22"/>
      <c r="H1419" s="22"/>
      <c r="I1419" s="22"/>
      <c r="J1419" s="22"/>
      <c r="K1419" s="22"/>
      <c r="L1419" s="22"/>
      <c r="M1419" s="22"/>
      <c r="N1419" s="22"/>
      <c r="O1419" s="22"/>
      <c r="P1419" s="22"/>
      <c r="Q1419" s="22"/>
      <c r="R1419" s="22"/>
    </row>
    <row r="1420" spans="1:18">
      <c r="A1420" s="22"/>
      <c r="B1420" s="111"/>
      <c r="C1420" s="111"/>
      <c r="D1420" s="111"/>
      <c r="E1420" s="22"/>
      <c r="F1420" s="22"/>
      <c r="G1420" s="22"/>
      <c r="H1420" s="22"/>
      <c r="I1420" s="22"/>
      <c r="J1420" s="22"/>
      <c r="K1420" s="22"/>
      <c r="L1420" s="22"/>
      <c r="M1420" s="22"/>
      <c r="N1420" s="22"/>
      <c r="O1420" s="22"/>
      <c r="P1420" s="22"/>
      <c r="Q1420" s="22"/>
      <c r="R1420" s="22"/>
    </row>
    <row r="1421" spans="1:18">
      <c r="A1421" s="22"/>
      <c r="B1421" s="111"/>
      <c r="C1421" s="111"/>
      <c r="D1421" s="111"/>
      <c r="E1421" s="22"/>
      <c r="F1421" s="22"/>
      <c r="G1421" s="22"/>
      <c r="H1421" s="22"/>
      <c r="I1421" s="22"/>
      <c r="J1421" s="22"/>
      <c r="K1421" s="22"/>
      <c r="L1421" s="22"/>
      <c r="M1421" s="22"/>
      <c r="N1421" s="22"/>
      <c r="O1421" s="22"/>
      <c r="P1421" s="22"/>
      <c r="Q1421" s="22"/>
      <c r="R1421" s="22"/>
    </row>
    <row r="1422" spans="1:18">
      <c r="A1422" s="22"/>
      <c r="B1422" s="111"/>
      <c r="C1422" s="111"/>
      <c r="D1422" s="111"/>
      <c r="E1422" s="22"/>
      <c r="F1422" s="22"/>
      <c r="G1422" s="22"/>
      <c r="H1422" s="22"/>
      <c r="I1422" s="22"/>
      <c r="J1422" s="22"/>
      <c r="K1422" s="22"/>
      <c r="L1422" s="22"/>
      <c r="M1422" s="22"/>
      <c r="N1422" s="22"/>
      <c r="O1422" s="22"/>
      <c r="P1422" s="22"/>
      <c r="Q1422" s="22"/>
      <c r="R1422" s="22"/>
    </row>
    <row r="1423" spans="1:18">
      <c r="A1423" s="22"/>
      <c r="B1423" s="111"/>
      <c r="C1423" s="111"/>
      <c r="D1423" s="111"/>
      <c r="E1423" s="22"/>
      <c r="F1423" s="22"/>
      <c r="G1423" s="22"/>
      <c r="H1423" s="22"/>
      <c r="I1423" s="22"/>
      <c r="J1423" s="22"/>
      <c r="K1423" s="22"/>
      <c r="L1423" s="22"/>
      <c r="M1423" s="22"/>
      <c r="N1423" s="22"/>
      <c r="O1423" s="22"/>
      <c r="P1423" s="22"/>
      <c r="Q1423" s="22"/>
      <c r="R1423" s="22"/>
    </row>
    <row r="1424" spans="1:18">
      <c r="A1424" s="22"/>
      <c r="B1424" s="111"/>
      <c r="C1424" s="111"/>
      <c r="D1424" s="111"/>
      <c r="E1424" s="22"/>
      <c r="F1424" s="22"/>
      <c r="G1424" s="22"/>
      <c r="H1424" s="22"/>
      <c r="I1424" s="22"/>
      <c r="J1424" s="22"/>
      <c r="K1424" s="22"/>
      <c r="L1424" s="22"/>
      <c r="M1424" s="22"/>
      <c r="N1424" s="22"/>
      <c r="O1424" s="22"/>
      <c r="P1424" s="22"/>
      <c r="Q1424" s="22"/>
      <c r="R1424" s="22"/>
    </row>
    <row r="1425" spans="1:18">
      <c r="A1425" s="22"/>
      <c r="B1425" s="111"/>
      <c r="C1425" s="111"/>
      <c r="D1425" s="111"/>
      <c r="E1425" s="22"/>
      <c r="F1425" s="22"/>
      <c r="G1425" s="22"/>
      <c r="H1425" s="22"/>
      <c r="I1425" s="22"/>
      <c r="J1425" s="22"/>
      <c r="K1425" s="22"/>
      <c r="L1425" s="22"/>
      <c r="M1425" s="22"/>
      <c r="N1425" s="22"/>
      <c r="O1425" s="22"/>
      <c r="P1425" s="22"/>
      <c r="Q1425" s="22"/>
      <c r="R1425" s="22"/>
    </row>
    <row r="1426" spans="1:18">
      <c r="A1426" s="22"/>
      <c r="B1426" s="111"/>
      <c r="C1426" s="111"/>
      <c r="D1426" s="111"/>
      <c r="E1426" s="22"/>
      <c r="F1426" s="22"/>
      <c r="G1426" s="22"/>
      <c r="H1426" s="22"/>
      <c r="I1426" s="22"/>
      <c r="J1426" s="22"/>
      <c r="K1426" s="22"/>
      <c r="L1426" s="22"/>
      <c r="M1426" s="22"/>
      <c r="N1426" s="22"/>
      <c r="O1426" s="22"/>
      <c r="P1426" s="22"/>
      <c r="Q1426" s="22"/>
      <c r="R1426" s="22"/>
    </row>
    <row r="1427" spans="1:18">
      <c r="A1427" s="22"/>
      <c r="B1427" s="111"/>
      <c r="C1427" s="111"/>
      <c r="D1427" s="111"/>
      <c r="E1427" s="22"/>
      <c r="F1427" s="22"/>
      <c r="G1427" s="22"/>
      <c r="H1427" s="22"/>
      <c r="I1427" s="22"/>
      <c r="J1427" s="22"/>
      <c r="K1427" s="22"/>
      <c r="L1427" s="22"/>
      <c r="M1427" s="22"/>
      <c r="N1427" s="22"/>
      <c r="O1427" s="22"/>
      <c r="P1427" s="22"/>
      <c r="Q1427" s="22"/>
      <c r="R1427" s="22"/>
    </row>
    <row r="1428" spans="1:18">
      <c r="A1428" s="22"/>
      <c r="B1428" s="111"/>
      <c r="C1428" s="111"/>
      <c r="D1428" s="111"/>
      <c r="E1428" s="22"/>
      <c r="F1428" s="22"/>
      <c r="G1428" s="22"/>
      <c r="H1428" s="22"/>
      <c r="I1428" s="22"/>
      <c r="J1428" s="22"/>
      <c r="K1428" s="22"/>
      <c r="L1428" s="22"/>
      <c r="M1428" s="22"/>
      <c r="N1428" s="22"/>
      <c r="O1428" s="22"/>
      <c r="P1428" s="22"/>
      <c r="Q1428" s="22"/>
      <c r="R1428" s="22"/>
    </row>
    <row r="1429" spans="1:18">
      <c r="A1429" s="22"/>
      <c r="B1429" s="111"/>
      <c r="C1429" s="111"/>
      <c r="D1429" s="111"/>
      <c r="E1429" s="22"/>
      <c r="F1429" s="22"/>
      <c r="G1429" s="22"/>
      <c r="H1429" s="22"/>
      <c r="I1429" s="22"/>
      <c r="J1429" s="22"/>
      <c r="K1429" s="22"/>
      <c r="L1429" s="22"/>
      <c r="M1429" s="22"/>
      <c r="N1429" s="22"/>
      <c r="O1429" s="22"/>
      <c r="P1429" s="22"/>
      <c r="Q1429" s="22"/>
      <c r="R1429" s="22"/>
    </row>
    <row r="1430" spans="1:18">
      <c r="A1430" s="22"/>
      <c r="B1430" s="111"/>
      <c r="C1430" s="111"/>
      <c r="D1430" s="111"/>
      <c r="E1430" s="22"/>
      <c r="F1430" s="22"/>
      <c r="G1430" s="22"/>
      <c r="H1430" s="22"/>
      <c r="I1430" s="22"/>
      <c r="J1430" s="22"/>
      <c r="K1430" s="22"/>
      <c r="L1430" s="22"/>
      <c r="M1430" s="22"/>
      <c r="N1430" s="22"/>
      <c r="O1430" s="22"/>
      <c r="P1430" s="22"/>
      <c r="Q1430" s="22"/>
      <c r="R1430" s="22"/>
    </row>
    <row r="1431" spans="1:18">
      <c r="A1431" s="22"/>
      <c r="B1431" s="111"/>
      <c r="C1431" s="111"/>
      <c r="D1431" s="111"/>
      <c r="E1431" s="22"/>
      <c r="F1431" s="22"/>
      <c r="G1431" s="22"/>
      <c r="H1431" s="22"/>
      <c r="I1431" s="22"/>
      <c r="J1431" s="22"/>
      <c r="K1431" s="22"/>
      <c r="L1431" s="22"/>
      <c r="M1431" s="22"/>
      <c r="N1431" s="22"/>
      <c r="O1431" s="22"/>
      <c r="P1431" s="22"/>
      <c r="Q1431" s="22"/>
      <c r="R1431" s="22"/>
    </row>
    <row r="1432" spans="1:18">
      <c r="A1432" s="22"/>
      <c r="B1432" s="111"/>
      <c r="C1432" s="111"/>
      <c r="D1432" s="111"/>
      <c r="E1432" s="22"/>
      <c r="F1432" s="22"/>
      <c r="G1432" s="22"/>
      <c r="H1432" s="22"/>
      <c r="I1432" s="22"/>
      <c r="J1432" s="22"/>
      <c r="K1432" s="22"/>
      <c r="L1432" s="22"/>
      <c r="M1432" s="22"/>
      <c r="N1432" s="22"/>
      <c r="O1432" s="22"/>
      <c r="P1432" s="22"/>
      <c r="Q1432" s="22"/>
      <c r="R1432" s="22"/>
    </row>
    <row r="1433" spans="1:18">
      <c r="A1433" s="22"/>
      <c r="B1433" s="111"/>
      <c r="C1433" s="111"/>
      <c r="D1433" s="111"/>
      <c r="E1433" s="22"/>
      <c r="F1433" s="22"/>
      <c r="G1433" s="22"/>
      <c r="H1433" s="22"/>
      <c r="I1433" s="22"/>
      <c r="J1433" s="22"/>
      <c r="K1433" s="22"/>
      <c r="L1433" s="22"/>
      <c r="M1433" s="22"/>
      <c r="N1433" s="22"/>
      <c r="O1433" s="22"/>
      <c r="P1433" s="22"/>
      <c r="Q1433" s="22"/>
      <c r="R1433" s="22"/>
    </row>
    <row r="1434" spans="1:18">
      <c r="A1434" s="22"/>
      <c r="B1434" s="111"/>
      <c r="C1434" s="111"/>
      <c r="D1434" s="111"/>
      <c r="E1434" s="22"/>
      <c r="F1434" s="22"/>
      <c r="G1434" s="22"/>
      <c r="H1434" s="22"/>
      <c r="I1434" s="22"/>
      <c r="J1434" s="22"/>
      <c r="K1434" s="22"/>
      <c r="L1434" s="22"/>
      <c r="M1434" s="22"/>
      <c r="N1434" s="22"/>
      <c r="O1434" s="22"/>
      <c r="P1434" s="22"/>
      <c r="Q1434" s="22"/>
      <c r="R1434" s="22"/>
    </row>
    <row r="1435" spans="1:18">
      <c r="A1435" s="22"/>
      <c r="B1435" s="111"/>
      <c r="C1435" s="111"/>
      <c r="D1435" s="111"/>
      <c r="E1435" s="22"/>
      <c r="F1435" s="22"/>
      <c r="G1435" s="22"/>
      <c r="H1435" s="22"/>
      <c r="I1435" s="22"/>
      <c r="J1435" s="22"/>
      <c r="K1435" s="22"/>
      <c r="L1435" s="22"/>
      <c r="M1435" s="22"/>
      <c r="N1435" s="22"/>
      <c r="O1435" s="22"/>
      <c r="P1435" s="22"/>
      <c r="Q1435" s="22"/>
      <c r="R1435" s="22"/>
    </row>
    <row r="1436" spans="1:18">
      <c r="A1436" s="22"/>
      <c r="B1436" s="111"/>
      <c r="C1436" s="111"/>
      <c r="D1436" s="111"/>
      <c r="E1436" s="22"/>
      <c r="F1436" s="22"/>
      <c r="G1436" s="22"/>
      <c r="H1436" s="22"/>
      <c r="I1436" s="22"/>
      <c r="J1436" s="22"/>
      <c r="K1436" s="22"/>
      <c r="L1436" s="22"/>
      <c r="M1436" s="22"/>
      <c r="N1436" s="22"/>
      <c r="O1436" s="22"/>
      <c r="P1436" s="22"/>
      <c r="Q1436" s="22"/>
      <c r="R1436" s="22"/>
    </row>
    <row r="1437" spans="1:18">
      <c r="A1437" s="22"/>
      <c r="B1437" s="111"/>
      <c r="C1437" s="111"/>
      <c r="D1437" s="111"/>
      <c r="E1437" s="22"/>
      <c r="F1437" s="22"/>
      <c r="G1437" s="22"/>
      <c r="H1437" s="22"/>
      <c r="I1437" s="22"/>
      <c r="J1437" s="22"/>
      <c r="K1437" s="22"/>
      <c r="L1437" s="22"/>
      <c r="M1437" s="22"/>
      <c r="N1437" s="22"/>
      <c r="O1437" s="22"/>
      <c r="P1437" s="22"/>
      <c r="Q1437" s="22"/>
      <c r="R1437" s="22"/>
    </row>
    <row r="1438" spans="1:18">
      <c r="A1438" s="22"/>
      <c r="B1438" s="111"/>
      <c r="C1438" s="111"/>
      <c r="D1438" s="111"/>
      <c r="E1438" s="22"/>
      <c r="F1438" s="22"/>
      <c r="G1438" s="22"/>
      <c r="H1438" s="22"/>
      <c r="I1438" s="22"/>
      <c r="J1438" s="22"/>
      <c r="K1438" s="22"/>
      <c r="L1438" s="22"/>
      <c r="M1438" s="22"/>
      <c r="N1438" s="22"/>
      <c r="O1438" s="22"/>
      <c r="P1438" s="22"/>
      <c r="Q1438" s="22"/>
      <c r="R1438" s="22"/>
    </row>
    <row r="1439" spans="1:18">
      <c r="A1439" s="22"/>
      <c r="B1439" s="111"/>
      <c r="C1439" s="111"/>
      <c r="D1439" s="111"/>
      <c r="E1439" s="22"/>
      <c r="F1439" s="22"/>
      <c r="G1439" s="22"/>
      <c r="H1439" s="22"/>
      <c r="I1439" s="22"/>
      <c r="J1439" s="22"/>
      <c r="K1439" s="22"/>
      <c r="L1439" s="22"/>
      <c r="M1439" s="22"/>
      <c r="N1439" s="22"/>
      <c r="O1439" s="22"/>
      <c r="P1439" s="22"/>
      <c r="Q1439" s="22"/>
      <c r="R1439" s="22"/>
    </row>
    <row r="1440" spans="1:18">
      <c r="A1440" s="22"/>
      <c r="B1440" s="111"/>
      <c r="C1440" s="111"/>
      <c r="D1440" s="111"/>
      <c r="E1440" s="22"/>
      <c r="F1440" s="22"/>
      <c r="G1440" s="22"/>
      <c r="H1440" s="22"/>
      <c r="I1440" s="22"/>
      <c r="J1440" s="22"/>
      <c r="K1440" s="22"/>
      <c r="L1440" s="22"/>
      <c r="M1440" s="22"/>
      <c r="N1440" s="22"/>
      <c r="O1440" s="22"/>
      <c r="P1440" s="22"/>
      <c r="Q1440" s="22"/>
      <c r="R1440" s="22"/>
    </row>
    <row r="1441" spans="1:18">
      <c r="A1441" s="22"/>
      <c r="B1441" s="111"/>
      <c r="C1441" s="111"/>
      <c r="D1441" s="111"/>
      <c r="E1441" s="22"/>
      <c r="F1441" s="22"/>
      <c r="G1441" s="22"/>
      <c r="H1441" s="22"/>
      <c r="I1441" s="22"/>
      <c r="J1441" s="22"/>
      <c r="K1441" s="22"/>
      <c r="L1441" s="22"/>
      <c r="M1441" s="22"/>
      <c r="N1441" s="22"/>
      <c r="O1441" s="22"/>
      <c r="P1441" s="22"/>
      <c r="Q1441" s="22"/>
      <c r="R1441" s="22"/>
    </row>
    <row r="1442" spans="1:18">
      <c r="A1442" s="22"/>
      <c r="B1442" s="111"/>
      <c r="C1442" s="111"/>
      <c r="D1442" s="111"/>
      <c r="E1442" s="22"/>
      <c r="F1442" s="22"/>
      <c r="G1442" s="22"/>
      <c r="H1442" s="22"/>
      <c r="I1442" s="22"/>
      <c r="J1442" s="22"/>
      <c r="K1442" s="22"/>
      <c r="L1442" s="22"/>
      <c r="M1442" s="22"/>
      <c r="N1442" s="22"/>
      <c r="O1442" s="22"/>
      <c r="P1442" s="22"/>
      <c r="Q1442" s="22"/>
      <c r="R1442" s="22"/>
    </row>
    <row r="1443" spans="1:18">
      <c r="A1443" s="22"/>
      <c r="B1443" s="111"/>
      <c r="C1443" s="111"/>
      <c r="D1443" s="111"/>
      <c r="E1443" s="22"/>
      <c r="F1443" s="22"/>
      <c r="G1443" s="22"/>
      <c r="H1443" s="22"/>
      <c r="I1443" s="22"/>
      <c r="J1443" s="22"/>
      <c r="K1443" s="22"/>
      <c r="L1443" s="22"/>
      <c r="M1443" s="22"/>
      <c r="N1443" s="22"/>
      <c r="O1443" s="22"/>
      <c r="P1443" s="22"/>
      <c r="Q1443" s="22"/>
      <c r="R1443" s="22"/>
    </row>
    <row r="1444" spans="1:18">
      <c r="A1444" s="22"/>
      <c r="B1444" s="111"/>
      <c r="C1444" s="111"/>
      <c r="D1444" s="111"/>
      <c r="E1444" s="22"/>
      <c r="F1444" s="22"/>
      <c r="G1444" s="22"/>
      <c r="H1444" s="22"/>
      <c r="I1444" s="22"/>
      <c r="J1444" s="22"/>
      <c r="K1444" s="22"/>
      <c r="L1444" s="22"/>
      <c r="M1444" s="22"/>
      <c r="N1444" s="22"/>
      <c r="O1444" s="22"/>
      <c r="P1444" s="22"/>
      <c r="Q1444" s="22"/>
      <c r="R1444" s="22"/>
    </row>
    <row r="1445" spans="1:18">
      <c r="A1445" s="22"/>
      <c r="B1445" s="111"/>
      <c r="C1445" s="111"/>
      <c r="D1445" s="111"/>
      <c r="E1445" s="22"/>
      <c r="F1445" s="22"/>
      <c r="G1445" s="22"/>
      <c r="H1445" s="22"/>
      <c r="I1445" s="22"/>
      <c r="J1445" s="22"/>
      <c r="K1445" s="22"/>
      <c r="L1445" s="22"/>
      <c r="M1445" s="22"/>
      <c r="N1445" s="22"/>
      <c r="O1445" s="22"/>
      <c r="P1445" s="22"/>
      <c r="Q1445" s="22"/>
      <c r="R1445" s="22"/>
    </row>
    <row r="1446" spans="1:18">
      <c r="A1446" s="22"/>
      <c r="B1446" s="111"/>
      <c r="C1446" s="111"/>
      <c r="D1446" s="111"/>
      <c r="E1446" s="22"/>
      <c r="F1446" s="22"/>
      <c r="G1446" s="22"/>
      <c r="H1446" s="22"/>
      <c r="I1446" s="22"/>
      <c r="J1446" s="22"/>
      <c r="K1446" s="22"/>
      <c r="L1446" s="22"/>
      <c r="M1446" s="22"/>
      <c r="N1446" s="22"/>
      <c r="O1446" s="22"/>
      <c r="P1446" s="22"/>
      <c r="Q1446" s="22"/>
      <c r="R1446" s="22"/>
    </row>
    <row r="1447" spans="1:18">
      <c r="A1447" s="22"/>
      <c r="B1447" s="111"/>
      <c r="C1447" s="111"/>
      <c r="D1447" s="111"/>
      <c r="E1447" s="22"/>
      <c r="F1447" s="22"/>
      <c r="G1447" s="22"/>
      <c r="H1447" s="22"/>
      <c r="I1447" s="22"/>
      <c r="J1447" s="22"/>
      <c r="K1447" s="22"/>
      <c r="L1447" s="22"/>
      <c r="M1447" s="22"/>
      <c r="N1447" s="22"/>
      <c r="O1447" s="22"/>
      <c r="P1447" s="22"/>
      <c r="Q1447" s="22"/>
      <c r="R1447" s="22"/>
    </row>
    <row r="1448" spans="1:18">
      <c r="A1448" s="22"/>
      <c r="B1448" s="111"/>
      <c r="C1448" s="111"/>
      <c r="D1448" s="111"/>
      <c r="E1448" s="22"/>
      <c r="F1448" s="22"/>
      <c r="G1448" s="22"/>
      <c r="H1448" s="22"/>
      <c r="I1448" s="22"/>
      <c r="J1448" s="22"/>
      <c r="K1448" s="22"/>
      <c r="L1448" s="22"/>
      <c r="M1448" s="22"/>
      <c r="N1448" s="22"/>
      <c r="O1448" s="22"/>
      <c r="P1448" s="22"/>
      <c r="Q1448" s="22"/>
      <c r="R1448" s="22"/>
    </row>
    <row r="1449" spans="1:18">
      <c r="A1449" s="22"/>
      <c r="B1449" s="111"/>
      <c r="C1449" s="111"/>
      <c r="D1449" s="111"/>
      <c r="E1449" s="22"/>
      <c r="F1449" s="22"/>
      <c r="G1449" s="22"/>
      <c r="H1449" s="22"/>
      <c r="I1449" s="22"/>
      <c r="J1449" s="22"/>
      <c r="K1449" s="22"/>
      <c r="L1449" s="22"/>
      <c r="M1449" s="22"/>
      <c r="N1449" s="22"/>
      <c r="O1449" s="22"/>
      <c r="P1449" s="22"/>
      <c r="Q1449" s="22"/>
      <c r="R1449" s="22"/>
    </row>
    <row r="1450" spans="1:18">
      <c r="A1450" s="22"/>
      <c r="B1450" s="111"/>
      <c r="C1450" s="111"/>
      <c r="D1450" s="111"/>
      <c r="E1450" s="22"/>
      <c r="F1450" s="22"/>
      <c r="G1450" s="22"/>
      <c r="H1450" s="22"/>
      <c r="I1450" s="22"/>
      <c r="J1450" s="22"/>
      <c r="K1450" s="22"/>
      <c r="L1450" s="22"/>
      <c r="M1450" s="22"/>
      <c r="N1450" s="22"/>
      <c r="O1450" s="22"/>
      <c r="P1450" s="22"/>
      <c r="Q1450" s="22"/>
      <c r="R1450" s="22"/>
    </row>
    <row r="1451" spans="1:18">
      <c r="A1451" s="22"/>
      <c r="B1451" s="111"/>
      <c r="C1451" s="111"/>
      <c r="D1451" s="111"/>
      <c r="E1451" s="22"/>
      <c r="F1451" s="22"/>
      <c r="G1451" s="22"/>
      <c r="H1451" s="22"/>
      <c r="I1451" s="22"/>
      <c r="J1451" s="22"/>
      <c r="K1451" s="22"/>
      <c r="L1451" s="22"/>
      <c r="M1451" s="22"/>
      <c r="N1451" s="22"/>
      <c r="O1451" s="22"/>
      <c r="P1451" s="22"/>
      <c r="Q1451" s="22"/>
      <c r="R1451" s="22"/>
    </row>
    <row r="1452" spans="1:18">
      <c r="A1452" s="22"/>
      <c r="B1452" s="111"/>
      <c r="C1452" s="111"/>
      <c r="D1452" s="111"/>
      <c r="E1452" s="22"/>
      <c r="F1452" s="22"/>
      <c r="G1452" s="22"/>
      <c r="H1452" s="22"/>
      <c r="I1452" s="22"/>
      <c r="J1452" s="22"/>
      <c r="K1452" s="22"/>
      <c r="L1452" s="22"/>
      <c r="M1452" s="22"/>
      <c r="N1452" s="22"/>
      <c r="O1452" s="22"/>
      <c r="P1452" s="22"/>
      <c r="Q1452" s="22"/>
      <c r="R1452" s="22"/>
    </row>
    <row r="1453" spans="1:18">
      <c r="A1453" s="22"/>
      <c r="B1453" s="111"/>
      <c r="C1453" s="111"/>
      <c r="D1453" s="111"/>
      <c r="E1453" s="22"/>
      <c r="F1453" s="22"/>
      <c r="G1453" s="22"/>
      <c r="H1453" s="22"/>
      <c r="I1453" s="22"/>
      <c r="J1453" s="22"/>
      <c r="K1453" s="22"/>
      <c r="L1453" s="22"/>
      <c r="M1453" s="22"/>
      <c r="N1453" s="22"/>
      <c r="O1453" s="22"/>
      <c r="P1453" s="22"/>
      <c r="Q1453" s="22"/>
      <c r="R1453" s="22"/>
    </row>
    <row r="1454" spans="1:18">
      <c r="A1454" s="22"/>
      <c r="B1454" s="111"/>
      <c r="C1454" s="111"/>
      <c r="D1454" s="111"/>
      <c r="E1454" s="22"/>
      <c r="F1454" s="22"/>
      <c r="G1454" s="22"/>
      <c r="H1454" s="22"/>
      <c r="I1454" s="22"/>
      <c r="J1454" s="22"/>
      <c r="K1454" s="22"/>
      <c r="L1454" s="22"/>
      <c r="M1454" s="22"/>
      <c r="N1454" s="22"/>
      <c r="O1454" s="22"/>
      <c r="P1454" s="22"/>
      <c r="Q1454" s="22"/>
      <c r="R1454" s="22"/>
    </row>
    <row r="1455" spans="1:18">
      <c r="A1455" s="22"/>
      <c r="B1455" s="111"/>
      <c r="C1455" s="111"/>
      <c r="D1455" s="111"/>
      <c r="E1455" s="22"/>
      <c r="F1455" s="22"/>
      <c r="G1455" s="22"/>
      <c r="H1455" s="22"/>
      <c r="I1455" s="22"/>
      <c r="J1455" s="22"/>
      <c r="K1455" s="22"/>
      <c r="L1455" s="22"/>
      <c r="M1455" s="22"/>
      <c r="N1455" s="22"/>
      <c r="O1455" s="22"/>
      <c r="P1455" s="22"/>
      <c r="Q1455" s="22"/>
      <c r="R1455" s="22"/>
    </row>
    <row r="1456" spans="1:18">
      <c r="A1456" s="22"/>
      <c r="B1456" s="111"/>
      <c r="C1456" s="111"/>
      <c r="D1456" s="111"/>
      <c r="E1456" s="22"/>
      <c r="F1456" s="22"/>
      <c r="G1456" s="22"/>
      <c r="H1456" s="22"/>
      <c r="I1456" s="22"/>
      <c r="J1456" s="22"/>
      <c r="K1456" s="22"/>
      <c r="L1456" s="22"/>
      <c r="M1456" s="22"/>
      <c r="N1456" s="22"/>
      <c r="O1456" s="22"/>
      <c r="P1456" s="22"/>
      <c r="Q1456" s="22"/>
      <c r="R1456" s="22"/>
    </row>
    <row r="1457" spans="1:18">
      <c r="A1457" s="22"/>
      <c r="B1457" s="111"/>
      <c r="C1457" s="111"/>
      <c r="D1457" s="111"/>
      <c r="E1457" s="22"/>
      <c r="F1457" s="22"/>
      <c r="G1457" s="22"/>
      <c r="H1457" s="22"/>
      <c r="I1457" s="22"/>
      <c r="J1457" s="22"/>
      <c r="K1457" s="22"/>
      <c r="L1457" s="22"/>
      <c r="M1457" s="22"/>
      <c r="N1457" s="22"/>
      <c r="O1457" s="22"/>
      <c r="P1457" s="22"/>
      <c r="Q1457" s="22"/>
      <c r="R1457" s="22"/>
    </row>
    <row r="1458" spans="1:18">
      <c r="A1458" s="22"/>
      <c r="B1458" s="111"/>
      <c r="C1458" s="111"/>
      <c r="D1458" s="111"/>
      <c r="E1458" s="22"/>
      <c r="F1458" s="22"/>
      <c r="G1458" s="22"/>
      <c r="H1458" s="22"/>
      <c r="I1458" s="22"/>
      <c r="J1458" s="22"/>
      <c r="K1458" s="22"/>
      <c r="L1458" s="22"/>
      <c r="M1458" s="22"/>
      <c r="N1458" s="22"/>
      <c r="O1458" s="22"/>
      <c r="P1458" s="22"/>
      <c r="Q1458" s="22"/>
      <c r="R1458" s="22"/>
    </row>
    <row r="1459" spans="1:18">
      <c r="A1459" s="22"/>
      <c r="B1459" s="111"/>
      <c r="C1459" s="111"/>
      <c r="D1459" s="111"/>
      <c r="E1459" s="22"/>
      <c r="F1459" s="22"/>
      <c r="G1459" s="22"/>
      <c r="H1459" s="22"/>
      <c r="I1459" s="22"/>
      <c r="J1459" s="22"/>
      <c r="K1459" s="22"/>
      <c r="L1459" s="22"/>
      <c r="M1459" s="22"/>
      <c r="N1459" s="22"/>
      <c r="O1459" s="22"/>
      <c r="P1459" s="22"/>
      <c r="Q1459" s="22"/>
      <c r="R1459" s="22"/>
    </row>
    <row r="1460" spans="1:18">
      <c r="A1460" s="22"/>
      <c r="B1460" s="111"/>
      <c r="C1460" s="111"/>
      <c r="D1460" s="111"/>
      <c r="E1460" s="22"/>
      <c r="F1460" s="22"/>
      <c r="G1460" s="22"/>
      <c r="H1460" s="22"/>
      <c r="I1460" s="22"/>
      <c r="J1460" s="22"/>
      <c r="K1460" s="22"/>
      <c r="L1460" s="22"/>
      <c r="M1460" s="22"/>
      <c r="N1460" s="22"/>
      <c r="O1460" s="22"/>
      <c r="P1460" s="22"/>
      <c r="Q1460" s="22"/>
      <c r="R1460" s="22"/>
    </row>
    <row r="1461" spans="1:18">
      <c r="A1461" s="22"/>
      <c r="B1461" s="111"/>
      <c r="C1461" s="111"/>
      <c r="D1461" s="111"/>
      <c r="E1461" s="22"/>
      <c r="F1461" s="22"/>
      <c r="G1461" s="22"/>
      <c r="H1461" s="22"/>
      <c r="I1461" s="22"/>
      <c r="J1461" s="22"/>
      <c r="K1461" s="22"/>
      <c r="L1461" s="22"/>
      <c r="M1461" s="22"/>
      <c r="N1461" s="22"/>
      <c r="O1461" s="22"/>
      <c r="P1461" s="22"/>
      <c r="Q1461" s="22"/>
      <c r="R1461" s="22"/>
    </row>
    <row r="1462" spans="1:18">
      <c r="A1462" s="22"/>
      <c r="B1462" s="111"/>
      <c r="C1462" s="111"/>
      <c r="D1462" s="111"/>
      <c r="E1462" s="22"/>
      <c r="F1462" s="22"/>
      <c r="G1462" s="22"/>
      <c r="H1462" s="22"/>
      <c r="I1462" s="22"/>
      <c r="J1462" s="22"/>
      <c r="K1462" s="22"/>
      <c r="L1462" s="22"/>
      <c r="M1462" s="22"/>
      <c r="N1462" s="22"/>
      <c r="O1462" s="22"/>
      <c r="P1462" s="22"/>
      <c r="Q1462" s="22"/>
      <c r="R1462" s="22"/>
    </row>
    <row r="1463" spans="1:18">
      <c r="A1463" s="22"/>
      <c r="B1463" s="111"/>
      <c r="C1463" s="111"/>
      <c r="D1463" s="111"/>
      <c r="E1463" s="22"/>
      <c r="F1463" s="22"/>
      <c r="G1463" s="22"/>
      <c r="H1463" s="22"/>
      <c r="I1463" s="22"/>
      <c r="J1463" s="22"/>
      <c r="K1463" s="22"/>
      <c r="L1463" s="22"/>
      <c r="M1463" s="22"/>
      <c r="N1463" s="22"/>
      <c r="O1463" s="22"/>
      <c r="P1463" s="22"/>
      <c r="Q1463" s="22"/>
      <c r="R1463" s="22"/>
    </row>
    <row r="1464" spans="1:18">
      <c r="A1464" s="22"/>
      <c r="B1464" s="111"/>
      <c r="C1464" s="111"/>
      <c r="D1464" s="111"/>
      <c r="E1464" s="22"/>
      <c r="F1464" s="22"/>
      <c r="G1464" s="22"/>
      <c r="H1464" s="22"/>
      <c r="I1464" s="22"/>
      <c r="J1464" s="22"/>
      <c r="K1464" s="22"/>
      <c r="L1464" s="22"/>
      <c r="M1464" s="22"/>
      <c r="N1464" s="22"/>
      <c r="O1464" s="22"/>
      <c r="P1464" s="22"/>
      <c r="Q1464" s="22"/>
      <c r="R1464" s="22"/>
    </row>
    <row r="1465" spans="1:18">
      <c r="A1465" s="22"/>
      <c r="B1465" s="111"/>
      <c r="C1465" s="111"/>
      <c r="D1465" s="111"/>
      <c r="E1465" s="22"/>
      <c r="F1465" s="22"/>
      <c r="G1465" s="22"/>
      <c r="H1465" s="22"/>
      <c r="I1465" s="22"/>
      <c r="J1465" s="22"/>
      <c r="K1465" s="22"/>
      <c r="L1465" s="22"/>
      <c r="M1465" s="22"/>
      <c r="N1465" s="22"/>
      <c r="O1465" s="22"/>
      <c r="P1465" s="22"/>
      <c r="Q1465" s="22"/>
      <c r="R1465" s="22"/>
    </row>
    <row r="1466" spans="1:18">
      <c r="A1466" s="22"/>
      <c r="B1466" s="111"/>
      <c r="C1466" s="111"/>
      <c r="D1466" s="111"/>
      <c r="E1466" s="22"/>
      <c r="F1466" s="22"/>
      <c r="G1466" s="22"/>
      <c r="H1466" s="22"/>
      <c r="I1466" s="22"/>
      <c r="J1466" s="22"/>
      <c r="K1466" s="22"/>
      <c r="L1466" s="22"/>
      <c r="M1466" s="22"/>
      <c r="N1466" s="22"/>
      <c r="O1466" s="22"/>
      <c r="P1466" s="22"/>
      <c r="Q1466" s="22"/>
      <c r="R1466" s="22"/>
    </row>
    <row r="1467" spans="1:18">
      <c r="A1467" s="22"/>
      <c r="B1467" s="111"/>
      <c r="C1467" s="111"/>
      <c r="D1467" s="111"/>
      <c r="E1467" s="22"/>
      <c r="F1467" s="22"/>
      <c r="G1467" s="22"/>
      <c r="H1467" s="22"/>
      <c r="I1467" s="22"/>
      <c r="J1467" s="22"/>
      <c r="K1467" s="22"/>
      <c r="L1467" s="22"/>
      <c r="M1467" s="22"/>
      <c r="N1467" s="22"/>
      <c r="O1467" s="22"/>
      <c r="P1467" s="22"/>
      <c r="Q1467" s="22"/>
      <c r="R1467" s="22"/>
    </row>
    <row r="1468" spans="1:18">
      <c r="A1468" s="22"/>
      <c r="B1468" s="111"/>
      <c r="C1468" s="111"/>
      <c r="D1468" s="111"/>
      <c r="E1468" s="22"/>
      <c r="F1468" s="22"/>
      <c r="G1468" s="22"/>
      <c r="H1468" s="22"/>
      <c r="I1468" s="22"/>
      <c r="J1468" s="22"/>
      <c r="K1468" s="22"/>
      <c r="L1468" s="22"/>
      <c r="M1468" s="22"/>
      <c r="N1468" s="22"/>
      <c r="O1468" s="22"/>
      <c r="P1468" s="22"/>
      <c r="Q1468" s="22"/>
      <c r="R1468" s="22"/>
    </row>
    <row r="1469" spans="1:18">
      <c r="A1469" s="22"/>
      <c r="B1469" s="111"/>
      <c r="C1469" s="111"/>
      <c r="D1469" s="111"/>
      <c r="E1469" s="22"/>
      <c r="F1469" s="22"/>
      <c r="G1469" s="22"/>
      <c r="H1469" s="22"/>
      <c r="I1469" s="22"/>
      <c r="J1469" s="22"/>
      <c r="K1469" s="22"/>
      <c r="L1469" s="22"/>
      <c r="M1469" s="22"/>
      <c r="N1469" s="22"/>
      <c r="O1469" s="22"/>
      <c r="P1469" s="22"/>
      <c r="Q1469" s="22"/>
      <c r="R1469" s="22"/>
    </row>
    <row r="1470" spans="1:18">
      <c r="A1470" s="22"/>
      <c r="B1470" s="111"/>
      <c r="C1470" s="111"/>
      <c r="D1470" s="111"/>
      <c r="E1470" s="22"/>
      <c r="F1470" s="22"/>
      <c r="G1470" s="22"/>
      <c r="H1470" s="22"/>
      <c r="I1470" s="22"/>
      <c r="J1470" s="22"/>
      <c r="K1470" s="22"/>
      <c r="L1470" s="22"/>
      <c r="M1470" s="22"/>
      <c r="N1470" s="22"/>
      <c r="O1470" s="22"/>
      <c r="P1470" s="22"/>
      <c r="Q1470" s="22"/>
      <c r="R1470" s="22"/>
    </row>
    <row r="1471" spans="1:18">
      <c r="A1471" s="22"/>
      <c r="B1471" s="111"/>
      <c r="C1471" s="111"/>
      <c r="D1471" s="111"/>
      <c r="E1471" s="22"/>
      <c r="F1471" s="22"/>
      <c r="G1471" s="22"/>
      <c r="H1471" s="22"/>
      <c r="I1471" s="22"/>
      <c r="J1471" s="22"/>
      <c r="K1471" s="22"/>
      <c r="L1471" s="22"/>
      <c r="M1471" s="22"/>
      <c r="N1471" s="22"/>
      <c r="O1471" s="22"/>
      <c r="P1471" s="22"/>
      <c r="Q1471" s="22"/>
      <c r="R1471" s="22"/>
    </row>
    <row r="1472" spans="1:18">
      <c r="A1472" s="22"/>
      <c r="B1472" s="111"/>
      <c r="C1472" s="111"/>
      <c r="D1472" s="111"/>
      <c r="E1472" s="22"/>
      <c r="F1472" s="22"/>
      <c r="G1472" s="22"/>
      <c r="H1472" s="22"/>
      <c r="I1472" s="22"/>
      <c r="J1472" s="22"/>
      <c r="K1472" s="22"/>
      <c r="L1472" s="22"/>
      <c r="M1472" s="22"/>
      <c r="N1472" s="22"/>
      <c r="O1472" s="22"/>
      <c r="P1472" s="22"/>
      <c r="Q1472" s="22"/>
      <c r="R1472" s="22"/>
    </row>
    <row r="1473" spans="1:18">
      <c r="A1473" s="22"/>
      <c r="B1473" s="111"/>
      <c r="C1473" s="111"/>
      <c r="D1473" s="111"/>
      <c r="E1473" s="22"/>
      <c r="F1473" s="22"/>
      <c r="G1473" s="22"/>
      <c r="H1473" s="22"/>
      <c r="I1473" s="22"/>
      <c r="J1473" s="22"/>
      <c r="K1473" s="22"/>
      <c r="L1473" s="22"/>
      <c r="M1473" s="22"/>
      <c r="N1473" s="22"/>
      <c r="O1473" s="22"/>
      <c r="P1473" s="22"/>
      <c r="Q1473" s="22"/>
      <c r="R1473" s="22"/>
    </row>
    <row r="1474" spans="1:18">
      <c r="A1474" s="22"/>
      <c r="B1474" s="111"/>
      <c r="C1474" s="111"/>
      <c r="D1474" s="111"/>
      <c r="E1474" s="22"/>
      <c r="F1474" s="22"/>
      <c r="G1474" s="22"/>
      <c r="H1474" s="22"/>
      <c r="I1474" s="22"/>
      <c r="J1474" s="22"/>
      <c r="K1474" s="22"/>
      <c r="L1474" s="22"/>
      <c r="M1474" s="22"/>
      <c r="N1474" s="22"/>
      <c r="O1474" s="22"/>
      <c r="P1474" s="22"/>
      <c r="Q1474" s="22"/>
      <c r="R1474" s="22"/>
    </row>
    <row r="1475" spans="1:18">
      <c r="A1475" s="22"/>
      <c r="B1475" s="111"/>
      <c r="C1475" s="111"/>
      <c r="D1475" s="111"/>
      <c r="E1475" s="22"/>
      <c r="F1475" s="22"/>
      <c r="G1475" s="22"/>
      <c r="H1475" s="22"/>
      <c r="I1475" s="22"/>
      <c r="J1475" s="22"/>
      <c r="K1475" s="22"/>
      <c r="L1475" s="22"/>
      <c r="M1475" s="22"/>
      <c r="N1475" s="22"/>
      <c r="O1475" s="22"/>
      <c r="P1475" s="22"/>
      <c r="Q1475" s="22"/>
      <c r="R1475" s="22"/>
    </row>
    <row r="1476" spans="1:18">
      <c r="A1476" s="22"/>
      <c r="B1476" s="111"/>
      <c r="C1476" s="111"/>
      <c r="D1476" s="111"/>
      <c r="E1476" s="22"/>
      <c r="F1476" s="22"/>
      <c r="G1476" s="22"/>
      <c r="H1476" s="22"/>
      <c r="I1476" s="22"/>
      <c r="J1476" s="22"/>
      <c r="K1476" s="22"/>
      <c r="L1476" s="22"/>
      <c r="M1476" s="22"/>
      <c r="N1476" s="22"/>
      <c r="O1476" s="22"/>
      <c r="P1476" s="22"/>
      <c r="Q1476" s="22"/>
      <c r="R1476" s="22"/>
    </row>
    <row r="1477" spans="1:18">
      <c r="A1477" s="22"/>
      <c r="B1477" s="111"/>
      <c r="C1477" s="111"/>
      <c r="D1477" s="111"/>
      <c r="E1477" s="22"/>
      <c r="F1477" s="22"/>
      <c r="G1477" s="22"/>
      <c r="H1477" s="22"/>
      <c r="I1477" s="22"/>
      <c r="J1477" s="22"/>
      <c r="K1477" s="22"/>
      <c r="L1477" s="22"/>
      <c r="M1477" s="22"/>
      <c r="N1477" s="22"/>
      <c r="O1477" s="22"/>
      <c r="P1477" s="22"/>
      <c r="Q1477" s="22"/>
      <c r="R1477" s="22"/>
    </row>
    <row r="1478" spans="1:18">
      <c r="A1478" s="22"/>
      <c r="B1478" s="111"/>
      <c r="C1478" s="111"/>
      <c r="D1478" s="111"/>
      <c r="E1478" s="22"/>
      <c r="F1478" s="22"/>
      <c r="G1478" s="22"/>
      <c r="H1478" s="22"/>
      <c r="I1478" s="22"/>
      <c r="J1478" s="22"/>
      <c r="K1478" s="22"/>
      <c r="L1478" s="22"/>
      <c r="M1478" s="22"/>
      <c r="N1478" s="22"/>
      <c r="O1478" s="22"/>
      <c r="P1478" s="22"/>
      <c r="Q1478" s="22"/>
      <c r="R1478" s="22"/>
    </row>
    <row r="1479" spans="1:18">
      <c r="A1479" s="22"/>
      <c r="B1479" s="111"/>
      <c r="C1479" s="111"/>
      <c r="D1479" s="111"/>
      <c r="E1479" s="22"/>
      <c r="F1479" s="22"/>
      <c r="G1479" s="22"/>
      <c r="H1479" s="22"/>
      <c r="I1479" s="22"/>
      <c r="J1479" s="22"/>
      <c r="K1479" s="22"/>
      <c r="L1479" s="22"/>
      <c r="M1479" s="22"/>
      <c r="N1479" s="22"/>
      <c r="O1479" s="22"/>
      <c r="P1479" s="22"/>
      <c r="Q1479" s="22"/>
      <c r="R1479" s="22"/>
    </row>
    <row r="1480" spans="1:18">
      <c r="A1480" s="22"/>
      <c r="B1480" s="111"/>
      <c r="C1480" s="111"/>
      <c r="D1480" s="111"/>
      <c r="E1480" s="22"/>
      <c r="F1480" s="22"/>
      <c r="G1480" s="22"/>
      <c r="H1480" s="22"/>
      <c r="I1480" s="22"/>
      <c r="J1480" s="22"/>
      <c r="K1480" s="22"/>
      <c r="L1480" s="22"/>
      <c r="M1480" s="22"/>
      <c r="N1480" s="22"/>
      <c r="O1480" s="22"/>
      <c r="P1480" s="22"/>
      <c r="Q1480" s="22"/>
      <c r="R1480" s="22"/>
    </row>
    <row r="1481" spans="1:18">
      <c r="A1481" s="22"/>
      <c r="B1481" s="111"/>
      <c r="C1481" s="111"/>
      <c r="D1481" s="111"/>
      <c r="E1481" s="22"/>
      <c r="F1481" s="22"/>
      <c r="G1481" s="22"/>
      <c r="H1481" s="22"/>
      <c r="I1481" s="22"/>
      <c r="J1481" s="22"/>
      <c r="K1481" s="22"/>
      <c r="L1481" s="22"/>
      <c r="M1481" s="22"/>
      <c r="N1481" s="22"/>
      <c r="O1481" s="22"/>
      <c r="P1481" s="22"/>
      <c r="Q1481" s="22"/>
      <c r="R1481" s="22"/>
    </row>
    <row r="1482" spans="1:18">
      <c r="A1482" s="22"/>
      <c r="B1482" s="111"/>
      <c r="C1482" s="111"/>
      <c r="D1482" s="111"/>
      <c r="E1482" s="22"/>
      <c r="F1482" s="22"/>
      <c r="G1482" s="22"/>
      <c r="H1482" s="22"/>
      <c r="I1482" s="22"/>
      <c r="J1482" s="22"/>
      <c r="K1482" s="22"/>
      <c r="L1482" s="22"/>
      <c r="M1482" s="22"/>
      <c r="N1482" s="22"/>
      <c r="O1482" s="22"/>
      <c r="P1482" s="22"/>
      <c r="Q1482" s="22"/>
      <c r="R1482" s="22"/>
    </row>
    <row r="1483" spans="1:18">
      <c r="A1483" s="22"/>
      <c r="B1483" s="111"/>
      <c r="C1483" s="111"/>
      <c r="D1483" s="111"/>
      <c r="E1483" s="22"/>
      <c r="F1483" s="22"/>
      <c r="G1483" s="22"/>
      <c r="H1483" s="22"/>
      <c r="I1483" s="22"/>
      <c r="J1483" s="22"/>
      <c r="K1483" s="22"/>
      <c r="L1483" s="22"/>
      <c r="M1483" s="22"/>
      <c r="N1483" s="22"/>
      <c r="O1483" s="22"/>
      <c r="P1483" s="22"/>
      <c r="Q1483" s="22"/>
      <c r="R1483" s="22"/>
    </row>
    <row r="1484" spans="1:18">
      <c r="A1484" s="22"/>
      <c r="B1484" s="111"/>
      <c r="C1484" s="111"/>
      <c r="D1484" s="111"/>
      <c r="E1484" s="22"/>
      <c r="F1484" s="22"/>
      <c r="G1484" s="22"/>
      <c r="H1484" s="22"/>
      <c r="I1484" s="22"/>
      <c r="J1484" s="22"/>
      <c r="K1484" s="22"/>
      <c r="L1484" s="22"/>
      <c r="M1484" s="22"/>
      <c r="N1484" s="22"/>
      <c r="O1484" s="22"/>
      <c r="P1484" s="22"/>
      <c r="Q1484" s="22"/>
      <c r="R1484" s="22"/>
    </row>
    <row r="1485" spans="1:18">
      <c r="A1485" s="22"/>
      <c r="B1485" s="111"/>
      <c r="C1485" s="111"/>
      <c r="D1485" s="111"/>
      <c r="E1485" s="22"/>
      <c r="F1485" s="22"/>
      <c r="G1485" s="22"/>
      <c r="H1485" s="22"/>
      <c r="I1485" s="22"/>
      <c r="J1485" s="22"/>
      <c r="K1485" s="22"/>
      <c r="L1485" s="22"/>
      <c r="M1485" s="22"/>
      <c r="N1485" s="22"/>
      <c r="O1485" s="22"/>
      <c r="P1485" s="22"/>
      <c r="Q1485" s="22"/>
      <c r="R1485" s="22"/>
    </row>
    <row r="1486" spans="1:18">
      <c r="A1486" s="22"/>
      <c r="B1486" s="111"/>
      <c r="C1486" s="111"/>
      <c r="D1486" s="111"/>
      <c r="E1486" s="22"/>
      <c r="F1486" s="22"/>
      <c r="G1486" s="22"/>
      <c r="H1486" s="22"/>
      <c r="I1486" s="22"/>
      <c r="J1486" s="22"/>
      <c r="K1486" s="22"/>
      <c r="L1486" s="22"/>
      <c r="M1486" s="22"/>
      <c r="N1486" s="22"/>
      <c r="O1486" s="22"/>
      <c r="P1486" s="22"/>
      <c r="Q1486" s="22"/>
      <c r="R1486" s="22"/>
    </row>
    <row r="1487" spans="1:18">
      <c r="A1487" s="22"/>
      <c r="B1487" s="111"/>
      <c r="C1487" s="111"/>
      <c r="D1487" s="111"/>
      <c r="E1487" s="22"/>
      <c r="F1487" s="22"/>
      <c r="G1487" s="22"/>
      <c r="H1487" s="22"/>
      <c r="I1487" s="22"/>
      <c r="J1487" s="22"/>
      <c r="K1487" s="22"/>
      <c r="L1487" s="22"/>
      <c r="M1487" s="22"/>
      <c r="N1487" s="22"/>
      <c r="O1487" s="22"/>
      <c r="P1487" s="22"/>
      <c r="Q1487" s="22"/>
      <c r="R1487" s="22"/>
    </row>
    <row r="1488" spans="1:18">
      <c r="A1488" s="22"/>
      <c r="B1488" s="111"/>
      <c r="C1488" s="111"/>
      <c r="D1488" s="111"/>
      <c r="E1488" s="22"/>
      <c r="F1488" s="22"/>
      <c r="G1488" s="22"/>
      <c r="H1488" s="22"/>
      <c r="I1488" s="22"/>
      <c r="J1488" s="22"/>
      <c r="K1488" s="22"/>
      <c r="L1488" s="22"/>
      <c r="M1488" s="22"/>
      <c r="N1488" s="22"/>
      <c r="O1488" s="22"/>
      <c r="P1488" s="22"/>
      <c r="Q1488" s="22"/>
      <c r="R1488" s="22"/>
    </row>
    <row r="1489" spans="1:18">
      <c r="A1489" s="22"/>
      <c r="B1489" s="111"/>
      <c r="C1489" s="111"/>
      <c r="D1489" s="111"/>
      <c r="E1489" s="22"/>
      <c r="F1489" s="22"/>
      <c r="G1489" s="22"/>
      <c r="H1489" s="22"/>
      <c r="I1489" s="22"/>
      <c r="J1489" s="22"/>
      <c r="K1489" s="22"/>
      <c r="L1489" s="22"/>
      <c r="M1489" s="22"/>
      <c r="N1489" s="22"/>
      <c r="O1489" s="22"/>
      <c r="P1489" s="22"/>
      <c r="Q1489" s="22"/>
      <c r="R1489" s="22"/>
    </row>
    <row r="1490" spans="1:18">
      <c r="A1490" s="22"/>
      <c r="B1490" s="111"/>
      <c r="C1490" s="111"/>
      <c r="D1490" s="111"/>
      <c r="E1490" s="22"/>
      <c r="F1490" s="22"/>
      <c r="G1490" s="22"/>
      <c r="H1490" s="22"/>
      <c r="I1490" s="22"/>
      <c r="J1490" s="22"/>
      <c r="K1490" s="22"/>
      <c r="L1490" s="22"/>
      <c r="M1490" s="22"/>
      <c r="N1490" s="22"/>
      <c r="O1490" s="22"/>
      <c r="P1490" s="22"/>
      <c r="Q1490" s="22"/>
      <c r="R1490" s="22"/>
    </row>
    <row r="1491" spans="1:18">
      <c r="A1491" s="22"/>
      <c r="B1491" s="111"/>
      <c r="C1491" s="111"/>
      <c r="D1491" s="111"/>
      <c r="E1491" s="22"/>
      <c r="F1491" s="22"/>
      <c r="G1491" s="22"/>
      <c r="H1491" s="22"/>
      <c r="I1491" s="22"/>
      <c r="J1491" s="22"/>
      <c r="K1491" s="22"/>
      <c r="L1491" s="22"/>
      <c r="M1491" s="22"/>
      <c r="N1491" s="22"/>
      <c r="O1491" s="22"/>
      <c r="P1491" s="22"/>
      <c r="Q1491" s="22"/>
      <c r="R1491" s="22"/>
    </row>
    <row r="1492" spans="1:18">
      <c r="A1492" s="22"/>
      <c r="B1492" s="111"/>
      <c r="C1492" s="111"/>
      <c r="D1492" s="111"/>
      <c r="E1492" s="22"/>
      <c r="F1492" s="22"/>
      <c r="G1492" s="22"/>
      <c r="H1492" s="22"/>
      <c r="I1492" s="22"/>
      <c r="J1492" s="22"/>
      <c r="K1492" s="22"/>
      <c r="L1492" s="22"/>
      <c r="M1492" s="22"/>
      <c r="N1492" s="22"/>
      <c r="O1492" s="22"/>
      <c r="P1492" s="22"/>
      <c r="Q1492" s="22"/>
      <c r="R1492" s="22"/>
    </row>
    <row r="1493" spans="1:18">
      <c r="A1493" s="22"/>
      <c r="B1493" s="111"/>
      <c r="C1493" s="111"/>
      <c r="D1493" s="111"/>
      <c r="E1493" s="22"/>
      <c r="F1493" s="22"/>
      <c r="G1493" s="22"/>
      <c r="H1493" s="22"/>
      <c r="I1493" s="22"/>
      <c r="J1493" s="22"/>
      <c r="K1493" s="22"/>
      <c r="L1493" s="22"/>
      <c r="M1493" s="22"/>
      <c r="N1493" s="22"/>
      <c r="O1493" s="22"/>
      <c r="P1493" s="22"/>
      <c r="Q1493" s="22"/>
      <c r="R1493" s="22"/>
    </row>
    <row r="1494" spans="1:18">
      <c r="A1494" s="22"/>
      <c r="B1494" s="111"/>
      <c r="C1494" s="111"/>
      <c r="D1494" s="111"/>
      <c r="E1494" s="22"/>
      <c r="F1494" s="22"/>
      <c r="G1494" s="22"/>
      <c r="H1494" s="22"/>
      <c r="I1494" s="22"/>
      <c r="J1494" s="22"/>
      <c r="K1494" s="22"/>
      <c r="L1494" s="22"/>
      <c r="M1494" s="22"/>
      <c r="N1494" s="22"/>
      <c r="O1494" s="22"/>
      <c r="P1494" s="22"/>
      <c r="Q1494" s="22"/>
      <c r="R1494" s="22"/>
    </row>
    <row r="1495" spans="1:18">
      <c r="A1495" s="22"/>
      <c r="B1495" s="111"/>
      <c r="C1495" s="111"/>
      <c r="D1495" s="111"/>
      <c r="E1495" s="22"/>
      <c r="F1495" s="22"/>
      <c r="G1495" s="22"/>
      <c r="H1495" s="22"/>
      <c r="I1495" s="22"/>
      <c r="J1495" s="22"/>
      <c r="K1495" s="22"/>
      <c r="L1495" s="22"/>
      <c r="M1495" s="22"/>
      <c r="N1495" s="22"/>
      <c r="O1495" s="22"/>
      <c r="P1495" s="22"/>
      <c r="Q1495" s="22"/>
      <c r="R1495" s="22"/>
    </row>
    <row r="1496" spans="1:18">
      <c r="A1496" s="22"/>
      <c r="B1496" s="111"/>
      <c r="C1496" s="111"/>
      <c r="D1496" s="111"/>
      <c r="E1496" s="22"/>
      <c r="F1496" s="22"/>
      <c r="G1496" s="22"/>
      <c r="H1496" s="22"/>
      <c r="I1496" s="22"/>
      <c r="J1496" s="22"/>
      <c r="K1496" s="22"/>
      <c r="L1496" s="22"/>
      <c r="M1496" s="22"/>
      <c r="N1496" s="22"/>
      <c r="O1496" s="22"/>
      <c r="P1496" s="22"/>
      <c r="Q1496" s="22"/>
      <c r="R1496" s="22"/>
    </row>
    <row r="1497" spans="1:18">
      <c r="A1497" s="22"/>
      <c r="B1497" s="111"/>
      <c r="C1497" s="111"/>
      <c r="D1497" s="111"/>
      <c r="E1497" s="22"/>
      <c r="F1497" s="22"/>
      <c r="G1497" s="22"/>
      <c r="H1497" s="22"/>
      <c r="I1497" s="22"/>
      <c r="J1497" s="22"/>
      <c r="K1497" s="22"/>
      <c r="L1497" s="22"/>
      <c r="M1497" s="22"/>
      <c r="N1497" s="22"/>
      <c r="O1497" s="22"/>
      <c r="P1497" s="22"/>
      <c r="Q1497" s="22"/>
      <c r="R1497" s="22"/>
    </row>
    <row r="1498" spans="1:18">
      <c r="A1498" s="22"/>
      <c r="B1498" s="111"/>
      <c r="C1498" s="111"/>
      <c r="D1498" s="111"/>
      <c r="E1498" s="22"/>
      <c r="F1498" s="22"/>
      <c r="G1498" s="22"/>
      <c r="H1498" s="22"/>
      <c r="I1498" s="22"/>
      <c r="J1498" s="22"/>
      <c r="K1498" s="22"/>
      <c r="L1498" s="22"/>
      <c r="M1498" s="22"/>
      <c r="N1498" s="22"/>
      <c r="O1498" s="22"/>
      <c r="P1498" s="22"/>
      <c r="Q1498" s="22"/>
      <c r="R1498" s="22"/>
    </row>
    <row r="1499" spans="1:18">
      <c r="A1499" s="22"/>
      <c r="B1499" s="111"/>
      <c r="C1499" s="111"/>
      <c r="D1499" s="111"/>
      <c r="E1499" s="22"/>
      <c r="F1499" s="22"/>
      <c r="G1499" s="22"/>
      <c r="H1499" s="22"/>
      <c r="I1499" s="22"/>
      <c r="J1499" s="22"/>
      <c r="K1499" s="22"/>
      <c r="L1499" s="22"/>
      <c r="M1499" s="22"/>
      <c r="N1499" s="22"/>
      <c r="O1499" s="22"/>
      <c r="P1499" s="22"/>
      <c r="Q1499" s="22"/>
      <c r="R1499" s="22"/>
    </row>
    <row r="1500" spans="1:18">
      <c r="A1500" s="22"/>
      <c r="B1500" s="111"/>
      <c r="C1500" s="111"/>
      <c r="D1500" s="111"/>
      <c r="E1500" s="22"/>
      <c r="F1500" s="22"/>
      <c r="G1500" s="22"/>
      <c r="H1500" s="22"/>
      <c r="I1500" s="22"/>
      <c r="J1500" s="22"/>
      <c r="K1500" s="22"/>
      <c r="L1500" s="22"/>
      <c r="M1500" s="22"/>
      <c r="N1500" s="22"/>
      <c r="O1500" s="22"/>
      <c r="P1500" s="22"/>
      <c r="Q1500" s="22"/>
      <c r="R1500" s="22"/>
    </row>
    <row r="1501" spans="1:18">
      <c r="A1501" s="22"/>
      <c r="B1501" s="111"/>
      <c r="C1501" s="111"/>
      <c r="D1501" s="111"/>
      <c r="E1501" s="22"/>
      <c r="F1501" s="22"/>
      <c r="G1501" s="22"/>
      <c r="H1501" s="22"/>
      <c r="I1501" s="22"/>
      <c r="J1501" s="22"/>
      <c r="K1501" s="22"/>
      <c r="L1501" s="22"/>
      <c r="M1501" s="22"/>
      <c r="N1501" s="22"/>
      <c r="O1501" s="22"/>
      <c r="P1501" s="22"/>
      <c r="Q1501" s="22"/>
      <c r="R1501" s="22"/>
    </row>
    <row r="1502" spans="1:18">
      <c r="A1502" s="22"/>
      <c r="B1502" s="111"/>
      <c r="C1502" s="111"/>
      <c r="D1502" s="111"/>
      <c r="E1502" s="22"/>
      <c r="F1502" s="22"/>
      <c r="G1502" s="22"/>
      <c r="H1502" s="22"/>
      <c r="I1502" s="22"/>
      <c r="J1502" s="22"/>
      <c r="K1502" s="22"/>
      <c r="L1502" s="22"/>
      <c r="M1502" s="22"/>
      <c r="N1502" s="22"/>
      <c r="O1502" s="22"/>
      <c r="P1502" s="22"/>
      <c r="Q1502" s="22"/>
      <c r="R1502" s="22"/>
    </row>
    <row r="1503" spans="1:18">
      <c r="A1503" s="22"/>
      <c r="B1503" s="111"/>
      <c r="C1503" s="111"/>
      <c r="D1503" s="111"/>
      <c r="E1503" s="22"/>
      <c r="F1503" s="22"/>
      <c r="G1503" s="22"/>
      <c r="H1503" s="22"/>
      <c r="I1503" s="22"/>
      <c r="J1503" s="22"/>
      <c r="K1503" s="22"/>
      <c r="L1503" s="22"/>
      <c r="M1503" s="22"/>
      <c r="N1503" s="22"/>
      <c r="O1503" s="22"/>
      <c r="P1503" s="22"/>
      <c r="Q1503" s="22"/>
      <c r="R1503" s="22"/>
    </row>
    <row r="1504" spans="1:18">
      <c r="A1504" s="22"/>
      <c r="B1504" s="111"/>
      <c r="C1504" s="111"/>
      <c r="D1504" s="111"/>
      <c r="E1504" s="22"/>
      <c r="F1504" s="22"/>
      <c r="G1504" s="22"/>
      <c r="H1504" s="22"/>
      <c r="I1504" s="22"/>
      <c r="J1504" s="22"/>
      <c r="K1504" s="22"/>
      <c r="L1504" s="22"/>
      <c r="M1504" s="22"/>
      <c r="N1504" s="22"/>
      <c r="O1504" s="22"/>
      <c r="P1504" s="22"/>
      <c r="Q1504" s="22"/>
      <c r="R1504" s="22"/>
    </row>
    <row r="1505" spans="1:18">
      <c r="A1505" s="22"/>
      <c r="B1505" s="111"/>
      <c r="C1505" s="111"/>
      <c r="D1505" s="111"/>
      <c r="E1505" s="22"/>
      <c r="F1505" s="22"/>
      <c r="G1505" s="22"/>
      <c r="H1505" s="22"/>
      <c r="I1505" s="22"/>
      <c r="J1505" s="22"/>
      <c r="K1505" s="22"/>
      <c r="L1505" s="22"/>
      <c r="M1505" s="22"/>
      <c r="N1505" s="22"/>
      <c r="O1505" s="22"/>
      <c r="P1505" s="22"/>
      <c r="Q1505" s="22"/>
      <c r="R1505" s="22"/>
    </row>
    <row r="1506" spans="1:18">
      <c r="A1506" s="22"/>
      <c r="B1506" s="111"/>
      <c r="C1506" s="111"/>
      <c r="D1506" s="111"/>
      <c r="E1506" s="22"/>
      <c r="F1506" s="22"/>
      <c r="G1506" s="22"/>
      <c r="H1506" s="22"/>
      <c r="I1506" s="22"/>
      <c r="J1506" s="22"/>
      <c r="K1506" s="22"/>
      <c r="L1506" s="22"/>
      <c r="M1506" s="22"/>
      <c r="N1506" s="22"/>
      <c r="O1506" s="22"/>
      <c r="P1506" s="22"/>
      <c r="Q1506" s="22"/>
      <c r="R1506" s="22"/>
    </row>
    <row r="1507" spans="1:18">
      <c r="A1507" s="22"/>
      <c r="B1507" s="111"/>
      <c r="C1507" s="111"/>
      <c r="D1507" s="111"/>
      <c r="E1507" s="22"/>
      <c r="F1507" s="22"/>
      <c r="G1507" s="22"/>
      <c r="H1507" s="22"/>
      <c r="I1507" s="22"/>
      <c r="J1507" s="22"/>
      <c r="K1507" s="22"/>
      <c r="L1507" s="22"/>
      <c r="M1507" s="22"/>
      <c r="N1507" s="22"/>
      <c r="O1507" s="22"/>
      <c r="P1507" s="22"/>
      <c r="Q1507" s="22"/>
      <c r="R1507" s="22"/>
    </row>
    <row r="1508" spans="1:18">
      <c r="A1508" s="22"/>
      <c r="B1508" s="111"/>
      <c r="C1508" s="111"/>
      <c r="D1508" s="111"/>
      <c r="E1508" s="22"/>
      <c r="F1508" s="22"/>
      <c r="G1508" s="22"/>
      <c r="H1508" s="22"/>
      <c r="I1508" s="22"/>
      <c r="J1508" s="22"/>
      <c r="K1508" s="22"/>
      <c r="L1508" s="22"/>
      <c r="M1508" s="22"/>
      <c r="N1508" s="22"/>
      <c r="O1508" s="22"/>
      <c r="P1508" s="22"/>
      <c r="Q1508" s="22"/>
      <c r="R1508" s="22"/>
    </row>
    <row r="1509" spans="1:18">
      <c r="A1509" s="22"/>
      <c r="B1509" s="111"/>
      <c r="C1509" s="111"/>
      <c r="D1509" s="111"/>
      <c r="E1509" s="22"/>
      <c r="F1509" s="22"/>
      <c r="G1509" s="22"/>
      <c r="H1509" s="22"/>
      <c r="I1509" s="22"/>
      <c r="J1509" s="22"/>
      <c r="K1509" s="22"/>
      <c r="L1509" s="22"/>
      <c r="M1509" s="22"/>
      <c r="N1509" s="22"/>
      <c r="O1509" s="22"/>
      <c r="P1509" s="22"/>
      <c r="Q1509" s="22"/>
      <c r="R1509" s="22"/>
    </row>
    <row r="1510" spans="1:18">
      <c r="A1510" s="22"/>
      <c r="B1510" s="111"/>
      <c r="C1510" s="111"/>
      <c r="D1510" s="111"/>
      <c r="E1510" s="22"/>
      <c r="F1510" s="22"/>
      <c r="G1510" s="22"/>
      <c r="H1510" s="22"/>
      <c r="I1510" s="22"/>
      <c r="J1510" s="22"/>
      <c r="K1510" s="22"/>
      <c r="L1510" s="22"/>
      <c r="M1510" s="22"/>
      <c r="N1510" s="22"/>
      <c r="O1510" s="22"/>
      <c r="P1510" s="22"/>
      <c r="Q1510" s="22"/>
      <c r="R1510" s="22"/>
    </row>
    <row r="1511" spans="1:18">
      <c r="A1511" s="22"/>
      <c r="B1511" s="111"/>
      <c r="C1511" s="111"/>
      <c r="D1511" s="111"/>
      <c r="E1511" s="22"/>
      <c r="F1511" s="22"/>
      <c r="G1511" s="22"/>
      <c r="H1511" s="22"/>
      <c r="I1511" s="22"/>
      <c r="J1511" s="22"/>
      <c r="K1511" s="22"/>
      <c r="L1511" s="22"/>
      <c r="M1511" s="22"/>
      <c r="N1511" s="22"/>
      <c r="O1511" s="22"/>
      <c r="P1511" s="22"/>
      <c r="Q1511" s="22"/>
      <c r="R1511" s="22"/>
    </row>
    <row r="1512" spans="1:18">
      <c r="A1512" s="22"/>
      <c r="B1512" s="111"/>
      <c r="C1512" s="111"/>
      <c r="D1512" s="111"/>
      <c r="E1512" s="22"/>
      <c r="F1512" s="22"/>
      <c r="G1512" s="22"/>
      <c r="H1512" s="22"/>
      <c r="I1512" s="22"/>
      <c r="J1512" s="22"/>
      <c r="K1512" s="22"/>
      <c r="L1512" s="22"/>
      <c r="M1512" s="22"/>
      <c r="N1512" s="22"/>
      <c r="O1512" s="22"/>
      <c r="P1512" s="22"/>
      <c r="Q1512" s="22"/>
      <c r="R1512" s="22"/>
    </row>
    <row r="1513" spans="1:18">
      <c r="A1513" s="22"/>
      <c r="B1513" s="111"/>
      <c r="C1513" s="111"/>
      <c r="D1513" s="111"/>
      <c r="E1513" s="22"/>
      <c r="F1513" s="22"/>
      <c r="G1513" s="22"/>
      <c r="H1513" s="22"/>
      <c r="I1513" s="22"/>
      <c r="J1513" s="22"/>
      <c r="K1513" s="22"/>
      <c r="L1513" s="22"/>
      <c r="M1513" s="22"/>
      <c r="N1513" s="22"/>
      <c r="O1513" s="22"/>
      <c r="P1513" s="22"/>
      <c r="Q1513" s="22"/>
      <c r="R1513" s="22"/>
    </row>
    <row r="1514" spans="1:18">
      <c r="A1514" s="22"/>
      <c r="B1514" s="111"/>
      <c r="C1514" s="111"/>
      <c r="D1514" s="111"/>
      <c r="E1514" s="22"/>
      <c r="F1514" s="22"/>
      <c r="G1514" s="22"/>
      <c r="H1514" s="22"/>
      <c r="I1514" s="22"/>
      <c r="J1514" s="22"/>
      <c r="K1514" s="22"/>
      <c r="L1514" s="22"/>
      <c r="M1514" s="22"/>
      <c r="N1514" s="22"/>
      <c r="O1514" s="22"/>
      <c r="P1514" s="22"/>
      <c r="Q1514" s="22"/>
      <c r="R1514" s="22"/>
    </row>
    <row r="1515" spans="1:18">
      <c r="A1515" s="22"/>
      <c r="B1515" s="111"/>
      <c r="C1515" s="111"/>
      <c r="D1515" s="111"/>
      <c r="E1515" s="22"/>
      <c r="F1515" s="22"/>
      <c r="G1515" s="22"/>
      <c r="H1515" s="22"/>
      <c r="I1515" s="22"/>
      <c r="J1515" s="22"/>
      <c r="K1515" s="22"/>
      <c r="L1515" s="22"/>
      <c r="M1515" s="22"/>
      <c r="N1515" s="22"/>
      <c r="O1515" s="22"/>
      <c r="P1515" s="22"/>
      <c r="Q1515" s="22"/>
      <c r="R1515" s="22"/>
    </row>
    <row r="1516" spans="1:18">
      <c r="A1516" s="22"/>
      <c r="B1516" s="111"/>
      <c r="C1516" s="111"/>
      <c r="D1516" s="111"/>
      <c r="E1516" s="22"/>
      <c r="F1516" s="22"/>
      <c r="G1516" s="22"/>
      <c r="H1516" s="22"/>
      <c r="I1516" s="22"/>
      <c r="J1516" s="22"/>
      <c r="K1516" s="22"/>
      <c r="L1516" s="22"/>
      <c r="M1516" s="22"/>
      <c r="N1516" s="22"/>
      <c r="O1516" s="22"/>
      <c r="P1516" s="22"/>
      <c r="Q1516" s="22"/>
      <c r="R1516" s="22"/>
    </row>
    <row r="1517" spans="1:18">
      <c r="A1517" s="22"/>
      <c r="B1517" s="111"/>
      <c r="C1517" s="111"/>
      <c r="D1517" s="111"/>
      <c r="E1517" s="22"/>
      <c r="F1517" s="22"/>
      <c r="G1517" s="22"/>
      <c r="H1517" s="22"/>
      <c r="I1517" s="22"/>
      <c r="J1517" s="22"/>
      <c r="K1517" s="22"/>
      <c r="L1517" s="22"/>
      <c r="M1517" s="22"/>
      <c r="N1517" s="22"/>
      <c r="O1517" s="22"/>
      <c r="P1517" s="22"/>
      <c r="Q1517" s="22"/>
      <c r="R1517" s="22"/>
    </row>
    <row r="1518" spans="1:18">
      <c r="A1518" s="22"/>
      <c r="B1518" s="111"/>
      <c r="C1518" s="111"/>
      <c r="D1518" s="111"/>
      <c r="E1518" s="22"/>
      <c r="F1518" s="22"/>
      <c r="G1518" s="22"/>
      <c r="H1518" s="22"/>
      <c r="I1518" s="22"/>
      <c r="J1518" s="22"/>
      <c r="K1518" s="22"/>
      <c r="L1518" s="22"/>
      <c r="M1518" s="22"/>
      <c r="N1518" s="22"/>
      <c r="O1518" s="22"/>
      <c r="P1518" s="22"/>
      <c r="Q1518" s="22"/>
      <c r="R1518" s="22"/>
    </row>
    <row r="1519" spans="1:18">
      <c r="A1519" s="22"/>
      <c r="B1519" s="111"/>
      <c r="C1519" s="111"/>
      <c r="D1519" s="111"/>
      <c r="E1519" s="22"/>
      <c r="F1519" s="22"/>
      <c r="G1519" s="22"/>
      <c r="H1519" s="22"/>
      <c r="I1519" s="22"/>
      <c r="J1519" s="22"/>
      <c r="K1519" s="22"/>
      <c r="L1519" s="22"/>
      <c r="M1519" s="22"/>
      <c r="N1519" s="22"/>
      <c r="O1519" s="22"/>
      <c r="P1519" s="22"/>
      <c r="Q1519" s="22"/>
      <c r="R1519" s="22"/>
    </row>
    <row r="1520" spans="1:18">
      <c r="A1520" s="22"/>
      <c r="B1520" s="111"/>
      <c r="C1520" s="111"/>
      <c r="D1520" s="111"/>
      <c r="E1520" s="22"/>
      <c r="F1520" s="22"/>
      <c r="G1520" s="22"/>
      <c r="H1520" s="22"/>
      <c r="I1520" s="22"/>
      <c r="J1520" s="22"/>
      <c r="K1520" s="22"/>
      <c r="L1520" s="22"/>
      <c r="M1520" s="22"/>
      <c r="N1520" s="22"/>
      <c r="O1520" s="22"/>
      <c r="P1520" s="22"/>
      <c r="Q1520" s="22"/>
      <c r="R1520" s="22"/>
    </row>
    <row r="1521" spans="1:18">
      <c r="A1521" s="22"/>
      <c r="B1521" s="111"/>
      <c r="C1521" s="111"/>
      <c r="D1521" s="111"/>
      <c r="E1521" s="22"/>
      <c r="F1521" s="22"/>
      <c r="G1521" s="22"/>
      <c r="H1521" s="22"/>
      <c r="I1521" s="22"/>
      <c r="J1521" s="22"/>
      <c r="K1521" s="22"/>
      <c r="L1521" s="22"/>
      <c r="M1521" s="22"/>
      <c r="N1521" s="22"/>
      <c r="O1521" s="22"/>
      <c r="P1521" s="22"/>
      <c r="Q1521" s="22"/>
      <c r="R1521" s="22"/>
    </row>
    <row r="1522" spans="1:18">
      <c r="A1522" s="22"/>
      <c r="B1522" s="111"/>
      <c r="C1522" s="111"/>
      <c r="D1522" s="111"/>
      <c r="E1522" s="22"/>
      <c r="F1522" s="22"/>
      <c r="G1522" s="22"/>
      <c r="H1522" s="22"/>
      <c r="I1522" s="22"/>
      <c r="J1522" s="22"/>
      <c r="K1522" s="22"/>
      <c r="L1522" s="22"/>
      <c r="M1522" s="22"/>
      <c r="N1522" s="22"/>
      <c r="O1522" s="22"/>
      <c r="P1522" s="22"/>
      <c r="Q1522" s="22"/>
      <c r="R1522" s="22"/>
    </row>
    <row r="1523" spans="1:18">
      <c r="A1523" s="22"/>
      <c r="B1523" s="111"/>
      <c r="C1523" s="111"/>
      <c r="D1523" s="111"/>
      <c r="E1523" s="22"/>
      <c r="F1523" s="22"/>
      <c r="G1523" s="22"/>
      <c r="H1523" s="22"/>
      <c r="I1523" s="22"/>
      <c r="J1523" s="22"/>
      <c r="K1523" s="22"/>
      <c r="L1523" s="22"/>
      <c r="M1523" s="22"/>
      <c r="N1523" s="22"/>
      <c r="O1523" s="22"/>
      <c r="P1523" s="22"/>
      <c r="Q1523" s="22"/>
      <c r="R1523" s="22"/>
    </row>
    <row r="1524" spans="1:18">
      <c r="A1524" s="22"/>
      <c r="B1524" s="111"/>
      <c r="C1524" s="111"/>
      <c r="D1524" s="111"/>
      <c r="E1524" s="22"/>
      <c r="F1524" s="22"/>
      <c r="G1524" s="22"/>
      <c r="H1524" s="22"/>
      <c r="I1524" s="22"/>
      <c r="J1524" s="22"/>
      <c r="K1524" s="22"/>
      <c r="L1524" s="22"/>
      <c r="M1524" s="22"/>
      <c r="N1524" s="22"/>
      <c r="O1524" s="22"/>
      <c r="P1524" s="22"/>
      <c r="Q1524" s="22"/>
      <c r="R1524" s="22"/>
    </row>
    <row r="1525" spans="1:18">
      <c r="A1525" s="22"/>
      <c r="B1525" s="111"/>
      <c r="C1525" s="111"/>
      <c r="D1525" s="111"/>
      <c r="E1525" s="22"/>
      <c r="F1525" s="22"/>
      <c r="G1525" s="22"/>
      <c r="H1525" s="22"/>
      <c r="I1525" s="22"/>
      <c r="J1525" s="22"/>
      <c r="K1525" s="22"/>
      <c r="L1525" s="22"/>
      <c r="M1525" s="22"/>
      <c r="N1525" s="22"/>
      <c r="O1525" s="22"/>
      <c r="P1525" s="22"/>
      <c r="Q1525" s="22"/>
      <c r="R1525" s="22"/>
    </row>
    <row r="1526" spans="1:18">
      <c r="A1526" s="22"/>
      <c r="B1526" s="111"/>
      <c r="C1526" s="111"/>
      <c r="D1526" s="111"/>
      <c r="E1526" s="22"/>
      <c r="F1526" s="22"/>
      <c r="G1526" s="22"/>
      <c r="H1526" s="22"/>
      <c r="I1526" s="22"/>
      <c r="J1526" s="22"/>
      <c r="K1526" s="22"/>
      <c r="L1526" s="22"/>
      <c r="M1526" s="22"/>
      <c r="N1526" s="22"/>
      <c r="O1526" s="22"/>
      <c r="P1526" s="22"/>
      <c r="Q1526" s="22"/>
      <c r="R1526" s="22"/>
    </row>
    <row r="1527" spans="1:18">
      <c r="A1527" s="22"/>
      <c r="B1527" s="111"/>
      <c r="C1527" s="111"/>
      <c r="D1527" s="111"/>
      <c r="E1527" s="22"/>
      <c r="F1527" s="22"/>
      <c r="G1527" s="22"/>
      <c r="H1527" s="22"/>
      <c r="I1527" s="22"/>
      <c r="J1527" s="22"/>
      <c r="K1527" s="22"/>
      <c r="L1527" s="22"/>
      <c r="M1527" s="22"/>
      <c r="N1527" s="22"/>
      <c r="O1527" s="22"/>
      <c r="P1527" s="22"/>
      <c r="Q1527" s="22"/>
      <c r="R1527" s="22"/>
    </row>
    <row r="1528" spans="1:18">
      <c r="A1528" s="22"/>
      <c r="B1528" s="111"/>
      <c r="C1528" s="111"/>
      <c r="D1528" s="111"/>
      <c r="E1528" s="22"/>
      <c r="F1528" s="22"/>
      <c r="G1528" s="22"/>
      <c r="H1528" s="22"/>
      <c r="I1528" s="22"/>
      <c r="J1528" s="22"/>
      <c r="K1528" s="22"/>
      <c r="L1528" s="22"/>
      <c r="M1528" s="22"/>
      <c r="N1528" s="22"/>
      <c r="O1528" s="22"/>
      <c r="P1528" s="22"/>
      <c r="Q1528" s="22"/>
      <c r="R1528" s="22"/>
    </row>
    <row r="1529" spans="1:18">
      <c r="A1529" s="22"/>
      <c r="B1529" s="111"/>
      <c r="C1529" s="111"/>
      <c r="D1529" s="111"/>
      <c r="E1529" s="22"/>
      <c r="F1529" s="22"/>
      <c r="G1529" s="22"/>
      <c r="H1529" s="22"/>
      <c r="I1529" s="22"/>
      <c r="J1529" s="22"/>
      <c r="K1529" s="22"/>
      <c r="L1529" s="22"/>
      <c r="M1529" s="22"/>
      <c r="N1529" s="22"/>
      <c r="O1529" s="22"/>
      <c r="P1529" s="22"/>
      <c r="Q1529" s="22"/>
      <c r="R1529" s="22"/>
    </row>
    <row r="1530" spans="1:18">
      <c r="A1530" s="22"/>
      <c r="B1530" s="111"/>
      <c r="C1530" s="111"/>
      <c r="D1530" s="111"/>
      <c r="E1530" s="22"/>
      <c r="F1530" s="22"/>
      <c r="G1530" s="22"/>
      <c r="H1530" s="22"/>
      <c r="I1530" s="22"/>
      <c r="J1530" s="22"/>
      <c r="K1530" s="22"/>
      <c r="L1530" s="22"/>
      <c r="M1530" s="22"/>
      <c r="N1530" s="22"/>
      <c r="O1530" s="22"/>
      <c r="P1530" s="22"/>
      <c r="Q1530" s="22"/>
      <c r="R1530" s="22"/>
    </row>
    <row r="1531" spans="1:18">
      <c r="A1531" s="22"/>
      <c r="B1531" s="111"/>
      <c r="C1531" s="111"/>
      <c r="D1531" s="111"/>
      <c r="E1531" s="22"/>
      <c r="F1531" s="22"/>
      <c r="G1531" s="22"/>
      <c r="H1531" s="22"/>
      <c r="I1531" s="22"/>
      <c r="J1531" s="22"/>
      <c r="K1531" s="22"/>
      <c r="L1531" s="22"/>
      <c r="M1531" s="22"/>
      <c r="N1531" s="22"/>
      <c r="O1531" s="22"/>
      <c r="P1531" s="22"/>
      <c r="Q1531" s="22"/>
      <c r="R1531" s="22"/>
    </row>
    <row r="1532" spans="1:18">
      <c r="A1532" s="22"/>
      <c r="B1532" s="111"/>
      <c r="C1532" s="111"/>
      <c r="D1532" s="111"/>
      <c r="E1532" s="22"/>
      <c r="F1532" s="22"/>
      <c r="G1532" s="22"/>
      <c r="H1532" s="22"/>
      <c r="I1532" s="22"/>
      <c r="J1532" s="22"/>
      <c r="K1532" s="22"/>
      <c r="L1532" s="22"/>
      <c r="M1532" s="22"/>
      <c r="N1532" s="22"/>
      <c r="O1532" s="22"/>
      <c r="P1532" s="22"/>
      <c r="Q1532" s="22"/>
      <c r="R1532" s="22"/>
    </row>
    <row r="1533" spans="1:18">
      <c r="A1533" s="22"/>
      <c r="B1533" s="111"/>
      <c r="C1533" s="111"/>
      <c r="D1533" s="111"/>
      <c r="E1533" s="22"/>
      <c r="F1533" s="22"/>
      <c r="G1533" s="22"/>
      <c r="H1533" s="22"/>
      <c r="I1533" s="22"/>
      <c r="J1533" s="22"/>
      <c r="K1533" s="22"/>
      <c r="L1533" s="22"/>
      <c r="M1533" s="22"/>
      <c r="N1533" s="22"/>
      <c r="O1533" s="22"/>
      <c r="P1533" s="22"/>
      <c r="Q1533" s="22"/>
      <c r="R1533" s="22"/>
    </row>
    <row r="1534" spans="1:18">
      <c r="A1534" s="22"/>
      <c r="B1534" s="111"/>
      <c r="C1534" s="111"/>
      <c r="D1534" s="111"/>
      <c r="E1534" s="22"/>
      <c r="F1534" s="22"/>
      <c r="G1534" s="22"/>
      <c r="H1534" s="22"/>
      <c r="I1534" s="22"/>
      <c r="J1534" s="22"/>
      <c r="K1534" s="22"/>
      <c r="L1534" s="22"/>
      <c r="M1534" s="22"/>
      <c r="N1534" s="22"/>
      <c r="O1534" s="22"/>
      <c r="P1534" s="22"/>
      <c r="Q1534" s="22"/>
      <c r="R1534" s="22"/>
    </row>
    <row r="1535" spans="1:18">
      <c r="A1535" s="22"/>
      <c r="B1535" s="111"/>
      <c r="C1535" s="111"/>
      <c r="D1535" s="111"/>
      <c r="E1535" s="22"/>
      <c r="F1535" s="22"/>
      <c r="G1535" s="22"/>
      <c r="H1535" s="22"/>
      <c r="I1535" s="22"/>
      <c r="J1535" s="22"/>
      <c r="K1535" s="22"/>
      <c r="L1535" s="22"/>
      <c r="M1535" s="22"/>
      <c r="N1535" s="22"/>
      <c r="O1535" s="22"/>
      <c r="P1535" s="22"/>
      <c r="Q1535" s="22"/>
      <c r="R1535" s="22"/>
    </row>
    <row r="1536" spans="1:18">
      <c r="A1536" s="22"/>
      <c r="B1536" s="111"/>
      <c r="C1536" s="111"/>
      <c r="D1536" s="111"/>
      <c r="E1536" s="22"/>
      <c r="F1536" s="22"/>
      <c r="G1536" s="22"/>
      <c r="H1536" s="22"/>
      <c r="I1536" s="22"/>
      <c r="J1536" s="22"/>
      <c r="K1536" s="22"/>
      <c r="L1536" s="22"/>
      <c r="M1536" s="22"/>
      <c r="N1536" s="22"/>
      <c r="O1536" s="22"/>
      <c r="P1536" s="22"/>
      <c r="Q1536" s="22"/>
      <c r="R1536" s="22"/>
    </row>
    <row r="1537" spans="1:18">
      <c r="A1537" s="22"/>
      <c r="B1537" s="111"/>
      <c r="C1537" s="111"/>
      <c r="D1537" s="111"/>
      <c r="E1537" s="22"/>
      <c r="F1537" s="22"/>
      <c r="G1537" s="22"/>
      <c r="H1537" s="22"/>
      <c r="I1537" s="22"/>
      <c r="J1537" s="22"/>
      <c r="K1537" s="22"/>
      <c r="L1537" s="22"/>
      <c r="M1537" s="22"/>
      <c r="N1537" s="22"/>
      <c r="O1537" s="22"/>
      <c r="P1537" s="22"/>
      <c r="Q1537" s="22"/>
      <c r="R1537" s="22"/>
    </row>
    <row r="1538" spans="1:18">
      <c r="A1538" s="22"/>
      <c r="B1538" s="111"/>
      <c r="C1538" s="111"/>
      <c r="D1538" s="111"/>
      <c r="E1538" s="22"/>
      <c r="F1538" s="22"/>
      <c r="G1538" s="22"/>
      <c r="H1538" s="22"/>
      <c r="I1538" s="22"/>
      <c r="J1538" s="22"/>
      <c r="K1538" s="22"/>
      <c r="L1538" s="22"/>
      <c r="M1538" s="22"/>
      <c r="N1538" s="22"/>
      <c r="O1538" s="22"/>
      <c r="P1538" s="22"/>
      <c r="Q1538" s="22"/>
      <c r="R1538" s="22"/>
    </row>
    <row r="1539" spans="1:18">
      <c r="A1539" s="22"/>
      <c r="B1539" s="111"/>
      <c r="C1539" s="111"/>
      <c r="D1539" s="111"/>
      <c r="E1539" s="22"/>
      <c r="F1539" s="22"/>
      <c r="G1539" s="22"/>
      <c r="H1539" s="22"/>
      <c r="I1539" s="22"/>
      <c r="J1539" s="22"/>
      <c r="K1539" s="22"/>
      <c r="L1539" s="22"/>
      <c r="M1539" s="22"/>
      <c r="N1539" s="22"/>
      <c r="O1539" s="22"/>
      <c r="P1539" s="22"/>
      <c r="Q1539" s="22"/>
      <c r="R1539" s="22"/>
    </row>
    <row r="1540" spans="1:18">
      <c r="A1540" s="22"/>
      <c r="B1540" s="111"/>
      <c r="C1540" s="111"/>
      <c r="D1540" s="111"/>
      <c r="E1540" s="22"/>
      <c r="F1540" s="22"/>
      <c r="G1540" s="22"/>
      <c r="H1540" s="22"/>
      <c r="I1540" s="22"/>
      <c r="J1540" s="22"/>
      <c r="K1540" s="22"/>
      <c r="L1540" s="22"/>
      <c r="M1540" s="22"/>
      <c r="N1540" s="22"/>
      <c r="O1540" s="22"/>
      <c r="P1540" s="22"/>
      <c r="Q1540" s="22"/>
      <c r="R1540" s="22"/>
    </row>
    <row r="1541" spans="1:18">
      <c r="A1541" s="22"/>
      <c r="B1541" s="111"/>
      <c r="C1541" s="111"/>
      <c r="D1541" s="111"/>
      <c r="E1541" s="22"/>
      <c r="F1541" s="22"/>
      <c r="G1541" s="22"/>
      <c r="H1541" s="22"/>
      <c r="I1541" s="22"/>
      <c r="J1541" s="22"/>
      <c r="K1541" s="22"/>
      <c r="L1541" s="22"/>
      <c r="M1541" s="22"/>
      <c r="N1541" s="22"/>
      <c r="O1541" s="22"/>
      <c r="P1541" s="22"/>
      <c r="Q1541" s="22"/>
      <c r="R1541" s="22"/>
    </row>
    <row r="1542" spans="1:18">
      <c r="A1542" s="22"/>
      <c r="B1542" s="111"/>
      <c r="C1542" s="111"/>
      <c r="D1542" s="111"/>
      <c r="E1542" s="22"/>
      <c r="F1542" s="22"/>
      <c r="G1542" s="22"/>
      <c r="H1542" s="22"/>
      <c r="I1542" s="22"/>
      <c r="J1542" s="22"/>
      <c r="K1542" s="22"/>
      <c r="L1542" s="22"/>
      <c r="M1542" s="22"/>
      <c r="N1542" s="22"/>
      <c r="O1542" s="22"/>
      <c r="P1542" s="22"/>
      <c r="Q1542" s="22"/>
      <c r="R1542" s="22"/>
    </row>
    <row r="1543" spans="1:18">
      <c r="A1543" s="22"/>
      <c r="B1543" s="111"/>
      <c r="C1543" s="111"/>
      <c r="D1543" s="111"/>
      <c r="E1543" s="22"/>
      <c r="F1543" s="22"/>
      <c r="G1543" s="22"/>
      <c r="H1543" s="22"/>
      <c r="I1543" s="22"/>
      <c r="J1543" s="22"/>
      <c r="K1543" s="22"/>
      <c r="L1543" s="22"/>
      <c r="M1543" s="22"/>
      <c r="N1543" s="22"/>
      <c r="O1543" s="22"/>
      <c r="P1543" s="22"/>
      <c r="Q1543" s="22"/>
      <c r="R1543" s="22"/>
    </row>
    <row r="1544" spans="1:18">
      <c r="A1544" s="22"/>
      <c r="B1544" s="111"/>
      <c r="C1544" s="111"/>
      <c r="D1544" s="111"/>
      <c r="E1544" s="22"/>
      <c r="F1544" s="22"/>
      <c r="G1544" s="22"/>
      <c r="H1544" s="22"/>
      <c r="I1544" s="22"/>
      <c r="J1544" s="22"/>
      <c r="K1544" s="22"/>
      <c r="L1544" s="22"/>
      <c r="M1544" s="22"/>
      <c r="N1544" s="22"/>
      <c r="O1544" s="22"/>
      <c r="P1544" s="22"/>
      <c r="Q1544" s="22"/>
      <c r="R1544" s="22"/>
    </row>
    <row r="1545" spans="1:18">
      <c r="A1545" s="22"/>
      <c r="B1545" s="111"/>
      <c r="C1545" s="111"/>
      <c r="D1545" s="111"/>
      <c r="E1545" s="22"/>
      <c r="F1545" s="22"/>
      <c r="G1545" s="22"/>
      <c r="H1545" s="22"/>
      <c r="I1545" s="22"/>
      <c r="J1545" s="22"/>
      <c r="K1545" s="22"/>
      <c r="L1545" s="22"/>
      <c r="M1545" s="22"/>
      <c r="N1545" s="22"/>
      <c r="O1545" s="22"/>
      <c r="P1545" s="22"/>
      <c r="Q1545" s="22"/>
      <c r="R1545" s="22"/>
    </row>
    <row r="1546" spans="1:18">
      <c r="A1546" s="22"/>
      <c r="B1546" s="111"/>
      <c r="C1546" s="111"/>
      <c r="D1546" s="111"/>
      <c r="E1546" s="22"/>
      <c r="F1546" s="22"/>
      <c r="G1546" s="22"/>
      <c r="H1546" s="22"/>
      <c r="I1546" s="22"/>
      <c r="J1546" s="22"/>
      <c r="K1546" s="22"/>
      <c r="L1546" s="22"/>
      <c r="M1546" s="22"/>
      <c r="N1546" s="22"/>
      <c r="O1546" s="22"/>
      <c r="P1546" s="22"/>
      <c r="Q1546" s="22"/>
      <c r="R1546" s="22"/>
    </row>
    <row r="1547" spans="1:18">
      <c r="A1547" s="22"/>
      <c r="B1547" s="111"/>
      <c r="C1547" s="111"/>
      <c r="D1547" s="111"/>
      <c r="E1547" s="22"/>
      <c r="F1547" s="22"/>
      <c r="G1547" s="22"/>
      <c r="H1547" s="22"/>
      <c r="I1547" s="22"/>
      <c r="J1547" s="22"/>
      <c r="K1547" s="22"/>
      <c r="L1547" s="22"/>
      <c r="M1547" s="22"/>
      <c r="N1547" s="22"/>
      <c r="O1547" s="22"/>
      <c r="P1547" s="22"/>
      <c r="Q1547" s="22"/>
      <c r="R1547" s="22"/>
    </row>
    <row r="1548" spans="1:18">
      <c r="A1548" s="22"/>
      <c r="B1548" s="111"/>
      <c r="C1548" s="111"/>
      <c r="D1548" s="111"/>
      <c r="E1548" s="22"/>
      <c r="F1548" s="22"/>
      <c r="G1548" s="22"/>
      <c r="H1548" s="22"/>
      <c r="I1548" s="22"/>
      <c r="J1548" s="22"/>
      <c r="K1548" s="22"/>
      <c r="L1548" s="22"/>
      <c r="M1548" s="22"/>
      <c r="N1548" s="22"/>
      <c r="O1548" s="22"/>
      <c r="P1548" s="22"/>
      <c r="Q1548" s="22"/>
      <c r="R1548" s="22"/>
    </row>
    <row r="1549" spans="1:18">
      <c r="A1549" s="22"/>
      <c r="B1549" s="111"/>
      <c r="C1549" s="111"/>
      <c r="D1549" s="111"/>
      <c r="E1549" s="22"/>
      <c r="F1549" s="22"/>
      <c r="G1549" s="22"/>
      <c r="H1549" s="22"/>
      <c r="I1549" s="22"/>
      <c r="J1549" s="22"/>
      <c r="K1549" s="22"/>
      <c r="L1549" s="22"/>
      <c r="M1549" s="22"/>
      <c r="N1549" s="22"/>
      <c r="O1549" s="22"/>
      <c r="P1549" s="22"/>
      <c r="Q1549" s="22"/>
      <c r="R1549" s="22"/>
    </row>
    <row r="1550" spans="1:18">
      <c r="A1550" s="22"/>
      <c r="B1550" s="111"/>
      <c r="C1550" s="111"/>
      <c r="D1550" s="111"/>
      <c r="E1550" s="22"/>
      <c r="F1550" s="22"/>
      <c r="G1550" s="22"/>
      <c r="H1550" s="22"/>
      <c r="I1550" s="22"/>
      <c r="J1550" s="22"/>
      <c r="K1550" s="22"/>
      <c r="L1550" s="22"/>
      <c r="M1550" s="22"/>
      <c r="N1550" s="22"/>
      <c r="O1550" s="22"/>
      <c r="P1550" s="22"/>
      <c r="Q1550" s="22"/>
      <c r="R1550" s="22"/>
    </row>
    <row r="1551" spans="1:18">
      <c r="A1551" s="22"/>
      <c r="B1551" s="111"/>
      <c r="C1551" s="111"/>
      <c r="D1551" s="111"/>
      <c r="E1551" s="22"/>
      <c r="F1551" s="22"/>
      <c r="G1551" s="22"/>
      <c r="H1551" s="22"/>
      <c r="I1551" s="22"/>
      <c r="J1551" s="22"/>
      <c r="K1551" s="22"/>
      <c r="L1551" s="22"/>
      <c r="M1551" s="22"/>
      <c r="N1551" s="22"/>
      <c r="O1551" s="22"/>
      <c r="P1551" s="22"/>
      <c r="Q1551" s="22"/>
      <c r="R1551" s="22"/>
    </row>
    <row r="1552" spans="1:18">
      <c r="A1552" s="22"/>
      <c r="B1552" s="111"/>
      <c r="C1552" s="111"/>
      <c r="D1552" s="111"/>
      <c r="E1552" s="22"/>
      <c r="F1552" s="22"/>
      <c r="G1552" s="22"/>
      <c r="H1552" s="22"/>
      <c r="I1552" s="22"/>
      <c r="J1552" s="22"/>
      <c r="K1552" s="22"/>
      <c r="L1552" s="22"/>
      <c r="M1552" s="22"/>
      <c r="N1552" s="22"/>
      <c r="O1552" s="22"/>
      <c r="P1552" s="22"/>
      <c r="Q1552" s="22"/>
      <c r="R1552" s="22"/>
    </row>
    <row r="1553" spans="1:18">
      <c r="A1553" s="22"/>
      <c r="B1553" s="111"/>
      <c r="C1553" s="111"/>
      <c r="D1553" s="111"/>
      <c r="E1553" s="22"/>
      <c r="F1553" s="22"/>
      <c r="G1553" s="22"/>
      <c r="H1553" s="22"/>
      <c r="I1553" s="22"/>
      <c r="J1553" s="22"/>
      <c r="K1553" s="22"/>
      <c r="L1553" s="22"/>
      <c r="M1553" s="22"/>
      <c r="N1553" s="22"/>
      <c r="O1553" s="22"/>
      <c r="P1553" s="22"/>
      <c r="Q1553" s="22"/>
      <c r="R1553" s="22"/>
    </row>
    <row r="1554" spans="1:18">
      <c r="A1554" s="22"/>
      <c r="B1554" s="111"/>
      <c r="C1554" s="111"/>
      <c r="D1554" s="111"/>
      <c r="E1554" s="22"/>
      <c r="F1554" s="22"/>
      <c r="G1554" s="22"/>
      <c r="H1554" s="22"/>
      <c r="I1554" s="22"/>
      <c r="J1554" s="22"/>
      <c r="K1554" s="22"/>
      <c r="L1554" s="22"/>
      <c r="M1554" s="22"/>
      <c r="N1554" s="22"/>
      <c r="O1554" s="22"/>
      <c r="P1554" s="22"/>
      <c r="Q1554" s="22"/>
      <c r="R1554" s="22"/>
    </row>
    <row r="1555" spans="1:18">
      <c r="A1555" s="22"/>
      <c r="B1555" s="111"/>
      <c r="C1555" s="111"/>
      <c r="D1555" s="111"/>
      <c r="E1555" s="22"/>
      <c r="F1555" s="22"/>
      <c r="G1555" s="22"/>
      <c r="H1555" s="22"/>
      <c r="I1555" s="22"/>
      <c r="J1555" s="22"/>
      <c r="K1555" s="22"/>
      <c r="L1555" s="22"/>
      <c r="M1555" s="22"/>
      <c r="N1555" s="22"/>
      <c r="O1555" s="22"/>
      <c r="P1555" s="22"/>
      <c r="Q1555" s="22"/>
      <c r="R1555" s="22"/>
    </row>
    <row r="1556" spans="1:18">
      <c r="A1556" s="22"/>
      <c r="B1556" s="111"/>
      <c r="C1556" s="111"/>
      <c r="D1556" s="111"/>
      <c r="E1556" s="22"/>
      <c r="F1556" s="22"/>
      <c r="G1556" s="22"/>
      <c r="H1556" s="22"/>
      <c r="I1556" s="22"/>
      <c r="J1556" s="22"/>
      <c r="K1556" s="22"/>
      <c r="L1556" s="22"/>
      <c r="M1556" s="22"/>
      <c r="N1556" s="22"/>
      <c r="O1556" s="22"/>
      <c r="P1556" s="22"/>
      <c r="Q1556" s="22"/>
      <c r="R1556" s="22"/>
    </row>
    <row r="1557" spans="1:18">
      <c r="A1557" s="22"/>
      <c r="B1557" s="111"/>
      <c r="C1557" s="111"/>
      <c r="D1557" s="111"/>
      <c r="E1557" s="22"/>
      <c r="F1557" s="22"/>
      <c r="G1557" s="22"/>
      <c r="H1557" s="22"/>
      <c r="I1557" s="22"/>
      <c r="J1557" s="22"/>
      <c r="K1557" s="22"/>
      <c r="L1557" s="22"/>
      <c r="M1557" s="22"/>
      <c r="N1557" s="22"/>
      <c r="O1557" s="22"/>
      <c r="P1557" s="22"/>
      <c r="Q1557" s="22"/>
      <c r="R1557" s="22"/>
    </row>
    <row r="1558" spans="1:18">
      <c r="A1558" s="22"/>
      <c r="B1558" s="111"/>
      <c r="C1558" s="111"/>
      <c r="D1558" s="111"/>
      <c r="E1558" s="22"/>
      <c r="F1558" s="22"/>
      <c r="G1558" s="22"/>
      <c r="H1558" s="22"/>
      <c r="I1558" s="22"/>
      <c r="J1558" s="22"/>
      <c r="K1558" s="22"/>
      <c r="L1558" s="22"/>
      <c r="M1558" s="22"/>
      <c r="N1558" s="22"/>
      <c r="O1558" s="22"/>
      <c r="P1558" s="22"/>
      <c r="Q1558" s="22"/>
      <c r="R1558" s="22"/>
    </row>
    <row r="1559" spans="1:18">
      <c r="A1559" s="22"/>
      <c r="B1559" s="111"/>
      <c r="C1559" s="111"/>
      <c r="D1559" s="111"/>
      <c r="E1559" s="22"/>
      <c r="F1559" s="22"/>
      <c r="G1559" s="22"/>
      <c r="H1559" s="22"/>
      <c r="I1559" s="22"/>
      <c r="J1559" s="22"/>
      <c r="K1559" s="22"/>
      <c r="L1559" s="22"/>
      <c r="M1559" s="22"/>
      <c r="N1559" s="22"/>
      <c r="O1559" s="22"/>
      <c r="P1559" s="22"/>
      <c r="Q1559" s="22"/>
      <c r="R1559" s="22"/>
    </row>
    <row r="1560" spans="1:18">
      <c r="A1560" s="22"/>
      <c r="B1560" s="111"/>
      <c r="C1560" s="111"/>
      <c r="D1560" s="111"/>
      <c r="E1560" s="22"/>
      <c r="F1560" s="22"/>
      <c r="G1560" s="22"/>
      <c r="H1560" s="22"/>
      <c r="I1560" s="22"/>
      <c r="J1560" s="22"/>
      <c r="K1560" s="22"/>
      <c r="L1560" s="22"/>
      <c r="M1560" s="22"/>
      <c r="N1560" s="22"/>
      <c r="O1560" s="22"/>
      <c r="P1560" s="22"/>
      <c r="Q1560" s="22"/>
      <c r="R1560" s="22"/>
    </row>
    <row r="1561" spans="1:18">
      <c r="A1561" s="22"/>
      <c r="B1561" s="111"/>
      <c r="C1561" s="111"/>
      <c r="D1561" s="111"/>
      <c r="E1561" s="22"/>
      <c r="F1561" s="22"/>
      <c r="G1561" s="22"/>
      <c r="H1561" s="22"/>
      <c r="I1561" s="22"/>
      <c r="J1561" s="22"/>
      <c r="K1561" s="22"/>
      <c r="L1561" s="22"/>
      <c r="M1561" s="22"/>
      <c r="N1561" s="22"/>
      <c r="O1561" s="22"/>
      <c r="P1561" s="22"/>
      <c r="Q1561" s="22"/>
      <c r="R1561" s="22"/>
    </row>
    <row r="1562" spans="1:18">
      <c r="A1562" s="22"/>
      <c r="B1562" s="111"/>
      <c r="C1562" s="111"/>
      <c r="D1562" s="111"/>
      <c r="E1562" s="22"/>
      <c r="F1562" s="22"/>
      <c r="G1562" s="22"/>
      <c r="H1562" s="22"/>
      <c r="I1562" s="22"/>
      <c r="J1562" s="22"/>
      <c r="K1562" s="22"/>
      <c r="L1562" s="22"/>
      <c r="M1562" s="22"/>
      <c r="N1562" s="22"/>
      <c r="O1562" s="22"/>
      <c r="P1562" s="22"/>
      <c r="Q1562" s="22"/>
      <c r="R1562" s="22"/>
    </row>
    <row r="1563" spans="1:18">
      <c r="A1563" s="22"/>
      <c r="B1563" s="111"/>
      <c r="C1563" s="111"/>
      <c r="D1563" s="111"/>
      <c r="E1563" s="22"/>
      <c r="F1563" s="22"/>
      <c r="G1563" s="22"/>
      <c r="H1563" s="22"/>
      <c r="I1563" s="22"/>
      <c r="J1563" s="22"/>
      <c r="K1563" s="22"/>
      <c r="L1563" s="22"/>
      <c r="M1563" s="22"/>
      <c r="N1563" s="22"/>
      <c r="O1563" s="22"/>
      <c r="P1563" s="22"/>
      <c r="Q1563" s="22"/>
      <c r="R1563" s="22"/>
    </row>
    <row r="1564" spans="1:18">
      <c r="A1564" s="22"/>
      <c r="B1564" s="111"/>
      <c r="C1564" s="111"/>
      <c r="D1564" s="111"/>
      <c r="E1564" s="22"/>
      <c r="F1564" s="22"/>
      <c r="G1564" s="22"/>
      <c r="H1564" s="22"/>
      <c r="I1564" s="22"/>
      <c r="J1564" s="22"/>
      <c r="K1564" s="22"/>
      <c r="L1564" s="22"/>
      <c r="M1564" s="22"/>
      <c r="N1564" s="22"/>
      <c r="O1564" s="22"/>
      <c r="P1564" s="22"/>
      <c r="Q1564" s="22"/>
      <c r="R1564" s="22"/>
    </row>
    <row r="1565" spans="1:18">
      <c r="A1565" s="22"/>
      <c r="B1565" s="111"/>
      <c r="C1565" s="111"/>
      <c r="D1565" s="111"/>
      <c r="E1565" s="22"/>
      <c r="F1565" s="22"/>
      <c r="G1565" s="22"/>
      <c r="H1565" s="22"/>
      <c r="I1565" s="22"/>
      <c r="J1565" s="22"/>
      <c r="K1565" s="22"/>
      <c r="L1565" s="22"/>
      <c r="M1565" s="22"/>
      <c r="N1565" s="22"/>
      <c r="O1565" s="22"/>
      <c r="P1565" s="22"/>
      <c r="Q1565" s="22"/>
      <c r="R1565" s="22"/>
    </row>
    <row r="1566" spans="1:18">
      <c r="A1566" s="22"/>
      <c r="B1566" s="111"/>
      <c r="C1566" s="111"/>
      <c r="D1566" s="111"/>
      <c r="E1566" s="22"/>
      <c r="F1566" s="22"/>
      <c r="G1566" s="22"/>
      <c r="H1566" s="22"/>
      <c r="I1566" s="22"/>
      <c r="J1566" s="22"/>
      <c r="K1566" s="22"/>
      <c r="L1566" s="22"/>
      <c r="M1566" s="22"/>
      <c r="N1566" s="22"/>
      <c r="O1566" s="22"/>
      <c r="P1566" s="22"/>
      <c r="Q1566" s="22"/>
      <c r="R1566" s="22"/>
    </row>
    <row r="1567" spans="1:18">
      <c r="A1567" s="22"/>
      <c r="B1567" s="111"/>
      <c r="C1567" s="111"/>
      <c r="D1567" s="111"/>
      <c r="E1567" s="22"/>
      <c r="F1567" s="22"/>
      <c r="G1567" s="22"/>
      <c r="H1567" s="22"/>
      <c r="I1567" s="22"/>
      <c r="J1567" s="22"/>
      <c r="K1567" s="22"/>
      <c r="L1567" s="22"/>
      <c r="M1567" s="22"/>
      <c r="N1567" s="22"/>
      <c r="O1567" s="22"/>
      <c r="P1567" s="22"/>
      <c r="Q1567" s="22"/>
      <c r="R1567" s="22"/>
    </row>
    <row r="1568" spans="1:18">
      <c r="A1568" s="22"/>
      <c r="B1568" s="111"/>
      <c r="C1568" s="111"/>
      <c r="D1568" s="111"/>
      <c r="E1568" s="22"/>
      <c r="F1568" s="22"/>
      <c r="G1568" s="22"/>
      <c r="H1568" s="22"/>
      <c r="I1568" s="22"/>
      <c r="J1568" s="22"/>
      <c r="K1568" s="22"/>
      <c r="L1568" s="22"/>
      <c r="M1568" s="22"/>
      <c r="N1568" s="22"/>
      <c r="O1568" s="22"/>
      <c r="P1568" s="22"/>
      <c r="Q1568" s="22"/>
      <c r="R1568" s="22"/>
    </row>
    <row r="1569" spans="1:18">
      <c r="A1569" s="22"/>
      <c r="B1569" s="111"/>
      <c r="C1569" s="111"/>
      <c r="D1569" s="111"/>
      <c r="E1569" s="22"/>
      <c r="F1569" s="22"/>
      <c r="G1569" s="22"/>
      <c r="H1569" s="22"/>
      <c r="I1569" s="22"/>
      <c r="J1569" s="22"/>
      <c r="K1569" s="22"/>
      <c r="L1569" s="22"/>
      <c r="M1569" s="22"/>
      <c r="N1569" s="22"/>
      <c r="O1569" s="22"/>
      <c r="P1569" s="22"/>
      <c r="Q1569" s="22"/>
      <c r="R1569" s="22"/>
    </row>
    <row r="1570" spans="1:18">
      <c r="A1570" s="22"/>
      <c r="B1570" s="111"/>
      <c r="C1570" s="111"/>
      <c r="D1570" s="111"/>
      <c r="E1570" s="22"/>
      <c r="F1570" s="22"/>
      <c r="G1570" s="22"/>
      <c r="H1570" s="22"/>
      <c r="I1570" s="22"/>
      <c r="J1570" s="22"/>
      <c r="K1570" s="22"/>
      <c r="L1570" s="22"/>
      <c r="M1570" s="22"/>
      <c r="N1570" s="22"/>
      <c r="O1570" s="22"/>
      <c r="P1570" s="22"/>
      <c r="Q1570" s="22"/>
      <c r="R1570" s="22"/>
    </row>
    <row r="1571" spans="1:18">
      <c r="A1571" s="22"/>
      <c r="B1571" s="111"/>
      <c r="C1571" s="111"/>
      <c r="D1571" s="111"/>
      <c r="E1571" s="22"/>
      <c r="F1571" s="22"/>
      <c r="G1571" s="22"/>
      <c r="H1571" s="22"/>
      <c r="I1571" s="22"/>
      <c r="J1571" s="22"/>
      <c r="K1571" s="22"/>
      <c r="L1571" s="22"/>
      <c r="M1571" s="22"/>
      <c r="N1571" s="22"/>
      <c r="O1571" s="22"/>
      <c r="P1571" s="22"/>
      <c r="Q1571" s="22"/>
      <c r="R1571" s="22"/>
    </row>
    <row r="1572" spans="1:18">
      <c r="A1572" s="22"/>
      <c r="B1572" s="111"/>
      <c r="C1572" s="111"/>
      <c r="D1572" s="111"/>
      <c r="E1572" s="22"/>
      <c r="F1572" s="22"/>
      <c r="G1572" s="22"/>
      <c r="H1572" s="22"/>
      <c r="I1572" s="22"/>
      <c r="J1572" s="22"/>
      <c r="K1572" s="22"/>
      <c r="L1572" s="22"/>
      <c r="M1572" s="22"/>
      <c r="N1572" s="22"/>
      <c r="O1572" s="22"/>
      <c r="P1572" s="22"/>
      <c r="Q1572" s="22"/>
      <c r="R1572" s="22"/>
    </row>
    <row r="1573" spans="1:18">
      <c r="A1573" s="22"/>
      <c r="B1573" s="111"/>
      <c r="C1573" s="111"/>
      <c r="D1573" s="111"/>
      <c r="E1573" s="22"/>
      <c r="F1573" s="22"/>
      <c r="G1573" s="22"/>
      <c r="H1573" s="22"/>
      <c r="I1573" s="22"/>
      <c r="J1573" s="22"/>
      <c r="K1573" s="22"/>
      <c r="L1573" s="22"/>
      <c r="M1573" s="22"/>
      <c r="N1573" s="22"/>
      <c r="O1573" s="22"/>
      <c r="P1573" s="22"/>
      <c r="Q1573" s="22"/>
      <c r="R1573" s="22"/>
    </row>
    <row r="1574" spans="1:18">
      <c r="A1574" s="22"/>
      <c r="B1574" s="111"/>
      <c r="C1574" s="111"/>
      <c r="D1574" s="111"/>
      <c r="E1574" s="22"/>
      <c r="F1574" s="22"/>
      <c r="G1574" s="22"/>
      <c r="H1574" s="22"/>
      <c r="I1574" s="22"/>
      <c r="J1574" s="22"/>
      <c r="K1574" s="22"/>
      <c r="L1574" s="22"/>
      <c r="M1574" s="22"/>
      <c r="N1574" s="22"/>
      <c r="O1574" s="22"/>
      <c r="P1574" s="22"/>
      <c r="Q1574" s="22"/>
      <c r="R1574" s="22"/>
    </row>
    <row r="1575" spans="1:18">
      <c r="A1575" s="22"/>
      <c r="B1575" s="111"/>
      <c r="C1575" s="111"/>
      <c r="D1575" s="111"/>
      <c r="E1575" s="22"/>
      <c r="F1575" s="22"/>
      <c r="G1575" s="22"/>
      <c r="H1575" s="22"/>
      <c r="I1575" s="22"/>
      <c r="J1575" s="22"/>
      <c r="K1575" s="22"/>
      <c r="L1575" s="22"/>
      <c r="M1575" s="22"/>
      <c r="N1575" s="22"/>
      <c r="O1575" s="22"/>
      <c r="P1575" s="22"/>
      <c r="Q1575" s="22"/>
      <c r="R1575" s="22"/>
    </row>
    <row r="1576" spans="1:18">
      <c r="A1576" s="22"/>
      <c r="B1576" s="111"/>
      <c r="C1576" s="111"/>
      <c r="D1576" s="111"/>
      <c r="E1576" s="22"/>
      <c r="F1576" s="22"/>
      <c r="G1576" s="22"/>
      <c r="H1576" s="22"/>
      <c r="I1576" s="22"/>
      <c r="J1576" s="22"/>
      <c r="K1576" s="22"/>
      <c r="L1576" s="22"/>
      <c r="M1576" s="22"/>
      <c r="N1576" s="22"/>
      <c r="O1576" s="22"/>
      <c r="P1576" s="22"/>
      <c r="Q1576" s="22"/>
      <c r="R1576" s="22"/>
    </row>
    <row r="1577" spans="1:18">
      <c r="A1577" s="22"/>
      <c r="B1577" s="111"/>
      <c r="C1577" s="111"/>
      <c r="D1577" s="111"/>
      <c r="E1577" s="22"/>
      <c r="F1577" s="22"/>
      <c r="G1577" s="22"/>
      <c r="H1577" s="22"/>
      <c r="I1577" s="22"/>
      <c r="J1577" s="22"/>
      <c r="K1577" s="22"/>
      <c r="L1577" s="22"/>
      <c r="M1577" s="22"/>
      <c r="N1577" s="22"/>
      <c r="O1577" s="22"/>
      <c r="P1577" s="22"/>
      <c r="Q1577" s="22"/>
      <c r="R1577" s="22"/>
    </row>
    <row r="1578" spans="1:18">
      <c r="A1578" s="22"/>
      <c r="B1578" s="111"/>
      <c r="C1578" s="111"/>
      <c r="D1578" s="111"/>
      <c r="E1578" s="22"/>
      <c r="F1578" s="22"/>
      <c r="G1578" s="22"/>
      <c r="H1578" s="22"/>
      <c r="I1578" s="22"/>
      <c r="J1578" s="22"/>
      <c r="K1578" s="22"/>
      <c r="L1578" s="22"/>
      <c r="M1578" s="22"/>
      <c r="N1578" s="22"/>
      <c r="O1578" s="22"/>
      <c r="P1578" s="22"/>
      <c r="Q1578" s="22"/>
      <c r="R1578" s="22"/>
    </row>
    <row r="1579" spans="1:18">
      <c r="A1579" s="22"/>
      <c r="B1579" s="111"/>
      <c r="C1579" s="111"/>
      <c r="D1579" s="111"/>
      <c r="E1579" s="22"/>
      <c r="F1579" s="22"/>
      <c r="G1579" s="22"/>
      <c r="H1579" s="22"/>
      <c r="I1579" s="22"/>
      <c r="J1579" s="22"/>
      <c r="K1579" s="22"/>
      <c r="L1579" s="22"/>
      <c r="M1579" s="22"/>
      <c r="N1579" s="22"/>
      <c r="O1579" s="22"/>
      <c r="P1579" s="22"/>
      <c r="Q1579" s="22"/>
      <c r="R1579" s="22"/>
    </row>
    <row r="1580" spans="1:18">
      <c r="A1580" s="22"/>
      <c r="B1580" s="111"/>
      <c r="C1580" s="111"/>
      <c r="D1580" s="111"/>
      <c r="E1580" s="22"/>
      <c r="F1580" s="22"/>
      <c r="G1580" s="22"/>
      <c r="H1580" s="22"/>
      <c r="I1580" s="22"/>
      <c r="J1580" s="22"/>
      <c r="K1580" s="22"/>
      <c r="L1580" s="22"/>
      <c r="M1580" s="22"/>
      <c r="N1580" s="22"/>
      <c r="O1580" s="22"/>
      <c r="P1580" s="22"/>
      <c r="Q1580" s="22"/>
      <c r="R1580" s="22"/>
    </row>
    <row r="1581" spans="1:18">
      <c r="A1581" s="22"/>
      <c r="B1581" s="111"/>
      <c r="C1581" s="111"/>
      <c r="D1581" s="111"/>
      <c r="E1581" s="22"/>
      <c r="F1581" s="22"/>
      <c r="G1581" s="22"/>
      <c r="H1581" s="22"/>
      <c r="I1581" s="22"/>
      <c r="J1581" s="22"/>
      <c r="K1581" s="22"/>
      <c r="L1581" s="22"/>
      <c r="M1581" s="22"/>
      <c r="N1581" s="22"/>
      <c r="O1581" s="22"/>
      <c r="P1581" s="22"/>
      <c r="Q1581" s="22"/>
      <c r="R1581" s="22"/>
    </row>
    <row r="1582" spans="1:18">
      <c r="A1582" s="22"/>
      <c r="B1582" s="111"/>
      <c r="C1582" s="111"/>
      <c r="D1582" s="111"/>
      <c r="E1582" s="22"/>
      <c r="F1582" s="22"/>
      <c r="G1582" s="22"/>
      <c r="H1582" s="22"/>
      <c r="I1582" s="22"/>
      <c r="J1582" s="22"/>
      <c r="K1582" s="22"/>
      <c r="L1582" s="22"/>
      <c r="M1582" s="22"/>
      <c r="N1582" s="22"/>
      <c r="O1582" s="22"/>
      <c r="P1582" s="22"/>
      <c r="Q1582" s="22"/>
      <c r="R1582" s="22"/>
    </row>
    <row r="1583" spans="1:18">
      <c r="A1583" s="22"/>
      <c r="B1583" s="111"/>
      <c r="C1583" s="111"/>
      <c r="D1583" s="111"/>
      <c r="E1583" s="22"/>
      <c r="F1583" s="22"/>
      <c r="G1583" s="22"/>
      <c r="H1583" s="22"/>
      <c r="I1583" s="22"/>
      <c r="J1583" s="22"/>
      <c r="K1583" s="22"/>
      <c r="L1583" s="22"/>
      <c r="M1583" s="22"/>
      <c r="N1583" s="22"/>
      <c r="O1583" s="22"/>
      <c r="P1583" s="22"/>
      <c r="Q1583" s="22"/>
      <c r="R1583" s="22"/>
    </row>
    <row r="1584" spans="1:18">
      <c r="A1584" s="22"/>
      <c r="B1584" s="111"/>
      <c r="C1584" s="111"/>
      <c r="D1584" s="111"/>
      <c r="E1584" s="22"/>
      <c r="F1584" s="22"/>
      <c r="G1584" s="22"/>
      <c r="H1584" s="22"/>
      <c r="I1584" s="22"/>
      <c r="J1584" s="22"/>
      <c r="K1584" s="22"/>
      <c r="L1584" s="22"/>
      <c r="M1584" s="22"/>
      <c r="N1584" s="22"/>
      <c r="O1584" s="22"/>
      <c r="P1584" s="22"/>
      <c r="Q1584" s="22"/>
      <c r="R1584" s="22"/>
    </row>
    <row r="1585" spans="1:18">
      <c r="A1585" s="22"/>
      <c r="B1585" s="111"/>
      <c r="C1585" s="111"/>
      <c r="D1585" s="111"/>
      <c r="E1585" s="22"/>
      <c r="F1585" s="22"/>
      <c r="G1585" s="22"/>
      <c r="H1585" s="22"/>
      <c r="I1585" s="22"/>
      <c r="J1585" s="22"/>
      <c r="K1585" s="22"/>
      <c r="L1585" s="22"/>
      <c r="M1585" s="22"/>
      <c r="N1585" s="22"/>
      <c r="O1585" s="22"/>
      <c r="P1585" s="22"/>
      <c r="Q1585" s="22"/>
      <c r="R1585" s="22"/>
    </row>
    <row r="1586" spans="1:18">
      <c r="A1586" s="22"/>
      <c r="B1586" s="111"/>
      <c r="C1586" s="111"/>
      <c r="D1586" s="111"/>
      <c r="E1586" s="22"/>
      <c r="F1586" s="22"/>
      <c r="G1586" s="22"/>
      <c r="H1586" s="22"/>
      <c r="I1586" s="22"/>
      <c r="J1586" s="22"/>
      <c r="K1586" s="22"/>
      <c r="L1586" s="22"/>
      <c r="M1586" s="22"/>
      <c r="N1586" s="22"/>
      <c r="O1586" s="22"/>
      <c r="P1586" s="22"/>
      <c r="Q1586" s="22"/>
      <c r="R1586" s="22"/>
    </row>
    <row r="1587" spans="1:18">
      <c r="A1587" s="22"/>
      <c r="B1587" s="111"/>
      <c r="C1587" s="111"/>
      <c r="D1587" s="111"/>
      <c r="E1587" s="22"/>
      <c r="F1587" s="22"/>
      <c r="G1587" s="22"/>
      <c r="H1587" s="22"/>
      <c r="I1587" s="22"/>
      <c r="J1587" s="22"/>
      <c r="K1587" s="22"/>
      <c r="L1587" s="22"/>
      <c r="M1587" s="22"/>
      <c r="N1587" s="22"/>
      <c r="O1587" s="22"/>
      <c r="P1587" s="22"/>
      <c r="Q1587" s="22"/>
      <c r="R1587" s="22"/>
    </row>
    <row r="1588" spans="1:18">
      <c r="A1588" s="22"/>
      <c r="B1588" s="111"/>
      <c r="C1588" s="111"/>
      <c r="D1588" s="111"/>
      <c r="E1588" s="22"/>
      <c r="F1588" s="22"/>
      <c r="G1588" s="22"/>
      <c r="H1588" s="22"/>
      <c r="I1588" s="22"/>
      <c r="J1588" s="22"/>
      <c r="K1588" s="22"/>
      <c r="L1588" s="22"/>
      <c r="M1588" s="22"/>
      <c r="N1588" s="22"/>
      <c r="O1588" s="22"/>
      <c r="P1588" s="22"/>
      <c r="Q1588" s="22"/>
      <c r="R1588" s="22"/>
    </row>
    <row r="1589" spans="1:18">
      <c r="A1589" s="22"/>
      <c r="B1589" s="111"/>
      <c r="C1589" s="111"/>
      <c r="D1589" s="111"/>
      <c r="E1589" s="22"/>
      <c r="F1589" s="22"/>
      <c r="G1589" s="22"/>
      <c r="H1589" s="22"/>
      <c r="I1589" s="22"/>
      <c r="J1589" s="22"/>
      <c r="K1589" s="22"/>
      <c r="L1589" s="22"/>
      <c r="M1589" s="22"/>
      <c r="N1589" s="22"/>
      <c r="O1589" s="22"/>
      <c r="P1589" s="22"/>
      <c r="Q1589" s="22"/>
      <c r="R1589" s="22"/>
    </row>
    <row r="1590" spans="1:18">
      <c r="A1590" s="22"/>
      <c r="B1590" s="111"/>
      <c r="C1590" s="111"/>
      <c r="D1590" s="111"/>
      <c r="E1590" s="22"/>
      <c r="F1590" s="22"/>
      <c r="G1590" s="22"/>
      <c r="H1590" s="22"/>
      <c r="I1590" s="22"/>
      <c r="J1590" s="22"/>
      <c r="K1590" s="22"/>
      <c r="L1590" s="22"/>
      <c r="M1590" s="22"/>
      <c r="N1590" s="22"/>
      <c r="O1590" s="22"/>
      <c r="P1590" s="22"/>
      <c r="Q1590" s="22"/>
      <c r="R1590" s="22"/>
    </row>
    <row r="1591" spans="1:18">
      <c r="A1591" s="22"/>
      <c r="B1591" s="111"/>
      <c r="C1591" s="111"/>
      <c r="D1591" s="111"/>
      <c r="E1591" s="22"/>
      <c r="F1591" s="22"/>
      <c r="G1591" s="22"/>
      <c r="H1591" s="22"/>
      <c r="I1591" s="22"/>
      <c r="J1591" s="22"/>
      <c r="K1591" s="22"/>
      <c r="L1591" s="22"/>
      <c r="M1591" s="22"/>
      <c r="N1591" s="22"/>
      <c r="O1591" s="22"/>
      <c r="P1591" s="22"/>
      <c r="Q1591" s="22"/>
      <c r="R1591" s="22"/>
    </row>
    <row r="1592" spans="1:18">
      <c r="A1592" s="22"/>
      <c r="B1592" s="111"/>
      <c r="C1592" s="111"/>
      <c r="D1592" s="111"/>
      <c r="E1592" s="22"/>
      <c r="F1592" s="22"/>
      <c r="G1592" s="22"/>
      <c r="H1592" s="22"/>
      <c r="I1592" s="22"/>
      <c r="J1592" s="22"/>
      <c r="K1592" s="22"/>
      <c r="L1592" s="22"/>
      <c r="M1592" s="22"/>
      <c r="N1592" s="22"/>
      <c r="O1592" s="22"/>
      <c r="P1592" s="22"/>
      <c r="Q1592" s="22"/>
      <c r="R1592" s="22"/>
    </row>
    <row r="1593" spans="1:18">
      <c r="A1593" s="22"/>
      <c r="B1593" s="111"/>
      <c r="C1593" s="111"/>
      <c r="D1593" s="111"/>
      <c r="E1593" s="22"/>
      <c r="F1593" s="22"/>
      <c r="G1593" s="22"/>
      <c r="H1593" s="22"/>
      <c r="I1593" s="22"/>
      <c r="J1593" s="22"/>
      <c r="K1593" s="22"/>
      <c r="L1593" s="22"/>
      <c r="M1593" s="22"/>
      <c r="N1593" s="22"/>
      <c r="O1593" s="22"/>
      <c r="P1593" s="22"/>
      <c r="Q1593" s="22"/>
      <c r="R1593" s="22"/>
    </row>
    <row r="1594" spans="1:18">
      <c r="A1594" s="22"/>
      <c r="B1594" s="111"/>
      <c r="C1594" s="111"/>
      <c r="D1594" s="111"/>
      <c r="E1594" s="22"/>
      <c r="F1594" s="22"/>
      <c r="G1594" s="22"/>
      <c r="H1594" s="22"/>
      <c r="I1594" s="22"/>
      <c r="J1594" s="22"/>
      <c r="K1594" s="22"/>
      <c r="L1594" s="22"/>
      <c r="M1594" s="22"/>
      <c r="N1594" s="22"/>
      <c r="O1594" s="22"/>
      <c r="P1594" s="22"/>
      <c r="Q1594" s="22"/>
      <c r="R1594" s="22"/>
    </row>
    <row r="1595" spans="1:18">
      <c r="A1595" s="22"/>
      <c r="B1595" s="111"/>
      <c r="C1595" s="111"/>
      <c r="D1595" s="111"/>
      <c r="E1595" s="22"/>
      <c r="F1595" s="22"/>
      <c r="G1595" s="22"/>
      <c r="H1595" s="22"/>
      <c r="I1595" s="22"/>
      <c r="J1595" s="22"/>
      <c r="K1595" s="22"/>
      <c r="L1595" s="22"/>
      <c r="M1595" s="22"/>
      <c r="N1595" s="22"/>
      <c r="O1595" s="22"/>
      <c r="P1595" s="22"/>
      <c r="Q1595" s="22"/>
      <c r="R1595" s="22"/>
    </row>
    <row r="1596" spans="1:18">
      <c r="A1596" s="22"/>
      <c r="B1596" s="111"/>
      <c r="C1596" s="111"/>
      <c r="D1596" s="111"/>
      <c r="E1596" s="22"/>
      <c r="F1596" s="22"/>
      <c r="G1596" s="22"/>
      <c r="H1596" s="22"/>
      <c r="I1596" s="22"/>
      <c r="J1596" s="22"/>
      <c r="K1596" s="22"/>
      <c r="L1596" s="22"/>
      <c r="M1596" s="22"/>
      <c r="N1596" s="22"/>
      <c r="O1596" s="22"/>
      <c r="P1596" s="22"/>
      <c r="Q1596" s="22"/>
      <c r="R1596" s="22"/>
    </row>
    <row r="1597" spans="1:18">
      <c r="A1597" s="22"/>
      <c r="B1597" s="111"/>
      <c r="C1597" s="111"/>
      <c r="D1597" s="111"/>
      <c r="E1597" s="22"/>
      <c r="F1597" s="22"/>
      <c r="G1597" s="22"/>
      <c r="H1597" s="22"/>
      <c r="I1597" s="22"/>
      <c r="J1597" s="22"/>
      <c r="K1597" s="22"/>
      <c r="L1597" s="22"/>
      <c r="M1597" s="22"/>
      <c r="N1597" s="22"/>
      <c r="O1597" s="22"/>
      <c r="P1597" s="22"/>
      <c r="Q1597" s="22"/>
      <c r="R1597" s="22"/>
    </row>
    <row r="1598" spans="1:18">
      <c r="A1598" s="22"/>
      <c r="B1598" s="111"/>
      <c r="C1598" s="111"/>
      <c r="D1598" s="111"/>
      <c r="E1598" s="22"/>
      <c r="F1598" s="22"/>
      <c r="G1598" s="22"/>
      <c r="H1598" s="22"/>
      <c r="I1598" s="22"/>
      <c r="J1598" s="22"/>
      <c r="K1598" s="22"/>
      <c r="L1598" s="22"/>
      <c r="M1598" s="22"/>
      <c r="N1598" s="22"/>
      <c r="O1598" s="22"/>
      <c r="P1598" s="22"/>
      <c r="Q1598" s="22"/>
      <c r="R1598" s="22"/>
    </row>
    <row r="1599" spans="1:18">
      <c r="A1599" s="22"/>
      <c r="B1599" s="111"/>
      <c r="C1599" s="111"/>
      <c r="D1599" s="111"/>
      <c r="E1599" s="22"/>
      <c r="F1599" s="22"/>
      <c r="G1599" s="22"/>
      <c r="H1599" s="22"/>
      <c r="I1599" s="22"/>
      <c r="J1599" s="22"/>
      <c r="K1599" s="22"/>
      <c r="L1599" s="22"/>
      <c r="M1599" s="22"/>
      <c r="N1599" s="22"/>
      <c r="O1599" s="22"/>
      <c r="P1599" s="22"/>
      <c r="Q1599" s="22"/>
      <c r="R1599" s="22"/>
    </row>
    <row r="1600" spans="1:18">
      <c r="A1600" s="22"/>
      <c r="B1600" s="111"/>
      <c r="C1600" s="111"/>
      <c r="D1600" s="111"/>
      <c r="E1600" s="22"/>
      <c r="F1600" s="22"/>
      <c r="G1600" s="22"/>
      <c r="H1600" s="22"/>
      <c r="I1600" s="22"/>
      <c r="J1600" s="22"/>
      <c r="K1600" s="22"/>
      <c r="L1600" s="22"/>
      <c r="M1600" s="22"/>
      <c r="N1600" s="22"/>
      <c r="O1600" s="22"/>
      <c r="P1600" s="22"/>
      <c r="Q1600" s="22"/>
      <c r="R1600" s="22"/>
    </row>
    <row r="1601" spans="1:18">
      <c r="A1601" s="22"/>
      <c r="B1601" s="111"/>
      <c r="C1601" s="111"/>
      <c r="D1601" s="111"/>
      <c r="E1601" s="22"/>
      <c r="F1601" s="22"/>
      <c r="G1601" s="22"/>
      <c r="H1601" s="22"/>
      <c r="I1601" s="22"/>
      <c r="J1601" s="22"/>
      <c r="K1601" s="22"/>
      <c r="L1601" s="22"/>
      <c r="M1601" s="22"/>
      <c r="N1601" s="22"/>
      <c r="O1601" s="22"/>
      <c r="P1601" s="22"/>
      <c r="Q1601" s="22"/>
      <c r="R1601" s="22"/>
    </row>
    <row r="1602" spans="1:18">
      <c r="A1602" s="22"/>
      <c r="B1602" s="111"/>
      <c r="C1602" s="111"/>
      <c r="D1602" s="111"/>
      <c r="E1602" s="22"/>
      <c r="F1602" s="22"/>
      <c r="G1602" s="22"/>
      <c r="H1602" s="22"/>
      <c r="I1602" s="22"/>
      <c r="J1602" s="22"/>
      <c r="K1602" s="22"/>
      <c r="L1602" s="22"/>
      <c r="M1602" s="22"/>
      <c r="N1602" s="22"/>
      <c r="O1602" s="22"/>
      <c r="P1602" s="22"/>
      <c r="Q1602" s="22"/>
      <c r="R1602" s="22"/>
    </row>
    <row r="1603" spans="1:18">
      <c r="A1603" s="22"/>
      <c r="B1603" s="111"/>
      <c r="C1603" s="111"/>
      <c r="D1603" s="111"/>
      <c r="E1603" s="22"/>
      <c r="F1603" s="22"/>
      <c r="G1603" s="22"/>
      <c r="H1603" s="22"/>
      <c r="I1603" s="22"/>
      <c r="J1603" s="22"/>
      <c r="K1603" s="22"/>
      <c r="L1603" s="22"/>
      <c r="M1603" s="22"/>
      <c r="N1603" s="22"/>
      <c r="O1603" s="22"/>
      <c r="P1603" s="22"/>
      <c r="Q1603" s="22"/>
      <c r="R1603" s="22"/>
    </row>
    <row r="1604" spans="1:18">
      <c r="A1604" s="22"/>
      <c r="B1604" s="111"/>
      <c r="C1604" s="111"/>
      <c r="D1604" s="111"/>
      <c r="E1604" s="22"/>
      <c r="F1604" s="22"/>
      <c r="G1604" s="22"/>
      <c r="H1604" s="22"/>
      <c r="I1604" s="22"/>
      <c r="J1604" s="22"/>
      <c r="K1604" s="22"/>
      <c r="L1604" s="22"/>
      <c r="M1604" s="22"/>
      <c r="N1604" s="22"/>
      <c r="O1604" s="22"/>
      <c r="P1604" s="22"/>
      <c r="Q1604" s="22"/>
      <c r="R1604" s="22"/>
    </row>
    <row r="1605" spans="1:18">
      <c r="A1605" s="22"/>
      <c r="B1605" s="111"/>
      <c r="C1605" s="111"/>
      <c r="D1605" s="111"/>
      <c r="E1605" s="22"/>
      <c r="F1605" s="22"/>
      <c r="G1605" s="22"/>
      <c r="H1605" s="22"/>
      <c r="I1605" s="22"/>
      <c r="J1605" s="22"/>
      <c r="K1605" s="22"/>
      <c r="L1605" s="22"/>
      <c r="M1605" s="22"/>
      <c r="N1605" s="22"/>
      <c r="O1605" s="22"/>
      <c r="P1605" s="22"/>
      <c r="Q1605" s="22"/>
      <c r="R1605" s="22"/>
    </row>
    <row r="1606" spans="1:18">
      <c r="A1606" s="22"/>
      <c r="B1606" s="111"/>
      <c r="C1606" s="111"/>
      <c r="D1606" s="111"/>
      <c r="E1606" s="22"/>
      <c r="F1606" s="22"/>
      <c r="G1606" s="22"/>
      <c r="H1606" s="22"/>
      <c r="I1606" s="22"/>
      <c r="J1606" s="22"/>
      <c r="K1606" s="22"/>
      <c r="L1606" s="22"/>
      <c r="M1606" s="22"/>
      <c r="N1606" s="22"/>
      <c r="O1606" s="22"/>
      <c r="P1606" s="22"/>
      <c r="Q1606" s="22"/>
      <c r="R1606" s="22"/>
    </row>
    <row r="1607" spans="1:18">
      <c r="A1607" s="22"/>
      <c r="B1607" s="111"/>
      <c r="C1607" s="111"/>
      <c r="D1607" s="111"/>
      <c r="E1607" s="22"/>
      <c r="F1607" s="22"/>
      <c r="G1607" s="22"/>
      <c r="H1607" s="22"/>
      <c r="I1607" s="22"/>
      <c r="J1607" s="22"/>
      <c r="K1607" s="22"/>
      <c r="L1607" s="22"/>
      <c r="M1607" s="22"/>
      <c r="N1607" s="22"/>
      <c r="O1607" s="22"/>
      <c r="P1607" s="22"/>
      <c r="Q1607" s="22"/>
      <c r="R1607" s="22"/>
    </row>
    <row r="1608" spans="1:18">
      <c r="A1608" s="22"/>
      <c r="B1608" s="111"/>
      <c r="C1608" s="111"/>
      <c r="D1608" s="111"/>
      <c r="E1608" s="22"/>
      <c r="F1608" s="22"/>
      <c r="G1608" s="22"/>
      <c r="H1608" s="22"/>
      <c r="I1608" s="22"/>
      <c r="J1608" s="22"/>
      <c r="K1608" s="22"/>
      <c r="L1608" s="22"/>
      <c r="M1608" s="22"/>
      <c r="N1608" s="22"/>
      <c r="O1608" s="22"/>
      <c r="P1608" s="22"/>
      <c r="Q1608" s="22"/>
      <c r="R1608" s="22"/>
    </row>
    <row r="1609" spans="1:18">
      <c r="A1609" s="22"/>
      <c r="B1609" s="111"/>
      <c r="C1609" s="111"/>
      <c r="D1609" s="111"/>
      <c r="E1609" s="22"/>
      <c r="F1609" s="22"/>
      <c r="G1609" s="22"/>
      <c r="H1609" s="22"/>
      <c r="I1609" s="22"/>
      <c r="J1609" s="22"/>
      <c r="K1609" s="22"/>
      <c r="L1609" s="22"/>
      <c r="M1609" s="22"/>
      <c r="N1609" s="22"/>
      <c r="O1609" s="22"/>
      <c r="P1609" s="22"/>
      <c r="Q1609" s="22"/>
      <c r="R1609" s="22"/>
    </row>
    <row r="1610" spans="1:18">
      <c r="A1610" s="22"/>
      <c r="B1610" s="111"/>
      <c r="C1610" s="111"/>
      <c r="D1610" s="111"/>
      <c r="E1610" s="22"/>
      <c r="F1610" s="22"/>
      <c r="G1610" s="22"/>
      <c r="H1610" s="22"/>
      <c r="I1610" s="22"/>
      <c r="J1610" s="22"/>
      <c r="K1610" s="22"/>
      <c r="L1610" s="22"/>
      <c r="M1610" s="22"/>
      <c r="N1610" s="22"/>
      <c r="O1610" s="22"/>
      <c r="P1610" s="22"/>
      <c r="Q1610" s="22"/>
      <c r="R1610" s="22"/>
    </row>
    <row r="1611" spans="1:18">
      <c r="A1611" s="22"/>
      <c r="B1611" s="111"/>
      <c r="C1611" s="111"/>
      <c r="D1611" s="111"/>
      <c r="E1611" s="22"/>
      <c r="F1611" s="22"/>
      <c r="G1611" s="22"/>
      <c r="H1611" s="22"/>
      <c r="I1611" s="22"/>
      <c r="J1611" s="22"/>
      <c r="K1611" s="22"/>
      <c r="L1611" s="22"/>
      <c r="M1611" s="22"/>
      <c r="N1611" s="22"/>
      <c r="O1611" s="22"/>
      <c r="P1611" s="22"/>
      <c r="Q1611" s="22"/>
      <c r="R1611" s="22"/>
    </row>
    <row r="1612" spans="1:18">
      <c r="A1612" s="22"/>
      <c r="B1612" s="111"/>
      <c r="C1612" s="111"/>
      <c r="D1612" s="111"/>
      <c r="E1612" s="22"/>
      <c r="F1612" s="22"/>
      <c r="G1612" s="22"/>
      <c r="H1612" s="22"/>
      <c r="I1612" s="22"/>
      <c r="J1612" s="22"/>
      <c r="K1612" s="22"/>
      <c r="L1612" s="22"/>
      <c r="M1612" s="22"/>
      <c r="N1612" s="22"/>
      <c r="O1612" s="22"/>
      <c r="P1612" s="22"/>
      <c r="Q1612" s="22"/>
      <c r="R1612"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honeticPr fontId="47"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855"/>
  <sheetViews>
    <sheetView zoomScale="85" zoomScaleNormal="85" workbookViewId="0">
      <pane ySplit="11" topLeftCell="A12" activePane="bottomLeft" state="frozen"/>
      <selection pane="bottomLeft" activeCell="A19" sqref="A19"/>
    </sheetView>
  </sheetViews>
  <sheetFormatPr defaultRowHeight="15"/>
  <cols>
    <col min="1" max="1" width="22.5703125" style="1" customWidth="1"/>
    <col min="2" max="2" width="30.5703125" customWidth="1"/>
    <col min="3" max="3" width="17.28515625" style="3" customWidth="1"/>
    <col min="4" max="4" width="53.28515625" bestFit="1" customWidth="1"/>
    <col min="5" max="5" width="19.28515625" style="1" hidden="1" customWidth="1"/>
    <col min="6" max="7" width="20.5703125" style="7" customWidth="1"/>
    <col min="8" max="8" width="46.5703125" customWidth="1"/>
    <col min="9" max="14" width="18.5703125" style="1" customWidth="1"/>
  </cols>
  <sheetData>
    <row r="1" spans="1:14" ht="20.100000000000001" customHeight="1">
      <c r="F1" s="151"/>
      <c r="G1" s="151"/>
    </row>
    <row r="2" spans="1:14" ht="20.100000000000001" customHeight="1">
      <c r="F2" s="151"/>
      <c r="G2" s="151"/>
    </row>
    <row r="3" spans="1:14" ht="20.100000000000001" customHeight="1">
      <c r="F3" s="151"/>
      <c r="G3" s="151"/>
    </row>
    <row r="4" spans="1:14" ht="20.100000000000001" customHeight="1">
      <c r="F4" s="151"/>
      <c r="G4" s="151"/>
    </row>
    <row r="5" spans="1:14" ht="20.100000000000001" customHeight="1">
      <c r="F5" s="151"/>
      <c r="G5" s="151"/>
    </row>
    <row r="6" spans="1:14" ht="20.100000000000001" customHeight="1">
      <c r="F6" s="151"/>
      <c r="G6" s="151"/>
    </row>
    <row r="7" spans="1:14" ht="20.100000000000001" customHeight="1">
      <c r="F7" s="151"/>
      <c r="G7" s="151"/>
    </row>
    <row r="8" spans="1:14" ht="20.100000000000001" customHeight="1" thickBot="1">
      <c r="F8" s="151"/>
      <c r="G8" s="151"/>
    </row>
    <row r="9" spans="1:14" ht="20.100000000000001" customHeight="1" thickBot="1">
      <c r="A9" s="22"/>
      <c r="B9" s="111"/>
      <c r="C9" s="110"/>
      <c r="D9" s="111"/>
      <c r="E9" s="22"/>
      <c r="F9" s="152"/>
      <c r="G9" s="152"/>
      <c r="H9" s="111"/>
      <c r="I9" s="232" t="s">
        <v>234</v>
      </c>
      <c r="J9" s="233"/>
      <c r="K9" s="233"/>
      <c r="L9" s="233"/>
      <c r="M9" s="233"/>
      <c r="N9" s="234"/>
    </row>
    <row r="10" spans="1:14" ht="18.75" thickBot="1">
      <c r="A10" s="247" t="s">
        <v>344</v>
      </c>
      <c r="B10" s="286" t="s">
        <v>346</v>
      </c>
      <c r="C10" s="288" t="s">
        <v>236</v>
      </c>
      <c r="D10" s="289"/>
      <c r="E10" s="290"/>
      <c r="F10" s="257" t="s">
        <v>457</v>
      </c>
      <c r="G10" s="258"/>
      <c r="H10" s="285"/>
      <c r="I10" s="223" t="s">
        <v>458</v>
      </c>
      <c r="J10" s="224"/>
      <c r="K10" s="225"/>
      <c r="L10" s="209" t="s">
        <v>459</v>
      </c>
      <c r="M10" s="210"/>
      <c r="N10" s="211"/>
    </row>
    <row r="11" spans="1:14" ht="20.100000000000001" customHeight="1" thickBot="1">
      <c r="A11" s="249"/>
      <c r="B11" s="287"/>
      <c r="C11" s="153" t="s">
        <v>244</v>
      </c>
      <c r="D11" s="154" t="s">
        <v>245</v>
      </c>
      <c r="E11" s="155" t="s">
        <v>246</v>
      </c>
      <c r="F11" s="180" t="s">
        <v>460</v>
      </c>
      <c r="G11" s="181" t="s">
        <v>461</v>
      </c>
      <c r="H11" s="199" t="s">
        <v>243</v>
      </c>
      <c r="I11" s="97" t="s">
        <v>104</v>
      </c>
      <c r="J11" s="158" t="s">
        <v>249</v>
      </c>
      <c r="K11" s="159" t="s">
        <v>106</v>
      </c>
      <c r="L11" s="160" t="s">
        <v>104</v>
      </c>
      <c r="M11" s="182" t="s">
        <v>249</v>
      </c>
      <c r="N11" s="67" t="s">
        <v>106</v>
      </c>
    </row>
    <row r="12" spans="1:14">
      <c r="A12" s="117" t="s">
        <v>356</v>
      </c>
      <c r="B12" s="118" t="s">
        <v>352</v>
      </c>
      <c r="C12" s="183" t="s">
        <v>326</v>
      </c>
      <c r="D12" s="162" t="str">
        <f>IFERROR(IF(C12="No CAS","",INDEX('DEQ Pollutant List'!$C$7:$C$611,MATCH('5. Pollutant Emissions - MB'!C12,'DEQ Pollutant List'!$B$7:$B$611,0))),"")</f>
        <v>Methanol</v>
      </c>
      <c r="E12" s="113">
        <f>IFERROR(IF(OR($C12="",$C12="No CAS"),INDEX('DEQ Pollutant List'!$A$7:$A$611,MATCH($D12,'DEQ Pollutant List'!$C$7:$C$611,0)),INDEX('DEQ Pollutant List'!$A$7:$A$611,MATCH($C12,'DEQ Pollutant List'!$B$7:$B$611,0))),"")</f>
        <v>321</v>
      </c>
      <c r="F12" s="184">
        <v>0</v>
      </c>
      <c r="G12" s="185">
        <v>0.35</v>
      </c>
      <c r="H12" s="166"/>
      <c r="I12" s="167">
        <f>(INDEX('4. Material Balance Activities'!$G:$G,MATCH($B12,'4. Material Balance Activities'!$C:$C,0))-INDEX('4. Material Balance Activities'!$M:$M,MATCH($B12,'4. Material Balance Activities'!$C:$C,0)))*$G12*(1-$F12)</f>
        <v>3500</v>
      </c>
      <c r="J12" s="168">
        <f>(INDEX('4. Material Balance Activities'!$H:$H,MATCH($B12,'4. Material Balance Activities'!$C:$C,0))-INDEX('4. Material Balance Activities'!$N:$N,MATCH($B12,'4. Material Balance Activities'!$C:$C,0)))*$G12*(1-$F12)</f>
        <v>3989.9999999999995</v>
      </c>
      <c r="K12" s="186">
        <f>(INDEX('4. Material Balance Activities'!$I:$I,MATCH($B12,'4. Material Balance Activities'!$C:$C,0))-INDEX('4. Material Balance Activities'!$O:$O,MATCH($B12,'4. Material Balance Activities'!$C:$C,0)))*$G12*(1-$F12)</f>
        <v>5250</v>
      </c>
      <c r="L12" s="167">
        <f>(INDEX('4. Material Balance Activities'!$J:$J,MATCH($B12,'4. Material Balance Activities'!$C:$C,0))-INDEX('4. Material Balance Activities'!$P:$P,MATCH($B12,'4. Material Balance Activities'!$C:$C,0)))*$G12*(1-$F12)</f>
        <v>10.85</v>
      </c>
      <c r="M12" s="168">
        <f>(INDEX('4. Material Balance Activities'!$K:$K,MATCH($B12,'4. Material Balance Activities'!$C:$C,0))-INDEX('4. Material Balance Activities'!$Q:$Q,MATCH($B12,'4. Material Balance Activities'!$C:$C,0)))*$G12*(1-$F12)</f>
        <v>11.549999999999999</v>
      </c>
      <c r="N12" s="187">
        <f>(INDEX('4. Material Balance Activities'!$L:$L,MATCH($B12,'4. Material Balance Activities'!$C:$C,0))-INDEX('4. Material Balance Activities'!$R:$R,MATCH($B12,'4. Material Balance Activities'!$C:$C,0)))*$G12*(1-$F12)</f>
        <v>13.299999999999999</v>
      </c>
    </row>
    <row r="13" spans="1:14">
      <c r="A13" s="117" t="s">
        <v>356</v>
      </c>
      <c r="B13" s="118" t="s">
        <v>352</v>
      </c>
      <c r="C13" s="188" t="s">
        <v>462</v>
      </c>
      <c r="D13" s="119" t="str">
        <f>IFERROR(IF(C13="No CAS","",INDEX('DEQ Pollutant List'!$C$7:$C$611,MATCH('5. Pollutant Emissions - MB'!C13,'DEQ Pollutant List'!$B$7:$B$611,0))),"")</f>
        <v>4-Vinylcyclohexene</v>
      </c>
      <c r="E13" s="113">
        <f>IFERROR(IF(OR($C13="",$C13="No CAS"),INDEX('DEQ Pollutant List'!$A$7:$A$611,MATCH($D13,'DEQ Pollutant List'!$C$7:$C$611,0)),INDEX('DEQ Pollutant List'!$A$7:$A$611,MATCH($C13,'DEQ Pollutant List'!$B$7:$B$611,0))),"")</f>
        <v>625</v>
      </c>
      <c r="F13" s="184">
        <v>0</v>
      </c>
      <c r="G13" s="185">
        <v>0.48</v>
      </c>
      <c r="H13" s="166"/>
      <c r="I13" s="171">
        <f>(INDEX('4. Material Balance Activities'!$G:$G,MATCH($B13,'4. Material Balance Activities'!$C:$C,0))-INDEX('4. Material Balance Activities'!$M:$M,MATCH($B13,'4. Material Balance Activities'!$C:$C,0)))*$G13*(1-$F13)</f>
        <v>4800</v>
      </c>
      <c r="J13" s="173">
        <f>(INDEX('4. Material Balance Activities'!$H:$H,MATCH($B13,'4. Material Balance Activities'!$C:$C,0))-INDEX('4. Material Balance Activities'!$N:$N,MATCH($B13,'4. Material Balance Activities'!$C:$C,0)))*$G13*(1-$F13)</f>
        <v>5472</v>
      </c>
      <c r="K13" s="189">
        <f>(INDEX('4. Material Balance Activities'!$I:$I,MATCH($B13,'4. Material Balance Activities'!$C:$C,0))-INDEX('4. Material Balance Activities'!$O:$O,MATCH($B13,'4. Material Balance Activities'!$C:$C,0)))*$G13*(1-$F13)</f>
        <v>7200</v>
      </c>
      <c r="L13" s="171">
        <f>(INDEX('4. Material Balance Activities'!$J:$J,MATCH($B13,'4. Material Balance Activities'!$C:$C,0))-INDEX('4. Material Balance Activities'!$P:$P,MATCH($B13,'4. Material Balance Activities'!$C:$C,0)))*$G13*(1-$F13)</f>
        <v>14.879999999999999</v>
      </c>
      <c r="M13" s="173">
        <f>(INDEX('4. Material Balance Activities'!$K:$K,MATCH($B13,'4. Material Balance Activities'!$C:$C,0))-INDEX('4. Material Balance Activities'!$Q:$Q,MATCH($B13,'4. Material Balance Activities'!$C:$C,0)))*$G13*(1-$F13)</f>
        <v>15.84</v>
      </c>
      <c r="N13" s="113">
        <f>(INDEX('4. Material Balance Activities'!$L:$L,MATCH($B13,'4. Material Balance Activities'!$C:$C,0))-INDEX('4. Material Balance Activities'!$R:$R,MATCH($B13,'4. Material Balance Activities'!$C:$C,0)))*$G13*(1-$F13)</f>
        <v>18.239999999999998</v>
      </c>
    </row>
    <row r="14" spans="1:14">
      <c r="A14" s="117" t="s">
        <v>356</v>
      </c>
      <c r="B14" s="118" t="s">
        <v>352</v>
      </c>
      <c r="C14" s="188" t="s">
        <v>266</v>
      </c>
      <c r="D14" s="119" t="str">
        <f>IFERROR(IF(C14="No CAS","",INDEX('DEQ Pollutant List'!$C$7:$C$611,MATCH('5. Pollutant Emissions - MB'!C14,'DEQ Pollutant List'!$B$7:$B$611,0))),"")</f>
        <v>Chromium VI, chromate and dichromate particulate</v>
      </c>
      <c r="E14" s="113">
        <f>IFERROR(IF(OR($C14="",$C14="No CAS"),INDEX('DEQ Pollutant List'!$A$7:$A$611,MATCH($D14,'DEQ Pollutant List'!$C$7:$C$611,0)),INDEX('DEQ Pollutant List'!$A$7:$A$611,MATCH($C14,'DEQ Pollutant List'!$B$7:$B$611,0))),"")</f>
        <v>136</v>
      </c>
      <c r="F14" s="184">
        <f>1-((1-0.72)*(1-0.99))</f>
        <v>0.99719999999999998</v>
      </c>
      <c r="G14" s="185">
        <v>0.05</v>
      </c>
      <c r="H14" s="166" t="s">
        <v>463</v>
      </c>
      <c r="I14" s="171">
        <f>(INDEX('4. Material Balance Activities'!$G:$G,MATCH($B14,'4. Material Balance Activities'!$C:$C,0))-INDEX('4. Material Balance Activities'!$M:$M,MATCH($B14,'4. Material Balance Activities'!$C:$C,0)))*$G14*(1-$F14)</f>
        <v>1.4000000000000123</v>
      </c>
      <c r="J14" s="173">
        <f>(INDEX('4. Material Balance Activities'!$H:$H,MATCH($B14,'4. Material Balance Activities'!$C:$C,0))-INDEX('4. Material Balance Activities'!$N:$N,MATCH($B14,'4. Material Balance Activities'!$C:$C,0)))*$G14*(1-$F14)</f>
        <v>1.5960000000000141</v>
      </c>
      <c r="K14" s="189">
        <f>(INDEX('4. Material Balance Activities'!$I:$I,MATCH($B14,'4. Material Balance Activities'!$C:$C,0))-INDEX('4. Material Balance Activities'!$O:$O,MATCH($B14,'4. Material Balance Activities'!$C:$C,0)))*$G14*(1-$F14)</f>
        <v>2.1000000000000183</v>
      </c>
      <c r="L14" s="171">
        <f>(INDEX('4. Material Balance Activities'!$J:$J,MATCH($B14,'4. Material Balance Activities'!$C:$C,0))-INDEX('4. Material Balance Activities'!$P:$P,MATCH($B14,'4. Material Balance Activities'!$C:$C,0)))*$G14*(1-$F14)</f>
        <v>4.3400000000000383E-3</v>
      </c>
      <c r="M14" s="173">
        <f>(INDEX('4. Material Balance Activities'!$K:$K,MATCH($B14,'4. Material Balance Activities'!$C:$C,0))-INDEX('4. Material Balance Activities'!$Q:$Q,MATCH($B14,'4. Material Balance Activities'!$C:$C,0)))*$G14*(1-$F14)</f>
        <v>4.6200000000000407E-3</v>
      </c>
      <c r="N14" s="189">
        <f>(INDEX('4. Material Balance Activities'!$L:$L,MATCH($B14,'4. Material Balance Activities'!$C:$C,0))-INDEX('4. Material Balance Activities'!$R:$R,MATCH($B14,'4. Material Balance Activities'!$C:$C,0)))*$G14*(1-$F14)</f>
        <v>5.3200000000000469E-3</v>
      </c>
    </row>
    <row r="15" spans="1:14">
      <c r="A15" s="117" t="s">
        <v>356</v>
      </c>
      <c r="B15" s="118" t="s">
        <v>355</v>
      </c>
      <c r="C15" s="188" t="s">
        <v>464</v>
      </c>
      <c r="D15" s="119" t="str">
        <f>IFERROR(IF(C15="No CAS","",INDEX('DEQ Pollutant List'!$C$7:$C$611,MATCH('5. Pollutant Emissions - MB'!C15,'DEQ Pollutant List'!$B$7:$B$611,0))),"")</f>
        <v>2-Phenylphenol</v>
      </c>
      <c r="E15" s="113">
        <f>IFERROR(IF(OR($C15="",$C15="No CAS"),INDEX('DEQ Pollutant List'!$A$7:$A$611,MATCH($D15,'DEQ Pollutant List'!$C$7:$C$611,0)),INDEX('DEQ Pollutant List'!$A$7:$A$611,MATCH($C15,'DEQ Pollutant List'!$B$7:$B$611,0))),"")</f>
        <v>502</v>
      </c>
      <c r="F15" s="184">
        <v>0</v>
      </c>
      <c r="G15" s="185">
        <v>5.0000000000000001E-3</v>
      </c>
      <c r="H15" s="166"/>
      <c r="I15" s="171">
        <f>(INDEX('4. Material Balance Activities'!$G:$G,MATCH($B15,'4. Material Balance Activities'!$C:$C,0))-INDEX('4. Material Balance Activities'!$M:$M,MATCH($B15,'4. Material Balance Activities'!$C:$C,0)))*$G15*(1-$F15)</f>
        <v>4.6749999999999998</v>
      </c>
      <c r="J15" s="173">
        <f>(INDEX('4. Material Balance Activities'!$H:$H,MATCH($B15,'4. Material Balance Activities'!$C:$C,0))-INDEX('4. Material Balance Activities'!$N:$N,MATCH($B15,'4. Material Balance Activities'!$C:$C,0)))*$G15*(1-$F15)</f>
        <v>5.8500000000000005</v>
      </c>
      <c r="K15" s="189">
        <f>(INDEX('4. Material Balance Activities'!$I:$I,MATCH($B15,'4. Material Balance Activities'!$C:$C,0))-INDEX('4. Material Balance Activities'!$O:$O,MATCH($B15,'4. Material Balance Activities'!$C:$C,0)))*$G15*(1-$F15)</f>
        <v>7.3</v>
      </c>
      <c r="L15" s="171">
        <f>(INDEX('4. Material Balance Activities'!$J:$J,MATCH($B15,'4. Material Balance Activities'!$C:$C,0))-INDEX('4. Material Balance Activities'!$P:$P,MATCH($B15,'4. Material Balance Activities'!$C:$C,0)))*$G15*(1-$F15)</f>
        <v>2.2499999999999999E-2</v>
      </c>
      <c r="M15" s="173">
        <f>(INDEX('4. Material Balance Activities'!$K:$K,MATCH($B15,'4. Material Balance Activities'!$C:$C,0))-INDEX('4. Material Balance Activities'!$Q:$Q,MATCH($B15,'4. Material Balance Activities'!$C:$C,0)))*$G15*(1-$F15)</f>
        <v>4.4999999999999998E-2</v>
      </c>
      <c r="N15" s="189">
        <f>(INDEX('4. Material Balance Activities'!$L:$L,MATCH($B15,'4. Material Balance Activities'!$C:$C,0))-INDEX('4. Material Balance Activities'!$R:$R,MATCH($B15,'4. Material Balance Activities'!$C:$C,0)))*$G15*(1-$F15)</f>
        <v>6.5000000000000002E-2</v>
      </c>
    </row>
    <row r="16" spans="1:14">
      <c r="A16" s="117" t="s">
        <v>356</v>
      </c>
      <c r="B16" s="118" t="s">
        <v>355</v>
      </c>
      <c r="C16" s="188" t="s">
        <v>270</v>
      </c>
      <c r="D16" s="119" t="str">
        <f>IFERROR(IF(C16="No CAS","",INDEX('DEQ Pollutant List'!$C$7:$C$611,MATCH('5. Pollutant Emissions - MB'!C16,'DEQ Pollutant List'!$B$7:$B$611,0))),"")</f>
        <v>Formaldehyde</v>
      </c>
      <c r="E16" s="113">
        <f>IFERROR(IF(OR($C16="",$C16="No CAS"),INDEX('DEQ Pollutant List'!$A$7:$A$611,MATCH($D16,'DEQ Pollutant List'!$C$7:$C$611,0)),INDEX('DEQ Pollutant List'!$A$7:$A$611,MATCH($C16,'DEQ Pollutant List'!$B$7:$B$611,0))),"")</f>
        <v>250</v>
      </c>
      <c r="F16" s="184">
        <v>0</v>
      </c>
      <c r="G16" s="185">
        <v>0.7</v>
      </c>
      <c r="H16" s="166"/>
      <c r="I16" s="171">
        <f>(INDEX('4. Material Balance Activities'!$G:$G,MATCH($B16,'4. Material Balance Activities'!$C:$C,0))-INDEX('4. Material Balance Activities'!$M:$M,MATCH($B16,'4. Material Balance Activities'!$C:$C,0)))*$G16*(1-$F16)</f>
        <v>654.5</v>
      </c>
      <c r="J16" s="173">
        <f>(INDEX('4. Material Balance Activities'!$H:$H,MATCH($B16,'4. Material Balance Activities'!$C:$C,0))-INDEX('4. Material Balance Activities'!$N:$N,MATCH($B16,'4. Material Balance Activities'!$C:$C,0)))*$G16*(1-$F16)</f>
        <v>819</v>
      </c>
      <c r="K16" s="189">
        <f>(INDEX('4. Material Balance Activities'!$I:$I,MATCH($B16,'4. Material Balance Activities'!$C:$C,0))-INDEX('4. Material Balance Activities'!$O:$O,MATCH($B16,'4. Material Balance Activities'!$C:$C,0)))*$G16*(1-$F16)</f>
        <v>1021.9999999999999</v>
      </c>
      <c r="L16" s="171">
        <f>(INDEX('4. Material Balance Activities'!$J:$J,MATCH($B16,'4. Material Balance Activities'!$C:$C,0))-INDEX('4. Material Balance Activities'!$P:$P,MATCH($B16,'4. Material Balance Activities'!$C:$C,0)))*$G16*(1-$F16)</f>
        <v>3.15</v>
      </c>
      <c r="M16" s="173">
        <f>(INDEX('4. Material Balance Activities'!$K:$K,MATCH($B16,'4. Material Balance Activities'!$C:$C,0))-INDEX('4. Material Balance Activities'!$Q:$Q,MATCH($B16,'4. Material Balance Activities'!$C:$C,0)))*$G16*(1-$F16)</f>
        <v>6.3</v>
      </c>
      <c r="N16" s="189">
        <f>(INDEX('4. Material Balance Activities'!$L:$L,MATCH($B16,'4. Material Balance Activities'!$C:$C,0))-INDEX('4. Material Balance Activities'!$R:$R,MATCH($B16,'4. Material Balance Activities'!$C:$C,0)))*$G16*(1-$F16)</f>
        <v>9.1</v>
      </c>
    </row>
    <row r="17" spans="1:14">
      <c r="A17" s="117" t="s">
        <v>356</v>
      </c>
      <c r="B17" s="118" t="s">
        <v>355</v>
      </c>
      <c r="C17" s="188" t="s">
        <v>295</v>
      </c>
      <c r="D17" s="119" t="str">
        <f>IFERROR(IF(C17="No CAS","",INDEX('DEQ Pollutant List'!$C$7:$C$611,MATCH('5. Pollutant Emissions - MB'!C17,'DEQ Pollutant List'!$B$7:$B$611,0))),"")</f>
        <v>Antimony and compounds</v>
      </c>
      <c r="E17" s="113">
        <f>IFERROR(IF(OR($C17="",$C17="No CAS"),INDEX('DEQ Pollutant List'!$A$7:$A$611,MATCH($D17,'DEQ Pollutant List'!$C$7:$C$611,0)),INDEX('DEQ Pollutant List'!$A$7:$A$611,MATCH($C17,'DEQ Pollutant List'!$B$7:$B$611,0))),"")</f>
        <v>33</v>
      </c>
      <c r="F17" s="184">
        <f>1-((1-0.72)*(1-0.99))</f>
        <v>0.99719999999999998</v>
      </c>
      <c r="G17" s="185">
        <v>0.05</v>
      </c>
      <c r="H17" s="166" t="s">
        <v>463</v>
      </c>
      <c r="I17" s="171">
        <f>(INDEX('4. Material Balance Activities'!$G:$G,MATCH($B17,'4. Material Balance Activities'!$C:$C,0))-INDEX('4. Material Balance Activities'!$M:$M,MATCH($B17,'4. Material Balance Activities'!$C:$C,0)))*$G17*(1-$F17)</f>
        <v>0.13090000000000115</v>
      </c>
      <c r="J17" s="173">
        <f>(INDEX('4. Material Balance Activities'!$H:$H,MATCH($B17,'4. Material Balance Activities'!$C:$C,0))-INDEX('4. Material Balance Activities'!$N:$N,MATCH($B17,'4. Material Balance Activities'!$C:$C,0)))*$G17*(1-$F17)</f>
        <v>0.16380000000000144</v>
      </c>
      <c r="K17" s="189">
        <f>(INDEX('4. Material Balance Activities'!$I:$I,MATCH($B17,'4. Material Balance Activities'!$C:$C,0))-INDEX('4. Material Balance Activities'!$O:$O,MATCH($B17,'4. Material Balance Activities'!$C:$C,0)))*$G17*(1-$F17)</f>
        <v>0.2044000000000018</v>
      </c>
      <c r="L17" s="171">
        <f>(INDEX('4. Material Balance Activities'!$J:$J,MATCH($B17,'4. Material Balance Activities'!$C:$C,0))-INDEX('4. Material Balance Activities'!$P:$P,MATCH($B17,'4. Material Balance Activities'!$C:$C,0)))*$G17*(1-$F17)</f>
        <v>6.3000000000000556E-4</v>
      </c>
      <c r="M17" s="173">
        <f>(INDEX('4. Material Balance Activities'!$K:$K,MATCH($B17,'4. Material Balance Activities'!$C:$C,0))-INDEX('4. Material Balance Activities'!$Q:$Q,MATCH($B17,'4. Material Balance Activities'!$C:$C,0)))*$G17*(1-$F17)</f>
        <v>1.2600000000000111E-3</v>
      </c>
      <c r="N17" s="189">
        <f>(INDEX('4. Material Balance Activities'!$L:$L,MATCH($B17,'4. Material Balance Activities'!$C:$C,0))-INDEX('4. Material Balance Activities'!$R:$R,MATCH($B17,'4. Material Balance Activities'!$C:$C,0)))*$G17*(1-$F17)</f>
        <v>1.820000000000016E-3</v>
      </c>
    </row>
    <row r="18" spans="1:14">
      <c r="A18" s="69"/>
      <c r="B18" s="129"/>
      <c r="C18" s="190"/>
      <c r="D18" s="71"/>
      <c r="E18" s="113" t="str">
        <f>IFERROR(IF(OR($C18="",$C18="No CAS"),INDEX('DEQ Pollutant List'!$A$7:$A$611,MATCH($D18,'DEQ Pollutant List'!$C$7:$C$611,0)),INDEX('DEQ Pollutant List'!$A$7:$A$611,MATCH($C18,'DEQ Pollutant List'!$B$7:$B$611,0))),"")</f>
        <v/>
      </c>
      <c r="F18" s="191"/>
      <c r="G18" s="192"/>
      <c r="H18" s="178"/>
      <c r="I18" s="176"/>
      <c r="J18" s="179"/>
      <c r="K18" s="73"/>
      <c r="L18" s="176"/>
      <c r="M18" s="179"/>
      <c r="N18" s="73"/>
    </row>
    <row r="19" spans="1:14">
      <c r="A19" s="194" t="s">
        <v>356</v>
      </c>
      <c r="B19" s="77" t="s">
        <v>358</v>
      </c>
      <c r="C19" s="135" t="s">
        <v>269</v>
      </c>
      <c r="D19" s="79" t="str">
        <f>IFERROR(IF(C19="No CAS","",INDEX('DEQ Pollutant List'!$C$7:$C$611,MATCH('5. Pollutant Emissions - MB'!C19,'DEQ Pollutant List'!$B$7:$B$611,0))),"")</f>
        <v>Ethyl benzene</v>
      </c>
      <c r="E19" s="113">
        <f>IFERROR(IF(OR($C19="",$C19="No CAS"),INDEX('DEQ Pollutant List'!$A$7:$A$611,MATCH($D19,'DEQ Pollutant List'!$C$7:$C$611,0)),INDEX('DEQ Pollutant List'!$A$7:$A$611,MATCH($C19,'DEQ Pollutant List'!$B$7:$B$611,0))),"")</f>
        <v>229</v>
      </c>
      <c r="F19" s="136">
        <v>0</v>
      </c>
      <c r="G19" s="137">
        <v>7.0000000000000001E-3</v>
      </c>
      <c r="H19" s="102" t="s">
        <v>465</v>
      </c>
      <c r="I19" s="196">
        <f>VLOOKUP($B19,'4. Material Balance Activities'!$C$16:$R$356,5,FALSE)*$G19-VLOOKUP($B19,'4. Material Balance Activities'!$C$16:$R$356,11,FALSE)*(1-$F19)</f>
        <v>117.60009549749996</v>
      </c>
      <c r="J19" s="103">
        <f>(VLOOKUP($B19,'4. Material Balance Activities'!$C$16:$R$356,6,FALSE)*$G19-VLOOKUP($B19,'4. Material Balance Activities'!$C$16:$R$356,12,FALSE))*(1-$F19)</f>
        <v>314.33971708518743</v>
      </c>
      <c r="K19" s="81">
        <f>(VLOOKUP($B19,'4. Material Balance Activities'!$C$16:$R$356,7,FALSE)*$G19-VLOOKUP($B19,'4. Material Balance Activities'!$C$16:$R$356,13,FALSE))*(1-$F19)</f>
        <v>314.33971708518743</v>
      </c>
      <c r="L19" s="100" t="s">
        <v>121</v>
      </c>
      <c r="M19" s="103">
        <f>VLOOKUP($B19,'4. Material Balance Activities'!$C$16:$R$356,9,FALSE)*$G19-VLOOKUP($B19,'4. Material Balance Activities'!$C$16:$R$356,15,FALSE)*(1-$F19)</f>
        <v>0.86120470434297924</v>
      </c>
      <c r="N19" s="81">
        <f>VLOOKUP($B19,'4. Material Balance Activities'!$C$16:$R$356,10,FALSE)*$G19-VLOOKUP($B19,'4. Material Balance Activities'!$C$16:$R$356,15,FALSE)*(1-$F19)</f>
        <v>0.86120470434297924</v>
      </c>
    </row>
    <row r="20" spans="1:14">
      <c r="A20" s="194" t="s">
        <v>356</v>
      </c>
      <c r="B20" s="77" t="s">
        <v>358</v>
      </c>
      <c r="C20" s="135" t="s">
        <v>466</v>
      </c>
      <c r="D20" s="79" t="str">
        <f>IFERROR(IF(C20="No CAS","",INDEX('DEQ Pollutant List'!$C$7:$C$611,MATCH('5. Pollutant Emissions - MB'!C20,'DEQ Pollutant List'!$B$7:$B$611,0))),"")</f>
        <v>Ethylene glycol</v>
      </c>
      <c r="E20" s="113"/>
      <c r="F20" s="136">
        <v>0</v>
      </c>
      <c r="G20" s="137">
        <v>6.4122544057138428E-3</v>
      </c>
      <c r="H20" s="102" t="s">
        <v>465</v>
      </c>
      <c r="I20" s="100">
        <f>VLOOKUP($B20,'4. Material Balance Activities'!$C$16:$R$356,5,FALSE)*$G20-VLOOKUP($B20,'4. Material Balance Activities'!$C$16:$R$356,11,FALSE)*(1-$F20)</f>
        <v>107.72596149517325</v>
      </c>
      <c r="J20" s="103">
        <f>(VLOOKUP($B20,'4. Material Balance Activities'!$C$16:$R$356,6,FALSE)*$G20-VLOOKUP($B20,'4. Material Balance Activities'!$C$16:$R$356,12,FALSE))*(1-$F20)</f>
        <v>287.94660511004798</v>
      </c>
      <c r="K20" s="81">
        <f>(VLOOKUP($B20,'4. Material Balance Activities'!$C$16:$R$356,7,FALSE)*$G20-VLOOKUP($B20,'4. Material Balance Activities'!$C$16:$R$356,13,FALSE))*(1-$F20)</f>
        <v>287.94660511004798</v>
      </c>
      <c r="L20" s="100" t="s">
        <v>121</v>
      </c>
      <c r="M20" s="103">
        <f>VLOOKUP($B20,'4. Material Balance Activities'!$C$16:$R$356,9,FALSE)*$G20-VLOOKUP($B20,'4. Material Balance Activities'!$C$16:$R$356,15,FALSE)*(1-$F20)</f>
        <v>0.78889480852067939</v>
      </c>
      <c r="N20" s="81">
        <f>VLOOKUP($B20,'4. Material Balance Activities'!$C$16:$R$356,10,FALSE)*$G20-VLOOKUP($B20,'4. Material Balance Activities'!$C$16:$R$356,15,FALSE)*(1-$F20)</f>
        <v>0.78889480852067939</v>
      </c>
    </row>
    <row r="21" spans="1:14">
      <c r="A21" s="194" t="s">
        <v>356</v>
      </c>
      <c r="B21" s="77" t="s">
        <v>358</v>
      </c>
      <c r="C21" s="135" t="s">
        <v>467</v>
      </c>
      <c r="D21" s="79" t="str">
        <f>IFERROR(IF(C21="No CAS","",INDEX('DEQ Pollutant List'!$C$7:$C$611,MATCH('5. Pollutant Emissions - MB'!C21,'DEQ Pollutant List'!$B$7:$B$611,0))),"")</f>
        <v>Methyl isobutyl ketone (MIBK, hexone)</v>
      </c>
      <c r="E21" s="113"/>
      <c r="F21" s="136">
        <v>0</v>
      </c>
      <c r="G21" s="137">
        <v>6.2300000000000001E-2</v>
      </c>
      <c r="H21" s="102" t="s">
        <v>465</v>
      </c>
      <c r="I21" s="100">
        <f>VLOOKUP($B21,'4. Material Balance Activities'!$C$16:$R$356,5,FALSE)*$G21-VLOOKUP($B21,'4. Material Balance Activities'!$C$16:$R$356,11,FALSE)*(1-$F21)</f>
        <v>1046.6408499277497</v>
      </c>
      <c r="J21" s="103">
        <f>(VLOOKUP($B21,'4. Material Balance Activities'!$C$16:$R$356,6,FALSE)*$G21-VLOOKUP($B21,'4. Material Balance Activities'!$C$16:$R$356,12,FALSE))*(1-$F21)</f>
        <v>2797.6234820581681</v>
      </c>
      <c r="K21" s="81">
        <f>(VLOOKUP($B21,'4. Material Balance Activities'!$C$16:$R$356,7,FALSE)*$G21-VLOOKUP($B21,'4. Material Balance Activities'!$C$16:$R$356,13,FALSE))*(1-$F21)</f>
        <v>2797.6234820581681</v>
      </c>
      <c r="L21" s="100" t="s">
        <v>121</v>
      </c>
      <c r="M21" s="103">
        <f>VLOOKUP($B21,'4. Material Balance Activities'!$C$16:$R$356,9,FALSE)*$G21-VLOOKUP($B21,'4. Material Balance Activities'!$C$16:$R$356,15,FALSE)*(1-$F21)</f>
        <v>7.6647218686525154</v>
      </c>
      <c r="N21" s="81">
        <f>VLOOKUP($B21,'4. Material Balance Activities'!$C$16:$R$356,10,FALSE)*$G21-VLOOKUP($B21,'4. Material Balance Activities'!$C$16:$R$356,15,FALSE)*(1-$F21)</f>
        <v>7.6647218686525154</v>
      </c>
    </row>
    <row r="22" spans="1:14">
      <c r="A22" s="194" t="s">
        <v>356</v>
      </c>
      <c r="B22" s="77" t="s">
        <v>358</v>
      </c>
      <c r="C22" s="135" t="s">
        <v>279</v>
      </c>
      <c r="D22" s="79" t="str">
        <f>IFERROR(IF(C22="No CAS","",INDEX('DEQ Pollutant List'!$C$7:$C$611,MATCH('5. Pollutant Emissions - MB'!C22,'DEQ Pollutant List'!$B$7:$B$611,0))),"")</f>
        <v>Toluene</v>
      </c>
      <c r="E22" s="113"/>
      <c r="F22" s="136">
        <v>0</v>
      </c>
      <c r="G22" s="137">
        <v>8.1500000000000003E-2</v>
      </c>
      <c r="H22" s="102" t="s">
        <v>465</v>
      </c>
      <c r="I22" s="100">
        <f>VLOOKUP($B22,'4. Material Balance Activities'!$C$16:$R$356,5,FALSE)*$G22-VLOOKUP($B22,'4. Material Balance Activities'!$C$16:$R$356,11,FALSE)*(1-$F22)</f>
        <v>1369.2011118637497</v>
      </c>
      <c r="J22" s="103">
        <f>(VLOOKUP($B22,'4. Material Balance Activities'!$C$16:$R$356,6,FALSE)*$G22-VLOOKUP($B22,'4. Material Balance Activities'!$C$16:$R$356,12,FALSE))*(1-$F22)</f>
        <v>3659.8124203489679</v>
      </c>
      <c r="K22" s="81">
        <f>(VLOOKUP($B22,'4. Material Balance Activities'!$C$16:$R$356,7,FALSE)*$G22-VLOOKUP($B22,'4. Material Balance Activities'!$C$16:$R$356,13,FALSE))*(1-$F22)</f>
        <v>3659.8124203489679</v>
      </c>
      <c r="L22" s="100" t="s">
        <v>121</v>
      </c>
      <c r="M22" s="103">
        <f>VLOOKUP($B22,'4. Material Balance Activities'!$C$16:$R$356,9,FALSE)*$G22-VLOOKUP($B22,'4. Material Balance Activities'!$C$16:$R$356,15,FALSE)*(1-$F22)</f>
        <v>10.026883343421829</v>
      </c>
      <c r="N22" s="81">
        <f>VLOOKUP($B22,'4. Material Balance Activities'!$C$16:$R$356,10,FALSE)*$G22-VLOOKUP($B22,'4. Material Balance Activities'!$C$16:$R$356,15,FALSE)*(1-$F22)</f>
        <v>10.026883343421829</v>
      </c>
    </row>
    <row r="23" spans="1:14">
      <c r="A23" s="194" t="s">
        <v>356</v>
      </c>
      <c r="B23" s="77" t="s">
        <v>358</v>
      </c>
      <c r="C23" s="135" t="s">
        <v>468</v>
      </c>
      <c r="D23" s="79" t="str">
        <f>IFERROR(IF(C23="No CAS","",INDEX('DEQ Pollutant List'!$C$7:$C$611,MATCH('5. Pollutant Emissions - MB'!C23,'DEQ Pollutant List'!$B$7:$B$611,0))),"")</f>
        <v>Ethylene glycol monobutyl ether</v>
      </c>
      <c r="E23" s="113"/>
      <c r="F23" s="136">
        <v>0</v>
      </c>
      <c r="G23" s="137">
        <v>2.5499999999999998E-2</v>
      </c>
      <c r="H23" s="102" t="s">
        <v>465</v>
      </c>
      <c r="I23" s="100">
        <f>VLOOKUP($B23,'4. Material Balance Activities'!$C$16:$R$356,5,FALSE)*$G23-VLOOKUP($B23,'4. Material Balance Activities'!$C$16:$R$356,11,FALSE)*(1-$F23)</f>
        <v>428.40034788374982</v>
      </c>
      <c r="J23" s="103">
        <f>(VLOOKUP($B23,'4. Material Balance Activities'!$C$16:$R$356,6,FALSE)*$G23-VLOOKUP($B23,'4. Material Balance Activities'!$C$16:$R$356,12,FALSE))*(1-$F23)</f>
        <v>1145.0946836674684</v>
      </c>
      <c r="K23" s="81">
        <f>(VLOOKUP($B23,'4. Material Balance Activities'!$C$16:$R$356,7,FALSE)*$G23-VLOOKUP($B23,'4. Material Balance Activities'!$C$16:$R$356,13,FALSE))*(1-$F23)</f>
        <v>1145.0946836674684</v>
      </c>
      <c r="L23" s="100" t="s">
        <v>121</v>
      </c>
      <c r="M23" s="103">
        <f>VLOOKUP($B23,'4. Material Balance Activities'!$C$16:$R$356,9,FALSE)*$G23-VLOOKUP($B23,'4. Material Balance Activities'!$C$16:$R$356,15,FALSE)*(1-$F23)</f>
        <v>3.1372457086779955</v>
      </c>
      <c r="N23" s="81">
        <f>VLOOKUP($B23,'4. Material Balance Activities'!$C$16:$R$356,10,FALSE)*$G23-VLOOKUP($B23,'4. Material Balance Activities'!$C$16:$R$356,15,FALSE)*(1-$F23)</f>
        <v>3.1372457086779955</v>
      </c>
    </row>
    <row r="24" spans="1:14">
      <c r="A24" s="194" t="s">
        <v>356</v>
      </c>
      <c r="B24" s="77" t="s">
        <v>358</v>
      </c>
      <c r="C24" s="135" t="s">
        <v>281</v>
      </c>
      <c r="D24" s="79" t="str">
        <f>IFERROR(IF(C24="No CAS","",INDEX('DEQ Pollutant List'!$C$7:$C$611,MATCH('5. Pollutant Emissions - MB'!C24,'DEQ Pollutant List'!$B$7:$B$611,0))),"")</f>
        <v>Xylene (mixture), including m-xylene, o-xylene, p-xylene</v>
      </c>
      <c r="E24" s="113"/>
      <c r="F24" s="136">
        <v>0</v>
      </c>
      <c r="G24" s="137">
        <v>5.5300000000000002E-2</v>
      </c>
      <c r="H24" s="102" t="s">
        <v>465</v>
      </c>
      <c r="I24" s="100">
        <f>VLOOKUP($B24,'4. Material Balance Activities'!$C$16:$R$356,5,FALSE)*$G24-VLOOKUP($B24,'4. Material Balance Activities'!$C$16:$R$356,11,FALSE)*(1-$F24)</f>
        <v>929.04075443024976</v>
      </c>
      <c r="J24" s="103">
        <f>(VLOOKUP($B24,'4. Material Balance Activities'!$C$16:$R$356,6,FALSE)*$G24-VLOOKUP($B24,'4. Material Balance Activities'!$C$16:$R$356,12,FALSE))*(1-$F24)</f>
        <v>2483.2837649729804</v>
      </c>
      <c r="K24" s="81">
        <f>(VLOOKUP($B24,'4. Material Balance Activities'!$C$16:$R$356,7,FALSE)*$G24-VLOOKUP($B24,'4. Material Balance Activities'!$C$16:$R$356,13,FALSE))*(1-$F24)</f>
        <v>2483.2837649729804</v>
      </c>
      <c r="L24" s="100" t="s">
        <v>121</v>
      </c>
      <c r="M24" s="103">
        <f>VLOOKUP($B24,'4. Material Balance Activities'!$C$16:$R$356,9,FALSE)*$G24-VLOOKUP($B24,'4. Material Balance Activities'!$C$16:$R$356,15,FALSE)*(1-$F24)</f>
        <v>6.803517164309536</v>
      </c>
      <c r="N24" s="81">
        <f>VLOOKUP($B24,'4. Material Balance Activities'!$C$16:$R$356,10,FALSE)*$G24-VLOOKUP($B24,'4. Material Balance Activities'!$C$16:$R$356,15,FALSE)*(1-$F24)</f>
        <v>6.803517164309536</v>
      </c>
    </row>
    <row r="25" spans="1:14">
      <c r="A25" s="194" t="s">
        <v>356</v>
      </c>
      <c r="B25" s="77" t="s">
        <v>358</v>
      </c>
      <c r="C25" s="135" t="s">
        <v>272</v>
      </c>
      <c r="D25" s="79" t="str">
        <f>IFERROR(IF(C25="No CAS","",INDEX('DEQ Pollutant List'!$C$7:$C$611,MATCH('5. Pollutant Emissions - MB'!C25,'DEQ Pollutant List'!$B$7:$B$611,0))),"")</f>
        <v>Lead and compounds</v>
      </c>
      <c r="E25" s="113"/>
      <c r="F25" s="136">
        <v>0.996</v>
      </c>
      <c r="G25" s="137">
        <v>2.5000000000000001E-2</v>
      </c>
      <c r="H25" s="102" t="s">
        <v>469</v>
      </c>
      <c r="I25" s="100">
        <f>(VLOOKUP($B25,'4. Material Balance Activities'!$C$16:$R$356,5,FALSE)*$G25-VLOOKUP($B25,'4. Material Balance Activities'!$C$16:$R$356,11,FALSE))*(1-$F25)</f>
        <v>1.6800013642500011</v>
      </c>
      <c r="J25" s="103">
        <f>(VLOOKUP($B25,'4. Material Balance Activities'!$C$16:$R$356,6,FALSE)*$G25-VLOOKUP($B25,'4. Material Balance Activities'!$C$16:$R$356,12,FALSE))*(1-$F25)</f>
        <v>4.4905673869312528</v>
      </c>
      <c r="K25" s="81">
        <f>(VLOOKUP($B25,'4. Material Balance Activities'!$C$16:$R$356,7,FALSE)*$G25-VLOOKUP($B25,'4. Material Balance Activities'!$C$16:$R$356,13,FALSE))*(1-$F25)</f>
        <v>4.4905673869312528</v>
      </c>
      <c r="L25" s="100" t="s">
        <v>121</v>
      </c>
      <c r="M25" s="103">
        <f>VLOOKUP($B25,'4. Material Balance Activities'!$C$16:$R$356,9,FALSE)*$G25-VLOOKUP($B25,'4. Material Balance Activities'!$C$16:$R$356,15,FALSE)*(1-$F25)</f>
        <v>3.0757310869392116</v>
      </c>
      <c r="N25" s="81">
        <f>VLOOKUP($B25,'4. Material Balance Activities'!$C$16:$R$356,10,FALSE)*$G25-VLOOKUP($B25,'4. Material Balance Activities'!$C$16:$R$356,15,FALSE)*(1-$F25)</f>
        <v>3.0757310869392116</v>
      </c>
    </row>
    <row r="26" spans="1:14">
      <c r="A26" s="194" t="s">
        <v>356</v>
      </c>
      <c r="B26" s="77" t="s">
        <v>358</v>
      </c>
      <c r="C26" s="135" t="s">
        <v>265</v>
      </c>
      <c r="D26" s="79" t="str">
        <f>IFERROR(IF(C26="No CAS","",INDEX('DEQ Pollutant List'!$C$7:$C$611,MATCH('5. Pollutant Emissions - MB'!C26,'DEQ Pollutant List'!$B$7:$B$611,0))),"")</f>
        <v>Cadmium and compounds</v>
      </c>
      <c r="E26" s="113"/>
      <c r="F26" s="136">
        <v>0.996</v>
      </c>
      <c r="G26" s="137">
        <v>2.5000000000000001E-4</v>
      </c>
      <c r="H26" s="102" t="s">
        <v>469</v>
      </c>
      <c r="I26" s="100">
        <f>(VLOOKUP($B26,'4. Material Balance Activities'!$C$16:$R$356,5,FALSE)*$G26-VLOOKUP($B26,'4. Material Balance Activities'!$C$16:$R$356,11,FALSE))*(1-$F26)</f>
        <v>1.6800013642500011E-2</v>
      </c>
      <c r="J26" s="103">
        <f>(VLOOKUP($B26,'4. Material Balance Activities'!$C$16:$R$356,6,FALSE)*$G26-VLOOKUP($B26,'4. Material Balance Activities'!$C$16:$R$356,12,FALSE))*(1-$F26)</f>
        <v>4.4905673869312525E-2</v>
      </c>
      <c r="K26" s="81">
        <f>(VLOOKUP($B26,'4. Material Balance Activities'!$C$16:$R$356,7,FALSE)*$G26-VLOOKUP($B26,'4. Material Balance Activities'!$C$16:$R$356,13,FALSE))*(1-$F26)</f>
        <v>4.4905673869312525E-2</v>
      </c>
      <c r="L26" s="100" t="s">
        <v>121</v>
      </c>
      <c r="M26" s="103">
        <f>VLOOKUP($B26,'4. Material Balance Activities'!$C$16:$R$356,9,FALSE)*$G26-VLOOKUP($B26,'4. Material Balance Activities'!$C$16:$R$356,15,FALSE)*(1-$F26)</f>
        <v>3.0757310869392113E-2</v>
      </c>
      <c r="N26" s="81">
        <f>VLOOKUP($B26,'4. Material Balance Activities'!$C$16:$R$356,10,FALSE)*$G26-VLOOKUP($B26,'4. Material Balance Activities'!$C$16:$R$356,15,FALSE)*(1-$F26)</f>
        <v>3.0757310869392113E-2</v>
      </c>
    </row>
    <row r="27" spans="1:14">
      <c r="A27" s="194" t="s">
        <v>356</v>
      </c>
      <c r="B27" s="77" t="s">
        <v>358</v>
      </c>
      <c r="C27" s="135" t="s">
        <v>470</v>
      </c>
      <c r="D27" s="79" t="str">
        <f>IFERROR(IF(C27="No CAS","",INDEX('DEQ Pollutant List'!$C$7:$C$611,MATCH('5. Pollutant Emissions - MB'!C27,'DEQ Pollutant List'!$B$7:$B$611,0))),"")</f>
        <v>Isopropylbenzene (cumene)</v>
      </c>
      <c r="E27" s="113"/>
      <c r="F27" s="136">
        <v>0</v>
      </c>
      <c r="G27" s="137">
        <v>5.9999999999999995E-4</v>
      </c>
      <c r="H27" s="102" t="s">
        <v>465</v>
      </c>
      <c r="I27" s="100">
        <f>VLOOKUP($B27,'4. Material Balance Activities'!$C$16:$R$356,5,FALSE)*$G27-VLOOKUP($B27,'4. Material Balance Activities'!$C$16:$R$356,11,FALSE)*(1-$F27)</f>
        <v>10.080008185499995</v>
      </c>
      <c r="J27" s="103">
        <f>(VLOOKUP($B27,'4. Material Balance Activities'!$C$16:$R$356,6,FALSE)*$G27-VLOOKUP($B27,'4. Material Balance Activities'!$C$16:$R$356,12,FALSE))*(1-$F27)</f>
        <v>26.94340432158749</v>
      </c>
      <c r="K27" s="81">
        <f>(VLOOKUP($B27,'4. Material Balance Activities'!$C$16:$R$356,7,FALSE)*$G27-VLOOKUP($B27,'4. Material Balance Activities'!$C$16:$R$356,13,FALSE))*(1-$F27)</f>
        <v>26.94340432158749</v>
      </c>
      <c r="L27" s="100" t="s">
        <v>121</v>
      </c>
      <c r="M27" s="103">
        <f>VLOOKUP($B27,'4. Material Balance Activities'!$C$16:$R$356,9,FALSE)*$G27-VLOOKUP($B27,'4. Material Balance Activities'!$C$16:$R$356,15,FALSE)*(1-$F27)</f>
        <v>7.3817546086541064E-2</v>
      </c>
      <c r="N27" s="81">
        <f>VLOOKUP($B27,'4. Material Balance Activities'!$C$16:$R$356,10,FALSE)*$G27-VLOOKUP($B27,'4. Material Balance Activities'!$C$16:$R$356,15,FALSE)*(1-$F27)</f>
        <v>7.3817546086541064E-2</v>
      </c>
    </row>
    <row r="28" spans="1:14">
      <c r="A28" s="194" t="s">
        <v>356</v>
      </c>
      <c r="B28" s="77" t="s">
        <v>358</v>
      </c>
      <c r="C28" s="135" t="s">
        <v>266</v>
      </c>
      <c r="D28" s="79" t="str">
        <f>IFERROR(IF(C28="No CAS","",INDEX('DEQ Pollutant List'!$C$7:$C$611,MATCH('5. Pollutant Emissions - MB'!C28,'DEQ Pollutant List'!$B$7:$B$611,0))),"")</f>
        <v>Chromium VI, chromate and dichromate particulate</v>
      </c>
      <c r="E28" s="113"/>
      <c r="F28" s="136">
        <v>0.996</v>
      </c>
      <c r="G28" s="137">
        <v>5.6188302554027507E-2</v>
      </c>
      <c r="H28" s="102" t="s">
        <v>469</v>
      </c>
      <c r="I28" s="100">
        <f>(VLOOKUP($B28,'4. Material Balance Activities'!$C$16:$R$356,5,FALSE)*$G28-VLOOKUP($B28,'4. Material Balance Activities'!$C$16:$R$356,11,FALSE))*(1-$F28)</f>
        <v>3.7758569978263208</v>
      </c>
      <c r="J28" s="103">
        <f>(VLOOKUP($B28,'4. Material Balance Activities'!$C$16:$R$356,6,FALSE)*$G28-VLOOKUP($B28,'4. Material Balance Activities'!$C$16:$R$356,12,FALSE))*(1-$F28)</f>
        <v>10.092694359045678</v>
      </c>
      <c r="K28" s="81">
        <f>(VLOOKUP($B28,'4. Material Balance Activities'!$C$16:$R$356,7,FALSE)*$G28-VLOOKUP($B28,'4. Material Balance Activities'!$C$16:$R$356,13,FALSE))*(1-$F28)</f>
        <v>10.092694359045678</v>
      </c>
      <c r="L28" s="100" t="s">
        <v>121</v>
      </c>
      <c r="M28" s="103">
        <f>VLOOKUP($B28,'4. Material Balance Activities'!$C$16:$R$356,9,FALSE)*$G28-VLOOKUP($B28,'4. Material Balance Activities'!$C$16:$R$356,15,FALSE)*(1-$F28)</f>
        <v>6.9128043555107315</v>
      </c>
      <c r="N28" s="81">
        <f>VLOOKUP($B28,'4. Material Balance Activities'!$C$16:$R$356,10,FALSE)*$G28-VLOOKUP($B28,'4. Material Balance Activities'!$C$16:$R$356,15,FALSE)*(1-$F28)</f>
        <v>6.9128043555107315</v>
      </c>
    </row>
    <row r="29" spans="1:14">
      <c r="A29" s="194"/>
      <c r="B29" s="77"/>
      <c r="C29" s="135"/>
      <c r="D29" s="79" t="str">
        <f>IFERROR(IF(C29="No CAS","",INDEX('DEQ Pollutant List'!$C$7:$C$611,MATCH('5. Pollutant Emissions - MB'!C29,'DEQ Pollutant List'!$B$7:$B$611,0))),"")</f>
        <v/>
      </c>
      <c r="E29" s="113"/>
      <c r="F29" s="136"/>
      <c r="G29" s="137"/>
      <c r="H29" s="102"/>
      <c r="I29" s="100"/>
      <c r="J29" s="103"/>
      <c r="K29" s="81"/>
      <c r="L29" s="100"/>
      <c r="M29" s="103"/>
      <c r="N29" s="81"/>
    </row>
    <row r="30" spans="1:14">
      <c r="A30" s="194" t="s">
        <v>356</v>
      </c>
      <c r="B30" s="77" t="s">
        <v>360</v>
      </c>
      <c r="C30" s="135" t="s">
        <v>269</v>
      </c>
      <c r="D30" s="79" t="str">
        <f>IFERROR(IF(C30="No CAS","",INDEX('DEQ Pollutant List'!$C$7:$C$611,MATCH('5. Pollutant Emissions - MB'!C30,'DEQ Pollutant List'!$B$7:$B$611,0))),"")</f>
        <v>Ethyl benzene</v>
      </c>
      <c r="E30" s="113"/>
      <c r="F30" s="136">
        <v>0</v>
      </c>
      <c r="G30" s="137">
        <v>1.46E-2</v>
      </c>
      <c r="H30" s="102" t="s">
        <v>465</v>
      </c>
      <c r="I30" s="100">
        <f>VLOOKUP($B30,'4. Material Balance Activities'!$C$16:$R$356,5,FALSE)*$G30-VLOOKUP($B30,'4. Material Balance Activities'!$C$16:$R$356,11,FALSE)*(1-$F30)</f>
        <v>21.522379648218749</v>
      </c>
      <c r="J30" s="103">
        <f>(VLOOKUP($B30,'4. Material Balance Activities'!$C$16:$R$356,6,FALSE)*$G30-VLOOKUP($B30,'4. Material Balance Activities'!$C$16:$R$356,12,FALSE))*(1-$F30)</f>
        <v>78.770323745662481</v>
      </c>
      <c r="K30" s="81">
        <f>(VLOOKUP($B30,'4. Material Balance Activities'!$C$16:$R$356,7,FALSE)*$G30-VLOOKUP($B30,'4. Material Balance Activities'!$C$16:$R$356,13,FALSE))*(1-$F30)</f>
        <v>78.770323745662481</v>
      </c>
      <c r="L30" s="100" t="s">
        <v>121</v>
      </c>
      <c r="M30" s="103">
        <f>VLOOKUP($B30,'4. Material Balance Activities'!$C$16:$R$356,9,FALSE)*$G30-VLOOKUP($B30,'4. Material Balance Activities'!$C$16:$R$356,15,FALSE)*(1-$F30)</f>
        <v>0.21580910615249996</v>
      </c>
      <c r="N30" s="81">
        <f>VLOOKUP($B30,'4. Material Balance Activities'!$C$16:$R$356,10,FALSE)*$G30-VLOOKUP($B30,'4. Material Balance Activities'!$C$16:$R$356,15,FALSE)*(1-$F30)</f>
        <v>0.21580910615249996</v>
      </c>
    </row>
    <row r="31" spans="1:14">
      <c r="A31" s="194" t="s">
        <v>356</v>
      </c>
      <c r="B31" s="77" t="s">
        <v>360</v>
      </c>
      <c r="C31" s="135" t="s">
        <v>467</v>
      </c>
      <c r="D31" s="79" t="str">
        <f>IFERROR(IF(C31="No CAS","",INDEX('DEQ Pollutant List'!$C$7:$C$611,MATCH('5. Pollutant Emissions - MB'!C31,'DEQ Pollutant List'!$B$7:$B$611,0))),"")</f>
        <v>Methyl isobutyl ketone (MIBK, hexone)</v>
      </c>
      <c r="E31" s="113"/>
      <c r="F31" s="136">
        <v>0</v>
      </c>
      <c r="G31" s="137">
        <v>5.0900000000000001E-2</v>
      </c>
      <c r="H31" s="102" t="s">
        <v>465</v>
      </c>
      <c r="I31" s="100">
        <f>VLOOKUP($B31,'4. Material Balance Activities'!$C$16:$R$356,5,FALSE)*$G31-VLOOKUP($B31,'4. Material Balance Activities'!$C$16:$R$356,11,FALSE)*(1-$F31)</f>
        <v>75.03350165029687</v>
      </c>
      <c r="J31" s="103">
        <f>(VLOOKUP($B31,'4. Material Balance Activities'!$C$16:$R$356,6,FALSE)*$G31-VLOOKUP($B31,'4. Material Balance Activities'!$C$16:$R$356,12,FALSE))*(1-$F31)</f>
        <v>274.6170875790562</v>
      </c>
      <c r="K31" s="81">
        <f>(VLOOKUP($B31,'4. Material Balance Activities'!$C$16:$R$356,7,FALSE)*$G31-VLOOKUP($B31,'4. Material Balance Activities'!$C$16:$R$356,13,FALSE))*(1-$F31)</f>
        <v>274.6170875790562</v>
      </c>
      <c r="L31" s="100" t="s">
        <v>121</v>
      </c>
      <c r="M31" s="103">
        <f>VLOOKUP($B31,'4. Material Balance Activities'!$C$16:$R$356,9,FALSE)*$G31-VLOOKUP($B31,'4. Material Balance Activities'!$C$16:$R$356,15,FALSE)*(1-$F31)</f>
        <v>0.7523755824083731</v>
      </c>
      <c r="N31" s="81">
        <f>VLOOKUP($B31,'4. Material Balance Activities'!$C$16:$R$356,10,FALSE)*$G31-VLOOKUP($B31,'4. Material Balance Activities'!$C$16:$R$356,15,FALSE)*(1-$F31)</f>
        <v>0.7523755824083731</v>
      </c>
    </row>
    <row r="32" spans="1:14">
      <c r="A32" s="194" t="s">
        <v>356</v>
      </c>
      <c r="B32" s="77" t="s">
        <v>360</v>
      </c>
      <c r="C32" s="135" t="s">
        <v>279</v>
      </c>
      <c r="D32" s="79" t="str">
        <f>IFERROR(IF(C32="No CAS","",INDEX('DEQ Pollutant List'!$C$7:$C$611,MATCH('5. Pollutant Emissions - MB'!C32,'DEQ Pollutant List'!$B$7:$B$611,0))),"")</f>
        <v>Toluene</v>
      </c>
      <c r="E32" s="113"/>
      <c r="F32" s="136">
        <v>0</v>
      </c>
      <c r="G32" s="137">
        <v>0.18310000000000001</v>
      </c>
      <c r="H32" s="102" t="s">
        <v>465</v>
      </c>
      <c r="I32" s="100">
        <f>VLOOKUP($B32,'4. Material Balance Activities'!$C$16:$R$356,5,FALSE)*$G32-VLOOKUP($B32,'4. Material Balance Activities'!$C$16:$R$356,11,FALSE)*(1-$F32)</f>
        <v>269.91422695814066</v>
      </c>
      <c r="J32" s="103">
        <f>(VLOOKUP($B32,'4. Material Balance Activities'!$C$16:$R$356,6,FALSE)*$G32-VLOOKUP($B32,'4. Material Balance Activities'!$C$16:$R$356,12,FALSE))*(1-$F32)</f>
        <v>987.8661834130686</v>
      </c>
      <c r="K32" s="81">
        <f>(VLOOKUP($B32,'4. Material Balance Activities'!$C$16:$R$356,7,FALSE)*$G32-VLOOKUP($B32,'4. Material Balance Activities'!$C$16:$R$356,13,FALSE))*(1-$F32)</f>
        <v>987.8661834130686</v>
      </c>
      <c r="L32" s="100" t="s">
        <v>121</v>
      </c>
      <c r="M32" s="103">
        <f>VLOOKUP($B32,'4. Material Balance Activities'!$C$16:$R$356,9,FALSE)*$G32-VLOOKUP($B32,'4. Material Balance Activities'!$C$16:$R$356,15,FALSE)*(1-$F32)</f>
        <v>2.7064826942823799</v>
      </c>
      <c r="N32" s="81">
        <f>VLOOKUP($B32,'4. Material Balance Activities'!$C$16:$R$356,10,FALSE)*$G32-VLOOKUP($B32,'4. Material Balance Activities'!$C$16:$R$356,15,FALSE)*(1-$F32)</f>
        <v>2.7064826942823799</v>
      </c>
    </row>
    <row r="33" spans="1:14">
      <c r="A33" s="194" t="s">
        <v>356</v>
      </c>
      <c r="B33" s="77" t="s">
        <v>360</v>
      </c>
      <c r="C33" s="135" t="s">
        <v>281</v>
      </c>
      <c r="D33" s="79" t="str">
        <f>IFERROR(IF(C33="No CAS","",INDEX('DEQ Pollutant List'!$C$7:$C$611,MATCH('5. Pollutant Emissions - MB'!C33,'DEQ Pollutant List'!$B$7:$B$611,0))),"")</f>
        <v>Xylene (mixture), including m-xylene, o-xylene, p-xylene</v>
      </c>
      <c r="E33" s="113"/>
      <c r="F33" s="136">
        <v>0</v>
      </c>
      <c r="G33" s="137">
        <v>0.30380000000000001</v>
      </c>
      <c r="H33" s="102" t="s">
        <v>465</v>
      </c>
      <c r="I33" s="100">
        <f>VLOOKUP($B33,'4. Material Balance Activities'!$C$16:$R$356,5,FALSE)*$G33-VLOOKUP($B33,'4. Material Balance Activities'!$C$16:$R$356,11,FALSE)*(1-$F33)</f>
        <v>447.84239295403125</v>
      </c>
      <c r="J33" s="103">
        <f>(VLOOKUP($B33,'4. Material Balance Activities'!$C$16:$R$356,6,FALSE)*$G33-VLOOKUP($B33,'4. Material Balance Activities'!$C$16:$R$356,12,FALSE))*(1-$F33)</f>
        <v>1639.0701612282371</v>
      </c>
      <c r="K33" s="81">
        <f>(VLOOKUP($B33,'4. Material Balance Activities'!$C$16:$R$356,7,FALSE)*$G33-VLOOKUP($B33,'4. Material Balance Activities'!$C$16:$R$356,13,FALSE))*(1-$F33)</f>
        <v>1639.0701612282371</v>
      </c>
      <c r="L33" s="100" t="s">
        <v>121</v>
      </c>
      <c r="M33" s="103">
        <f>VLOOKUP($B33,'4. Material Balance Activities'!$C$16:$R$356,9,FALSE)*$G33-VLOOKUP($B33,'4. Material Balance Activities'!$C$16:$R$356,15,FALSE)*(1-$F33)</f>
        <v>4.4906031814472254</v>
      </c>
      <c r="N33" s="81">
        <f>VLOOKUP($B33,'4. Material Balance Activities'!$C$16:$R$356,10,FALSE)*$G33-VLOOKUP($B33,'4. Material Balance Activities'!$C$16:$R$356,15,FALSE)*(1-$F33)</f>
        <v>4.4906031814472254</v>
      </c>
    </row>
    <row r="34" spans="1:14">
      <c r="A34" s="194" t="s">
        <v>356</v>
      </c>
      <c r="B34" s="77" t="s">
        <v>360</v>
      </c>
      <c r="C34" s="135" t="s">
        <v>326</v>
      </c>
      <c r="D34" s="79" t="str">
        <f>IFERROR(IF(C34="No CAS","",INDEX('DEQ Pollutant List'!$C$7:$C$611,MATCH('5. Pollutant Emissions - MB'!C34,'DEQ Pollutant List'!$B$7:$B$611,0))),"")</f>
        <v>Methanol</v>
      </c>
      <c r="E34" s="113"/>
      <c r="F34" s="136">
        <v>0</v>
      </c>
      <c r="G34" s="137">
        <v>2.0000000000000001E-4</v>
      </c>
      <c r="H34" s="102" t="s">
        <v>465</v>
      </c>
      <c r="I34" s="100">
        <f>VLOOKUP($B34,'4. Material Balance Activities'!$C$16:$R$356,5,FALSE)*$G34-VLOOKUP($B34,'4. Material Balance Activities'!$C$16:$R$356,11,FALSE)*(1-$F34)</f>
        <v>0.29482711846874998</v>
      </c>
      <c r="J34" s="103">
        <f>(VLOOKUP($B34,'4. Material Balance Activities'!$C$16:$R$356,6,FALSE)*$G34-VLOOKUP($B34,'4. Material Balance Activities'!$C$16:$R$356,12,FALSE))*(1-$F34)</f>
        <v>1.0790455307624998</v>
      </c>
      <c r="K34" s="81">
        <f>(VLOOKUP($B34,'4. Material Balance Activities'!$C$16:$R$356,7,FALSE)*$G34-VLOOKUP($B34,'4. Material Balance Activities'!$C$16:$R$356,13,FALSE))*(1-$F34)</f>
        <v>1.0790455307624998</v>
      </c>
      <c r="L34" s="100" t="s">
        <v>121</v>
      </c>
      <c r="M34" s="103">
        <f>VLOOKUP($B34,'4. Material Balance Activities'!$C$16:$R$356,9,FALSE)*$G34-VLOOKUP($B34,'4. Material Balance Activities'!$C$16:$R$356,15,FALSE)*(1-$F34)</f>
        <v>2.9562891253767116E-3</v>
      </c>
      <c r="N34" s="81">
        <f>VLOOKUP($B34,'4. Material Balance Activities'!$C$16:$R$356,10,FALSE)*$G34-VLOOKUP($B34,'4. Material Balance Activities'!$C$16:$R$356,15,FALSE)*(1-$F34)</f>
        <v>2.9562891253767116E-3</v>
      </c>
    </row>
    <row r="35" spans="1:14">
      <c r="A35" s="194" t="s">
        <v>356</v>
      </c>
      <c r="B35" s="77" t="s">
        <v>360</v>
      </c>
      <c r="C35" s="135" t="s">
        <v>266</v>
      </c>
      <c r="D35" s="79" t="str">
        <f>IFERROR(IF(C35="No CAS","",INDEX('DEQ Pollutant List'!$C$7:$C$611,MATCH('5. Pollutant Emissions - MB'!C35,'DEQ Pollutant List'!$B$7:$B$611,0))),"")</f>
        <v>Chromium VI, chromate and dichromate particulate</v>
      </c>
      <c r="E35" s="113"/>
      <c r="F35" s="136">
        <v>0.996</v>
      </c>
      <c r="G35" s="137">
        <v>1.8231532524807057E-2</v>
      </c>
      <c r="H35" s="102" t="s">
        <v>469</v>
      </c>
      <c r="I35" s="100">
        <f>(VLOOKUP($B35,'4. Material Balance Activities'!$C$16:$R$356,5,FALSE)*$G35-VLOOKUP($B35,'4. Material Balance Activities'!$C$16:$R$356,11,FALSE))*(1-$F35)</f>
        <v>0.10750300399116328</v>
      </c>
      <c r="J35" s="103">
        <f>(VLOOKUP($B35,'4. Material Balance Activities'!$C$16:$R$356,6,FALSE)*$G35-VLOOKUP($B35,'4. Material Balance Activities'!$C$16:$R$356,12,FALSE))*(1-$F35)</f>
        <v>0.39345307379688449</v>
      </c>
      <c r="K35" s="81">
        <f>(VLOOKUP($B35,'4. Material Balance Activities'!$C$16:$R$356,7,FALSE)*$G35-VLOOKUP($B35,'4. Material Balance Activities'!$C$16:$R$356,13,FALSE))*(1-$F35)</f>
        <v>0.39345307379688449</v>
      </c>
      <c r="L35" s="100" t="s">
        <v>121</v>
      </c>
      <c r="M35" s="103">
        <f>VLOOKUP($B35,'4. Material Balance Activities'!$C$16:$R$356,9,FALSE)*$G35-VLOOKUP($B35,'4. Material Balance Activities'!$C$16:$R$356,15,FALSE)*(1-$F35)</f>
        <v>0.26948840671019464</v>
      </c>
      <c r="N35" s="81">
        <f>VLOOKUP($B35,'4. Material Balance Activities'!$C$16:$R$356,10,FALSE)*$G35-VLOOKUP($B35,'4. Material Balance Activities'!$C$16:$R$356,15,FALSE)*(1-$F35)</f>
        <v>0.26948840671019464</v>
      </c>
    </row>
    <row r="36" spans="1:14">
      <c r="A36" s="194" t="s">
        <v>356</v>
      </c>
      <c r="B36" s="77" t="s">
        <v>360</v>
      </c>
      <c r="C36" s="135" t="s">
        <v>282</v>
      </c>
      <c r="D36" s="79" t="str">
        <f>IFERROR(IF(C36="No CAS","",INDEX('DEQ Pollutant List'!$C$7:$C$611,MATCH('5. Pollutant Emissions - MB'!C36,'DEQ Pollutant List'!$B$7:$B$611,0))),"")</f>
        <v>Zinc and compounds</v>
      </c>
      <c r="E36" s="113"/>
      <c r="F36" s="136">
        <v>0.996</v>
      </c>
      <c r="G36" s="137">
        <v>2.2929658213891955E-2</v>
      </c>
      <c r="H36" s="102" t="s">
        <v>469</v>
      </c>
      <c r="I36" s="100">
        <f>(VLOOKUP($B36,'4. Material Balance Activities'!$C$16:$R$356,5,FALSE)*$G36-VLOOKUP($B36,'4. Material Balance Activities'!$C$16:$R$356,11,FALSE))*(1-$F36)</f>
        <v>0.1352057011735015</v>
      </c>
      <c r="J36" s="103">
        <f>(VLOOKUP($B36,'4. Material Balance Activities'!$C$16:$R$356,6,FALSE)*$G36-VLOOKUP($B36,'4. Material Balance Activities'!$C$16:$R$356,12,FALSE))*(1-$F36)</f>
        <v>0.49484290435223555</v>
      </c>
      <c r="K36" s="81">
        <f>(VLOOKUP($B36,'4. Material Balance Activities'!$C$16:$R$356,7,FALSE)*$G36-VLOOKUP($B36,'4. Material Balance Activities'!$C$16:$R$356,13,FALSE))*(1-$F36)</f>
        <v>0.49484290435223555</v>
      </c>
      <c r="L36" s="100" t="s">
        <v>121</v>
      </c>
      <c r="M36" s="103">
        <f>VLOOKUP($B36,'4. Material Balance Activities'!$C$16:$R$356,9,FALSE)*$G36-VLOOKUP($B36,'4. Material Balance Activities'!$C$16:$R$356,15,FALSE)*(1-$F36)</f>
        <v>0.3389334961316679</v>
      </c>
      <c r="N36" s="81">
        <f>VLOOKUP($B36,'4. Material Balance Activities'!$C$16:$R$356,10,FALSE)*$G36-VLOOKUP($B36,'4. Material Balance Activities'!$C$16:$R$356,15,FALSE)*(1-$F36)</f>
        <v>0.3389334961316679</v>
      </c>
    </row>
    <row r="37" spans="1:14">
      <c r="A37" s="194"/>
      <c r="B37" s="77"/>
      <c r="C37" s="135"/>
      <c r="D37" s="79" t="str">
        <f>IFERROR(IF(C37="No CAS","",INDEX('DEQ Pollutant List'!$C$7:$C$611,MATCH('5. Pollutant Emissions - MB'!C37,'DEQ Pollutant List'!$B$7:$B$611,0))),"")</f>
        <v/>
      </c>
      <c r="E37" s="113"/>
      <c r="F37" s="136"/>
      <c r="G37" s="137"/>
      <c r="H37" s="102"/>
      <c r="I37" s="100"/>
      <c r="J37" s="103"/>
      <c r="K37" s="81"/>
      <c r="L37" s="100"/>
      <c r="M37" s="103"/>
      <c r="N37" s="81"/>
    </row>
    <row r="38" spans="1:14">
      <c r="A38" s="194" t="s">
        <v>356</v>
      </c>
      <c r="B38" s="77" t="s">
        <v>361</v>
      </c>
      <c r="C38" s="135" t="s">
        <v>269</v>
      </c>
      <c r="D38" s="79" t="str">
        <f>IFERROR(IF(C38="No CAS","",INDEX('DEQ Pollutant List'!$C$7:$C$611,MATCH('5. Pollutant Emissions - MB'!C38,'DEQ Pollutant List'!$B$7:$B$611,0))),"")</f>
        <v>Ethyl benzene</v>
      </c>
      <c r="E38" s="113"/>
      <c r="F38" s="136">
        <v>0</v>
      </c>
      <c r="G38" s="137">
        <v>6.0499999999999998E-3</v>
      </c>
      <c r="H38" s="102" t="s">
        <v>465</v>
      </c>
      <c r="I38" s="100">
        <f>VLOOKUP($B38,'4. Material Balance Activities'!$C$16:$R$356,5,FALSE)*$G38-VLOOKUP($B38,'4. Material Balance Activities'!$C$16:$R$356,11,FALSE)*(1-$F38)</f>
        <v>48.586754666054674</v>
      </c>
      <c r="J38" s="103">
        <f>(VLOOKUP($B38,'4. Material Balance Activities'!$C$16:$R$356,6,FALSE)*$G38-VLOOKUP($B38,'4. Material Balance Activities'!$C$16:$R$356,12,FALSE))*(1-$F38)</f>
        <v>63.822793132972507</v>
      </c>
      <c r="K38" s="81">
        <f>(VLOOKUP($B38,'4. Material Balance Activities'!$C$16:$R$356,7,FALSE)*$G38-VLOOKUP($B38,'4. Material Balance Activities'!$C$16:$R$356,13,FALSE))*(1-$F38)</f>
        <v>63.822793132972507</v>
      </c>
      <c r="L38" s="100" t="s">
        <v>121</v>
      </c>
      <c r="M38" s="103">
        <f>VLOOKUP($B38,'4. Material Balance Activities'!$C$16:$R$356,9,FALSE)*$G38-VLOOKUP($B38,'4. Material Balance Activities'!$C$16:$R$356,15,FALSE)*(1-$F38)</f>
        <v>0.17485696748759591</v>
      </c>
      <c r="N38" s="81">
        <f>VLOOKUP($B38,'4. Material Balance Activities'!$C$16:$R$356,10,FALSE)*$G38-VLOOKUP($B38,'4. Material Balance Activities'!$C$16:$R$356,15,FALSE)*(1-$F38)</f>
        <v>0.17485696748759591</v>
      </c>
    </row>
    <row r="39" spans="1:14">
      <c r="A39" s="194" t="s">
        <v>356</v>
      </c>
      <c r="B39" s="77" t="s">
        <v>361</v>
      </c>
      <c r="C39" s="135" t="s">
        <v>466</v>
      </c>
      <c r="D39" s="79" t="str">
        <f>IFERROR(IF(C39="No CAS","",INDEX('DEQ Pollutant List'!$C$7:$C$611,MATCH('5. Pollutant Emissions - MB'!C39,'DEQ Pollutant List'!$B$7:$B$611,0))),"")</f>
        <v>Ethylene glycol</v>
      </c>
      <c r="E39" s="113"/>
      <c r="F39" s="136">
        <v>0</v>
      </c>
      <c r="G39" s="137">
        <v>3.2000000000000002E-3</v>
      </c>
      <c r="H39" s="102" t="s">
        <v>465</v>
      </c>
      <c r="I39" s="100">
        <f>VLOOKUP($B39,'4. Material Balance Activities'!$C$16:$R$356,5,FALSE)*$G39-VLOOKUP($B39,'4. Material Balance Activities'!$C$16:$R$356,11,FALSE)*(1-$F39)</f>
        <v>25.698779327499995</v>
      </c>
      <c r="J39" s="103">
        <f>(VLOOKUP($B39,'4. Material Balance Activities'!$C$16:$R$356,6,FALSE)*$G39-VLOOKUP($B39,'4. Material Balance Activities'!$C$16:$R$356,12,FALSE))*(1-$F39)</f>
        <v>33.757510417440002</v>
      </c>
      <c r="K39" s="81">
        <f>(VLOOKUP($B39,'4. Material Balance Activities'!$C$16:$R$356,7,FALSE)*$G39-VLOOKUP($B39,'4. Material Balance Activities'!$C$16:$R$356,13,FALSE))*(1-$F39)</f>
        <v>33.757510417440002</v>
      </c>
      <c r="L39" s="100" t="s">
        <v>121</v>
      </c>
      <c r="M39" s="103">
        <f>VLOOKUP($B39,'4. Material Balance Activities'!$C$16:$R$356,9,FALSE)*$G39-VLOOKUP($B39,'4. Material Balance Activities'!$C$16:$R$356,15,FALSE)*(1-$F39)</f>
        <v>9.2486329910794529E-2</v>
      </c>
      <c r="N39" s="81">
        <f>VLOOKUP($B39,'4. Material Balance Activities'!$C$16:$R$356,10,FALSE)*$G39-VLOOKUP($B39,'4. Material Balance Activities'!$C$16:$R$356,15,FALSE)*(1-$F39)</f>
        <v>9.2486329910794529E-2</v>
      </c>
    </row>
    <row r="40" spans="1:14">
      <c r="A40" s="194" t="s">
        <v>356</v>
      </c>
      <c r="B40" s="77" t="s">
        <v>361</v>
      </c>
      <c r="C40" s="135" t="s">
        <v>471</v>
      </c>
      <c r="D40" s="79" t="str">
        <f>IFERROR(IF(C40="No CAS","",INDEX('DEQ Pollutant List'!$C$7:$C$611,MATCH('5. Pollutant Emissions - MB'!C40,'DEQ Pollutant List'!$B$7:$B$611,0))),"")</f>
        <v>Vinyl acetate</v>
      </c>
      <c r="E40" s="113"/>
      <c r="F40" s="136">
        <v>0</v>
      </c>
      <c r="G40" s="137">
        <v>2.7100000000000002E-3</v>
      </c>
      <c r="H40" s="102" t="s">
        <v>465</v>
      </c>
      <c r="I40" s="100">
        <f>VLOOKUP($B40,'4. Material Balance Activities'!$C$16:$R$356,5,FALSE)*$G40-VLOOKUP($B40,'4. Material Balance Activities'!$C$16:$R$356,11,FALSE)*(1-$F40)</f>
        <v>21.763653742976558</v>
      </c>
      <c r="J40" s="103">
        <f>(VLOOKUP($B40,'4. Material Balance Activities'!$C$16:$R$356,6,FALSE)*$G40-VLOOKUP($B40,'4. Material Balance Activities'!$C$16:$R$356,12,FALSE))*(1-$F40)</f>
        <v>28.588391634769504</v>
      </c>
      <c r="K40" s="81">
        <f>(VLOOKUP($B40,'4. Material Balance Activities'!$C$16:$R$356,7,FALSE)*$G40-VLOOKUP($B40,'4. Material Balance Activities'!$C$16:$R$356,13,FALSE))*(1-$F40)</f>
        <v>28.588391634769504</v>
      </c>
      <c r="L40" s="100" t="s">
        <v>121</v>
      </c>
      <c r="M40" s="103">
        <f>VLOOKUP($B40,'4. Material Balance Activities'!$C$16:$R$356,9,FALSE)*$G40-VLOOKUP($B40,'4. Material Balance Activities'!$C$16:$R$356,15,FALSE)*(1-$F40)</f>
        <v>7.8324360643204124E-2</v>
      </c>
      <c r="N40" s="81">
        <f>VLOOKUP($B40,'4. Material Balance Activities'!$C$16:$R$356,10,FALSE)*$G40-VLOOKUP($B40,'4. Material Balance Activities'!$C$16:$R$356,15,FALSE)*(1-$F40)</f>
        <v>7.8324360643204124E-2</v>
      </c>
    </row>
    <row r="41" spans="1:14">
      <c r="A41" s="194" t="s">
        <v>356</v>
      </c>
      <c r="B41" s="77" t="s">
        <v>361</v>
      </c>
      <c r="C41" s="135" t="s">
        <v>279</v>
      </c>
      <c r="D41" s="79" t="str">
        <f>IFERROR(IF(C41="No CAS","",INDEX('DEQ Pollutant List'!$C$7:$C$611,MATCH('5. Pollutant Emissions - MB'!C41,'DEQ Pollutant List'!$B$7:$B$611,0))),"")</f>
        <v>Toluene</v>
      </c>
      <c r="E41" s="113"/>
      <c r="F41" s="136">
        <v>0</v>
      </c>
      <c r="G41" s="137">
        <v>1E-3</v>
      </c>
      <c r="H41" s="102" t="s">
        <v>465</v>
      </c>
      <c r="I41" s="100">
        <f>VLOOKUP($B41,'4. Material Balance Activities'!$C$16:$R$356,5,FALSE)*$G41-VLOOKUP($B41,'4. Material Balance Activities'!$C$16:$R$356,11,FALSE)*(1-$F41)</f>
        <v>8.0308685398437483</v>
      </c>
      <c r="J41" s="103">
        <f>(VLOOKUP($B41,'4. Material Balance Activities'!$C$16:$R$356,6,FALSE)*$G41-VLOOKUP($B41,'4. Material Balance Activities'!$C$16:$R$356,12,FALSE))*(1-$F41)</f>
        <v>10.549222005450002</v>
      </c>
      <c r="K41" s="81">
        <f>(VLOOKUP($B41,'4. Material Balance Activities'!$C$16:$R$356,7,FALSE)*$G41-VLOOKUP($B41,'4. Material Balance Activities'!$C$16:$R$356,13,FALSE))*(1-$F41)</f>
        <v>10.549222005450002</v>
      </c>
      <c r="L41" s="100" t="s">
        <v>121</v>
      </c>
      <c r="M41" s="103">
        <f>VLOOKUP($B41,'4. Material Balance Activities'!$C$16:$R$356,9,FALSE)*$G41-VLOOKUP($B41,'4. Material Balance Activities'!$C$16:$R$356,15,FALSE)*(1-$F41)</f>
        <v>2.890197809712329E-2</v>
      </c>
      <c r="N41" s="81">
        <f>VLOOKUP($B41,'4. Material Balance Activities'!$C$16:$R$356,10,FALSE)*$G41-VLOOKUP($B41,'4. Material Balance Activities'!$C$16:$R$356,15,FALSE)*(1-$F41)</f>
        <v>2.890197809712329E-2</v>
      </c>
    </row>
    <row r="42" spans="1:14">
      <c r="A42" s="194" t="s">
        <v>356</v>
      </c>
      <c r="B42" s="77" t="s">
        <v>361</v>
      </c>
      <c r="C42" s="135" t="s">
        <v>281</v>
      </c>
      <c r="D42" s="79" t="str">
        <f>IFERROR(IF(C42="No CAS","",INDEX('DEQ Pollutant List'!$C$7:$C$611,MATCH('5. Pollutant Emissions - MB'!C42,'DEQ Pollutant List'!$B$7:$B$611,0))),"")</f>
        <v>Xylene (mixture), including m-xylene, o-xylene, p-xylene</v>
      </c>
      <c r="E42" s="113"/>
      <c r="F42" s="136">
        <v>0</v>
      </c>
      <c r="G42" s="137">
        <v>9.9000000000000005E-2</v>
      </c>
      <c r="H42" s="102" t="s">
        <v>465</v>
      </c>
      <c r="I42" s="100">
        <f>VLOOKUP($B42,'4. Material Balance Activities'!$C$16:$R$356,5,FALSE)*$G42-VLOOKUP($B42,'4. Material Balance Activities'!$C$16:$R$356,11,FALSE)*(1-$F42)</f>
        <v>795.05598544453107</v>
      </c>
      <c r="J42" s="103">
        <f>(VLOOKUP($B42,'4. Material Balance Activities'!$C$16:$R$356,6,FALSE)*$G42-VLOOKUP($B42,'4. Material Balance Activities'!$C$16:$R$356,12,FALSE))*(1-$F42)</f>
        <v>1044.3729785395501</v>
      </c>
      <c r="K42" s="81">
        <f>(VLOOKUP($B42,'4. Material Balance Activities'!$C$16:$R$356,7,FALSE)*$G42-VLOOKUP($B42,'4. Material Balance Activities'!$C$16:$R$356,13,FALSE))*(1-$F42)</f>
        <v>1044.3729785395501</v>
      </c>
      <c r="L42" s="100" t="s">
        <v>121</v>
      </c>
      <c r="M42" s="103">
        <f>VLOOKUP($B42,'4. Material Balance Activities'!$C$16:$R$356,9,FALSE)*$G42-VLOOKUP($B42,'4. Material Balance Activities'!$C$16:$R$356,15,FALSE)*(1-$F42)</f>
        <v>2.8612958316152057</v>
      </c>
      <c r="N42" s="81">
        <f>VLOOKUP($B42,'4. Material Balance Activities'!$C$16:$R$356,10,FALSE)*$G42-VLOOKUP($B42,'4. Material Balance Activities'!$C$16:$R$356,15,FALSE)*(1-$F42)</f>
        <v>2.8612958316152057</v>
      </c>
    </row>
    <row r="43" spans="1:14">
      <c r="A43" s="194" t="s">
        <v>356</v>
      </c>
      <c r="B43" s="77" t="s">
        <v>361</v>
      </c>
      <c r="C43" s="135" t="s">
        <v>262</v>
      </c>
      <c r="D43" s="79" t="str">
        <f>IFERROR(IF(C43="No CAS","",INDEX('DEQ Pollutant List'!$C$7:$C$611,MATCH('5. Pollutant Emissions - MB'!C43,'DEQ Pollutant List'!$B$7:$B$611,0))),"")</f>
        <v>Benzene</v>
      </c>
      <c r="E43" s="113"/>
      <c r="F43" s="136">
        <v>0</v>
      </c>
      <c r="G43" s="137">
        <v>2.9999999999999997E-4</v>
      </c>
      <c r="H43" s="102" t="s">
        <v>465</v>
      </c>
      <c r="I43" s="100">
        <f>VLOOKUP($B43,'4. Material Balance Activities'!$C$16:$R$356,5,FALSE)*$G43-VLOOKUP($B43,'4. Material Balance Activities'!$C$16:$R$356,11,FALSE)*(1-$F43)</f>
        <v>2.4092605619531242</v>
      </c>
      <c r="J43" s="103">
        <f>(VLOOKUP($B43,'4. Material Balance Activities'!$C$16:$R$356,6,FALSE)*$G43-VLOOKUP($B43,'4. Material Balance Activities'!$C$16:$R$356,12,FALSE))*(1-$F43)</f>
        <v>3.1647666016350002</v>
      </c>
      <c r="K43" s="81">
        <f>(VLOOKUP($B43,'4. Material Balance Activities'!$C$16:$R$356,7,FALSE)*$G43-VLOOKUP($B43,'4. Material Balance Activities'!$C$16:$R$356,13,FALSE))*(1-$F43)</f>
        <v>3.1647666016350002</v>
      </c>
      <c r="L43" s="100" t="s">
        <v>121</v>
      </c>
      <c r="M43" s="103">
        <f>VLOOKUP($B43,'4. Material Balance Activities'!$C$16:$R$356,9,FALSE)*$G43-VLOOKUP($B43,'4. Material Balance Activities'!$C$16:$R$356,15,FALSE)*(1-$F43)</f>
        <v>8.6705934291369871E-3</v>
      </c>
      <c r="N43" s="81">
        <f>VLOOKUP($B43,'4. Material Balance Activities'!$C$16:$R$356,10,FALSE)*$G43-VLOOKUP($B43,'4. Material Balance Activities'!$C$16:$R$356,15,FALSE)*(1-$F43)</f>
        <v>8.6705934291369871E-3</v>
      </c>
    </row>
    <row r="44" spans="1:14">
      <c r="A44" s="194" t="s">
        <v>356</v>
      </c>
      <c r="B44" s="77" t="s">
        <v>361</v>
      </c>
      <c r="C44" s="135" t="s">
        <v>272</v>
      </c>
      <c r="D44" s="79" t="str">
        <f>IFERROR(IF(C44="No CAS","",INDEX('DEQ Pollutant List'!$C$7:$C$611,MATCH('5. Pollutant Emissions - MB'!C44,'DEQ Pollutant List'!$B$7:$B$611,0))),"")</f>
        <v>Lead and compounds</v>
      </c>
      <c r="E44" s="113"/>
      <c r="F44" s="136">
        <v>0.996</v>
      </c>
      <c r="G44" s="137">
        <v>8.9999999999999998E-4</v>
      </c>
      <c r="H44" s="102" t="s">
        <v>469</v>
      </c>
      <c r="I44" s="100">
        <f>(VLOOKUP($B44,'4. Material Balance Activities'!$C$16:$R$356,5,FALSE)*$G44-VLOOKUP($B44,'4. Material Balance Activities'!$C$16:$R$356,11,FALSE))*(1-$F44)</f>
        <v>2.8911126743437519E-2</v>
      </c>
      <c r="J44" s="103">
        <f>(VLOOKUP($B44,'4. Material Balance Activities'!$C$16:$R$356,6,FALSE)*$G44-VLOOKUP($B44,'4. Material Balance Activities'!$C$16:$R$356,12,FALSE))*(1-$F44)</f>
        <v>3.7977199219620041E-2</v>
      </c>
      <c r="K44" s="81">
        <f>(VLOOKUP($B44,'4. Material Balance Activities'!$C$16:$R$356,7,FALSE)*$G44-VLOOKUP($B44,'4. Material Balance Activities'!$C$16:$R$356,13,FALSE))*(1-$F44)</f>
        <v>3.7977199219620041E-2</v>
      </c>
      <c r="L44" s="100" t="s">
        <v>121</v>
      </c>
      <c r="M44" s="103">
        <f>VLOOKUP($B44,'4. Material Balance Activities'!$C$16:$R$356,9,FALSE)*$G44-VLOOKUP($B44,'4. Material Balance Activities'!$C$16:$R$356,15,FALSE)*(1-$F44)</f>
        <v>2.6011780287410961E-2</v>
      </c>
      <c r="N44" s="81">
        <f>VLOOKUP($B44,'4. Material Balance Activities'!$C$16:$R$356,10,FALSE)*$G44-VLOOKUP($B44,'4. Material Balance Activities'!$C$16:$R$356,15,FALSE)*(1-$F44)</f>
        <v>2.6011780287410961E-2</v>
      </c>
    </row>
    <row r="45" spans="1:14">
      <c r="A45" s="194" t="s">
        <v>356</v>
      </c>
      <c r="B45" s="77" t="s">
        <v>361</v>
      </c>
      <c r="C45" s="135" t="s">
        <v>472</v>
      </c>
      <c r="D45" s="79" t="str">
        <f>IFERROR(IF(C45="No CAS","",INDEX('DEQ Pollutant List'!$C$7:$C$611,MATCH('5. Pollutant Emissions - MB'!C45,'DEQ Pollutant List'!$B$7:$B$611,0))),"")</f>
        <v>Hexamethylene-1,6-diisocyanate</v>
      </c>
      <c r="E45" s="113"/>
      <c r="F45" s="136">
        <v>0</v>
      </c>
      <c r="G45" s="137">
        <v>2.7100000000000002E-3</v>
      </c>
      <c r="H45" s="102" t="s">
        <v>465</v>
      </c>
      <c r="I45" s="100">
        <f>VLOOKUP($B45,'4. Material Balance Activities'!$C$16:$R$356,5,FALSE)*$G45-VLOOKUP($B45,'4. Material Balance Activities'!$C$16:$R$356,11,FALSE)*(1-$F45)</f>
        <v>21.763653742976558</v>
      </c>
      <c r="J45" s="103">
        <f>(VLOOKUP($B45,'4. Material Balance Activities'!$C$16:$R$356,6,FALSE)*$G45-VLOOKUP($B45,'4. Material Balance Activities'!$C$16:$R$356,12,FALSE))*(1-$F45)</f>
        <v>28.588391634769504</v>
      </c>
      <c r="K45" s="81">
        <f>(VLOOKUP($B45,'4. Material Balance Activities'!$C$16:$R$356,7,FALSE)*$G45-VLOOKUP($B45,'4. Material Balance Activities'!$C$16:$R$356,13,FALSE))*(1-$F45)</f>
        <v>28.588391634769504</v>
      </c>
      <c r="L45" s="100" t="s">
        <v>121</v>
      </c>
      <c r="M45" s="103">
        <f>VLOOKUP($B45,'4. Material Balance Activities'!$C$16:$R$356,9,FALSE)*$G45-VLOOKUP($B45,'4. Material Balance Activities'!$C$16:$R$356,15,FALSE)*(1-$F45)</f>
        <v>7.8324360643204124E-2</v>
      </c>
      <c r="N45" s="81">
        <f>VLOOKUP($B45,'4. Material Balance Activities'!$C$16:$R$356,10,FALSE)*$G45-VLOOKUP($B45,'4. Material Balance Activities'!$C$16:$R$356,15,FALSE)*(1-$F45)</f>
        <v>7.8324360643204124E-2</v>
      </c>
    </row>
    <row r="46" spans="1:14">
      <c r="A46" s="194"/>
      <c r="B46" s="77"/>
      <c r="C46" s="135"/>
      <c r="D46" s="79" t="str">
        <f>IFERROR(IF(C46="No CAS","",INDEX('DEQ Pollutant List'!$C$7:$C$611,MATCH('5. Pollutant Emissions - MB'!C46,'DEQ Pollutant List'!$B$7:$B$611,0))),"")</f>
        <v/>
      </c>
      <c r="E46" s="113"/>
      <c r="F46" s="136"/>
      <c r="G46" s="137"/>
      <c r="H46" s="102"/>
      <c r="I46" s="100"/>
      <c r="J46" s="103"/>
      <c r="K46" s="81"/>
      <c r="L46" s="100"/>
      <c r="M46" s="103"/>
      <c r="N46" s="81"/>
    </row>
    <row r="47" spans="1:14">
      <c r="A47" s="194" t="s">
        <v>356</v>
      </c>
      <c r="B47" s="77" t="s">
        <v>362</v>
      </c>
      <c r="C47" s="135" t="s">
        <v>269</v>
      </c>
      <c r="D47" s="79" t="str">
        <f>IFERROR(IF(C47="No CAS","",INDEX('DEQ Pollutant List'!$C$7:$C$611,MATCH('5. Pollutant Emissions - MB'!C47,'DEQ Pollutant List'!$B$7:$B$611,0))),"")</f>
        <v>Ethyl benzene</v>
      </c>
      <c r="E47" s="113"/>
      <c r="F47" s="136">
        <v>0</v>
      </c>
      <c r="G47" s="137">
        <v>2.2000000000000001E-3</v>
      </c>
      <c r="H47" s="102" t="s">
        <v>465</v>
      </c>
      <c r="I47" s="100">
        <f>VLOOKUP($B47,'4. Material Balance Activities'!$C$16:$R$356,5,FALSE)*$G47-VLOOKUP($B47,'4. Material Balance Activities'!$C$16:$R$356,11,FALSE)*(1-$F47)</f>
        <v>0.69162786000000009</v>
      </c>
      <c r="J47" s="103">
        <f>(VLOOKUP($B47,'4. Material Balance Activities'!$C$16:$R$356,6,FALSE)*$G47-VLOOKUP($B47,'4. Material Balance Activities'!$C$16:$R$356,12,FALSE))*(1-$F47)</f>
        <v>1.3628644981875</v>
      </c>
      <c r="K47" s="81">
        <f>(VLOOKUP($B47,'4. Material Balance Activities'!$C$16:$R$356,7,FALSE)*$G47-VLOOKUP($B47,'4. Material Balance Activities'!$C$16:$R$356,13,FALSE))*(1-$F47)</f>
        <v>1.3628644981875</v>
      </c>
      <c r="L47" s="100" t="s">
        <v>121</v>
      </c>
      <c r="M47" s="103">
        <f>VLOOKUP($B47,'4. Material Balance Activities'!$C$16:$R$356,9,FALSE)*$G47-VLOOKUP($B47,'4. Material Balance Activities'!$C$16:$R$356,15,FALSE)*(1-$F47)</f>
        <v>3.7338753375E-3</v>
      </c>
      <c r="N47" s="81">
        <f>VLOOKUP($B47,'4. Material Balance Activities'!$C$16:$R$356,10,FALSE)*$G47-VLOOKUP($B47,'4. Material Balance Activities'!$C$16:$R$356,15,FALSE)*(1-$F47)</f>
        <v>3.7338753375E-3</v>
      </c>
    </row>
    <row r="48" spans="1:14">
      <c r="A48" s="194" t="s">
        <v>356</v>
      </c>
      <c r="B48" s="77" t="s">
        <v>362</v>
      </c>
      <c r="C48" s="135" t="s">
        <v>467</v>
      </c>
      <c r="D48" s="79" t="str">
        <f>IFERROR(IF(C48="No CAS","",INDEX('DEQ Pollutant List'!$C$7:$C$611,MATCH('5. Pollutant Emissions - MB'!C48,'DEQ Pollutant List'!$B$7:$B$611,0))),"")</f>
        <v>Methyl isobutyl ketone (MIBK, hexone)</v>
      </c>
      <c r="E48" s="113"/>
      <c r="F48" s="136">
        <v>0</v>
      </c>
      <c r="G48" s="137">
        <v>4.7100000000000003E-2</v>
      </c>
      <c r="H48" s="102" t="s">
        <v>465</v>
      </c>
      <c r="I48" s="100">
        <f>VLOOKUP($B48,'4. Material Balance Activities'!$C$16:$R$356,5,FALSE)*$G48-VLOOKUP($B48,'4. Material Balance Activities'!$C$16:$R$356,11,FALSE)*(1-$F48)</f>
        <v>14.807123730000002</v>
      </c>
      <c r="J48" s="103">
        <f>(VLOOKUP($B48,'4. Material Balance Activities'!$C$16:$R$356,6,FALSE)*$G48-VLOOKUP($B48,'4. Material Balance Activities'!$C$16:$R$356,12,FALSE))*(1-$F48)</f>
        <v>29.177689938468752</v>
      </c>
      <c r="K48" s="81">
        <f>(VLOOKUP($B48,'4. Material Balance Activities'!$C$16:$R$356,7,FALSE)*$G48-VLOOKUP($B48,'4. Material Balance Activities'!$C$16:$R$356,13,FALSE))*(1-$F48)</f>
        <v>29.177689938468752</v>
      </c>
      <c r="L48" s="100" t="s">
        <v>121</v>
      </c>
      <c r="M48" s="103">
        <f>VLOOKUP($B48,'4. Material Balance Activities'!$C$16:$R$356,9,FALSE)*$G48-VLOOKUP($B48,'4. Material Balance Activities'!$C$16:$R$356,15,FALSE)*(1-$F48)</f>
        <v>7.9938876543749995E-2</v>
      </c>
      <c r="N48" s="81">
        <f>VLOOKUP($B48,'4. Material Balance Activities'!$C$16:$R$356,10,FALSE)*$G48-VLOOKUP($B48,'4. Material Balance Activities'!$C$16:$R$356,15,FALSE)*(1-$F48)</f>
        <v>7.9938876543749995E-2</v>
      </c>
    </row>
    <row r="49" spans="1:14">
      <c r="A49" s="194" t="s">
        <v>356</v>
      </c>
      <c r="B49" s="77" t="s">
        <v>362</v>
      </c>
      <c r="C49" s="135" t="s">
        <v>279</v>
      </c>
      <c r="D49" s="79" t="str">
        <f>IFERROR(IF(C49="No CAS","",INDEX('DEQ Pollutant List'!$C$7:$C$611,MATCH('5. Pollutant Emissions - MB'!C49,'DEQ Pollutant List'!$B$7:$B$611,0))),"")</f>
        <v>Toluene</v>
      </c>
      <c r="E49" s="113"/>
      <c r="F49" s="136">
        <v>0</v>
      </c>
      <c r="G49" s="137">
        <v>0.21</v>
      </c>
      <c r="H49" s="102" t="s">
        <v>465</v>
      </c>
      <c r="I49" s="100">
        <f>VLOOKUP($B49,'4. Material Balance Activities'!$C$16:$R$356,5,FALSE)*$G49-VLOOKUP($B49,'4. Material Balance Activities'!$C$16:$R$356,11,FALSE)*(1-$F49)</f>
        <v>66.019023000000004</v>
      </c>
      <c r="J49" s="103">
        <f>(VLOOKUP($B49,'4. Material Balance Activities'!$C$16:$R$356,6,FALSE)*$G49-VLOOKUP($B49,'4. Material Balance Activities'!$C$16:$R$356,12,FALSE))*(1-$F49)</f>
        <v>130.091611190625</v>
      </c>
      <c r="K49" s="81">
        <f>(VLOOKUP($B49,'4. Material Balance Activities'!$C$16:$R$356,7,FALSE)*$G49-VLOOKUP($B49,'4. Material Balance Activities'!$C$16:$R$356,13,FALSE))*(1-$F49)</f>
        <v>130.091611190625</v>
      </c>
      <c r="L49" s="100" t="s">
        <v>121</v>
      </c>
      <c r="M49" s="103">
        <f>VLOOKUP($B49,'4. Material Balance Activities'!$C$16:$R$356,9,FALSE)*$G49-VLOOKUP($B49,'4. Material Balance Activities'!$C$16:$R$356,15,FALSE)*(1-$F49)</f>
        <v>0.35641537312499999</v>
      </c>
      <c r="N49" s="81">
        <f>VLOOKUP($B49,'4. Material Balance Activities'!$C$16:$R$356,10,FALSE)*$G49-VLOOKUP($B49,'4. Material Balance Activities'!$C$16:$R$356,15,FALSE)*(1-$F49)</f>
        <v>0.35641537312499999</v>
      </c>
    </row>
    <row r="50" spans="1:14">
      <c r="A50" s="194" t="s">
        <v>356</v>
      </c>
      <c r="B50" s="77" t="s">
        <v>362</v>
      </c>
      <c r="C50" s="135" t="s">
        <v>281</v>
      </c>
      <c r="D50" s="79" t="str">
        <f>IFERROR(IF(C50="No CAS","",INDEX('DEQ Pollutant List'!$C$7:$C$611,MATCH('5. Pollutant Emissions - MB'!C50,'DEQ Pollutant List'!$B$7:$B$611,0))),"")</f>
        <v>Xylene (mixture), including m-xylene, o-xylene, p-xylene</v>
      </c>
      <c r="E50" s="113"/>
      <c r="F50" s="136">
        <v>0</v>
      </c>
      <c r="G50" s="137">
        <v>1.1299999999999999E-2</v>
      </c>
      <c r="H50" s="102" t="s">
        <v>465</v>
      </c>
      <c r="I50" s="100">
        <f>VLOOKUP($B50,'4. Material Balance Activities'!$C$16:$R$356,5,FALSE)*$G50-VLOOKUP($B50,'4. Material Balance Activities'!$C$16:$R$356,11,FALSE)*(1-$F50)</f>
        <v>3.5524521899999999</v>
      </c>
      <c r="J50" s="103">
        <f>(VLOOKUP($B50,'4. Material Balance Activities'!$C$16:$R$356,6,FALSE)*$G50-VLOOKUP($B50,'4. Material Balance Activities'!$C$16:$R$356,12,FALSE))*(1-$F50)</f>
        <v>7.0001676497812495</v>
      </c>
      <c r="K50" s="81">
        <f>(VLOOKUP($B50,'4. Material Balance Activities'!$C$16:$R$356,7,FALSE)*$G50-VLOOKUP($B50,'4. Material Balance Activities'!$C$16:$R$356,13,FALSE))*(1-$F50)</f>
        <v>7.0001676497812495</v>
      </c>
      <c r="L50" s="100" t="s">
        <v>121</v>
      </c>
      <c r="M50" s="103">
        <f>VLOOKUP($B50,'4. Material Balance Activities'!$C$16:$R$356,9,FALSE)*$G50-VLOOKUP($B50,'4. Material Balance Activities'!$C$16:$R$356,15,FALSE)*(1-$F50)</f>
        <v>1.9178541506249997E-2</v>
      </c>
      <c r="N50" s="81">
        <f>VLOOKUP($B50,'4. Material Balance Activities'!$C$16:$R$356,10,FALSE)*$G50-VLOOKUP($B50,'4. Material Balance Activities'!$C$16:$R$356,15,FALSE)*(1-$F50)</f>
        <v>1.9178541506249997E-2</v>
      </c>
    </row>
    <row r="51" spans="1:14">
      <c r="A51" s="194" t="s">
        <v>356</v>
      </c>
      <c r="B51" s="77" t="s">
        <v>362</v>
      </c>
      <c r="C51" s="135" t="s">
        <v>266</v>
      </c>
      <c r="D51" s="79" t="str">
        <f>IFERROR(IF(C51="No CAS","",INDEX('DEQ Pollutant List'!$C$7:$C$611,MATCH('5. Pollutant Emissions - MB'!C51,'DEQ Pollutant List'!$B$7:$B$611,0))),"")</f>
        <v>Chromium VI, chromate and dichromate particulate</v>
      </c>
      <c r="E51" s="113"/>
      <c r="F51" s="136">
        <v>0.996</v>
      </c>
      <c r="G51" s="137">
        <v>0.11692477373328256</v>
      </c>
      <c r="H51" s="102" t="s">
        <v>469</v>
      </c>
      <c r="I51" s="100">
        <f>(VLOOKUP($B51,'4. Material Balance Activities'!$C$16:$R$356,5,FALSE)*$G51-VLOOKUP($B51,'4. Material Balance Activities'!$C$16:$R$356,11,FALSE))*(1-$F51)</f>
        <v>0.14703351097842635</v>
      </c>
      <c r="J51" s="103">
        <f>(VLOOKUP($B51,'4. Material Balance Activities'!$C$16:$R$356,6,FALSE)*$G51-VLOOKUP($B51,'4. Material Balance Activities'!$C$16:$R$356,12,FALSE))*(1-$F51)</f>
        <v>0.28973204196308588</v>
      </c>
      <c r="K51" s="81">
        <f>(VLOOKUP($B51,'4. Material Balance Activities'!$C$16:$R$356,7,FALSE)*$G51-VLOOKUP($B51,'4. Material Balance Activities'!$C$16:$R$356,13,FALSE))*(1-$F51)</f>
        <v>0.28973204196308588</v>
      </c>
      <c r="L51" s="100" t="s">
        <v>121</v>
      </c>
      <c r="M51" s="103">
        <f>VLOOKUP($B51,'4. Material Balance Activities'!$C$16:$R$356,9,FALSE)*$G51-VLOOKUP($B51,'4. Material Balance Activities'!$C$16:$R$356,15,FALSE)*(1-$F51)</f>
        <v>0.19844660408430523</v>
      </c>
      <c r="N51" s="81">
        <f>VLOOKUP($B51,'4. Material Balance Activities'!$C$16:$R$356,10,FALSE)*$G51-VLOOKUP($B51,'4. Material Balance Activities'!$C$16:$R$356,15,FALSE)*(1-$F51)</f>
        <v>0.19844660408430523</v>
      </c>
    </row>
    <row r="52" spans="1:14">
      <c r="A52" s="194"/>
      <c r="B52" s="77"/>
      <c r="C52" s="135"/>
      <c r="D52" s="79" t="str">
        <f>IFERROR(IF(C52="No CAS","",INDEX('DEQ Pollutant List'!$C$7:$C$611,MATCH('5. Pollutant Emissions - MB'!C52,'DEQ Pollutant List'!$B$7:$B$611,0))),"")</f>
        <v/>
      </c>
      <c r="E52" s="113"/>
      <c r="F52" s="136"/>
      <c r="G52" s="137"/>
      <c r="H52" s="102"/>
      <c r="I52" s="100"/>
      <c r="J52" s="103"/>
      <c r="K52" s="81"/>
      <c r="L52" s="100"/>
      <c r="M52" s="103"/>
      <c r="N52" s="81"/>
    </row>
    <row r="53" spans="1:14">
      <c r="A53" s="194" t="s">
        <v>356</v>
      </c>
      <c r="B53" s="77" t="s">
        <v>363</v>
      </c>
      <c r="C53" s="135" t="s">
        <v>269</v>
      </c>
      <c r="D53" s="79" t="str">
        <f>IFERROR(IF(C53="No CAS","",INDEX('DEQ Pollutant List'!$C$7:$C$611,MATCH('5. Pollutant Emissions - MB'!C53,'DEQ Pollutant List'!$B$7:$B$611,0))),"")</f>
        <v>Ethyl benzene</v>
      </c>
      <c r="E53" s="113"/>
      <c r="F53" s="136">
        <v>0</v>
      </c>
      <c r="G53" s="137">
        <v>4.2909999999999997E-2</v>
      </c>
      <c r="H53" s="102" t="s">
        <v>465</v>
      </c>
      <c r="I53" s="100">
        <f>VLOOKUP($B53,'4. Material Balance Activities'!$C$16:$R$356,5,FALSE)*$G53-VLOOKUP($B53,'4. Material Balance Activities'!$C$16:$R$356,11,FALSE)*(1-$F53)</f>
        <v>3.3956372849437497</v>
      </c>
      <c r="J53" s="103">
        <f>(VLOOKUP($B53,'4. Material Balance Activities'!$C$16:$R$356,6,FALSE)*$G53-VLOOKUP($B53,'4. Material Balance Activities'!$C$16:$R$356,12,FALSE))*(1-$F53)</f>
        <v>10.273665528157499</v>
      </c>
      <c r="K53" s="81">
        <f>(VLOOKUP($B53,'4. Material Balance Activities'!$C$16:$R$356,7,FALSE)*$G53-VLOOKUP($B53,'4. Material Balance Activities'!$C$16:$R$356,13,FALSE))*(1-$F53)</f>
        <v>10.273665528157499</v>
      </c>
      <c r="L53" s="100" t="s">
        <v>121</v>
      </c>
      <c r="M53" s="103">
        <f>VLOOKUP($B53,'4. Material Balance Activities'!$C$16:$R$356,9,FALSE)*$G53-VLOOKUP($B53,'4. Material Balance Activities'!$C$16:$R$356,15,FALSE)*(1-$F53)</f>
        <v>2.8147028844267123E-2</v>
      </c>
      <c r="N53" s="81">
        <f>VLOOKUP($B53,'4. Material Balance Activities'!$C$16:$R$356,10,FALSE)*$G53-VLOOKUP($B53,'4. Material Balance Activities'!$C$16:$R$356,15,FALSE)*(1-$F53)</f>
        <v>2.8147028844267123E-2</v>
      </c>
    </row>
    <row r="54" spans="1:14">
      <c r="A54" s="194" t="s">
        <v>356</v>
      </c>
      <c r="B54" s="77" t="s">
        <v>363</v>
      </c>
      <c r="C54" s="135" t="s">
        <v>471</v>
      </c>
      <c r="D54" s="79" t="str">
        <f>IFERROR(IF(C54="No CAS","",INDEX('DEQ Pollutant List'!$C$7:$C$611,MATCH('5. Pollutant Emissions - MB'!C54,'DEQ Pollutant List'!$B$7:$B$611,0))),"")</f>
        <v>Vinyl acetate</v>
      </c>
      <c r="E54" s="113"/>
      <c r="F54" s="136">
        <v>0</v>
      </c>
      <c r="G54" s="137">
        <v>5.0000000000000001E-3</v>
      </c>
      <c r="H54" s="102" t="s">
        <v>465</v>
      </c>
      <c r="I54" s="100">
        <f>VLOOKUP($B54,'4. Material Balance Activities'!$C$16:$R$356,5,FALSE)*$G54-VLOOKUP($B54,'4. Material Balance Activities'!$C$16:$R$356,11,FALSE)*(1-$F54)</f>
        <v>0.39566969062500001</v>
      </c>
      <c r="J54" s="103">
        <f>(VLOOKUP($B54,'4. Material Balance Activities'!$C$16:$R$356,6,FALSE)*$G54-VLOOKUP($B54,'4. Material Balance Activities'!$C$16:$R$356,12,FALSE))*(1-$F54)</f>
        <v>1.1971178662499999</v>
      </c>
      <c r="K54" s="81">
        <f>(VLOOKUP($B54,'4. Material Balance Activities'!$C$16:$R$356,7,FALSE)*$G54-VLOOKUP($B54,'4. Material Balance Activities'!$C$16:$R$356,13,FALSE))*(1-$F54)</f>
        <v>1.1971178662499999</v>
      </c>
      <c r="L54" s="100" t="s">
        <v>121</v>
      </c>
      <c r="M54" s="103">
        <f>VLOOKUP($B54,'4. Material Balance Activities'!$C$16:$R$356,9,FALSE)*$G54-VLOOKUP($B54,'4. Material Balance Activities'!$C$16:$R$356,15,FALSE)*(1-$F54)</f>
        <v>3.2797749760273974E-3</v>
      </c>
      <c r="N54" s="81">
        <f>VLOOKUP($B54,'4. Material Balance Activities'!$C$16:$R$356,10,FALSE)*$G54-VLOOKUP($B54,'4. Material Balance Activities'!$C$16:$R$356,15,FALSE)*(1-$F54)</f>
        <v>3.2797749760273974E-3</v>
      </c>
    </row>
    <row r="55" spans="1:14">
      <c r="A55" s="194" t="s">
        <v>356</v>
      </c>
      <c r="B55" s="77" t="s">
        <v>363</v>
      </c>
      <c r="C55" s="135" t="s">
        <v>279</v>
      </c>
      <c r="D55" s="79" t="str">
        <f>IFERROR(IF(C55="No CAS","",INDEX('DEQ Pollutant List'!$C$7:$C$611,MATCH('5. Pollutant Emissions - MB'!C55,'DEQ Pollutant List'!$B$7:$B$611,0))),"")</f>
        <v>Toluene</v>
      </c>
      <c r="E55" s="113"/>
      <c r="F55" s="136">
        <v>0</v>
      </c>
      <c r="G55" s="137">
        <v>0.12</v>
      </c>
      <c r="H55" s="102" t="s">
        <v>465</v>
      </c>
      <c r="I55" s="100">
        <f>VLOOKUP($B55,'4. Material Balance Activities'!$C$16:$R$356,5,FALSE)*$G55-VLOOKUP($B55,'4. Material Balance Activities'!$C$16:$R$356,11,FALSE)*(1-$F55)</f>
        <v>9.4960725749999995</v>
      </c>
      <c r="J55" s="103">
        <f>(VLOOKUP($B55,'4. Material Balance Activities'!$C$16:$R$356,6,FALSE)*$G55-VLOOKUP($B55,'4. Material Balance Activities'!$C$16:$R$356,12,FALSE))*(1-$F55)</f>
        <v>28.73082879</v>
      </c>
      <c r="K55" s="81">
        <f>(VLOOKUP($B55,'4. Material Balance Activities'!$C$16:$R$356,7,FALSE)*$G55-VLOOKUP($B55,'4. Material Balance Activities'!$C$16:$R$356,13,FALSE))*(1-$F55)</f>
        <v>28.73082879</v>
      </c>
      <c r="L55" s="100" t="s">
        <v>121</v>
      </c>
      <c r="M55" s="103">
        <f>VLOOKUP($B55,'4. Material Balance Activities'!$C$16:$R$356,9,FALSE)*$G55-VLOOKUP($B55,'4. Material Balance Activities'!$C$16:$R$356,15,FALSE)*(1-$F55)</f>
        <v>7.8714599424657541E-2</v>
      </c>
      <c r="N55" s="81">
        <f>VLOOKUP($B55,'4. Material Balance Activities'!$C$16:$R$356,10,FALSE)*$G55-VLOOKUP($B55,'4. Material Balance Activities'!$C$16:$R$356,15,FALSE)*(1-$F55)</f>
        <v>7.8714599424657541E-2</v>
      </c>
    </row>
    <row r="56" spans="1:14">
      <c r="A56" s="194" t="s">
        <v>356</v>
      </c>
      <c r="B56" s="77" t="s">
        <v>363</v>
      </c>
      <c r="C56" s="135" t="s">
        <v>281</v>
      </c>
      <c r="D56" s="79" t="str">
        <f>IFERROR(IF(C56="No CAS","",INDEX('DEQ Pollutant List'!$C$7:$C$611,MATCH('5. Pollutant Emissions - MB'!C56,'DEQ Pollutant List'!$B$7:$B$611,0))),"")</f>
        <v>Xylene (mixture), including m-xylene, o-xylene, p-xylene</v>
      </c>
      <c r="E56" s="113"/>
      <c r="F56" s="136">
        <v>0</v>
      </c>
      <c r="G56" s="137">
        <v>8.8779999999999998E-2</v>
      </c>
      <c r="H56" s="102" t="s">
        <v>465</v>
      </c>
      <c r="I56" s="100">
        <f>VLOOKUP($B56,'4. Material Balance Activities'!$C$16:$R$356,5,FALSE)*$G56-VLOOKUP($B56,'4. Material Balance Activities'!$C$16:$R$356,11,FALSE)*(1-$F56)</f>
        <v>7.0255110267375001</v>
      </c>
      <c r="J56" s="103">
        <f>(VLOOKUP($B56,'4. Material Balance Activities'!$C$16:$R$356,6,FALSE)*$G56-VLOOKUP($B56,'4. Material Balance Activities'!$C$16:$R$356,12,FALSE))*(1-$F56)</f>
        <v>21.256024833135001</v>
      </c>
      <c r="K56" s="81">
        <f>(VLOOKUP($B56,'4. Material Balance Activities'!$C$16:$R$356,7,FALSE)*$G56-VLOOKUP($B56,'4. Material Balance Activities'!$C$16:$R$356,13,FALSE))*(1-$F56)</f>
        <v>21.256024833135001</v>
      </c>
      <c r="L56" s="100" t="s">
        <v>121</v>
      </c>
      <c r="M56" s="103">
        <f>VLOOKUP($B56,'4. Material Balance Activities'!$C$16:$R$356,9,FALSE)*$G56-VLOOKUP($B56,'4. Material Balance Activities'!$C$16:$R$356,15,FALSE)*(1-$F56)</f>
        <v>5.8235684474342471E-2</v>
      </c>
      <c r="N56" s="81">
        <f>VLOOKUP($B56,'4. Material Balance Activities'!$C$16:$R$356,10,FALSE)*$G56-VLOOKUP($B56,'4. Material Balance Activities'!$C$16:$R$356,15,FALSE)*(1-$F56)</f>
        <v>5.8235684474342471E-2</v>
      </c>
    </row>
    <row r="57" spans="1:14">
      <c r="A57" s="194" t="s">
        <v>356</v>
      </c>
      <c r="B57" s="77" t="s">
        <v>363</v>
      </c>
      <c r="C57" s="135" t="s">
        <v>272</v>
      </c>
      <c r="D57" s="79" t="str">
        <f>IFERROR(IF(C57="No CAS","",INDEX('DEQ Pollutant List'!$C$7:$C$611,MATCH('5. Pollutant Emissions - MB'!C57,'DEQ Pollutant List'!$B$7:$B$611,0))),"")</f>
        <v>Lead and compounds</v>
      </c>
      <c r="E57" s="113"/>
      <c r="F57" s="136">
        <v>0.996</v>
      </c>
      <c r="G57" s="137">
        <v>1E-3</v>
      </c>
      <c r="H57" s="102" t="s">
        <v>469</v>
      </c>
      <c r="I57" s="100">
        <f>(VLOOKUP($B57,'4. Material Balance Activities'!$C$16:$R$356,5,FALSE)*$G57-VLOOKUP($B57,'4. Material Balance Activities'!$C$16:$R$356,11,FALSE))*(1-$F57)</f>
        <v>3.1653575250000025E-4</v>
      </c>
      <c r="J57" s="103">
        <f>(VLOOKUP($B57,'4. Material Balance Activities'!$C$16:$R$356,6,FALSE)*$G57-VLOOKUP($B57,'4. Material Balance Activities'!$C$16:$R$356,12,FALSE))*(1-$F57)</f>
        <v>9.5769429300000093E-4</v>
      </c>
      <c r="K57" s="81">
        <f>(VLOOKUP($B57,'4. Material Balance Activities'!$C$16:$R$356,7,FALSE)*$G57-VLOOKUP($B57,'4. Material Balance Activities'!$C$16:$R$356,13,FALSE))*(1-$F57)</f>
        <v>9.5769429300000093E-4</v>
      </c>
      <c r="L57" s="100" t="s">
        <v>121</v>
      </c>
      <c r="M57" s="103">
        <f>VLOOKUP($B57,'4. Material Balance Activities'!$C$16:$R$356,9,FALSE)*$G57-VLOOKUP($B57,'4. Material Balance Activities'!$C$16:$R$356,15,FALSE)*(1-$F57)</f>
        <v>6.5595499520547948E-4</v>
      </c>
      <c r="N57" s="81">
        <f>VLOOKUP($B57,'4. Material Balance Activities'!$C$16:$R$356,10,FALSE)*$G57-VLOOKUP($B57,'4. Material Balance Activities'!$C$16:$R$356,15,FALSE)*(1-$F57)</f>
        <v>6.5595499520547948E-4</v>
      </c>
    </row>
    <row r="58" spans="1:14">
      <c r="A58" s="194" t="s">
        <v>356</v>
      </c>
      <c r="B58" s="77" t="s">
        <v>363</v>
      </c>
      <c r="C58" s="135" t="s">
        <v>472</v>
      </c>
      <c r="D58" s="79" t="str">
        <f>IFERROR(IF(C58="No CAS","",INDEX('DEQ Pollutant List'!$C$7:$C$611,MATCH('5. Pollutant Emissions - MB'!C58,'DEQ Pollutant List'!$B$7:$B$611,0))),"")</f>
        <v>Hexamethylene-1,6-diisocyanate</v>
      </c>
      <c r="E58" s="113"/>
      <c r="F58" s="136">
        <v>0</v>
      </c>
      <c r="G58" s="137">
        <v>5.0000000000000001E-3</v>
      </c>
      <c r="H58" s="102" t="s">
        <v>465</v>
      </c>
      <c r="I58" s="100">
        <f>VLOOKUP($B58,'4. Material Balance Activities'!$C$16:$R$356,5,FALSE)*$G58-VLOOKUP($B58,'4. Material Balance Activities'!$C$16:$R$356,11,FALSE)*(1-$F58)</f>
        <v>0.39566969062500001</v>
      </c>
      <c r="J58" s="103">
        <f>(VLOOKUP($B58,'4. Material Balance Activities'!$C$16:$R$356,6,FALSE)*$G58-VLOOKUP($B58,'4. Material Balance Activities'!$C$16:$R$356,12,FALSE))*(1-$F58)</f>
        <v>1.1971178662499999</v>
      </c>
      <c r="K58" s="81">
        <f>(VLOOKUP($B58,'4. Material Balance Activities'!$C$16:$R$356,7,FALSE)*$G58-VLOOKUP($B58,'4. Material Balance Activities'!$C$16:$R$356,13,FALSE))*(1-$F58)</f>
        <v>1.1971178662499999</v>
      </c>
      <c r="L58" s="100" t="s">
        <v>121</v>
      </c>
      <c r="M58" s="103">
        <f>VLOOKUP($B58,'4. Material Balance Activities'!$C$16:$R$356,9,FALSE)*$G58-VLOOKUP($B58,'4. Material Balance Activities'!$C$16:$R$356,15,FALSE)*(1-$F58)</f>
        <v>3.2797749760273974E-3</v>
      </c>
      <c r="N58" s="81">
        <f>VLOOKUP($B58,'4. Material Balance Activities'!$C$16:$R$356,10,FALSE)*$G58-VLOOKUP($B58,'4. Material Balance Activities'!$C$16:$R$356,15,FALSE)*(1-$F58)</f>
        <v>3.2797749760273974E-3</v>
      </c>
    </row>
    <row r="59" spans="1:14">
      <c r="A59" s="194"/>
      <c r="B59" s="77"/>
      <c r="C59" s="135"/>
      <c r="D59" s="79" t="str">
        <f>IFERROR(IF(C59="No CAS","",INDEX('DEQ Pollutant List'!$C$7:$C$611,MATCH('5. Pollutant Emissions - MB'!C59,'DEQ Pollutant List'!$B$7:$B$611,0))),"")</f>
        <v/>
      </c>
      <c r="E59" s="113"/>
      <c r="F59" s="136"/>
      <c r="G59" s="137"/>
      <c r="H59" s="102"/>
      <c r="I59" s="100"/>
      <c r="J59" s="103"/>
      <c r="K59" s="81"/>
      <c r="L59" s="100"/>
      <c r="M59" s="103"/>
      <c r="N59" s="81"/>
    </row>
    <row r="60" spans="1:14">
      <c r="A60" s="194" t="s">
        <v>356</v>
      </c>
      <c r="B60" s="77" t="s">
        <v>364</v>
      </c>
      <c r="C60" s="135" t="s">
        <v>269</v>
      </c>
      <c r="D60" s="79" t="str">
        <f>IFERROR(IF(C60="No CAS","",INDEX('DEQ Pollutant List'!$C$7:$C$611,MATCH('5. Pollutant Emissions - MB'!C60,'DEQ Pollutant List'!$B$7:$B$611,0))),"")</f>
        <v>Ethyl benzene</v>
      </c>
      <c r="E60" s="113"/>
      <c r="F60" s="136">
        <v>0</v>
      </c>
      <c r="G60" s="137">
        <v>0.01</v>
      </c>
      <c r="H60" s="102" t="s">
        <v>465</v>
      </c>
      <c r="I60" s="100">
        <f>VLOOKUP($B60,'4. Material Balance Activities'!$C$16:$R$356,5,FALSE)*$G60-VLOOKUP($B60,'4. Material Balance Activities'!$C$16:$R$356,11,FALSE)*(1-$F60)</f>
        <v>4.675821</v>
      </c>
      <c r="J60" s="103">
        <f>(VLOOKUP($B60,'4. Material Balance Activities'!$C$16:$R$356,6,FALSE)*$G60-VLOOKUP($B60,'4. Material Balance Activities'!$C$16:$R$356,12,FALSE))*(1-$F60)</f>
        <v>6.5816611199999988</v>
      </c>
      <c r="K60" s="81">
        <f>(VLOOKUP($B60,'4. Material Balance Activities'!$C$16:$R$356,7,FALSE)*$G60-VLOOKUP($B60,'4. Material Balance Activities'!$C$16:$R$356,13,FALSE))*(1-$F60)</f>
        <v>6.5816611199999988</v>
      </c>
      <c r="L60" s="100" t="s">
        <v>121</v>
      </c>
      <c r="M60" s="103">
        <f>VLOOKUP($B60,'4. Material Balance Activities'!$C$16:$R$356,9,FALSE)*$G60-VLOOKUP($B60,'4. Material Balance Activities'!$C$16:$R$356,15,FALSE)*(1-$F60)</f>
        <v>1.8031948273972601E-2</v>
      </c>
      <c r="N60" s="81">
        <f>VLOOKUP($B60,'4. Material Balance Activities'!$C$16:$R$356,10,FALSE)*$G60-VLOOKUP($B60,'4. Material Balance Activities'!$C$16:$R$356,15,FALSE)*(1-$F60)</f>
        <v>1.8031948273972601E-2</v>
      </c>
    </row>
    <row r="61" spans="1:14">
      <c r="A61" s="194" t="s">
        <v>356</v>
      </c>
      <c r="B61" s="77" t="s">
        <v>364</v>
      </c>
      <c r="C61" s="135" t="s">
        <v>466</v>
      </c>
      <c r="D61" s="79" t="str">
        <f>IFERROR(IF(C61="No CAS","",INDEX('DEQ Pollutant List'!$C$7:$C$611,MATCH('5. Pollutant Emissions - MB'!C61,'DEQ Pollutant List'!$B$7:$B$611,0))),"")</f>
        <v>Ethylene glycol</v>
      </c>
      <c r="E61" s="113"/>
      <c r="F61" s="136">
        <v>0</v>
      </c>
      <c r="G61" s="137">
        <v>0.15</v>
      </c>
      <c r="H61" s="102" t="s">
        <v>465</v>
      </c>
      <c r="I61" s="100">
        <f>VLOOKUP($B61,'4. Material Balance Activities'!$C$16:$R$356,5,FALSE)*$G61-VLOOKUP($B61,'4. Material Balance Activities'!$C$16:$R$356,11,FALSE)*(1-$F61)</f>
        <v>70.137314999999987</v>
      </c>
      <c r="J61" s="103">
        <f>(VLOOKUP($B61,'4. Material Balance Activities'!$C$16:$R$356,6,FALSE)*$G61-VLOOKUP($B61,'4. Material Balance Activities'!$C$16:$R$356,12,FALSE))*(1-$F61)</f>
        <v>98.724916799999974</v>
      </c>
      <c r="K61" s="81">
        <f>(VLOOKUP($B61,'4. Material Balance Activities'!$C$16:$R$356,7,FALSE)*$G61-VLOOKUP($B61,'4. Material Balance Activities'!$C$16:$R$356,13,FALSE))*(1-$F61)</f>
        <v>98.724916799999974</v>
      </c>
      <c r="L61" s="100" t="s">
        <v>121</v>
      </c>
      <c r="M61" s="103">
        <f>VLOOKUP($B61,'4. Material Balance Activities'!$C$16:$R$356,9,FALSE)*$G61-VLOOKUP($B61,'4. Material Balance Activities'!$C$16:$R$356,15,FALSE)*(1-$F61)</f>
        <v>0.27047922410958897</v>
      </c>
      <c r="N61" s="81">
        <f>VLOOKUP($B61,'4. Material Balance Activities'!$C$16:$R$356,10,FALSE)*$G61-VLOOKUP($B61,'4. Material Balance Activities'!$C$16:$R$356,15,FALSE)*(1-$F61)</f>
        <v>0.27047922410958897</v>
      </c>
    </row>
    <row r="62" spans="1:14">
      <c r="A62" s="194" t="s">
        <v>356</v>
      </c>
      <c r="B62" s="77" t="s">
        <v>364</v>
      </c>
      <c r="C62" s="135" t="s">
        <v>471</v>
      </c>
      <c r="D62" s="79" t="str">
        <f>IFERROR(IF(C62="No CAS","",INDEX('DEQ Pollutant List'!$C$7:$C$611,MATCH('5. Pollutant Emissions - MB'!C62,'DEQ Pollutant List'!$B$7:$B$611,0))),"")</f>
        <v>Vinyl acetate</v>
      </c>
      <c r="E62" s="113"/>
      <c r="F62" s="136">
        <v>0</v>
      </c>
      <c r="G62" s="137">
        <v>2.9999999999999997E-4</v>
      </c>
      <c r="H62" s="102" t="s">
        <v>465</v>
      </c>
      <c r="I62" s="100">
        <f>VLOOKUP($B62,'4. Material Balance Activities'!$C$16:$R$356,5,FALSE)*$G62-VLOOKUP($B62,'4. Material Balance Activities'!$C$16:$R$356,11,FALSE)*(1-$F62)</f>
        <v>0.14027462999999998</v>
      </c>
      <c r="J62" s="103">
        <f>(VLOOKUP($B62,'4. Material Balance Activities'!$C$16:$R$356,6,FALSE)*$G62-VLOOKUP($B62,'4. Material Balance Activities'!$C$16:$R$356,12,FALSE))*(1-$F62)</f>
        <v>0.19744983359999996</v>
      </c>
      <c r="K62" s="81">
        <f>(VLOOKUP($B62,'4. Material Balance Activities'!$C$16:$R$356,7,FALSE)*$G62-VLOOKUP($B62,'4. Material Balance Activities'!$C$16:$R$356,13,FALSE))*(1-$F62)</f>
        <v>0.19744983359999996</v>
      </c>
      <c r="L62" s="100" t="s">
        <v>121</v>
      </c>
      <c r="M62" s="103">
        <f>VLOOKUP($B62,'4. Material Balance Activities'!$C$16:$R$356,9,FALSE)*$G62-VLOOKUP($B62,'4. Material Balance Activities'!$C$16:$R$356,15,FALSE)*(1-$F62)</f>
        <v>5.4095844821917794E-4</v>
      </c>
      <c r="N62" s="81">
        <f>VLOOKUP($B62,'4. Material Balance Activities'!$C$16:$R$356,10,FALSE)*$G62-VLOOKUP($B62,'4. Material Balance Activities'!$C$16:$R$356,15,FALSE)*(1-$F62)</f>
        <v>5.4095844821917794E-4</v>
      </c>
    </row>
    <row r="63" spans="1:14">
      <c r="A63" s="194" t="s">
        <v>356</v>
      </c>
      <c r="B63" s="77" t="s">
        <v>364</v>
      </c>
      <c r="C63" s="135" t="s">
        <v>467</v>
      </c>
      <c r="D63" s="79" t="str">
        <f>IFERROR(IF(C63="No CAS","",INDEX('DEQ Pollutant List'!$C$7:$C$611,MATCH('5. Pollutant Emissions - MB'!C63,'DEQ Pollutant List'!$B$7:$B$611,0))),"")</f>
        <v>Methyl isobutyl ketone (MIBK, hexone)</v>
      </c>
      <c r="E63" s="113"/>
      <c r="F63" s="136">
        <v>0</v>
      </c>
      <c r="G63" s="137">
        <v>0.15</v>
      </c>
      <c r="H63" s="102" t="s">
        <v>465</v>
      </c>
      <c r="I63" s="100">
        <f>VLOOKUP($B63,'4. Material Balance Activities'!$C$16:$R$356,5,FALSE)*$G63-VLOOKUP($B63,'4. Material Balance Activities'!$C$16:$R$356,11,FALSE)*(1-$F63)</f>
        <v>70.137314999999987</v>
      </c>
      <c r="J63" s="103">
        <f>(VLOOKUP($B63,'4. Material Balance Activities'!$C$16:$R$356,6,FALSE)*$G63-VLOOKUP($B63,'4. Material Balance Activities'!$C$16:$R$356,12,FALSE))*(1-$F63)</f>
        <v>98.724916799999974</v>
      </c>
      <c r="K63" s="81">
        <f>(VLOOKUP($B63,'4. Material Balance Activities'!$C$16:$R$356,7,FALSE)*$G63-VLOOKUP($B63,'4. Material Balance Activities'!$C$16:$R$356,13,FALSE))*(1-$F63)</f>
        <v>98.724916799999974</v>
      </c>
      <c r="L63" s="100" t="s">
        <v>121</v>
      </c>
      <c r="M63" s="103">
        <f>VLOOKUP($B63,'4. Material Balance Activities'!$C$16:$R$356,9,FALSE)*$G63-VLOOKUP($B63,'4. Material Balance Activities'!$C$16:$R$356,15,FALSE)*(1-$F63)</f>
        <v>0.27047922410958897</v>
      </c>
      <c r="N63" s="81">
        <f>VLOOKUP($B63,'4. Material Balance Activities'!$C$16:$R$356,10,FALSE)*$G63-VLOOKUP($B63,'4. Material Balance Activities'!$C$16:$R$356,15,FALSE)*(1-$F63)</f>
        <v>0.27047922410958897</v>
      </c>
    </row>
    <row r="64" spans="1:14">
      <c r="A64" s="194" t="s">
        <v>356</v>
      </c>
      <c r="B64" s="77" t="s">
        <v>364</v>
      </c>
      <c r="C64" s="135" t="s">
        <v>279</v>
      </c>
      <c r="D64" s="79" t="str">
        <f>IFERROR(IF(C64="No CAS","",INDEX('DEQ Pollutant List'!$C$7:$C$611,MATCH('5. Pollutant Emissions - MB'!C64,'DEQ Pollutant List'!$B$7:$B$611,0))),"")</f>
        <v>Toluene</v>
      </c>
      <c r="E64" s="113"/>
      <c r="F64" s="136">
        <v>0</v>
      </c>
      <c r="G64" s="137">
        <v>0.01</v>
      </c>
      <c r="H64" s="102" t="s">
        <v>465</v>
      </c>
      <c r="I64" s="100">
        <f>VLOOKUP($B64,'4. Material Balance Activities'!$C$16:$R$356,5,FALSE)*$G64-VLOOKUP($B64,'4. Material Balance Activities'!$C$16:$R$356,11,FALSE)*(1-$F64)</f>
        <v>4.675821</v>
      </c>
      <c r="J64" s="103">
        <f>(VLOOKUP($B64,'4. Material Balance Activities'!$C$16:$R$356,6,FALSE)*$G64-VLOOKUP($B64,'4. Material Balance Activities'!$C$16:$R$356,12,FALSE))*(1-$F64)</f>
        <v>6.5816611199999988</v>
      </c>
      <c r="K64" s="81">
        <f>(VLOOKUP($B64,'4. Material Balance Activities'!$C$16:$R$356,7,FALSE)*$G64-VLOOKUP($B64,'4. Material Balance Activities'!$C$16:$R$356,13,FALSE))*(1-$F64)</f>
        <v>6.5816611199999988</v>
      </c>
      <c r="L64" s="100" t="s">
        <v>121</v>
      </c>
      <c r="M64" s="103">
        <f>VLOOKUP($B64,'4. Material Balance Activities'!$C$16:$R$356,9,FALSE)*$G64-VLOOKUP($B64,'4. Material Balance Activities'!$C$16:$R$356,15,FALSE)*(1-$F64)</f>
        <v>1.8031948273972601E-2</v>
      </c>
      <c r="N64" s="81">
        <f>VLOOKUP($B64,'4. Material Balance Activities'!$C$16:$R$356,10,FALSE)*$G64-VLOOKUP($B64,'4. Material Balance Activities'!$C$16:$R$356,15,FALSE)*(1-$F64)</f>
        <v>1.8031948273972601E-2</v>
      </c>
    </row>
    <row r="65" spans="1:14">
      <c r="A65" s="194" t="s">
        <v>356</v>
      </c>
      <c r="B65" s="77" t="s">
        <v>364</v>
      </c>
      <c r="C65" s="135" t="s">
        <v>281</v>
      </c>
      <c r="D65" s="79" t="str">
        <f>IFERROR(IF(C65="No CAS","",INDEX('DEQ Pollutant List'!$C$7:$C$611,MATCH('5. Pollutant Emissions - MB'!C65,'DEQ Pollutant List'!$B$7:$B$611,0))),"")</f>
        <v>Xylene (mixture), including m-xylene, o-xylene, p-xylene</v>
      </c>
      <c r="E65" s="113"/>
      <c r="F65" s="136">
        <v>0</v>
      </c>
      <c r="G65" s="137">
        <v>2.6500000000000003E-2</v>
      </c>
      <c r="H65" s="102" t="s">
        <v>465</v>
      </c>
      <c r="I65" s="100">
        <f>VLOOKUP($B65,'4. Material Balance Activities'!$C$16:$R$356,5,FALSE)*$G65-VLOOKUP($B65,'4. Material Balance Activities'!$C$16:$R$356,11,FALSE)*(1-$F65)</f>
        <v>12.39092565</v>
      </c>
      <c r="J65" s="103">
        <f>(VLOOKUP($B65,'4. Material Balance Activities'!$C$16:$R$356,6,FALSE)*$G65-VLOOKUP($B65,'4. Material Balance Activities'!$C$16:$R$356,12,FALSE))*(1-$F65)</f>
        <v>17.441401967999997</v>
      </c>
      <c r="K65" s="81">
        <f>(VLOOKUP($B65,'4. Material Balance Activities'!$C$16:$R$356,7,FALSE)*$G65-VLOOKUP($B65,'4. Material Balance Activities'!$C$16:$R$356,13,FALSE))*(1-$F65)</f>
        <v>17.441401967999997</v>
      </c>
      <c r="L65" s="100" t="s">
        <v>121</v>
      </c>
      <c r="M65" s="103">
        <f>VLOOKUP($B65,'4. Material Balance Activities'!$C$16:$R$356,9,FALSE)*$G65-VLOOKUP($B65,'4. Material Balance Activities'!$C$16:$R$356,15,FALSE)*(1-$F65)</f>
        <v>4.7784662926027392E-2</v>
      </c>
      <c r="N65" s="81">
        <f>VLOOKUP($B65,'4. Material Balance Activities'!$C$16:$R$356,10,FALSE)*$G65-VLOOKUP($B65,'4. Material Balance Activities'!$C$16:$R$356,15,FALSE)*(1-$F65)</f>
        <v>4.7784662926027392E-2</v>
      </c>
    </row>
    <row r="66" spans="1:14">
      <c r="A66" s="194" t="s">
        <v>356</v>
      </c>
      <c r="B66" s="77" t="s">
        <v>364</v>
      </c>
      <c r="C66" s="135" t="s">
        <v>472</v>
      </c>
      <c r="D66" s="79" t="str">
        <f>IFERROR(IF(C66="No CAS","",INDEX('DEQ Pollutant List'!$C$7:$C$611,MATCH('5. Pollutant Emissions - MB'!C66,'DEQ Pollutant List'!$B$7:$B$611,0))),"")</f>
        <v>Hexamethylene-1,6-diisocyanate</v>
      </c>
      <c r="E66" s="113"/>
      <c r="F66" s="136">
        <v>0</v>
      </c>
      <c r="G66" s="137">
        <v>2.9999999999999997E-4</v>
      </c>
      <c r="H66" s="102" t="s">
        <v>465</v>
      </c>
      <c r="I66" s="100">
        <f>VLOOKUP($B66,'4. Material Balance Activities'!$C$16:$R$356,5,FALSE)*$G66-VLOOKUP($B66,'4. Material Balance Activities'!$C$16:$R$356,11,FALSE)*(1-$F66)</f>
        <v>0.14027462999999998</v>
      </c>
      <c r="J66" s="103">
        <f>(VLOOKUP($B66,'4. Material Balance Activities'!$C$16:$R$356,6,FALSE)*$G66-VLOOKUP($B66,'4. Material Balance Activities'!$C$16:$R$356,12,FALSE))*(1-$F66)</f>
        <v>0.19744983359999996</v>
      </c>
      <c r="K66" s="81">
        <f>(VLOOKUP($B66,'4. Material Balance Activities'!$C$16:$R$356,7,FALSE)*$G66-VLOOKUP($B66,'4. Material Balance Activities'!$C$16:$R$356,13,FALSE))*(1-$F66)</f>
        <v>0.19744983359999996</v>
      </c>
      <c r="L66" s="100" t="s">
        <v>121</v>
      </c>
      <c r="M66" s="103">
        <f>VLOOKUP($B66,'4. Material Balance Activities'!$C$16:$R$356,9,FALSE)*$G66-VLOOKUP($B66,'4. Material Balance Activities'!$C$16:$R$356,15,FALSE)*(1-$F66)</f>
        <v>5.4095844821917794E-4</v>
      </c>
      <c r="N66" s="81">
        <f>VLOOKUP($B66,'4. Material Balance Activities'!$C$16:$R$356,10,FALSE)*$G66-VLOOKUP($B66,'4. Material Balance Activities'!$C$16:$R$356,15,FALSE)*(1-$F66)</f>
        <v>5.4095844821917794E-4</v>
      </c>
    </row>
    <row r="67" spans="1:14">
      <c r="A67" s="194" t="s">
        <v>356</v>
      </c>
      <c r="B67" s="77" t="s">
        <v>364</v>
      </c>
      <c r="C67" s="135" t="s">
        <v>473</v>
      </c>
      <c r="D67" s="79" t="str">
        <f>IFERROR(IF(C67="No CAS","",INDEX('DEQ Pollutant List'!$C$7:$C$611,MATCH('5. Pollutant Emissions - MB'!C67,'DEQ Pollutant List'!$B$7:$B$611,0))),"")</f>
        <v>Dibutyl phthalate</v>
      </c>
      <c r="E67" s="113"/>
      <c r="F67" s="136">
        <v>0</v>
      </c>
      <c r="G67" s="137">
        <v>0.15</v>
      </c>
      <c r="H67" s="102" t="s">
        <v>465</v>
      </c>
      <c r="I67" s="100">
        <f>VLOOKUP($B67,'4. Material Balance Activities'!$C$16:$R$356,5,FALSE)*$G67-VLOOKUP($B67,'4. Material Balance Activities'!$C$16:$R$356,11,FALSE)*(1-$F67)</f>
        <v>70.137314999999987</v>
      </c>
      <c r="J67" s="103">
        <f>(VLOOKUP($B67,'4. Material Balance Activities'!$C$16:$R$356,6,FALSE)*$G67-VLOOKUP($B67,'4. Material Balance Activities'!$C$16:$R$356,12,FALSE))*(1-$F67)</f>
        <v>98.724916799999974</v>
      </c>
      <c r="K67" s="81">
        <f>(VLOOKUP($B67,'4. Material Balance Activities'!$C$16:$R$356,7,FALSE)*$G67-VLOOKUP($B67,'4. Material Balance Activities'!$C$16:$R$356,13,FALSE))*(1-$F67)</f>
        <v>98.724916799999974</v>
      </c>
      <c r="L67" s="100" t="s">
        <v>121</v>
      </c>
      <c r="M67" s="103">
        <f>VLOOKUP($B67,'4. Material Balance Activities'!$C$16:$R$356,9,FALSE)*$G67-VLOOKUP($B67,'4. Material Balance Activities'!$C$16:$R$356,15,FALSE)*(1-$F67)</f>
        <v>0.27047922410958897</v>
      </c>
      <c r="N67" s="81">
        <f>VLOOKUP($B67,'4. Material Balance Activities'!$C$16:$R$356,10,FALSE)*$G67-VLOOKUP($B67,'4. Material Balance Activities'!$C$16:$R$356,15,FALSE)*(1-$F67)</f>
        <v>0.27047922410958897</v>
      </c>
    </row>
    <row r="68" spans="1:14">
      <c r="A68" s="194"/>
      <c r="B68" s="77"/>
      <c r="C68" s="135"/>
      <c r="D68" s="79" t="str">
        <f>IFERROR(IF(C68="No CAS","",INDEX('DEQ Pollutant List'!$C$7:$C$611,MATCH('5. Pollutant Emissions - MB'!C68,'DEQ Pollutant List'!$B$7:$B$611,0))),"")</f>
        <v/>
      </c>
      <c r="E68" s="113"/>
      <c r="F68" s="136"/>
      <c r="G68" s="137"/>
      <c r="H68" s="102"/>
      <c r="I68" s="100"/>
      <c r="J68" s="103"/>
      <c r="K68" s="81"/>
      <c r="L68" s="100"/>
      <c r="M68" s="103"/>
      <c r="N68" s="81"/>
    </row>
    <row r="69" spans="1:14">
      <c r="A69" s="194" t="s">
        <v>365</v>
      </c>
      <c r="B69" s="77" t="s">
        <v>385</v>
      </c>
      <c r="C69" s="135" t="s">
        <v>281</v>
      </c>
      <c r="D69" s="79" t="str">
        <f>IFERROR(IF(C69="No CAS","",INDEX('DEQ Pollutant List'!$C$7:$C$611,MATCH('5. Pollutant Emissions - MB'!C69,'DEQ Pollutant List'!$B$7:$B$611,0))),"")</f>
        <v>Xylene (mixture), including m-xylene, o-xylene, p-xylene</v>
      </c>
      <c r="E69" s="113"/>
      <c r="F69" s="136">
        <v>0</v>
      </c>
      <c r="G69" s="137">
        <v>5.1999999999999998E-2</v>
      </c>
      <c r="H69" s="102" t="s">
        <v>465</v>
      </c>
      <c r="I69" s="100">
        <f>VLOOKUP($B69,'4. Material Balance Activities'!$C$16:$R$356,5,FALSE)*$G69-VLOOKUP($B69,'4. Material Balance Activities'!$C$16:$R$356,11,FALSE)*(1-$F69)</f>
        <v>24.117533994937499</v>
      </c>
      <c r="J69" s="103">
        <f>(VLOOKUP($B69,'4. Material Balance Activities'!$C$16:$R$356,6,FALSE)*$G69-VLOOKUP($B69,'4. Material Balance Activities'!$C$16:$R$356,12,FALSE))*(1-$F69)</f>
        <v>38.930694659999993</v>
      </c>
      <c r="K69" s="81">
        <f>(VLOOKUP($B69,'4. Material Balance Activities'!$C$16:$R$356,7,FALSE)*$G69-VLOOKUP($B69,'4. Material Balance Activities'!$C$16:$R$356,13,FALSE))*(1-$F69)</f>
        <v>38.930694659999993</v>
      </c>
      <c r="L69" s="100" t="s">
        <v>121</v>
      </c>
      <c r="M69" s="103">
        <f>VLOOKUP($B69,'4. Material Balance Activities'!$C$16:$R$356,9,FALSE)*$G69-VLOOKUP($B69,'4. Material Balance Activities'!$C$16:$R$356,15,FALSE)*(1-$F69)</f>
        <v>0.1066594374246575</v>
      </c>
      <c r="N69" s="81">
        <f>VLOOKUP($B69,'4. Material Balance Activities'!$C$16:$R$356,10,FALSE)*$G69-VLOOKUP($B69,'4. Material Balance Activities'!$C$16:$R$356,15,FALSE)*(1-$F69)</f>
        <v>0.1066594374246575</v>
      </c>
    </row>
    <row r="70" spans="1:14">
      <c r="A70" s="194" t="s">
        <v>365</v>
      </c>
      <c r="B70" s="77" t="s">
        <v>393</v>
      </c>
      <c r="C70" s="135" t="s">
        <v>281</v>
      </c>
      <c r="D70" s="79" t="str">
        <f>IFERROR(IF(C70="No CAS","",INDEX('DEQ Pollutant List'!$C$7:$C$611,MATCH('5. Pollutant Emissions - MB'!C70,'DEQ Pollutant List'!$B$7:$B$611,0))),"")</f>
        <v>Xylene (mixture), including m-xylene, o-xylene, p-xylene</v>
      </c>
      <c r="E70" s="113"/>
      <c r="F70" s="136">
        <v>0</v>
      </c>
      <c r="G70" s="137">
        <v>0.05</v>
      </c>
      <c r="H70" s="102" t="s">
        <v>465</v>
      </c>
      <c r="I70" s="100">
        <f>VLOOKUP($B70,'4. Material Balance Activities'!$C$16:$R$356,5,FALSE)*$G70-VLOOKUP($B70,'4. Material Balance Activities'!$C$16:$R$356,11,FALSE)*(1-$F70)</f>
        <v>0.23143500000000003</v>
      </c>
      <c r="J70" s="103">
        <f>(VLOOKUP($B70,'4. Material Balance Activities'!$C$16:$R$356,6,FALSE)*$G70-VLOOKUP($B70,'4. Material Balance Activities'!$C$16:$R$356,12,FALSE))*(1-$F70)</f>
        <v>0.69430500000000006</v>
      </c>
      <c r="K70" s="81">
        <f>(VLOOKUP($B70,'4. Material Balance Activities'!$C$16:$R$356,7,FALSE)*$G70-VLOOKUP($B70,'4. Material Balance Activities'!$C$16:$R$356,13,FALSE))*(1-$F70)</f>
        <v>0.69430500000000006</v>
      </c>
      <c r="L70" s="100" t="s">
        <v>121</v>
      </c>
      <c r="M70" s="103">
        <f>VLOOKUP($B70,'4. Material Balance Activities'!$C$16:$R$356,9,FALSE)*$G70-VLOOKUP($B70,'4. Material Balance Activities'!$C$16:$R$356,15,FALSE)*(1-$F70)</f>
        <v>1.902205479452055E-3</v>
      </c>
      <c r="N70" s="81">
        <f>VLOOKUP($B70,'4. Material Balance Activities'!$C$16:$R$356,10,FALSE)*$G70-VLOOKUP($B70,'4. Material Balance Activities'!$C$16:$R$356,15,FALSE)*(1-$F70)</f>
        <v>1.902205479452055E-3</v>
      </c>
    </row>
    <row r="71" spans="1:14">
      <c r="A71" s="194" t="s">
        <v>365</v>
      </c>
      <c r="B71" s="77" t="s">
        <v>397</v>
      </c>
      <c r="C71" s="135" t="s">
        <v>281</v>
      </c>
      <c r="D71" s="79" t="str">
        <f>IFERROR(IF(C71="No CAS","",INDEX('DEQ Pollutant List'!$C$7:$C$611,MATCH('5. Pollutant Emissions - MB'!C71,'DEQ Pollutant List'!$B$7:$B$611,0))),"")</f>
        <v>Xylene (mixture), including m-xylene, o-xylene, p-xylene</v>
      </c>
      <c r="E71" s="113"/>
      <c r="F71" s="136">
        <v>0</v>
      </c>
      <c r="G71" s="137">
        <v>6.9000000000000006E-2</v>
      </c>
      <c r="H71" s="102" t="s">
        <v>465</v>
      </c>
      <c r="I71" s="100">
        <f>VLOOKUP($B71,'4. Material Balance Activities'!$C$16:$R$356,5,FALSE)*$G71-VLOOKUP($B71,'4. Material Balance Activities'!$C$16:$R$356,11,FALSE)*(1-$F71)</f>
        <v>0</v>
      </c>
      <c r="J71" s="103">
        <f>(VLOOKUP($B71,'4. Material Balance Activities'!$C$16:$R$356,6,FALSE)*$G71-VLOOKUP($B71,'4. Material Balance Activities'!$C$16:$R$356,12,FALSE))*(1-$F71)</f>
        <v>1.8655875000000002E-2</v>
      </c>
      <c r="K71" s="81">
        <f>(VLOOKUP($B71,'4. Material Balance Activities'!$C$16:$R$356,7,FALSE)*$G71-VLOOKUP($B71,'4. Material Balance Activities'!$C$16:$R$356,13,FALSE))*(1-$F71)</f>
        <v>1.8655875000000002E-2</v>
      </c>
      <c r="L71" s="100" t="s">
        <v>121</v>
      </c>
      <c r="M71" s="103">
        <f>VLOOKUP($B71,'4. Material Balance Activities'!$C$16:$R$356,9,FALSE)*$G71-VLOOKUP($B71,'4. Material Balance Activities'!$C$16:$R$356,15,FALSE)*(1-$F71)</f>
        <v>5.1111986301369867E-5</v>
      </c>
      <c r="N71" s="81">
        <f>VLOOKUP($B71,'4. Material Balance Activities'!$C$16:$R$356,10,FALSE)*$G71-VLOOKUP($B71,'4. Material Balance Activities'!$C$16:$R$356,15,FALSE)*(1-$F71)</f>
        <v>5.1111986301369867E-5</v>
      </c>
    </row>
    <row r="72" spans="1:14">
      <c r="A72" s="194" t="s">
        <v>365</v>
      </c>
      <c r="B72" s="77" t="s">
        <v>400</v>
      </c>
      <c r="C72" s="135" t="s">
        <v>281</v>
      </c>
      <c r="D72" s="79" t="str">
        <f>IFERROR(IF(C72="No CAS","",INDEX('DEQ Pollutant List'!$C$7:$C$611,MATCH('5. Pollutant Emissions - MB'!C72,'DEQ Pollutant List'!$B$7:$B$611,0))),"")</f>
        <v>Xylene (mixture), including m-xylene, o-xylene, p-xylene</v>
      </c>
      <c r="E72" s="113"/>
      <c r="F72" s="136">
        <v>0</v>
      </c>
      <c r="G72" s="137">
        <v>0.05</v>
      </c>
      <c r="H72" s="102" t="s">
        <v>465</v>
      </c>
      <c r="I72" s="100">
        <f>VLOOKUP($B72,'4. Material Balance Activities'!$C$16:$R$356,5,FALSE)*$G72-VLOOKUP($B72,'4. Material Balance Activities'!$C$16:$R$356,11,FALSE)*(1-$F72)</f>
        <v>7.0238437500000001E-2</v>
      </c>
      <c r="J72" s="103">
        <f>(VLOOKUP($B72,'4. Material Balance Activities'!$C$16:$R$356,6,FALSE)*$G72-VLOOKUP($B72,'4. Material Balance Activities'!$C$16:$R$356,12,FALSE))*(1-$F72)</f>
        <v>8.4286125000000017E-2</v>
      </c>
      <c r="K72" s="81">
        <f>(VLOOKUP($B72,'4. Material Balance Activities'!$C$16:$R$356,7,FALSE)*$G72-VLOOKUP($B72,'4. Material Balance Activities'!$C$16:$R$356,13,FALSE))*(1-$F72)</f>
        <v>8.4286125000000017E-2</v>
      </c>
      <c r="L72" s="100" t="s">
        <v>121</v>
      </c>
      <c r="M72" s="103">
        <f>VLOOKUP($B72,'4. Material Balance Activities'!$C$16:$R$356,9,FALSE)*$G72-VLOOKUP($B72,'4. Material Balance Activities'!$C$16:$R$356,15,FALSE)*(1-$F72)</f>
        <v>2.3092089041095896E-4</v>
      </c>
      <c r="N72" s="81">
        <f>VLOOKUP($B72,'4. Material Balance Activities'!$C$16:$R$356,10,FALSE)*$G72-VLOOKUP($B72,'4. Material Balance Activities'!$C$16:$R$356,15,FALSE)*(1-$F72)</f>
        <v>2.3092089041095896E-4</v>
      </c>
    </row>
    <row r="73" spans="1:14">
      <c r="A73" s="194" t="s">
        <v>365</v>
      </c>
      <c r="B73" s="77" t="s">
        <v>405</v>
      </c>
      <c r="C73" s="135" t="s">
        <v>281</v>
      </c>
      <c r="D73" s="79" t="str">
        <f>IFERROR(IF(C73="No CAS","",INDEX('DEQ Pollutant List'!$C$7:$C$611,MATCH('5. Pollutant Emissions - MB'!C73,'DEQ Pollutant List'!$B$7:$B$611,0))),"")</f>
        <v>Xylene (mixture), including m-xylene, o-xylene, p-xylene</v>
      </c>
      <c r="E73" s="113"/>
      <c r="F73" s="136">
        <v>0</v>
      </c>
      <c r="G73" s="137">
        <v>0.3</v>
      </c>
      <c r="H73" s="102" t="s">
        <v>465</v>
      </c>
      <c r="I73" s="100">
        <f>VLOOKUP($B73,'4. Material Balance Activities'!$C$16:$R$356,5,FALSE)*$G73-VLOOKUP($B73,'4. Material Balance Activities'!$C$16:$R$356,11,FALSE)*(1-$F73)</f>
        <v>76.842675</v>
      </c>
      <c r="J73" s="103">
        <f>(VLOOKUP($B73,'4. Material Balance Activities'!$C$16:$R$356,6,FALSE)*$G73-VLOOKUP($B73,'4. Material Balance Activities'!$C$16:$R$356,12,FALSE))*(1-$F73)</f>
        <v>92.211209999999994</v>
      </c>
      <c r="K73" s="81">
        <f>(VLOOKUP($B73,'4. Material Balance Activities'!$C$16:$R$356,7,FALSE)*$G73-VLOOKUP($B73,'4. Material Balance Activities'!$C$16:$R$356,13,FALSE))*(1-$F73)</f>
        <v>92.211209999999994</v>
      </c>
      <c r="L73" s="100" t="s">
        <v>121</v>
      </c>
      <c r="M73" s="103">
        <f>VLOOKUP($B73,'4. Material Balance Activities'!$C$16:$R$356,9,FALSE)*$G73-VLOOKUP($B73,'4. Material Balance Activities'!$C$16:$R$356,15,FALSE)*(1-$F73)</f>
        <v>0.25263345205479448</v>
      </c>
      <c r="N73" s="81">
        <f>VLOOKUP($B73,'4. Material Balance Activities'!$C$16:$R$356,10,FALSE)*$G73-VLOOKUP($B73,'4. Material Balance Activities'!$C$16:$R$356,15,FALSE)*(1-$F73)</f>
        <v>0.25263345205479448</v>
      </c>
    </row>
    <row r="74" spans="1:14">
      <c r="A74" s="194" t="s">
        <v>365</v>
      </c>
      <c r="B74" s="77" t="s">
        <v>409</v>
      </c>
      <c r="C74" s="135" t="s">
        <v>281</v>
      </c>
      <c r="D74" s="79" t="str">
        <f>IFERROR(IF(C74="No CAS","",INDEX('DEQ Pollutant List'!$C$7:$C$611,MATCH('5. Pollutant Emissions - MB'!C74,'DEQ Pollutant List'!$B$7:$B$611,0))),"")</f>
        <v>Xylene (mixture), including m-xylene, o-xylene, p-xylene</v>
      </c>
      <c r="E74" s="113"/>
      <c r="F74" s="136">
        <v>0</v>
      </c>
      <c r="G74" s="137">
        <v>0.15</v>
      </c>
      <c r="H74" s="102" t="s">
        <v>465</v>
      </c>
      <c r="I74" s="100">
        <f>VLOOKUP($B74,'4. Material Balance Activities'!$C$16:$R$356,5,FALSE)*$G74-VLOOKUP($B74,'4. Material Balance Activities'!$C$16:$R$356,11,FALSE)*(1-$F74)</f>
        <v>0</v>
      </c>
      <c r="J74" s="103">
        <f>(VLOOKUP($B74,'4. Material Balance Activities'!$C$16:$R$356,6,FALSE)*$G74-VLOOKUP($B74,'4. Material Balance Activities'!$C$16:$R$356,12,FALSE))*(1-$F74)</f>
        <v>2.2588368750000001</v>
      </c>
      <c r="K74" s="81">
        <f>(VLOOKUP($B74,'4. Material Balance Activities'!$C$16:$R$356,7,FALSE)*$G74-VLOOKUP($B74,'4. Material Balance Activities'!$C$16:$R$356,13,FALSE))*(1-$F74)</f>
        <v>2.2588368750000001</v>
      </c>
      <c r="L74" s="100" t="s">
        <v>121</v>
      </c>
      <c r="M74" s="103">
        <f>VLOOKUP($B74,'4. Material Balance Activities'!$C$16:$R$356,9,FALSE)*$G74-VLOOKUP($B74,'4. Material Balance Activities'!$C$16:$R$356,15,FALSE)*(1-$F74)</f>
        <v>6.1885941780821917E-3</v>
      </c>
      <c r="N74" s="81">
        <f>VLOOKUP($B74,'4. Material Balance Activities'!$C$16:$R$356,10,FALSE)*$G74-VLOOKUP($B74,'4. Material Balance Activities'!$C$16:$R$356,15,FALSE)*(1-$F74)</f>
        <v>6.1885941780821917E-3</v>
      </c>
    </row>
    <row r="75" spans="1:14">
      <c r="A75" s="194" t="s">
        <v>365</v>
      </c>
      <c r="B75" s="77" t="s">
        <v>414</v>
      </c>
      <c r="C75" s="135" t="s">
        <v>281</v>
      </c>
      <c r="D75" s="79" t="str">
        <f>IFERROR(IF(C75="No CAS","",INDEX('DEQ Pollutant List'!$C$7:$C$611,MATCH('5. Pollutant Emissions - MB'!C75,'DEQ Pollutant List'!$B$7:$B$611,0))),"")</f>
        <v>Xylene (mixture), including m-xylene, o-xylene, p-xylene</v>
      </c>
      <c r="E75" s="113"/>
      <c r="F75" s="136">
        <v>0</v>
      </c>
      <c r="G75" s="137">
        <v>0.1</v>
      </c>
      <c r="H75" s="102" t="s">
        <v>465</v>
      </c>
      <c r="I75" s="100">
        <f>VLOOKUP($B75,'4. Material Balance Activities'!$C$16:$R$356,5,FALSE)*$G75-VLOOKUP($B75,'4. Material Balance Activities'!$C$16:$R$356,11,FALSE)*(1-$F75)</f>
        <v>2.1110625000000001</v>
      </c>
      <c r="J75" s="103">
        <f>(VLOOKUP($B75,'4. Material Balance Activities'!$C$16:$R$356,6,FALSE)*$G75-VLOOKUP($B75,'4. Material Balance Activities'!$C$16:$R$356,12,FALSE))*(1-$F75)</f>
        <v>2.8851187500000002</v>
      </c>
      <c r="K75" s="81">
        <f>(VLOOKUP($B75,'4. Material Balance Activities'!$C$16:$R$356,7,FALSE)*$G75-VLOOKUP($B75,'4. Material Balance Activities'!$C$16:$R$356,13,FALSE))*(1-$F75)</f>
        <v>2.8851187500000002</v>
      </c>
      <c r="L75" s="100" t="s">
        <v>121</v>
      </c>
      <c r="M75" s="103">
        <f>VLOOKUP($B75,'4. Material Balance Activities'!$C$16:$R$356,9,FALSE)*$G75-VLOOKUP($B75,'4. Material Balance Activities'!$C$16:$R$356,15,FALSE)*(1-$F75)</f>
        <v>7.9044349315068492E-3</v>
      </c>
      <c r="N75" s="81">
        <f>VLOOKUP($B75,'4. Material Balance Activities'!$C$16:$R$356,10,FALSE)*$G75-VLOOKUP($B75,'4. Material Balance Activities'!$C$16:$R$356,15,FALSE)*(1-$F75)</f>
        <v>7.9044349315068492E-3</v>
      </c>
    </row>
    <row r="76" spans="1:14">
      <c r="A76" s="194" t="s">
        <v>365</v>
      </c>
      <c r="B76" s="77" t="s">
        <v>416</v>
      </c>
      <c r="C76" s="135" t="s">
        <v>281</v>
      </c>
      <c r="D76" s="79" t="str">
        <f>IFERROR(IF(C76="No CAS","",INDEX('DEQ Pollutant List'!$C$7:$C$611,MATCH('5. Pollutant Emissions - MB'!C76,'DEQ Pollutant List'!$B$7:$B$611,0))),"")</f>
        <v>Xylene (mixture), including m-xylene, o-xylene, p-xylene</v>
      </c>
      <c r="E76" s="113"/>
      <c r="F76" s="136">
        <v>0</v>
      </c>
      <c r="G76" s="137">
        <v>7.4999999999999997E-2</v>
      </c>
      <c r="H76" s="102" t="s">
        <v>465</v>
      </c>
      <c r="I76" s="100">
        <f>VLOOKUP($B76,'4. Material Balance Activities'!$C$16:$R$356,5,FALSE)*$G76-VLOOKUP($B76,'4. Material Balance Activities'!$C$16:$R$356,11,FALSE)*(1-$F76)</f>
        <v>0</v>
      </c>
      <c r="J76" s="103">
        <f>(VLOOKUP($B76,'4. Material Balance Activities'!$C$16:$R$356,6,FALSE)*$G76-VLOOKUP($B76,'4. Material Balance Activities'!$C$16:$R$356,12,FALSE))*(1-$F76)</f>
        <v>0.96264449999999979</v>
      </c>
      <c r="K76" s="81">
        <f>(VLOOKUP($B76,'4. Material Balance Activities'!$C$16:$R$356,7,FALSE)*$G76-VLOOKUP($B76,'4. Material Balance Activities'!$C$16:$R$356,13,FALSE))*(1-$F76)</f>
        <v>0.96264449999999979</v>
      </c>
      <c r="L76" s="100" t="s">
        <v>121</v>
      </c>
      <c r="M76" s="103">
        <f>VLOOKUP($B76,'4. Material Balance Activities'!$C$16:$R$356,9,FALSE)*$G76-VLOOKUP($B76,'4. Material Balance Activities'!$C$16:$R$356,15,FALSE)*(1-$F76)</f>
        <v>2.6373821917808214E-3</v>
      </c>
      <c r="N76" s="81">
        <f>VLOOKUP($B76,'4. Material Balance Activities'!$C$16:$R$356,10,FALSE)*$G76-VLOOKUP($B76,'4. Material Balance Activities'!$C$16:$R$356,15,FALSE)*(1-$F76)</f>
        <v>2.6373821917808214E-3</v>
      </c>
    </row>
    <row r="77" spans="1:14">
      <c r="A77" s="194" t="s">
        <v>365</v>
      </c>
      <c r="B77" s="77" t="s">
        <v>419</v>
      </c>
      <c r="C77" s="135" t="s">
        <v>281</v>
      </c>
      <c r="D77" s="79" t="str">
        <f>IFERROR(IF(C77="No CAS","",INDEX('DEQ Pollutant List'!$C$7:$C$611,MATCH('5. Pollutant Emissions - MB'!C77,'DEQ Pollutant List'!$B$7:$B$611,0))),"")</f>
        <v>Xylene (mixture), including m-xylene, o-xylene, p-xylene</v>
      </c>
      <c r="E77" s="113"/>
      <c r="F77" s="136">
        <v>0</v>
      </c>
      <c r="G77" s="137">
        <v>0.15</v>
      </c>
      <c r="H77" s="102" t="s">
        <v>465</v>
      </c>
      <c r="I77" s="100">
        <f>VLOOKUP($B77,'4. Material Balance Activities'!$C$16:$R$356,5,FALSE)*$G77-VLOOKUP($B77,'4. Material Balance Activities'!$C$16:$R$356,11,FALSE)*(1-$F77)</f>
        <v>8.2690318124999997</v>
      </c>
      <c r="J77" s="103">
        <f>(VLOOKUP($B77,'4. Material Balance Activities'!$C$16:$R$356,6,FALSE)*$G77-VLOOKUP($B77,'4. Material Balance Activities'!$C$16:$R$356,12,FALSE))*(1-$F77)</f>
        <v>9.9228381750000008</v>
      </c>
      <c r="K77" s="81">
        <f>(VLOOKUP($B77,'4. Material Balance Activities'!$C$16:$R$356,7,FALSE)*$G77-VLOOKUP($B77,'4. Material Balance Activities'!$C$16:$R$356,13,FALSE))*(1-$F77)</f>
        <v>9.9228381750000008</v>
      </c>
      <c r="L77" s="100" t="s">
        <v>121</v>
      </c>
      <c r="M77" s="103">
        <f>VLOOKUP($B77,'4. Material Balance Activities'!$C$16:$R$356,9,FALSE)*$G77-VLOOKUP($B77,'4. Material Balance Activities'!$C$16:$R$356,15,FALSE)*(1-$F77)</f>
        <v>2.7185858013698636E-2</v>
      </c>
      <c r="N77" s="81">
        <f>VLOOKUP($B77,'4. Material Balance Activities'!$C$16:$R$356,10,FALSE)*$G77-VLOOKUP($B77,'4. Material Balance Activities'!$C$16:$R$356,15,FALSE)*(1-$F77)</f>
        <v>2.7185858013698636E-2</v>
      </c>
    </row>
    <row r="78" spans="1:14">
      <c r="A78" s="194" t="s">
        <v>365</v>
      </c>
      <c r="B78" s="77" t="s">
        <v>420</v>
      </c>
      <c r="C78" s="135" t="s">
        <v>281</v>
      </c>
      <c r="D78" s="79" t="str">
        <f>IFERROR(IF(C78="No CAS","",INDEX('DEQ Pollutant List'!$C$7:$C$611,MATCH('5. Pollutant Emissions - MB'!C78,'DEQ Pollutant List'!$B$7:$B$611,0))),"")</f>
        <v>Xylene (mixture), including m-xylene, o-xylene, p-xylene</v>
      </c>
      <c r="E78" s="113"/>
      <c r="F78" s="136">
        <v>0</v>
      </c>
      <c r="G78" s="137">
        <v>0.05</v>
      </c>
      <c r="H78" s="102" t="s">
        <v>465</v>
      </c>
      <c r="I78" s="100">
        <f>VLOOKUP($B78,'4. Material Balance Activities'!$C$16:$R$356,5,FALSE)*$G78-VLOOKUP($B78,'4. Material Balance Activities'!$C$16:$R$356,11,FALSE)*(1-$F78)</f>
        <v>0</v>
      </c>
      <c r="J78" s="103">
        <f>(VLOOKUP($B78,'4. Material Balance Activities'!$C$16:$R$356,6,FALSE)*$G78-VLOOKUP($B78,'4. Material Balance Activities'!$C$16:$R$356,12,FALSE))*(1-$F78)</f>
        <v>0.1996126875</v>
      </c>
      <c r="K78" s="81">
        <f>(VLOOKUP($B78,'4. Material Balance Activities'!$C$16:$R$356,7,FALSE)*$G78-VLOOKUP($B78,'4. Material Balance Activities'!$C$16:$R$356,13,FALSE))*(1-$F78)</f>
        <v>0.1996126875</v>
      </c>
      <c r="L78" s="100" t="s">
        <v>121</v>
      </c>
      <c r="M78" s="103">
        <f>VLOOKUP($B78,'4. Material Balance Activities'!$C$16:$R$356,9,FALSE)*$G78-VLOOKUP($B78,'4. Material Balance Activities'!$C$16:$R$356,15,FALSE)*(1-$F78)</f>
        <v>5.4688407534246575E-4</v>
      </c>
      <c r="N78" s="81">
        <f>VLOOKUP($B78,'4. Material Balance Activities'!$C$16:$R$356,10,FALSE)*$G78-VLOOKUP($B78,'4. Material Balance Activities'!$C$16:$R$356,15,FALSE)*(1-$F78)</f>
        <v>5.4688407534246575E-4</v>
      </c>
    </row>
    <row r="79" spans="1:14">
      <c r="A79" s="194" t="s">
        <v>365</v>
      </c>
      <c r="B79" s="77" t="s">
        <v>423</v>
      </c>
      <c r="C79" s="135" t="s">
        <v>281</v>
      </c>
      <c r="D79" s="79" t="str">
        <f>IFERROR(IF(C79="No CAS","",INDEX('DEQ Pollutant List'!$C$7:$C$611,MATCH('5. Pollutant Emissions - MB'!C79,'DEQ Pollutant List'!$B$7:$B$611,0))),"")</f>
        <v>Xylene (mixture), including m-xylene, o-xylene, p-xylene</v>
      </c>
      <c r="E79" s="113"/>
      <c r="F79" s="136">
        <v>0</v>
      </c>
      <c r="G79" s="137">
        <v>0.1</v>
      </c>
      <c r="H79" s="102" t="s">
        <v>465</v>
      </c>
      <c r="I79" s="100">
        <f>VLOOKUP($B79,'4. Material Balance Activities'!$C$16:$R$356,5,FALSE)*$G79-VLOOKUP($B79,'4. Material Balance Activities'!$C$16:$R$356,11,FALSE)*(1-$F79)</f>
        <v>0.37172084012138634</v>
      </c>
      <c r="J79" s="103">
        <f>(VLOOKUP($B79,'4. Material Balance Activities'!$C$16:$R$356,6,FALSE)*$G79-VLOOKUP($B79,'4. Material Balance Activities'!$C$16:$R$356,12,FALSE))*(1-$F79)</f>
        <v>0.44606500814566358</v>
      </c>
      <c r="K79" s="81">
        <f>(VLOOKUP($B79,'4. Material Balance Activities'!$C$16:$R$356,7,FALSE)*$G79-VLOOKUP($B79,'4. Material Balance Activities'!$C$16:$R$356,13,FALSE))*(1-$F79)</f>
        <v>0.44606500814566358</v>
      </c>
      <c r="L79" s="100" t="s">
        <v>121</v>
      </c>
      <c r="M79" s="103">
        <f>VLOOKUP($B79,'4. Material Balance Activities'!$C$16:$R$356,9,FALSE)*$G79-VLOOKUP($B79,'4. Material Balance Activities'!$C$16:$R$356,15,FALSE)*(1-$F79)</f>
        <v>1.2220959127278454E-3</v>
      </c>
      <c r="N79" s="81">
        <f>VLOOKUP($B79,'4. Material Balance Activities'!$C$16:$R$356,10,FALSE)*$G79-VLOOKUP($B79,'4. Material Balance Activities'!$C$16:$R$356,15,FALSE)*(1-$F79)</f>
        <v>1.2220959127278454E-3</v>
      </c>
    </row>
    <row r="80" spans="1:14">
      <c r="A80" s="194" t="s">
        <v>365</v>
      </c>
      <c r="B80" s="77" t="s">
        <v>424</v>
      </c>
      <c r="C80" s="135" t="s">
        <v>281</v>
      </c>
      <c r="D80" s="79" t="str">
        <f>IFERROR(IF(C80="No CAS","",INDEX('DEQ Pollutant List'!$C$7:$C$611,MATCH('5. Pollutant Emissions - MB'!C80,'DEQ Pollutant List'!$B$7:$B$611,0))),"")</f>
        <v>Xylene (mixture), including m-xylene, o-xylene, p-xylene</v>
      </c>
      <c r="E80" s="113"/>
      <c r="F80" s="136">
        <v>0</v>
      </c>
      <c r="G80" s="137">
        <v>0.1</v>
      </c>
      <c r="H80" s="102" t="s">
        <v>465</v>
      </c>
      <c r="I80" s="100">
        <f>VLOOKUP($B80,'4. Material Balance Activities'!$C$16:$R$356,5,FALSE)*$G80-VLOOKUP($B80,'4. Material Balance Activities'!$C$16:$R$356,11,FALSE)*(1-$F80)</f>
        <v>0</v>
      </c>
      <c r="J80" s="103">
        <f>(VLOOKUP($B80,'4. Material Balance Activities'!$C$16:$R$356,6,FALSE)*$G80-VLOOKUP($B80,'4. Material Balance Activities'!$C$16:$R$356,12,FALSE))*(1-$F80)</f>
        <v>0.5587278750000001</v>
      </c>
      <c r="K80" s="81">
        <f>(VLOOKUP($B80,'4. Material Balance Activities'!$C$16:$R$356,7,FALSE)*$G80-VLOOKUP($B80,'4. Material Balance Activities'!$C$16:$R$356,13,FALSE))*(1-$F80)</f>
        <v>0.5587278750000001</v>
      </c>
      <c r="L80" s="100" t="s">
        <v>121</v>
      </c>
      <c r="M80" s="103">
        <f>VLOOKUP($B80,'4. Material Balance Activities'!$C$16:$R$356,9,FALSE)*$G80-VLOOKUP($B80,'4. Material Balance Activities'!$C$16:$R$356,15,FALSE)*(1-$F80)</f>
        <v>1.5307613013698634E-3</v>
      </c>
      <c r="N80" s="81">
        <f>VLOOKUP($B80,'4. Material Balance Activities'!$C$16:$R$356,10,FALSE)*$G80-VLOOKUP($B80,'4. Material Balance Activities'!$C$16:$R$356,15,FALSE)*(1-$F80)</f>
        <v>1.5307613013698634E-3</v>
      </c>
    </row>
    <row r="81" spans="1:14">
      <c r="A81" s="194" t="s">
        <v>365</v>
      </c>
      <c r="B81" s="77" t="s">
        <v>428</v>
      </c>
      <c r="C81" s="135" t="s">
        <v>281</v>
      </c>
      <c r="D81" s="79" t="str">
        <f>IFERROR(IF(C81="No CAS","",INDEX('DEQ Pollutant List'!$C$7:$C$611,MATCH('5. Pollutant Emissions - MB'!C81,'DEQ Pollutant List'!$B$7:$B$611,0))),"")</f>
        <v>Xylene (mixture), including m-xylene, o-xylene, p-xylene</v>
      </c>
      <c r="E81" s="113"/>
      <c r="F81" s="136">
        <v>0</v>
      </c>
      <c r="G81" s="137">
        <v>0.15</v>
      </c>
      <c r="H81" s="102" t="s">
        <v>465</v>
      </c>
      <c r="I81" s="100">
        <f>VLOOKUP($B81,'4. Material Balance Activities'!$C$16:$R$356,5,FALSE)*$G81-VLOOKUP($B81,'4. Material Balance Activities'!$C$16:$R$356,11,FALSE)*(1-$F81)</f>
        <v>0.86201718749999989</v>
      </c>
      <c r="J81" s="103">
        <f>(VLOOKUP($B81,'4. Material Balance Activities'!$C$16:$R$356,6,FALSE)*$G81-VLOOKUP($B81,'4. Material Balance Activities'!$C$16:$R$356,12,FALSE))*(1-$F81)</f>
        <v>2.0688412500000006</v>
      </c>
      <c r="K81" s="81">
        <f>(VLOOKUP($B81,'4. Material Balance Activities'!$C$16:$R$356,7,FALSE)*$G81-VLOOKUP($B81,'4. Material Balance Activities'!$C$16:$R$356,13,FALSE))*(1-$F81)</f>
        <v>2.0688412500000006</v>
      </c>
      <c r="L81" s="100" t="s">
        <v>121</v>
      </c>
      <c r="M81" s="103">
        <f>VLOOKUP($B81,'4. Material Balance Activities'!$C$16:$R$356,9,FALSE)*$G81-VLOOKUP($B81,'4. Material Balance Activities'!$C$16:$R$356,15,FALSE)*(1-$F81)</f>
        <v>5.6680582191780838E-3</v>
      </c>
      <c r="N81" s="81">
        <f>VLOOKUP($B81,'4. Material Balance Activities'!$C$16:$R$356,10,FALSE)*$G81-VLOOKUP($B81,'4. Material Balance Activities'!$C$16:$R$356,15,FALSE)*(1-$F81)</f>
        <v>5.6680582191780838E-3</v>
      </c>
    </row>
    <row r="82" spans="1:14">
      <c r="A82" s="194" t="s">
        <v>365</v>
      </c>
      <c r="B82" s="77" t="s">
        <v>429</v>
      </c>
      <c r="C82" s="135" t="s">
        <v>281</v>
      </c>
      <c r="D82" s="79" t="str">
        <f>IFERROR(IF(C82="No CAS","",INDEX('DEQ Pollutant List'!$C$7:$C$611,MATCH('5. Pollutant Emissions - MB'!C82,'DEQ Pollutant List'!$B$7:$B$611,0))),"")</f>
        <v>Xylene (mixture), including m-xylene, o-xylene, p-xylene</v>
      </c>
      <c r="E82" s="113"/>
      <c r="F82" s="136">
        <v>0</v>
      </c>
      <c r="G82" s="137">
        <v>0.1</v>
      </c>
      <c r="H82" s="102" t="s">
        <v>465</v>
      </c>
      <c r="I82" s="100">
        <f>VLOOKUP($B82,'4. Material Balance Activities'!$C$16:$R$356,5,FALSE)*$G82-VLOOKUP($B82,'4. Material Balance Activities'!$C$16:$R$356,11,FALSE)*(1-$F82)</f>
        <v>0</v>
      </c>
      <c r="J82" s="103">
        <f>(VLOOKUP($B82,'4. Material Balance Activities'!$C$16:$R$356,6,FALSE)*$G82-VLOOKUP($B82,'4. Material Balance Activities'!$C$16:$R$356,12,FALSE))*(1-$F82)</f>
        <v>1.1779728749999998</v>
      </c>
      <c r="K82" s="81">
        <f>(VLOOKUP($B82,'4. Material Balance Activities'!$C$16:$R$356,7,FALSE)*$G82-VLOOKUP($B82,'4. Material Balance Activities'!$C$16:$R$356,13,FALSE))*(1-$F82)</f>
        <v>1.1779728749999998</v>
      </c>
      <c r="L82" s="100" t="s">
        <v>121</v>
      </c>
      <c r="M82" s="103">
        <f>VLOOKUP($B82,'4. Material Balance Activities'!$C$16:$R$356,9,FALSE)*$G82-VLOOKUP($B82,'4. Material Balance Activities'!$C$16:$R$356,15,FALSE)*(1-$F82)</f>
        <v>3.2273229452054793E-3</v>
      </c>
      <c r="N82" s="81">
        <f>VLOOKUP($B82,'4. Material Balance Activities'!$C$16:$R$356,10,FALSE)*$G82-VLOOKUP($B82,'4. Material Balance Activities'!$C$16:$R$356,15,FALSE)*(1-$F82)</f>
        <v>3.2273229452054793E-3</v>
      </c>
    </row>
    <row r="83" spans="1:14">
      <c r="A83" s="194" t="s">
        <v>365</v>
      </c>
      <c r="B83" s="77" t="s">
        <v>431</v>
      </c>
      <c r="C83" s="135" t="s">
        <v>281</v>
      </c>
      <c r="D83" s="79" t="str">
        <f>IFERROR(IF(C83="No CAS","",INDEX('DEQ Pollutant List'!$C$7:$C$611,MATCH('5. Pollutant Emissions - MB'!C83,'DEQ Pollutant List'!$B$7:$B$611,0))),"")</f>
        <v>Xylene (mixture), including m-xylene, o-xylene, p-xylene</v>
      </c>
      <c r="E83" s="113"/>
      <c r="F83" s="136">
        <v>0</v>
      </c>
      <c r="G83" s="137">
        <v>7.0000000000000007E-2</v>
      </c>
      <c r="H83" s="102" t="s">
        <v>465</v>
      </c>
      <c r="I83" s="100">
        <f>VLOOKUP($B83,'4. Material Balance Activities'!$C$16:$R$356,5,FALSE)*$G83-VLOOKUP($B83,'4. Material Balance Activities'!$C$16:$R$356,11,FALSE)*(1-$F83)</f>
        <v>0</v>
      </c>
      <c r="J83" s="103">
        <f>(VLOOKUP($B83,'4. Material Balance Activities'!$C$16:$R$356,6,FALSE)*$G83-VLOOKUP($B83,'4. Material Balance Activities'!$C$16:$R$356,12,FALSE))*(1-$F83)</f>
        <v>1.0910871719999997</v>
      </c>
      <c r="K83" s="81">
        <f>(VLOOKUP($B83,'4. Material Balance Activities'!$C$16:$R$356,7,FALSE)*$G83-VLOOKUP($B83,'4. Material Balance Activities'!$C$16:$R$356,13,FALSE))*(1-$F83)</f>
        <v>1.0910871719999997</v>
      </c>
      <c r="L83" s="100" t="s">
        <v>121</v>
      </c>
      <c r="M83" s="103">
        <f>VLOOKUP($B83,'4. Material Balance Activities'!$C$16:$R$356,9,FALSE)*$G83-VLOOKUP($B83,'4. Material Balance Activities'!$C$16:$R$356,15,FALSE)*(1-$F83)</f>
        <v>2.9892799232876703E-3</v>
      </c>
      <c r="N83" s="81">
        <f>VLOOKUP($B83,'4. Material Balance Activities'!$C$16:$R$356,10,FALSE)*$G83-VLOOKUP($B83,'4. Material Balance Activities'!$C$16:$R$356,15,FALSE)*(1-$F83)</f>
        <v>2.9892799232876703E-3</v>
      </c>
    </row>
    <row r="84" spans="1:14">
      <c r="A84" s="194" t="s">
        <v>365</v>
      </c>
      <c r="B84" s="77" t="s">
        <v>432</v>
      </c>
      <c r="C84" s="135" t="s">
        <v>281</v>
      </c>
      <c r="D84" s="79" t="str">
        <f>IFERROR(IF(C84="No CAS","",INDEX('DEQ Pollutant List'!$C$7:$C$611,MATCH('5. Pollutant Emissions - MB'!C84,'DEQ Pollutant List'!$B$7:$B$611,0))),"")</f>
        <v>Xylene (mixture), including m-xylene, o-xylene, p-xylene</v>
      </c>
      <c r="E84" s="113"/>
      <c r="F84" s="136">
        <v>0</v>
      </c>
      <c r="G84" s="137">
        <v>0.06</v>
      </c>
      <c r="H84" s="102" t="s">
        <v>465</v>
      </c>
      <c r="I84" s="100">
        <f>VLOOKUP($B84,'4. Material Balance Activities'!$C$16:$R$356,5,FALSE)*$G84-VLOOKUP($B84,'4. Material Balance Activities'!$C$16:$R$356,11,FALSE)*(1-$F84)</f>
        <v>0.21673574999999998</v>
      </c>
      <c r="J84" s="103">
        <f>(VLOOKUP($B84,'4. Material Balance Activities'!$C$16:$R$356,6,FALSE)*$G84-VLOOKUP($B84,'4. Material Balance Activities'!$C$16:$R$356,12,FALSE))*(1-$F84)</f>
        <v>0.26008290000000006</v>
      </c>
      <c r="K84" s="81">
        <f>(VLOOKUP($B84,'4. Material Balance Activities'!$C$16:$R$356,7,FALSE)*$G84-VLOOKUP($B84,'4. Material Balance Activities'!$C$16:$R$356,13,FALSE))*(1-$F84)</f>
        <v>0.26008290000000006</v>
      </c>
      <c r="L84" s="100" t="s">
        <v>121</v>
      </c>
      <c r="M84" s="103">
        <f>VLOOKUP($B84,'4. Material Balance Activities'!$C$16:$R$356,9,FALSE)*$G84-VLOOKUP($B84,'4. Material Balance Activities'!$C$16:$R$356,15,FALSE)*(1-$F84)</f>
        <v>7.1255589041095907E-4</v>
      </c>
      <c r="N84" s="81">
        <f>VLOOKUP($B84,'4. Material Balance Activities'!$C$16:$R$356,10,FALSE)*$G84-VLOOKUP($B84,'4. Material Balance Activities'!$C$16:$R$356,15,FALSE)*(1-$F84)</f>
        <v>7.1255589041095907E-4</v>
      </c>
    </row>
    <row r="85" spans="1:14">
      <c r="A85" s="194" t="s">
        <v>365</v>
      </c>
      <c r="B85" s="77" t="s">
        <v>448</v>
      </c>
      <c r="C85" s="135" t="s">
        <v>281</v>
      </c>
      <c r="D85" s="79" t="str">
        <f>IFERROR(IF(C85="No CAS","",INDEX('DEQ Pollutant List'!$C$7:$C$611,MATCH('5. Pollutant Emissions - MB'!C85,'DEQ Pollutant List'!$B$7:$B$611,0))),"")</f>
        <v>Xylene (mixture), including m-xylene, o-xylene, p-xylene</v>
      </c>
      <c r="E85" s="113"/>
      <c r="F85" s="136">
        <v>0</v>
      </c>
      <c r="G85" s="137">
        <v>0.05</v>
      </c>
      <c r="H85" s="102" t="s">
        <v>465</v>
      </c>
      <c r="I85" s="100">
        <f>VLOOKUP($B85,'4. Material Balance Activities'!$C$16:$R$356,5,FALSE)*$G85-VLOOKUP($B85,'4. Material Balance Activities'!$C$16:$R$356,11,FALSE)*(1-$F85)</f>
        <v>0.18061312500000001</v>
      </c>
      <c r="J85" s="103">
        <f>(VLOOKUP($B85,'4. Material Balance Activities'!$C$16:$R$356,6,FALSE)*$G85-VLOOKUP($B85,'4. Material Balance Activities'!$C$16:$R$356,12,FALSE))*(1-$F85)</f>
        <v>0.21673574999999998</v>
      </c>
      <c r="K85" s="81">
        <f>(VLOOKUP($B85,'4. Material Balance Activities'!$C$16:$R$356,7,FALSE)*$G85-VLOOKUP($B85,'4. Material Balance Activities'!$C$16:$R$356,13,FALSE))*(1-$F85)</f>
        <v>0.21673574999999998</v>
      </c>
      <c r="L85" s="100" t="s">
        <v>121</v>
      </c>
      <c r="M85" s="103">
        <f>VLOOKUP($B85,'4. Material Balance Activities'!$C$16:$R$356,9,FALSE)*$G85-VLOOKUP($B85,'4. Material Balance Activities'!$C$16:$R$356,15,FALSE)*(1-$F85)</f>
        <v>5.9379657534246568E-4</v>
      </c>
      <c r="N85" s="81">
        <f>VLOOKUP($B85,'4. Material Balance Activities'!$C$16:$R$356,10,FALSE)*$G85-VLOOKUP($B85,'4. Material Balance Activities'!$C$16:$R$356,15,FALSE)*(1-$F85)</f>
        <v>5.9379657534246568E-4</v>
      </c>
    </row>
    <row r="86" spans="1:14">
      <c r="A86" s="194" t="s">
        <v>365</v>
      </c>
      <c r="B86" s="77" t="s">
        <v>451</v>
      </c>
      <c r="C86" s="135" t="s">
        <v>281</v>
      </c>
      <c r="D86" s="79" t="str">
        <f>IFERROR(IF(C86="No CAS","",INDEX('DEQ Pollutant List'!$C$7:$C$611,MATCH('5. Pollutant Emissions - MB'!C86,'DEQ Pollutant List'!$B$7:$B$611,0))),"")</f>
        <v>Xylene (mixture), including m-xylene, o-xylene, p-xylene</v>
      </c>
      <c r="E86" s="113"/>
      <c r="F86" s="136">
        <v>0</v>
      </c>
      <c r="G86" s="137">
        <v>0.2</v>
      </c>
      <c r="H86" s="102" t="s">
        <v>465</v>
      </c>
      <c r="I86" s="100">
        <f>VLOOKUP($B86,'4. Material Balance Activities'!$C$16:$R$356,5,FALSE)*$G86-VLOOKUP($B86,'4. Material Balance Activities'!$C$16:$R$356,11,FALSE)*(1-$F86)</f>
        <v>2.3456250000000001</v>
      </c>
      <c r="J86" s="103">
        <f>(VLOOKUP($B86,'4. Material Balance Activities'!$C$16:$R$356,6,FALSE)*$G86-VLOOKUP($B86,'4. Material Balance Activities'!$C$16:$R$356,12,FALSE))*(1-$F86)</f>
        <v>2.8147500000000001</v>
      </c>
      <c r="K86" s="81">
        <f>(VLOOKUP($B86,'4. Material Balance Activities'!$C$16:$R$356,7,FALSE)*$G86-VLOOKUP($B86,'4. Material Balance Activities'!$C$16:$R$356,13,FALSE))*(1-$F86)</f>
        <v>2.8147500000000001</v>
      </c>
      <c r="L86" s="100" t="s">
        <v>121</v>
      </c>
      <c r="M86" s="103">
        <f>VLOOKUP($B86,'4. Material Balance Activities'!$C$16:$R$356,9,FALSE)*$G86-VLOOKUP($B86,'4. Material Balance Activities'!$C$16:$R$356,15,FALSE)*(1-$F86)</f>
        <v>7.7116438356164387E-3</v>
      </c>
      <c r="N86" s="81">
        <f>VLOOKUP($B86,'4. Material Balance Activities'!$C$16:$R$356,10,FALSE)*$G86-VLOOKUP($B86,'4. Material Balance Activities'!$C$16:$R$356,15,FALSE)*(1-$F86)</f>
        <v>7.7116438356164387E-3</v>
      </c>
    </row>
    <row r="87" spans="1:14">
      <c r="A87" s="194" t="s">
        <v>365</v>
      </c>
      <c r="B87" s="77" t="s">
        <v>452</v>
      </c>
      <c r="C87" s="135" t="s">
        <v>281</v>
      </c>
      <c r="D87" s="79" t="str">
        <f>IFERROR(IF(C87="No CAS","",INDEX('DEQ Pollutant List'!$C$7:$C$611,MATCH('5. Pollutant Emissions - MB'!C87,'DEQ Pollutant List'!$B$7:$B$611,0))),"")</f>
        <v>Xylene (mixture), including m-xylene, o-xylene, p-xylene</v>
      </c>
      <c r="E87" s="113"/>
      <c r="F87" s="136">
        <v>0</v>
      </c>
      <c r="G87" s="137">
        <v>6.25E-2</v>
      </c>
      <c r="H87" s="102" t="s">
        <v>465</v>
      </c>
      <c r="I87" s="100">
        <f>VLOOKUP($B87,'4. Material Balance Activities'!$C$16:$R$356,5,FALSE)*$G87-VLOOKUP($B87,'4. Material Balance Activities'!$C$16:$R$356,11,FALSE)*(1-$F87)</f>
        <v>2.3251007812500002</v>
      </c>
      <c r="J87" s="103">
        <f>(VLOOKUP($B87,'4. Material Balance Activities'!$C$16:$R$356,6,FALSE)*$G87-VLOOKUP($B87,'4. Material Balance Activities'!$C$16:$R$356,12,FALSE))*(1-$F87)</f>
        <v>2.7901209375000002</v>
      </c>
      <c r="K87" s="81">
        <f>(VLOOKUP($B87,'4. Material Balance Activities'!$C$16:$R$356,7,FALSE)*$G87-VLOOKUP($B87,'4. Material Balance Activities'!$C$16:$R$356,13,FALSE))*(1-$F87)</f>
        <v>2.7901209375000002</v>
      </c>
      <c r="L87" s="100" t="s">
        <v>121</v>
      </c>
      <c r="M87" s="103">
        <f>VLOOKUP($B87,'4. Material Balance Activities'!$C$16:$R$356,9,FALSE)*$G87-VLOOKUP($B87,'4. Material Balance Activities'!$C$16:$R$356,15,FALSE)*(1-$F87)</f>
        <v>7.6441669520547952E-3</v>
      </c>
      <c r="N87" s="81">
        <f>VLOOKUP($B87,'4. Material Balance Activities'!$C$16:$R$356,10,FALSE)*$G87-VLOOKUP($B87,'4. Material Balance Activities'!$C$16:$R$356,15,FALSE)*(1-$F87)</f>
        <v>7.6441669520547952E-3</v>
      </c>
    </row>
    <row r="88" spans="1:14">
      <c r="A88" s="194" t="s">
        <v>365</v>
      </c>
      <c r="B88" s="77" t="s">
        <v>453</v>
      </c>
      <c r="C88" s="135" t="s">
        <v>281</v>
      </c>
      <c r="D88" s="79" t="str">
        <f>IFERROR(IF(C88="No CAS","",INDEX('DEQ Pollutant List'!$C$7:$C$611,MATCH('5. Pollutant Emissions - MB'!C88,'DEQ Pollutant List'!$B$7:$B$611,0))),"")</f>
        <v>Xylene (mixture), including m-xylene, o-xylene, p-xylene</v>
      </c>
      <c r="E88" s="113"/>
      <c r="F88" s="136">
        <v>0</v>
      </c>
      <c r="G88" s="137">
        <v>5.6000000000000001E-2</v>
      </c>
      <c r="H88" s="102" t="s">
        <v>465</v>
      </c>
      <c r="I88" s="100">
        <f>VLOOKUP($B88,'4. Material Balance Activities'!$C$16:$R$356,5,FALSE)*$G88-VLOOKUP($B88,'4. Material Balance Activities'!$C$16:$R$356,11,FALSE)*(1-$F88)</f>
        <v>0.26632226250000002</v>
      </c>
      <c r="J88" s="103">
        <f>(VLOOKUP($B88,'4. Material Balance Activities'!$C$16:$R$356,6,FALSE)*$G88-VLOOKUP($B88,'4. Material Balance Activities'!$C$16:$R$356,12,FALSE))*(1-$F88)</f>
        <v>0.31958671500000002</v>
      </c>
      <c r="K88" s="81">
        <f>(VLOOKUP($B88,'4. Material Balance Activities'!$C$16:$R$356,7,FALSE)*$G88-VLOOKUP($B88,'4. Material Balance Activities'!$C$16:$R$356,13,FALSE))*(1-$F88)</f>
        <v>0.31958671500000002</v>
      </c>
      <c r="L88" s="100" t="s">
        <v>121</v>
      </c>
      <c r="M88" s="103">
        <f>VLOOKUP($B88,'4. Material Balance Activities'!$C$16:$R$356,9,FALSE)*$G88-VLOOKUP($B88,'4. Material Balance Activities'!$C$16:$R$356,15,FALSE)*(1-$F88)</f>
        <v>8.7558004109589051E-4</v>
      </c>
      <c r="N88" s="81">
        <f>VLOOKUP($B88,'4. Material Balance Activities'!$C$16:$R$356,10,FALSE)*$G88-VLOOKUP($B88,'4. Material Balance Activities'!$C$16:$R$356,15,FALSE)*(1-$F88)</f>
        <v>8.7558004109589051E-4</v>
      </c>
    </row>
    <row r="89" spans="1:14">
      <c r="A89" s="194" t="s">
        <v>365</v>
      </c>
      <c r="B89" s="77" t="s">
        <v>386</v>
      </c>
      <c r="C89" s="135" t="s">
        <v>468</v>
      </c>
      <c r="D89" s="79" t="str">
        <f>IFERROR(IF(C89="No CAS","",INDEX('DEQ Pollutant List'!$C$7:$C$611,MATCH('5. Pollutant Emissions - MB'!C89,'DEQ Pollutant List'!$B$7:$B$611,0))),"")</f>
        <v>Ethylene glycol monobutyl ether</v>
      </c>
      <c r="E89" s="113"/>
      <c r="F89" s="136">
        <v>0</v>
      </c>
      <c r="G89" s="137">
        <v>0.11</v>
      </c>
      <c r="H89" s="102" t="s">
        <v>465</v>
      </c>
      <c r="I89" s="100">
        <f>VLOOKUP($B89,'4. Material Balance Activities'!$C$16:$R$356,5,FALSE)*$G89-VLOOKUP($B89,'4. Material Balance Activities'!$C$16:$R$356,11,FALSE)*(1-$F89)</f>
        <v>0</v>
      </c>
      <c r="J89" s="103">
        <f>(VLOOKUP($B89,'4. Material Balance Activities'!$C$16:$R$356,6,FALSE)*$G89-VLOOKUP($B89,'4. Material Balance Activities'!$C$16:$R$356,12,FALSE))*(1-$F89)</f>
        <v>0.10320749999999999</v>
      </c>
      <c r="K89" s="81">
        <f>(VLOOKUP($B89,'4. Material Balance Activities'!$C$16:$R$356,7,FALSE)*$G89-VLOOKUP($B89,'4. Material Balance Activities'!$C$16:$R$356,13,FALSE))*(1-$F89)</f>
        <v>0.10320749999999999</v>
      </c>
      <c r="L89" s="100" t="s">
        <v>121</v>
      </c>
      <c r="M89" s="103">
        <f>VLOOKUP($B89,'4. Material Balance Activities'!$C$16:$R$356,9,FALSE)*$G89-VLOOKUP($B89,'4. Material Balance Activities'!$C$16:$R$356,15,FALSE)*(1-$F89)</f>
        <v>2.827602739726027E-4</v>
      </c>
      <c r="N89" s="81">
        <f>VLOOKUP($B89,'4. Material Balance Activities'!$C$16:$R$356,10,FALSE)*$G89-VLOOKUP($B89,'4. Material Balance Activities'!$C$16:$R$356,15,FALSE)*(1-$F89)</f>
        <v>2.827602739726027E-4</v>
      </c>
    </row>
    <row r="90" spans="1:14">
      <c r="A90" s="194" t="s">
        <v>365</v>
      </c>
      <c r="B90" s="77" t="s">
        <v>387</v>
      </c>
      <c r="C90" s="135" t="s">
        <v>468</v>
      </c>
      <c r="D90" s="79" t="str">
        <f>IFERROR(IF(C90="No CAS","",INDEX('DEQ Pollutant List'!$C$7:$C$611,MATCH('5. Pollutant Emissions - MB'!C90,'DEQ Pollutant List'!$B$7:$B$611,0))),"")</f>
        <v>Ethylene glycol monobutyl ether</v>
      </c>
      <c r="E90" s="113"/>
      <c r="F90" s="136">
        <v>0</v>
      </c>
      <c r="G90" s="137">
        <v>0.09</v>
      </c>
      <c r="H90" s="102" t="s">
        <v>465</v>
      </c>
      <c r="I90" s="100">
        <f>VLOOKUP($B90,'4. Material Balance Activities'!$C$16:$R$356,5,FALSE)*$G90-VLOOKUP($B90,'4. Material Balance Activities'!$C$16:$R$356,11,FALSE)*(1-$F90)</f>
        <v>1.71</v>
      </c>
      <c r="J90" s="103">
        <f>(VLOOKUP($B90,'4. Material Balance Activities'!$C$16:$R$356,6,FALSE)*$G90-VLOOKUP($B90,'4. Material Balance Activities'!$C$16:$R$356,12,FALSE))*(1-$F90)</f>
        <v>4.05</v>
      </c>
      <c r="K90" s="81">
        <f>(VLOOKUP($B90,'4. Material Balance Activities'!$C$16:$R$356,7,FALSE)*$G90-VLOOKUP($B90,'4. Material Balance Activities'!$C$16:$R$356,13,FALSE))*(1-$F90)</f>
        <v>4.05</v>
      </c>
      <c r="L90" s="100" t="s">
        <v>121</v>
      </c>
      <c r="M90" s="103">
        <f>VLOOKUP($B90,'4. Material Balance Activities'!$C$16:$R$356,9,FALSE)*$G90-VLOOKUP($B90,'4. Material Balance Activities'!$C$16:$R$356,15,FALSE)*(1-$F90)</f>
        <v>1.1095890410958903E-2</v>
      </c>
      <c r="N90" s="81">
        <f>VLOOKUP($B90,'4. Material Balance Activities'!$C$16:$R$356,10,FALSE)*$G90-VLOOKUP($B90,'4. Material Balance Activities'!$C$16:$R$356,15,FALSE)*(1-$F90)</f>
        <v>1.1095890410958903E-2</v>
      </c>
    </row>
    <row r="91" spans="1:14">
      <c r="A91" s="194" t="s">
        <v>365</v>
      </c>
      <c r="B91" s="77" t="s">
        <v>398</v>
      </c>
      <c r="C91" s="135" t="s">
        <v>468</v>
      </c>
      <c r="D91" s="79" t="str">
        <f>IFERROR(IF(C91="No CAS","",INDEX('DEQ Pollutant List'!$C$7:$C$611,MATCH('5. Pollutant Emissions - MB'!C91,'DEQ Pollutant List'!$B$7:$B$611,0))),"")</f>
        <v>Ethylene glycol monobutyl ether</v>
      </c>
      <c r="E91" s="113"/>
      <c r="F91" s="136">
        <v>0</v>
      </c>
      <c r="G91" s="137">
        <v>0.05</v>
      </c>
      <c r="H91" s="102" t="s">
        <v>465</v>
      </c>
      <c r="I91" s="100">
        <f>VLOOKUP($B91,'4. Material Balance Activities'!$C$16:$R$356,5,FALSE)*$G91-VLOOKUP($B91,'4. Material Balance Activities'!$C$16:$R$356,11,FALSE)*(1-$F91)</f>
        <v>0</v>
      </c>
      <c r="J91" s="103">
        <f>(VLOOKUP($B91,'4. Material Balance Activities'!$C$16:$R$356,6,FALSE)*$G91-VLOOKUP($B91,'4. Material Balance Activities'!$C$16:$R$356,12,FALSE))*(1-$F91)</f>
        <v>2.0816639999999995</v>
      </c>
      <c r="K91" s="81">
        <f>(VLOOKUP($B91,'4. Material Balance Activities'!$C$16:$R$356,7,FALSE)*$G91-VLOOKUP($B91,'4. Material Balance Activities'!$C$16:$R$356,13,FALSE))*(1-$F91)</f>
        <v>2.0816639999999995</v>
      </c>
      <c r="L91" s="100" t="s">
        <v>121</v>
      </c>
      <c r="M91" s="103">
        <f>VLOOKUP($B91,'4. Material Balance Activities'!$C$16:$R$356,9,FALSE)*$G91-VLOOKUP($B91,'4. Material Balance Activities'!$C$16:$R$356,15,FALSE)*(1-$F91)</f>
        <v>5.7031890410958897E-3</v>
      </c>
      <c r="N91" s="81">
        <f>VLOOKUP($B91,'4. Material Balance Activities'!$C$16:$R$356,10,FALSE)*$G91-VLOOKUP($B91,'4. Material Balance Activities'!$C$16:$R$356,15,FALSE)*(1-$F91)</f>
        <v>5.7031890410958897E-3</v>
      </c>
    </row>
    <row r="92" spans="1:14">
      <c r="A92" s="194" t="s">
        <v>365</v>
      </c>
      <c r="B92" s="77" t="s">
        <v>407</v>
      </c>
      <c r="C92" s="135" t="s">
        <v>468</v>
      </c>
      <c r="D92" s="79" t="str">
        <f>IFERROR(IF(C92="No CAS","",INDEX('DEQ Pollutant List'!$C$7:$C$611,MATCH('5. Pollutant Emissions - MB'!C92,'DEQ Pollutant List'!$B$7:$B$611,0))),"")</f>
        <v>Ethylene glycol monobutyl ether</v>
      </c>
      <c r="E92" s="113"/>
      <c r="F92" s="136">
        <v>0</v>
      </c>
      <c r="G92" s="137">
        <v>0.05</v>
      </c>
      <c r="H92" s="102" t="s">
        <v>465</v>
      </c>
      <c r="I92" s="100">
        <f>VLOOKUP($B92,'4. Material Balance Activities'!$C$16:$R$356,5,FALSE)*$G92-VLOOKUP($B92,'4. Material Balance Activities'!$C$16:$R$356,11,FALSE)*(1-$F92)</f>
        <v>1.0203468750000002</v>
      </c>
      <c r="J92" s="103">
        <f>(VLOOKUP($B92,'4. Material Balance Activities'!$C$16:$R$356,6,FALSE)*$G92-VLOOKUP($B92,'4. Material Balance Activities'!$C$16:$R$356,12,FALSE))*(1-$F92)</f>
        <v>2.0406937499999995</v>
      </c>
      <c r="K92" s="81">
        <f>(VLOOKUP($B92,'4. Material Balance Activities'!$C$16:$R$356,7,FALSE)*$G92-VLOOKUP($B92,'4. Material Balance Activities'!$C$16:$R$356,13,FALSE))*(1-$F92)</f>
        <v>2.0406937499999995</v>
      </c>
      <c r="L92" s="100" t="s">
        <v>121</v>
      </c>
      <c r="M92" s="103">
        <f>VLOOKUP($B92,'4. Material Balance Activities'!$C$16:$R$356,9,FALSE)*$G92-VLOOKUP($B92,'4. Material Balance Activities'!$C$16:$R$356,15,FALSE)*(1-$F92)</f>
        <v>5.5909417808219161E-3</v>
      </c>
      <c r="N92" s="81">
        <f>VLOOKUP($B92,'4. Material Balance Activities'!$C$16:$R$356,10,FALSE)*$G92-VLOOKUP($B92,'4. Material Balance Activities'!$C$16:$R$356,15,FALSE)*(1-$F92)</f>
        <v>5.5909417808219161E-3</v>
      </c>
    </row>
    <row r="93" spans="1:14">
      <c r="A93" s="194" t="s">
        <v>365</v>
      </c>
      <c r="B93" s="77" t="s">
        <v>408</v>
      </c>
      <c r="C93" s="135" t="s">
        <v>468</v>
      </c>
      <c r="D93" s="79" t="str">
        <f>IFERROR(IF(C93="No CAS","",INDEX('DEQ Pollutant List'!$C$7:$C$611,MATCH('5. Pollutant Emissions - MB'!C93,'DEQ Pollutant List'!$B$7:$B$611,0))),"")</f>
        <v>Ethylene glycol monobutyl ether</v>
      </c>
      <c r="E93" s="113"/>
      <c r="F93" s="136">
        <v>0</v>
      </c>
      <c r="G93" s="137">
        <v>0.05</v>
      </c>
      <c r="H93" s="102" t="s">
        <v>465</v>
      </c>
      <c r="I93" s="100">
        <f>VLOOKUP($B93,'4. Material Balance Activities'!$C$16:$R$356,5,FALSE)*$G93-VLOOKUP($B93,'4. Material Balance Activities'!$C$16:$R$356,11,FALSE)*(1-$F93)</f>
        <v>0.27209250000000001</v>
      </c>
      <c r="J93" s="103">
        <f>(VLOOKUP($B93,'4. Material Balance Activities'!$C$16:$R$356,6,FALSE)*$G93-VLOOKUP($B93,'4. Material Balance Activities'!$C$16:$R$356,12,FALSE))*(1-$F93)</f>
        <v>0.32651099999999988</v>
      </c>
      <c r="K93" s="81">
        <f>(VLOOKUP($B93,'4. Material Balance Activities'!$C$16:$R$356,7,FALSE)*$G93-VLOOKUP($B93,'4. Material Balance Activities'!$C$16:$R$356,13,FALSE))*(1-$F93)</f>
        <v>0.32651099999999988</v>
      </c>
      <c r="L93" s="100" t="s">
        <v>121</v>
      </c>
      <c r="M93" s="103">
        <f>VLOOKUP($B93,'4. Material Balance Activities'!$C$16:$R$356,9,FALSE)*$G93-VLOOKUP($B93,'4. Material Balance Activities'!$C$16:$R$356,15,FALSE)*(1-$F93)</f>
        <v>8.9455068493150651E-4</v>
      </c>
      <c r="N93" s="81">
        <f>VLOOKUP($B93,'4. Material Balance Activities'!$C$16:$R$356,10,FALSE)*$G93-VLOOKUP($B93,'4. Material Balance Activities'!$C$16:$R$356,15,FALSE)*(1-$F93)</f>
        <v>8.9455068493150651E-4</v>
      </c>
    </row>
    <row r="94" spans="1:14">
      <c r="A94" s="194" t="s">
        <v>365</v>
      </c>
      <c r="B94" s="77" t="s">
        <v>409</v>
      </c>
      <c r="C94" s="135" t="s">
        <v>468</v>
      </c>
      <c r="D94" s="79" t="str">
        <f>IFERROR(IF(C94="No CAS","",INDEX('DEQ Pollutant List'!$C$7:$C$611,MATCH('5. Pollutant Emissions - MB'!C94,'DEQ Pollutant List'!$B$7:$B$611,0))),"")</f>
        <v>Ethylene glycol monobutyl ether</v>
      </c>
      <c r="E94" s="113"/>
      <c r="F94" s="136">
        <v>0</v>
      </c>
      <c r="G94" s="137">
        <v>0.05</v>
      </c>
      <c r="H94" s="102" t="s">
        <v>465</v>
      </c>
      <c r="I94" s="100">
        <f>VLOOKUP($B94,'4. Material Balance Activities'!$C$16:$R$356,5,FALSE)*$G94-VLOOKUP($B94,'4. Material Balance Activities'!$C$16:$R$356,11,FALSE)*(1-$F94)</f>
        <v>0</v>
      </c>
      <c r="J94" s="103">
        <f>(VLOOKUP($B94,'4. Material Balance Activities'!$C$16:$R$356,6,FALSE)*$G94-VLOOKUP($B94,'4. Material Balance Activities'!$C$16:$R$356,12,FALSE))*(1-$F94)</f>
        <v>0.75294562500000006</v>
      </c>
      <c r="K94" s="81">
        <f>(VLOOKUP($B94,'4. Material Balance Activities'!$C$16:$R$356,7,FALSE)*$G94-VLOOKUP($B94,'4. Material Balance Activities'!$C$16:$R$356,13,FALSE))*(1-$F94)</f>
        <v>0.75294562500000006</v>
      </c>
      <c r="L94" s="100" t="s">
        <v>121</v>
      </c>
      <c r="M94" s="103">
        <f>VLOOKUP($B94,'4. Material Balance Activities'!$C$16:$R$356,9,FALSE)*$G94-VLOOKUP($B94,'4. Material Balance Activities'!$C$16:$R$356,15,FALSE)*(1-$F94)</f>
        <v>2.0628647260273972E-3</v>
      </c>
      <c r="N94" s="81">
        <f>VLOOKUP($B94,'4. Material Balance Activities'!$C$16:$R$356,10,FALSE)*$G94-VLOOKUP($B94,'4. Material Balance Activities'!$C$16:$R$356,15,FALSE)*(1-$F94)</f>
        <v>2.0628647260273972E-3</v>
      </c>
    </row>
    <row r="95" spans="1:14">
      <c r="A95" s="194" t="s">
        <v>365</v>
      </c>
      <c r="B95" s="77" t="s">
        <v>410</v>
      </c>
      <c r="C95" s="135" t="s">
        <v>468</v>
      </c>
      <c r="D95" s="79" t="str">
        <f>IFERROR(IF(C95="No CAS","",INDEX('DEQ Pollutant List'!$C$7:$C$611,MATCH('5. Pollutant Emissions - MB'!C95,'DEQ Pollutant List'!$B$7:$B$611,0))),"")</f>
        <v>Ethylene glycol monobutyl ether</v>
      </c>
      <c r="E95" s="113"/>
      <c r="F95" s="136">
        <v>0</v>
      </c>
      <c r="G95" s="137">
        <v>0.02</v>
      </c>
      <c r="H95" s="102" t="s">
        <v>465</v>
      </c>
      <c r="I95" s="100">
        <f>VLOOKUP($B95,'4. Material Balance Activities'!$C$16:$R$356,5,FALSE)*$G95-VLOOKUP($B95,'4. Material Balance Activities'!$C$16:$R$356,11,FALSE)*(1-$F95)</f>
        <v>0</v>
      </c>
      <c r="J95" s="103">
        <f>(VLOOKUP($B95,'4. Material Balance Activities'!$C$16:$R$356,6,FALSE)*$G95-VLOOKUP($B95,'4. Material Balance Activities'!$C$16:$R$356,12,FALSE))*(1-$F95)</f>
        <v>1.6212959999999996</v>
      </c>
      <c r="K95" s="81">
        <f>(VLOOKUP($B95,'4. Material Balance Activities'!$C$16:$R$356,7,FALSE)*$G95-VLOOKUP($B95,'4. Material Balance Activities'!$C$16:$R$356,13,FALSE))*(1-$F95)</f>
        <v>1.6212959999999996</v>
      </c>
      <c r="L95" s="100" t="s">
        <v>121</v>
      </c>
      <c r="M95" s="103">
        <f>VLOOKUP($B95,'4. Material Balance Activities'!$C$16:$R$356,9,FALSE)*$G95-VLOOKUP($B95,'4. Material Balance Activities'!$C$16:$R$356,15,FALSE)*(1-$F95)</f>
        <v>4.4419068493150669E-3</v>
      </c>
      <c r="N95" s="81">
        <f>VLOOKUP($B95,'4. Material Balance Activities'!$C$16:$R$356,10,FALSE)*$G95-VLOOKUP($B95,'4. Material Balance Activities'!$C$16:$R$356,15,FALSE)*(1-$F95)</f>
        <v>4.4419068493150669E-3</v>
      </c>
    </row>
    <row r="96" spans="1:14">
      <c r="A96" s="194" t="s">
        <v>365</v>
      </c>
      <c r="B96" s="77" t="s">
        <v>411</v>
      </c>
      <c r="C96" s="135" t="s">
        <v>468</v>
      </c>
      <c r="D96" s="79" t="str">
        <f>IFERROR(IF(C96="No CAS","",INDEX('DEQ Pollutant List'!$C$7:$C$611,MATCH('5. Pollutant Emissions - MB'!C96,'DEQ Pollutant List'!$B$7:$B$611,0))),"")</f>
        <v>Ethylene glycol monobutyl ether</v>
      </c>
      <c r="E96" s="113"/>
      <c r="F96" s="136">
        <v>0</v>
      </c>
      <c r="G96" s="137">
        <v>0.02</v>
      </c>
      <c r="H96" s="102" t="s">
        <v>465</v>
      </c>
      <c r="I96" s="100">
        <f>VLOOKUP($B96,'4. Material Balance Activities'!$C$16:$R$356,5,FALSE)*$G96-VLOOKUP($B96,'4. Material Balance Activities'!$C$16:$R$356,11,FALSE)*(1-$F96)</f>
        <v>0</v>
      </c>
      <c r="J96" s="103">
        <f>(VLOOKUP($B96,'4. Material Balance Activities'!$C$16:$R$356,6,FALSE)*$G96-VLOOKUP($B96,'4. Material Balance Activities'!$C$16:$R$356,12,FALSE))*(1-$F96)</f>
        <v>1.6212959999999996</v>
      </c>
      <c r="K96" s="81">
        <f>(VLOOKUP($B96,'4. Material Balance Activities'!$C$16:$R$356,7,FALSE)*$G96-VLOOKUP($B96,'4. Material Balance Activities'!$C$16:$R$356,13,FALSE))*(1-$F96)</f>
        <v>1.6212959999999996</v>
      </c>
      <c r="L96" s="100" t="s">
        <v>121</v>
      </c>
      <c r="M96" s="103">
        <f>VLOOKUP($B96,'4. Material Balance Activities'!$C$16:$R$356,9,FALSE)*$G96-VLOOKUP($B96,'4. Material Balance Activities'!$C$16:$R$356,15,FALSE)*(1-$F96)</f>
        <v>4.4419068493150669E-3</v>
      </c>
      <c r="N96" s="81">
        <f>VLOOKUP($B96,'4. Material Balance Activities'!$C$16:$R$356,10,FALSE)*$G96-VLOOKUP($B96,'4. Material Balance Activities'!$C$16:$R$356,15,FALSE)*(1-$F96)</f>
        <v>4.4419068493150669E-3</v>
      </c>
    </row>
    <row r="97" spans="1:14">
      <c r="A97" s="194" t="s">
        <v>365</v>
      </c>
      <c r="B97" s="77" t="s">
        <v>430</v>
      </c>
      <c r="C97" s="135" t="s">
        <v>468</v>
      </c>
      <c r="D97" s="79" t="str">
        <f>IFERROR(IF(C97="No CAS","",INDEX('DEQ Pollutant List'!$C$7:$C$611,MATCH('5. Pollutant Emissions - MB'!C97,'DEQ Pollutant List'!$B$7:$B$611,0))),"")</f>
        <v>Ethylene glycol monobutyl ether</v>
      </c>
      <c r="E97" s="113"/>
      <c r="F97" s="136">
        <v>0</v>
      </c>
      <c r="G97" s="137">
        <v>0.55000000000000004</v>
      </c>
      <c r="H97" s="102" t="s">
        <v>465</v>
      </c>
      <c r="I97" s="100">
        <f>VLOOKUP($B97,'4. Material Balance Activities'!$C$16:$R$356,5,FALSE)*$G97-VLOOKUP($B97,'4. Material Balance Activities'!$C$16:$R$356,11,FALSE)*(1-$F97)</f>
        <v>44.732424000000009</v>
      </c>
      <c r="J97" s="103">
        <f>(VLOOKUP($B97,'4. Material Balance Activities'!$C$16:$R$356,6,FALSE)*$G97-VLOOKUP($B97,'4. Material Balance Activities'!$C$16:$R$356,12,FALSE))*(1-$F97)</f>
        <v>53.678908799999995</v>
      </c>
      <c r="K97" s="81">
        <f>(VLOOKUP($B97,'4. Material Balance Activities'!$C$16:$R$356,7,FALSE)*$G97-VLOOKUP($B97,'4. Material Balance Activities'!$C$16:$R$356,13,FALSE))*(1-$F97)</f>
        <v>53.678908799999995</v>
      </c>
      <c r="L97" s="100" t="s">
        <v>121</v>
      </c>
      <c r="M97" s="103">
        <f>VLOOKUP($B97,'4. Material Balance Activities'!$C$16:$R$356,9,FALSE)*$G97-VLOOKUP($B97,'4. Material Balance Activities'!$C$16:$R$356,15,FALSE)*(1-$F97)</f>
        <v>0.14706550356164383</v>
      </c>
      <c r="N97" s="81">
        <f>VLOOKUP($B97,'4. Material Balance Activities'!$C$16:$R$356,10,FALSE)*$G97-VLOOKUP($B97,'4. Material Balance Activities'!$C$16:$R$356,15,FALSE)*(1-$F97)</f>
        <v>0.14706550356164383</v>
      </c>
    </row>
    <row r="98" spans="1:14">
      <c r="A98" s="194" t="s">
        <v>365</v>
      </c>
      <c r="B98" s="77" t="s">
        <v>367</v>
      </c>
      <c r="C98" s="135" t="s">
        <v>279</v>
      </c>
      <c r="D98" s="79" t="str">
        <f>IFERROR(IF(C98="No CAS","",INDEX('DEQ Pollutant List'!$C$7:$C$611,MATCH('5. Pollutant Emissions - MB'!C98,'DEQ Pollutant List'!$B$7:$B$611,0))),"")</f>
        <v>Toluene</v>
      </c>
      <c r="E98" s="113"/>
      <c r="F98" s="136">
        <v>0</v>
      </c>
      <c r="G98" s="137">
        <v>0.1</v>
      </c>
      <c r="H98" s="102" t="s">
        <v>465</v>
      </c>
      <c r="I98" s="100">
        <f>VLOOKUP($B98,'4. Material Balance Activities'!$C$16:$R$356,5,FALSE)*$G98-VLOOKUP($B98,'4. Material Balance Activities'!$C$16:$R$356,11,FALSE)*(1-$F98)</f>
        <v>0.40136249999999996</v>
      </c>
      <c r="J98" s="103">
        <f>(VLOOKUP($B98,'4. Material Balance Activities'!$C$16:$R$356,6,FALSE)*$G98-VLOOKUP($B98,'4. Material Balance Activities'!$C$16:$R$356,12,FALSE))*(1-$F98)</f>
        <v>1.1352825000000004</v>
      </c>
      <c r="K98" s="81">
        <f>(VLOOKUP($B98,'4. Material Balance Activities'!$C$16:$R$356,7,FALSE)*$G98-VLOOKUP($B98,'4. Material Balance Activities'!$C$16:$R$356,13,FALSE))*(1-$F98)</f>
        <v>1.1352825000000004</v>
      </c>
      <c r="L98" s="100" t="s">
        <v>121</v>
      </c>
      <c r="M98" s="103">
        <f>VLOOKUP($B98,'4. Material Balance Activities'!$C$16:$R$356,9,FALSE)*$G98-VLOOKUP($B98,'4. Material Balance Activities'!$C$16:$R$356,15,FALSE)*(1-$F98)</f>
        <v>3.1103630136986313E-3</v>
      </c>
      <c r="N98" s="81">
        <f>VLOOKUP($B98,'4. Material Balance Activities'!$C$16:$R$356,10,FALSE)*$G98-VLOOKUP($B98,'4. Material Balance Activities'!$C$16:$R$356,15,FALSE)*(1-$F98)</f>
        <v>3.1103630136986313E-3</v>
      </c>
    </row>
    <row r="99" spans="1:14">
      <c r="A99" s="194" t="s">
        <v>365</v>
      </c>
      <c r="B99" s="77" t="s">
        <v>369</v>
      </c>
      <c r="C99" s="135" t="s">
        <v>279</v>
      </c>
      <c r="D99" s="79" t="str">
        <f>IFERROR(IF(C99="No CAS","",INDEX('DEQ Pollutant List'!$C$7:$C$611,MATCH('5. Pollutant Emissions - MB'!C99,'DEQ Pollutant List'!$B$7:$B$611,0))),"")</f>
        <v>Toluene</v>
      </c>
      <c r="E99" s="113"/>
      <c r="F99" s="136">
        <v>0</v>
      </c>
      <c r="G99" s="137">
        <v>0.45</v>
      </c>
      <c r="H99" s="102" t="s">
        <v>465</v>
      </c>
      <c r="I99" s="100">
        <f>VLOOKUP($B99,'4. Material Balance Activities'!$C$16:$R$356,5,FALSE)*$G99-VLOOKUP($B99,'4. Material Balance Activities'!$C$16:$R$356,11,FALSE)*(1-$F99)</f>
        <v>33.803646300000004</v>
      </c>
      <c r="J99" s="103">
        <f>(VLOOKUP($B99,'4. Material Balance Activities'!$C$16:$R$356,6,FALSE)*$G99-VLOOKUP($B99,'4. Material Balance Activities'!$C$16:$R$356,12,FALSE))*(1-$F99)</f>
        <v>40.564375560000009</v>
      </c>
      <c r="K99" s="81">
        <f>(VLOOKUP($B99,'4. Material Balance Activities'!$C$16:$R$356,7,FALSE)*$G99-VLOOKUP($B99,'4. Material Balance Activities'!$C$16:$R$356,13,FALSE))*(1-$F99)</f>
        <v>40.564375560000009</v>
      </c>
      <c r="L99" s="100" t="s">
        <v>121</v>
      </c>
      <c r="M99" s="103">
        <f>VLOOKUP($B99,'4. Material Balance Activities'!$C$16:$R$356,9,FALSE)*$G99-VLOOKUP($B99,'4. Material Balance Activities'!$C$16:$R$356,15,FALSE)*(1-$F99)</f>
        <v>0.11113527550684933</v>
      </c>
      <c r="N99" s="81">
        <f>VLOOKUP($B99,'4. Material Balance Activities'!$C$16:$R$356,10,FALSE)*$G99-VLOOKUP($B99,'4. Material Balance Activities'!$C$16:$R$356,15,FALSE)*(1-$F99)</f>
        <v>0.11113527550684933</v>
      </c>
    </row>
    <row r="100" spans="1:14">
      <c r="A100" s="194" t="s">
        <v>365</v>
      </c>
      <c r="B100" s="77" t="s">
        <v>370</v>
      </c>
      <c r="C100" s="135" t="s">
        <v>279</v>
      </c>
      <c r="D100" s="79" t="str">
        <f>IFERROR(IF(C100="No CAS","",INDEX('DEQ Pollutant List'!$C$7:$C$611,MATCH('5. Pollutant Emissions - MB'!C100,'DEQ Pollutant List'!$B$7:$B$611,0))),"")</f>
        <v>Toluene</v>
      </c>
      <c r="E100" s="113"/>
      <c r="F100" s="136">
        <v>0</v>
      </c>
      <c r="G100" s="137">
        <v>0.3</v>
      </c>
      <c r="H100" s="102" t="s">
        <v>465</v>
      </c>
      <c r="I100" s="100">
        <f>VLOOKUP($B100,'4. Material Balance Activities'!$C$16:$R$356,5,FALSE)*$G100-VLOOKUP($B100,'4. Material Balance Activities'!$C$16:$R$356,11,FALSE)*(1-$F100)</f>
        <v>8.8938281250000001E-2</v>
      </c>
      <c r="J100" s="103">
        <f>(VLOOKUP($B100,'4. Material Balance Activities'!$C$16:$R$356,6,FALSE)*$G100-VLOOKUP($B100,'4. Material Balance Activities'!$C$16:$R$356,12,FALSE))*(1-$F100)</f>
        <v>0.21345187499999999</v>
      </c>
      <c r="K100" s="81">
        <f>(VLOOKUP($B100,'4. Material Balance Activities'!$C$16:$R$356,7,FALSE)*$G100-VLOOKUP($B100,'4. Material Balance Activities'!$C$16:$R$356,13,FALSE))*(1-$F100)</f>
        <v>0.21345187499999999</v>
      </c>
      <c r="L100" s="100" t="s">
        <v>121</v>
      </c>
      <c r="M100" s="103">
        <f>VLOOKUP($B100,'4. Material Balance Activities'!$C$16:$R$356,9,FALSE)*$G100-VLOOKUP($B100,'4. Material Balance Activities'!$C$16:$R$356,15,FALSE)*(1-$F100)</f>
        <v>5.8479965753424656E-4</v>
      </c>
      <c r="N100" s="81">
        <f>VLOOKUP($B100,'4. Material Balance Activities'!$C$16:$R$356,10,FALSE)*$G100-VLOOKUP($B100,'4. Material Balance Activities'!$C$16:$R$356,15,FALSE)*(1-$F100)</f>
        <v>5.8479965753424656E-4</v>
      </c>
    </row>
    <row r="101" spans="1:14">
      <c r="A101" s="194" t="s">
        <v>365</v>
      </c>
      <c r="B101" s="77" t="s">
        <v>375</v>
      </c>
      <c r="C101" s="135" t="s">
        <v>279</v>
      </c>
      <c r="D101" s="79" t="str">
        <f>IFERROR(IF(C101="No CAS","",INDEX('DEQ Pollutant List'!$C$7:$C$611,MATCH('5. Pollutant Emissions - MB'!C101,'DEQ Pollutant List'!$B$7:$B$611,0))),"")</f>
        <v>Toluene</v>
      </c>
      <c r="E101" s="113"/>
      <c r="F101" s="136">
        <v>0</v>
      </c>
      <c r="G101" s="137">
        <v>0.1</v>
      </c>
      <c r="H101" s="102" t="s">
        <v>465</v>
      </c>
      <c r="I101" s="100">
        <f>VLOOKUP($B101,'4. Material Balance Activities'!$C$16:$R$356,5,FALSE)*$G101-VLOOKUP($B101,'4. Material Balance Activities'!$C$16:$R$356,11,FALSE)*(1-$F101)</f>
        <v>1.6960171875000001</v>
      </c>
      <c r="J101" s="103">
        <f>(VLOOKUP($B101,'4. Material Balance Activities'!$C$16:$R$356,6,FALSE)*$G101-VLOOKUP($B101,'4. Material Balance Activities'!$C$16:$R$356,12,FALSE))*(1-$F101)</f>
        <v>4.1775581250000009</v>
      </c>
      <c r="K101" s="81">
        <f>(VLOOKUP($B101,'4. Material Balance Activities'!$C$16:$R$356,7,FALSE)*$G101-VLOOKUP($B101,'4. Material Balance Activities'!$C$16:$R$356,13,FALSE))*(1-$F101)</f>
        <v>4.1775581250000009</v>
      </c>
      <c r="L101" s="100" t="s">
        <v>121</v>
      </c>
      <c r="M101" s="103">
        <f>VLOOKUP($B101,'4. Material Balance Activities'!$C$16:$R$356,9,FALSE)*$G101-VLOOKUP($B101,'4. Material Balance Activities'!$C$16:$R$356,15,FALSE)*(1-$F101)</f>
        <v>1.1445364726027399E-2</v>
      </c>
      <c r="N101" s="81">
        <f>VLOOKUP($B101,'4. Material Balance Activities'!$C$16:$R$356,10,FALSE)*$G101-VLOOKUP($B101,'4. Material Balance Activities'!$C$16:$R$356,15,FALSE)*(1-$F101)</f>
        <v>1.1445364726027399E-2</v>
      </c>
    </row>
    <row r="102" spans="1:14">
      <c r="A102" s="194" t="s">
        <v>365</v>
      </c>
      <c r="B102" s="77" t="s">
        <v>377</v>
      </c>
      <c r="C102" s="135" t="s">
        <v>279</v>
      </c>
      <c r="D102" s="79" t="str">
        <f>IFERROR(IF(C102="No CAS","",INDEX('DEQ Pollutant List'!$C$7:$C$611,MATCH('5. Pollutant Emissions - MB'!C102,'DEQ Pollutant List'!$B$7:$B$611,0))),"")</f>
        <v>Toluene</v>
      </c>
      <c r="E102" s="113"/>
      <c r="F102" s="136">
        <v>0</v>
      </c>
      <c r="G102" s="137">
        <v>5.0000000000000001E-3</v>
      </c>
      <c r="H102" s="102" t="s">
        <v>465</v>
      </c>
      <c r="I102" s="100">
        <f>VLOOKUP($B102,'4. Material Balance Activities'!$C$16:$R$356,5,FALSE)*$G102-VLOOKUP($B102,'4. Material Balance Activities'!$C$16:$R$356,11,FALSE)*(1-$F102)</f>
        <v>3.4402500000000003E-2</v>
      </c>
      <c r="J102" s="103">
        <f>(VLOOKUP($B102,'4. Material Balance Activities'!$C$16:$R$356,6,FALSE)*$G102-VLOOKUP($B102,'4. Material Balance Activities'!$C$16:$R$356,12,FALSE))*(1-$F102)</f>
        <v>7.6545562499999997E-2</v>
      </c>
      <c r="K102" s="81">
        <f>(VLOOKUP($B102,'4. Material Balance Activities'!$C$16:$R$356,7,FALSE)*$G102-VLOOKUP($B102,'4. Material Balance Activities'!$C$16:$R$356,13,FALSE))*(1-$F102)</f>
        <v>7.6545562499999997E-2</v>
      </c>
      <c r="L102" s="100" t="s">
        <v>121</v>
      </c>
      <c r="M102" s="103">
        <f>VLOOKUP($B102,'4. Material Balance Activities'!$C$16:$R$356,9,FALSE)*$G102-VLOOKUP($B102,'4. Material Balance Activities'!$C$16:$R$356,15,FALSE)*(1-$F102)</f>
        <v>2.0971386986301369E-4</v>
      </c>
      <c r="N102" s="81">
        <f>VLOOKUP($B102,'4. Material Balance Activities'!$C$16:$R$356,10,FALSE)*$G102-VLOOKUP($B102,'4. Material Balance Activities'!$C$16:$R$356,15,FALSE)*(1-$F102)</f>
        <v>2.0971386986301369E-4</v>
      </c>
    </row>
    <row r="103" spans="1:14">
      <c r="A103" s="194" t="s">
        <v>365</v>
      </c>
      <c r="B103" s="77" t="s">
        <v>379</v>
      </c>
      <c r="C103" s="135" t="s">
        <v>279</v>
      </c>
      <c r="D103" s="79" t="str">
        <f>IFERROR(IF(C103="No CAS","",INDEX('DEQ Pollutant List'!$C$7:$C$611,MATCH('5. Pollutant Emissions - MB'!C103,'DEQ Pollutant List'!$B$7:$B$611,0))),"")</f>
        <v>Toluene</v>
      </c>
      <c r="E103" s="113"/>
      <c r="F103" s="136">
        <v>0</v>
      </c>
      <c r="G103" s="137">
        <v>5.0000000000000001E-3</v>
      </c>
      <c r="H103" s="102" t="s">
        <v>465</v>
      </c>
      <c r="I103" s="100">
        <f>VLOOKUP($B103,'4. Material Balance Activities'!$C$16:$R$356,5,FALSE)*$G103-VLOOKUP($B103,'4. Material Balance Activities'!$C$16:$R$356,11,FALSE)*(1-$F103)</f>
        <v>0.56232525243254594</v>
      </c>
      <c r="J103" s="103">
        <f>(VLOOKUP($B103,'4. Material Balance Activities'!$C$16:$R$356,6,FALSE)*$G103-VLOOKUP($B103,'4. Material Balance Activities'!$C$16:$R$356,12,FALSE))*(1-$F103)</f>
        <v>0.8629473160079999</v>
      </c>
      <c r="K103" s="81">
        <f>(VLOOKUP($B103,'4. Material Balance Activities'!$C$16:$R$356,7,FALSE)*$G103-VLOOKUP($B103,'4. Material Balance Activities'!$C$16:$R$356,13,FALSE))*(1-$F103)</f>
        <v>0.8629473160079999</v>
      </c>
      <c r="L103" s="100" t="s">
        <v>121</v>
      </c>
      <c r="M103" s="103">
        <f>VLOOKUP($B103,'4. Material Balance Activities'!$C$16:$R$356,9,FALSE)*$G103-VLOOKUP($B103,'4. Material Balance Activities'!$C$16:$R$356,15,FALSE)*(1-$F103)</f>
        <v>2.3642392219397259E-3</v>
      </c>
      <c r="N103" s="81">
        <f>VLOOKUP($B103,'4. Material Balance Activities'!$C$16:$R$356,10,FALSE)*$G103-VLOOKUP($B103,'4. Material Balance Activities'!$C$16:$R$356,15,FALSE)*(1-$F103)</f>
        <v>2.3642392219397259E-3</v>
      </c>
    </row>
    <row r="104" spans="1:14">
      <c r="A104" s="194" t="s">
        <v>365</v>
      </c>
      <c r="B104" s="77" t="s">
        <v>380</v>
      </c>
      <c r="C104" s="135" t="s">
        <v>279</v>
      </c>
      <c r="D104" s="79" t="str">
        <f>IFERROR(IF(C104="No CAS","",INDEX('DEQ Pollutant List'!$C$7:$C$611,MATCH('5. Pollutant Emissions - MB'!C104,'DEQ Pollutant List'!$B$7:$B$611,0))),"")</f>
        <v>Toluene</v>
      </c>
      <c r="E104" s="113"/>
      <c r="F104" s="136">
        <v>0</v>
      </c>
      <c r="G104" s="137">
        <v>5.0000000000000001E-3</v>
      </c>
      <c r="H104" s="102" t="s">
        <v>465</v>
      </c>
      <c r="I104" s="100">
        <f>VLOOKUP($B104,'4. Material Balance Activities'!$C$16:$R$356,5,FALSE)*$G104-VLOOKUP($B104,'4. Material Balance Activities'!$C$16:$R$356,11,FALSE)*(1-$F104)</f>
        <v>0.94129304980804029</v>
      </c>
      <c r="J104" s="103">
        <f>(VLOOKUP($B104,'4. Material Balance Activities'!$C$16:$R$356,6,FALSE)*$G104-VLOOKUP($B104,'4. Material Balance Activities'!$C$16:$R$356,12,FALSE))*(1-$F104)</f>
        <v>1.1295516597696484</v>
      </c>
      <c r="K104" s="81">
        <f>(VLOOKUP($B104,'4. Material Balance Activities'!$C$16:$R$356,7,FALSE)*$G104-VLOOKUP($B104,'4. Material Balance Activities'!$C$16:$R$356,13,FALSE))*(1-$F104)</f>
        <v>1.1295516597696484</v>
      </c>
      <c r="L104" s="100" t="s">
        <v>121</v>
      </c>
      <c r="M104" s="103">
        <f>VLOOKUP($B104,'4. Material Balance Activities'!$C$16:$R$356,9,FALSE)*$G104-VLOOKUP($B104,'4. Material Balance Activities'!$C$16:$R$356,15,FALSE)*(1-$F104)</f>
        <v>3.0946620815606807E-3</v>
      </c>
      <c r="N104" s="81">
        <f>VLOOKUP($B104,'4. Material Balance Activities'!$C$16:$R$356,10,FALSE)*$G104-VLOOKUP($B104,'4. Material Balance Activities'!$C$16:$R$356,15,FALSE)*(1-$F104)</f>
        <v>3.0946620815606807E-3</v>
      </c>
    </row>
    <row r="105" spans="1:14">
      <c r="A105" s="194" t="s">
        <v>365</v>
      </c>
      <c r="B105" s="77" t="s">
        <v>381</v>
      </c>
      <c r="C105" s="135" t="s">
        <v>279</v>
      </c>
      <c r="D105" s="79" t="str">
        <f>IFERROR(IF(C105="No CAS","",INDEX('DEQ Pollutant List'!$C$7:$C$611,MATCH('5. Pollutant Emissions - MB'!C105,'DEQ Pollutant List'!$B$7:$B$611,0))),"")</f>
        <v>Toluene</v>
      </c>
      <c r="E105" s="113"/>
      <c r="F105" s="136">
        <v>0</v>
      </c>
      <c r="G105" s="137">
        <v>0.01</v>
      </c>
      <c r="H105" s="102" t="s">
        <v>465</v>
      </c>
      <c r="I105" s="100">
        <f>VLOOKUP($B105,'4. Material Balance Activities'!$C$16:$R$356,5,FALSE)*$G105-VLOOKUP($B105,'4. Material Balance Activities'!$C$16:$R$356,11,FALSE)*(1-$F105)</f>
        <v>9.9495354729729722E-3</v>
      </c>
      <c r="J105" s="103">
        <f>(VLOOKUP($B105,'4. Material Balance Activities'!$C$16:$R$356,6,FALSE)*$G105-VLOOKUP($B105,'4. Material Balance Activities'!$C$16:$R$356,12,FALSE))*(1-$F105)</f>
        <v>2.6887788614587488E-2</v>
      </c>
      <c r="K105" s="81">
        <f>(VLOOKUP($B105,'4. Material Balance Activities'!$C$16:$R$356,7,FALSE)*$G105-VLOOKUP($B105,'4. Material Balance Activities'!$C$16:$R$356,13,FALSE))*(1-$F105)</f>
        <v>2.6887788614587488E-2</v>
      </c>
      <c r="L105" s="100" t="s">
        <v>121</v>
      </c>
      <c r="M105" s="103">
        <f>VLOOKUP($B105,'4. Material Balance Activities'!$C$16:$R$356,9,FALSE)*$G105-VLOOKUP($B105,'4. Material Balance Activities'!$C$16:$R$356,15,FALSE)*(1-$F105)</f>
        <v>7.3665174286541071E-5</v>
      </c>
      <c r="N105" s="81">
        <f>VLOOKUP($B105,'4. Material Balance Activities'!$C$16:$R$356,10,FALSE)*$G105-VLOOKUP($B105,'4. Material Balance Activities'!$C$16:$R$356,15,FALSE)*(1-$F105)</f>
        <v>7.3665174286541071E-5</v>
      </c>
    </row>
    <row r="106" spans="1:14">
      <c r="A106" s="194" t="s">
        <v>365</v>
      </c>
      <c r="B106" s="77" t="s">
        <v>382</v>
      </c>
      <c r="C106" s="135" t="s">
        <v>279</v>
      </c>
      <c r="D106" s="79" t="str">
        <f>IFERROR(IF(C106="No CAS","",INDEX('DEQ Pollutant List'!$C$7:$C$611,MATCH('5. Pollutant Emissions - MB'!C106,'DEQ Pollutant List'!$B$7:$B$611,0))),"")</f>
        <v>Toluene</v>
      </c>
      <c r="E106" s="113"/>
      <c r="F106" s="136">
        <v>0</v>
      </c>
      <c r="G106" s="137">
        <v>0.1</v>
      </c>
      <c r="H106" s="102" t="s">
        <v>465</v>
      </c>
      <c r="I106" s="100">
        <f>VLOOKUP($B106,'4. Material Balance Activities'!$C$16:$R$356,5,FALSE)*$G106-VLOOKUP($B106,'4. Material Balance Activities'!$C$16:$R$356,11,FALSE)*(1-$F106)</f>
        <v>110.17635187500001</v>
      </c>
      <c r="J106" s="103">
        <f>(VLOOKUP($B106,'4. Material Balance Activities'!$C$16:$R$356,6,FALSE)*$G106-VLOOKUP($B106,'4. Material Balance Activities'!$C$16:$R$356,12,FALSE))*(1-$F106)</f>
        <v>523.12832437500003</v>
      </c>
      <c r="K106" s="81">
        <f>(VLOOKUP($B106,'4. Material Balance Activities'!$C$16:$R$356,7,FALSE)*$G106-VLOOKUP($B106,'4. Material Balance Activities'!$C$16:$R$356,13,FALSE))*(1-$F106)</f>
        <v>523.12832437500003</v>
      </c>
      <c r="L106" s="100" t="s">
        <v>121</v>
      </c>
      <c r="M106" s="103">
        <f>VLOOKUP($B106,'4. Material Balance Activities'!$C$16:$R$356,9,FALSE)*$G106-VLOOKUP($B106,'4. Material Balance Activities'!$C$16:$R$356,15,FALSE)*(1-$F106)</f>
        <v>1.4332282859589043</v>
      </c>
      <c r="N106" s="81">
        <f>VLOOKUP($B106,'4. Material Balance Activities'!$C$16:$R$356,10,FALSE)*$G106-VLOOKUP($B106,'4. Material Balance Activities'!$C$16:$R$356,15,FALSE)*(1-$F106)</f>
        <v>1.4332282859589043</v>
      </c>
    </row>
    <row r="107" spans="1:14">
      <c r="A107" s="194" t="s">
        <v>365</v>
      </c>
      <c r="B107" s="77" t="s">
        <v>383</v>
      </c>
      <c r="C107" s="135" t="s">
        <v>279</v>
      </c>
      <c r="D107" s="79" t="str">
        <f>IFERROR(IF(C107="No CAS","",INDEX('DEQ Pollutant List'!$C$7:$C$611,MATCH('5. Pollutant Emissions - MB'!C107,'DEQ Pollutant List'!$B$7:$B$611,0))),"")</f>
        <v>Toluene</v>
      </c>
      <c r="E107" s="113"/>
      <c r="F107" s="136">
        <v>0</v>
      </c>
      <c r="G107" s="137">
        <v>0.05</v>
      </c>
      <c r="H107" s="102" t="s">
        <v>465</v>
      </c>
      <c r="I107" s="100">
        <f>VLOOKUP($B107,'4. Material Balance Activities'!$C$16:$R$356,5,FALSE)*$G107-VLOOKUP($B107,'4. Material Balance Activities'!$C$16:$R$356,11,FALSE)*(1-$F107)</f>
        <v>45.324218671875002</v>
      </c>
      <c r="J107" s="103">
        <f>(VLOOKUP($B107,'4. Material Balance Activities'!$C$16:$R$356,6,FALSE)*$G107-VLOOKUP($B107,'4. Material Balance Activities'!$C$16:$R$356,12,FALSE))*(1-$F107)</f>
        <v>54.389062406249991</v>
      </c>
      <c r="K107" s="81">
        <f>(VLOOKUP($B107,'4. Material Balance Activities'!$C$16:$R$356,7,FALSE)*$G107-VLOOKUP($B107,'4. Material Balance Activities'!$C$16:$R$356,13,FALSE))*(1-$F107)</f>
        <v>54.389062406249991</v>
      </c>
      <c r="L107" s="100" t="s">
        <v>121</v>
      </c>
      <c r="M107" s="103">
        <f>VLOOKUP($B107,'4. Material Balance Activities'!$C$16:$R$356,9,FALSE)*$G107-VLOOKUP($B107,'4. Material Balance Activities'!$C$16:$R$356,15,FALSE)*(1-$F107)</f>
        <v>0.14901112988013696</v>
      </c>
      <c r="N107" s="81">
        <f>VLOOKUP($B107,'4. Material Balance Activities'!$C$16:$R$356,10,FALSE)*$G107-VLOOKUP($B107,'4. Material Balance Activities'!$C$16:$R$356,15,FALSE)*(1-$F107)</f>
        <v>0.14901112988013696</v>
      </c>
    </row>
    <row r="108" spans="1:14">
      <c r="A108" s="194" t="s">
        <v>365</v>
      </c>
      <c r="B108" s="77" t="s">
        <v>384</v>
      </c>
      <c r="C108" s="135" t="s">
        <v>279</v>
      </c>
      <c r="D108" s="79" t="str">
        <f>IFERROR(IF(C108="No CAS","",INDEX('DEQ Pollutant List'!$C$7:$C$611,MATCH('5. Pollutant Emissions - MB'!C108,'DEQ Pollutant List'!$B$7:$B$611,0))),"")</f>
        <v>Toluene</v>
      </c>
      <c r="E108" s="113"/>
      <c r="F108" s="136">
        <v>0</v>
      </c>
      <c r="G108" s="137">
        <v>0.05</v>
      </c>
      <c r="H108" s="102" t="s">
        <v>465</v>
      </c>
      <c r="I108" s="100">
        <f>VLOOKUP($B108,'4. Material Balance Activities'!$C$16:$R$356,5,FALSE)*$G108-VLOOKUP($B108,'4. Material Balance Activities'!$C$16:$R$356,11,FALSE)*(1-$F108)</f>
        <v>7.2127968750000013</v>
      </c>
      <c r="J108" s="103">
        <f>(VLOOKUP($B108,'4. Material Balance Activities'!$C$16:$R$356,6,FALSE)*$G108-VLOOKUP($B108,'4. Material Balance Activities'!$C$16:$R$356,12,FALSE))*(1-$F108)</f>
        <v>25.501635000000007</v>
      </c>
      <c r="K108" s="81">
        <f>(VLOOKUP($B108,'4. Material Balance Activities'!$C$16:$R$356,7,FALSE)*$G108-VLOOKUP($B108,'4. Material Balance Activities'!$C$16:$R$356,13,FALSE))*(1-$F108)</f>
        <v>25.501635000000007</v>
      </c>
      <c r="L108" s="100" t="s">
        <v>121</v>
      </c>
      <c r="M108" s="103">
        <f>VLOOKUP($B108,'4. Material Balance Activities'!$C$16:$R$356,9,FALSE)*$G108-VLOOKUP($B108,'4. Material Balance Activities'!$C$16:$R$356,15,FALSE)*(1-$F108)</f>
        <v>6.9867493150684953E-2</v>
      </c>
      <c r="N108" s="81">
        <f>VLOOKUP($B108,'4. Material Balance Activities'!$C$16:$R$356,10,FALSE)*$G108-VLOOKUP($B108,'4. Material Balance Activities'!$C$16:$R$356,15,FALSE)*(1-$F108)</f>
        <v>6.9867493150684953E-2</v>
      </c>
    </row>
    <row r="109" spans="1:14">
      <c r="A109" s="194" t="s">
        <v>365</v>
      </c>
      <c r="B109" s="77" t="s">
        <v>389</v>
      </c>
      <c r="C109" s="135" t="s">
        <v>279</v>
      </c>
      <c r="D109" s="79" t="str">
        <f>IFERROR(IF(C109="No CAS","",INDEX('DEQ Pollutant List'!$C$7:$C$611,MATCH('5. Pollutant Emissions - MB'!C109,'DEQ Pollutant List'!$B$7:$B$611,0))),"")</f>
        <v>Toluene</v>
      </c>
      <c r="E109" s="113"/>
      <c r="F109" s="136">
        <v>0</v>
      </c>
      <c r="G109" s="137">
        <v>0.5</v>
      </c>
      <c r="H109" s="102" t="s">
        <v>465</v>
      </c>
      <c r="I109" s="100">
        <f>VLOOKUP($B109,'4. Material Balance Activities'!$C$16:$R$356,5,FALSE)*$G109-VLOOKUP($B109,'4. Material Balance Activities'!$C$16:$R$356,11,FALSE)*(1-$F109)</f>
        <v>0</v>
      </c>
      <c r="J109" s="103">
        <f>(VLOOKUP($B109,'4. Material Balance Activities'!$C$16:$R$356,6,FALSE)*$G109-VLOOKUP($B109,'4. Material Balance Activities'!$C$16:$R$356,12,FALSE))*(1-$F109)</f>
        <v>9.0072000000000028</v>
      </c>
      <c r="K109" s="81">
        <f>(VLOOKUP($B109,'4. Material Balance Activities'!$C$16:$R$356,7,FALSE)*$G109-VLOOKUP($B109,'4. Material Balance Activities'!$C$16:$R$356,13,FALSE))*(1-$F109)</f>
        <v>9.0072000000000028</v>
      </c>
      <c r="L109" s="100" t="s">
        <v>121</v>
      </c>
      <c r="M109" s="103">
        <f>VLOOKUP($B109,'4. Material Balance Activities'!$C$16:$R$356,9,FALSE)*$G109-VLOOKUP($B109,'4. Material Balance Activities'!$C$16:$R$356,15,FALSE)*(1-$F109)</f>
        <v>2.4677260273972611E-2</v>
      </c>
      <c r="N109" s="81">
        <f>VLOOKUP($B109,'4. Material Balance Activities'!$C$16:$R$356,10,FALSE)*$G109-VLOOKUP($B109,'4. Material Balance Activities'!$C$16:$R$356,15,FALSE)*(1-$F109)</f>
        <v>2.4677260273972611E-2</v>
      </c>
    </row>
    <row r="110" spans="1:14">
      <c r="A110" s="194" t="s">
        <v>365</v>
      </c>
      <c r="B110" s="77" t="s">
        <v>393</v>
      </c>
      <c r="C110" s="135" t="s">
        <v>279</v>
      </c>
      <c r="D110" s="79" t="str">
        <f>IFERROR(IF(C110="No CAS","",INDEX('DEQ Pollutant List'!$C$7:$C$611,MATCH('5. Pollutant Emissions - MB'!C110,'DEQ Pollutant List'!$B$7:$B$611,0))),"")</f>
        <v>Toluene</v>
      </c>
      <c r="E110" s="113"/>
      <c r="F110" s="136">
        <v>0</v>
      </c>
      <c r="G110" s="137">
        <v>0.15</v>
      </c>
      <c r="H110" s="102" t="s">
        <v>465</v>
      </c>
      <c r="I110" s="100">
        <f>VLOOKUP($B110,'4. Material Balance Activities'!$C$16:$R$356,5,FALSE)*$G110-VLOOKUP($B110,'4. Material Balance Activities'!$C$16:$R$356,11,FALSE)*(1-$F110)</f>
        <v>0.69430500000000006</v>
      </c>
      <c r="J110" s="103">
        <f>(VLOOKUP($B110,'4. Material Balance Activities'!$C$16:$R$356,6,FALSE)*$G110-VLOOKUP($B110,'4. Material Balance Activities'!$C$16:$R$356,12,FALSE))*(1-$F110)</f>
        <v>2.0829149999999998</v>
      </c>
      <c r="K110" s="81">
        <f>(VLOOKUP($B110,'4. Material Balance Activities'!$C$16:$R$356,7,FALSE)*$G110-VLOOKUP($B110,'4. Material Balance Activities'!$C$16:$R$356,13,FALSE))*(1-$F110)</f>
        <v>2.0829149999999998</v>
      </c>
      <c r="L110" s="100" t="s">
        <v>121</v>
      </c>
      <c r="M110" s="103">
        <f>VLOOKUP($B110,'4. Material Balance Activities'!$C$16:$R$356,9,FALSE)*$G110-VLOOKUP($B110,'4. Material Balance Activities'!$C$16:$R$356,15,FALSE)*(1-$F110)</f>
        <v>5.706616438356165E-3</v>
      </c>
      <c r="N110" s="81">
        <f>VLOOKUP($B110,'4. Material Balance Activities'!$C$16:$R$356,10,FALSE)*$G110-VLOOKUP($B110,'4. Material Balance Activities'!$C$16:$R$356,15,FALSE)*(1-$F110)</f>
        <v>5.706616438356165E-3</v>
      </c>
    </row>
    <row r="111" spans="1:14">
      <c r="A111" s="194" t="s">
        <v>365</v>
      </c>
      <c r="B111" s="77" t="s">
        <v>397</v>
      </c>
      <c r="C111" s="135" t="s">
        <v>279</v>
      </c>
      <c r="D111" s="79" t="str">
        <f>IFERROR(IF(C111="No CAS","",INDEX('DEQ Pollutant List'!$C$7:$C$611,MATCH('5. Pollutant Emissions - MB'!C111,'DEQ Pollutant List'!$B$7:$B$611,0))),"")</f>
        <v>Toluene</v>
      </c>
      <c r="E111" s="113"/>
      <c r="F111" s="136">
        <v>0</v>
      </c>
      <c r="G111" s="137">
        <v>7.0000000000000007E-2</v>
      </c>
      <c r="H111" s="102" t="s">
        <v>465</v>
      </c>
      <c r="I111" s="100">
        <f>VLOOKUP($B111,'4. Material Balance Activities'!$C$16:$R$356,5,FALSE)*$G111-VLOOKUP($B111,'4. Material Balance Activities'!$C$16:$R$356,11,FALSE)*(1-$F111)</f>
        <v>0</v>
      </c>
      <c r="J111" s="103">
        <f>(VLOOKUP($B111,'4. Material Balance Activities'!$C$16:$R$356,6,FALSE)*$G111-VLOOKUP($B111,'4. Material Balance Activities'!$C$16:$R$356,12,FALSE))*(1-$F111)</f>
        <v>1.8926250000000006E-2</v>
      </c>
      <c r="K111" s="81">
        <f>(VLOOKUP($B111,'4. Material Balance Activities'!$C$16:$R$356,7,FALSE)*$G111-VLOOKUP($B111,'4. Material Balance Activities'!$C$16:$R$356,13,FALSE))*(1-$F111)</f>
        <v>1.8926250000000006E-2</v>
      </c>
      <c r="L111" s="100" t="s">
        <v>121</v>
      </c>
      <c r="M111" s="103">
        <f>VLOOKUP($B111,'4. Material Balance Activities'!$C$16:$R$356,9,FALSE)*$G111-VLOOKUP($B111,'4. Material Balance Activities'!$C$16:$R$356,15,FALSE)*(1-$F111)</f>
        <v>5.1852739726027398E-5</v>
      </c>
      <c r="N111" s="81">
        <f>VLOOKUP($B111,'4. Material Balance Activities'!$C$16:$R$356,10,FALSE)*$G111-VLOOKUP($B111,'4. Material Balance Activities'!$C$16:$R$356,15,FALSE)*(1-$F111)</f>
        <v>5.1852739726027398E-5</v>
      </c>
    </row>
    <row r="112" spans="1:14">
      <c r="A112" s="194" t="s">
        <v>365</v>
      </c>
      <c r="B112" s="77" t="s">
        <v>403</v>
      </c>
      <c r="C112" s="135" t="s">
        <v>279</v>
      </c>
      <c r="D112" s="79" t="str">
        <f>IFERROR(IF(C112="No CAS","",INDEX('DEQ Pollutant List'!$C$7:$C$611,MATCH('5. Pollutant Emissions - MB'!C112,'DEQ Pollutant List'!$B$7:$B$611,0))),"")</f>
        <v>Toluene</v>
      </c>
      <c r="E112" s="113"/>
      <c r="F112" s="136">
        <v>0</v>
      </c>
      <c r="G112" s="137">
        <v>0.3</v>
      </c>
      <c r="H112" s="102" t="s">
        <v>465</v>
      </c>
      <c r="I112" s="100">
        <f>VLOOKUP($B112,'4. Material Balance Activities'!$C$16:$R$356,5,FALSE)*$G112-VLOOKUP($B112,'4. Material Balance Activities'!$C$16:$R$356,11,FALSE)*(1-$F112)</f>
        <v>6.9055200000000001</v>
      </c>
      <c r="J112" s="103">
        <f>(VLOOKUP($B112,'4. Material Balance Activities'!$C$16:$R$356,6,FALSE)*$G112-VLOOKUP($B112,'4. Material Balance Activities'!$C$16:$R$356,12,FALSE))*(1-$F112)</f>
        <v>19.335456000000001</v>
      </c>
      <c r="K112" s="81">
        <f>(VLOOKUP($B112,'4. Material Balance Activities'!$C$16:$R$356,7,FALSE)*$G112-VLOOKUP($B112,'4. Material Balance Activities'!$C$16:$R$356,13,FALSE))*(1-$F112)</f>
        <v>19.335456000000001</v>
      </c>
      <c r="L112" s="100" t="s">
        <v>121</v>
      </c>
      <c r="M112" s="103">
        <f>VLOOKUP($B112,'4. Material Balance Activities'!$C$16:$R$356,9,FALSE)*$G112-VLOOKUP($B112,'4. Material Balance Activities'!$C$16:$R$356,15,FALSE)*(1-$F112)</f>
        <v>5.2973852054794518E-2</v>
      </c>
      <c r="N112" s="81">
        <f>VLOOKUP($B112,'4. Material Balance Activities'!$C$16:$R$356,10,FALSE)*$G112-VLOOKUP($B112,'4. Material Balance Activities'!$C$16:$R$356,15,FALSE)*(1-$F112)</f>
        <v>5.2973852054794518E-2</v>
      </c>
    </row>
    <row r="113" spans="1:14">
      <c r="A113" s="194" t="s">
        <v>365</v>
      </c>
      <c r="B113" s="77" t="s">
        <v>405</v>
      </c>
      <c r="C113" s="135" t="s">
        <v>279</v>
      </c>
      <c r="D113" s="79" t="str">
        <f>IFERROR(IF(C113="No CAS","",INDEX('DEQ Pollutant List'!$C$7:$C$611,MATCH('5. Pollutant Emissions - MB'!C113,'DEQ Pollutant List'!$B$7:$B$611,0))),"")</f>
        <v>Toluene</v>
      </c>
      <c r="E113" s="113"/>
      <c r="F113" s="136">
        <v>0</v>
      </c>
      <c r="G113" s="137">
        <v>0.1</v>
      </c>
      <c r="H113" s="102" t="s">
        <v>465</v>
      </c>
      <c r="I113" s="100">
        <f>VLOOKUP($B113,'4. Material Balance Activities'!$C$16:$R$356,5,FALSE)*$G113-VLOOKUP($B113,'4. Material Balance Activities'!$C$16:$R$356,11,FALSE)*(1-$F113)</f>
        <v>25.614225000000001</v>
      </c>
      <c r="J113" s="103">
        <f>(VLOOKUP($B113,'4. Material Balance Activities'!$C$16:$R$356,6,FALSE)*$G113-VLOOKUP($B113,'4. Material Balance Activities'!$C$16:$R$356,12,FALSE))*(1-$F113)</f>
        <v>30.737070000000003</v>
      </c>
      <c r="K113" s="81">
        <f>(VLOOKUP($B113,'4. Material Balance Activities'!$C$16:$R$356,7,FALSE)*$G113-VLOOKUP($B113,'4. Material Balance Activities'!$C$16:$R$356,13,FALSE))*(1-$F113)</f>
        <v>30.737070000000003</v>
      </c>
      <c r="L113" s="100" t="s">
        <v>121</v>
      </c>
      <c r="M113" s="103">
        <f>VLOOKUP($B113,'4. Material Balance Activities'!$C$16:$R$356,9,FALSE)*$G113-VLOOKUP($B113,'4. Material Balance Activities'!$C$16:$R$356,15,FALSE)*(1-$F113)</f>
        <v>8.4211150684931513E-2</v>
      </c>
      <c r="N113" s="81">
        <f>VLOOKUP($B113,'4. Material Balance Activities'!$C$16:$R$356,10,FALSE)*$G113-VLOOKUP($B113,'4. Material Balance Activities'!$C$16:$R$356,15,FALSE)*(1-$F113)</f>
        <v>8.4211150684931513E-2</v>
      </c>
    </row>
    <row r="114" spans="1:14">
      <c r="A114" s="194" t="s">
        <v>365</v>
      </c>
      <c r="B114" s="77" t="s">
        <v>406</v>
      </c>
      <c r="C114" s="135" t="s">
        <v>279</v>
      </c>
      <c r="D114" s="79" t="str">
        <f>IFERROR(IF(C114="No CAS","",INDEX('DEQ Pollutant List'!$C$7:$C$611,MATCH('5. Pollutant Emissions - MB'!C114,'DEQ Pollutant List'!$B$7:$B$611,0))),"")</f>
        <v>Toluene</v>
      </c>
      <c r="E114" s="113"/>
      <c r="F114" s="136">
        <v>0</v>
      </c>
      <c r="G114" s="137">
        <v>0.2</v>
      </c>
      <c r="H114" s="102" t="s">
        <v>465</v>
      </c>
      <c r="I114" s="100">
        <f>VLOOKUP($B114,'4. Material Balance Activities'!$C$16:$R$356,5,FALSE)*$G114-VLOOKUP($B114,'4. Material Balance Activities'!$C$16:$R$356,11,FALSE)*(1-$F114)</f>
        <v>0</v>
      </c>
      <c r="J114" s="103">
        <f>(VLOOKUP($B114,'4. Material Balance Activities'!$C$16:$R$356,6,FALSE)*$G114-VLOOKUP($B114,'4. Material Balance Activities'!$C$16:$R$356,12,FALSE))*(1-$F114)</f>
        <v>0.11133900000000002</v>
      </c>
      <c r="K114" s="81">
        <f>(VLOOKUP($B114,'4. Material Balance Activities'!$C$16:$R$356,7,FALSE)*$G114-VLOOKUP($B114,'4. Material Balance Activities'!$C$16:$R$356,13,FALSE))*(1-$F114)</f>
        <v>0.11133900000000002</v>
      </c>
      <c r="L114" s="100" t="s">
        <v>121</v>
      </c>
      <c r="M114" s="103">
        <f>VLOOKUP($B114,'4. Material Balance Activities'!$C$16:$R$356,9,FALSE)*$G114-VLOOKUP($B114,'4. Material Balance Activities'!$C$16:$R$356,15,FALSE)*(1-$F114)</f>
        <v>3.0503835616438362E-4</v>
      </c>
      <c r="N114" s="81">
        <f>VLOOKUP($B114,'4. Material Balance Activities'!$C$16:$R$356,10,FALSE)*$G114-VLOOKUP($B114,'4. Material Balance Activities'!$C$16:$R$356,15,FALSE)*(1-$F114)</f>
        <v>3.0503835616438362E-4</v>
      </c>
    </row>
    <row r="115" spans="1:14">
      <c r="A115" s="194" t="s">
        <v>365</v>
      </c>
      <c r="B115" s="77" t="s">
        <v>411</v>
      </c>
      <c r="C115" s="135" t="s">
        <v>279</v>
      </c>
      <c r="D115" s="79" t="str">
        <f>IFERROR(IF(C115="No CAS","",INDEX('DEQ Pollutant List'!$C$7:$C$611,MATCH('5. Pollutant Emissions - MB'!C115,'DEQ Pollutant List'!$B$7:$B$611,0))),"")</f>
        <v>Toluene</v>
      </c>
      <c r="E115" s="113"/>
      <c r="F115" s="136">
        <v>0</v>
      </c>
      <c r="G115" s="137">
        <v>0.2</v>
      </c>
      <c r="H115" s="102" t="s">
        <v>465</v>
      </c>
      <c r="I115" s="100">
        <f>VLOOKUP($B115,'4. Material Balance Activities'!$C$16:$R$356,5,FALSE)*$G115-VLOOKUP($B115,'4. Material Balance Activities'!$C$16:$R$356,11,FALSE)*(1-$F115)</f>
        <v>0</v>
      </c>
      <c r="J115" s="103">
        <f>(VLOOKUP($B115,'4. Material Balance Activities'!$C$16:$R$356,6,FALSE)*$G115-VLOOKUP($B115,'4. Material Balance Activities'!$C$16:$R$356,12,FALSE))*(1-$F115)</f>
        <v>16.212959999999995</v>
      </c>
      <c r="K115" s="81">
        <f>(VLOOKUP($B115,'4. Material Balance Activities'!$C$16:$R$356,7,FALSE)*$G115-VLOOKUP($B115,'4. Material Balance Activities'!$C$16:$R$356,13,FALSE))*(1-$F115)</f>
        <v>16.212959999999995</v>
      </c>
      <c r="L115" s="100" t="s">
        <v>121</v>
      </c>
      <c r="M115" s="103">
        <f>VLOOKUP($B115,'4. Material Balance Activities'!$C$16:$R$356,9,FALSE)*$G115-VLOOKUP($B115,'4. Material Balance Activities'!$C$16:$R$356,15,FALSE)*(1-$F115)</f>
        <v>4.4419068493150672E-2</v>
      </c>
      <c r="N115" s="81">
        <f>VLOOKUP($B115,'4. Material Balance Activities'!$C$16:$R$356,10,FALSE)*$G115-VLOOKUP($B115,'4. Material Balance Activities'!$C$16:$R$356,15,FALSE)*(1-$F115)</f>
        <v>4.4419068493150672E-2</v>
      </c>
    </row>
    <row r="116" spans="1:14">
      <c r="A116" s="194" t="s">
        <v>365</v>
      </c>
      <c r="B116" s="77" t="s">
        <v>412</v>
      </c>
      <c r="C116" s="135" t="s">
        <v>279</v>
      </c>
      <c r="D116" s="79" t="str">
        <f>IFERROR(IF(C116="No CAS","",INDEX('DEQ Pollutant List'!$C$7:$C$611,MATCH('5. Pollutant Emissions - MB'!C116,'DEQ Pollutant List'!$B$7:$B$611,0))),"")</f>
        <v>Toluene</v>
      </c>
      <c r="E116" s="113"/>
      <c r="F116" s="136">
        <v>0</v>
      </c>
      <c r="G116" s="137">
        <v>0.21</v>
      </c>
      <c r="H116" s="102" t="s">
        <v>465</v>
      </c>
      <c r="I116" s="100">
        <f>VLOOKUP($B116,'4. Material Balance Activities'!$C$16:$R$356,5,FALSE)*$G116-VLOOKUP($B116,'4. Material Balance Activities'!$C$16:$R$356,11,FALSE)*(1-$F116)</f>
        <v>0</v>
      </c>
      <c r="J116" s="103">
        <f>(VLOOKUP($B116,'4. Material Balance Activities'!$C$16:$R$356,6,FALSE)*$G116-VLOOKUP($B116,'4. Material Balance Activities'!$C$16:$R$356,12,FALSE))*(1-$F116)</f>
        <v>1.7732924999999997</v>
      </c>
      <c r="K116" s="81">
        <f>(VLOOKUP($B116,'4. Material Balance Activities'!$C$16:$R$356,7,FALSE)*$G116-VLOOKUP($B116,'4. Material Balance Activities'!$C$16:$R$356,13,FALSE))*(1-$F116)</f>
        <v>1.7732924999999997</v>
      </c>
      <c r="L116" s="100" t="s">
        <v>121</v>
      </c>
      <c r="M116" s="103">
        <f>VLOOKUP($B116,'4. Material Balance Activities'!$C$16:$R$356,9,FALSE)*$G116-VLOOKUP($B116,'4. Material Balance Activities'!$C$16:$R$356,15,FALSE)*(1-$F116)</f>
        <v>4.8583356164383553E-3</v>
      </c>
      <c r="N116" s="81">
        <f>VLOOKUP($B116,'4. Material Balance Activities'!$C$16:$R$356,10,FALSE)*$G116-VLOOKUP($B116,'4. Material Balance Activities'!$C$16:$R$356,15,FALSE)*(1-$F116)</f>
        <v>4.8583356164383553E-3</v>
      </c>
    </row>
    <row r="117" spans="1:14">
      <c r="A117" s="194" t="s">
        <v>365</v>
      </c>
      <c r="B117" s="77" t="s">
        <v>413</v>
      </c>
      <c r="C117" s="135" t="s">
        <v>279</v>
      </c>
      <c r="D117" s="79" t="str">
        <f>IFERROR(IF(C117="No CAS","",INDEX('DEQ Pollutant List'!$C$7:$C$611,MATCH('5. Pollutant Emissions - MB'!C117,'DEQ Pollutant List'!$B$7:$B$611,0))),"")</f>
        <v>Toluene</v>
      </c>
      <c r="E117" s="113"/>
      <c r="F117" s="136">
        <v>0</v>
      </c>
      <c r="G117" s="137">
        <v>0.23</v>
      </c>
      <c r="H117" s="102" t="s">
        <v>465</v>
      </c>
      <c r="I117" s="100">
        <f>VLOOKUP($B117,'4. Material Balance Activities'!$C$16:$R$356,5,FALSE)*$G117-VLOOKUP($B117,'4. Material Balance Activities'!$C$16:$R$356,11,FALSE)*(1-$F117)</f>
        <v>0</v>
      </c>
      <c r="J117" s="103">
        <f>(VLOOKUP($B117,'4. Material Balance Activities'!$C$16:$R$356,6,FALSE)*$G117-VLOOKUP($B117,'4. Material Balance Activities'!$C$16:$R$356,12,FALSE))*(1-$F117)</f>
        <v>1.9939688999999998</v>
      </c>
      <c r="K117" s="81">
        <f>(VLOOKUP($B117,'4. Material Balance Activities'!$C$16:$R$356,7,FALSE)*$G117-VLOOKUP($B117,'4. Material Balance Activities'!$C$16:$R$356,13,FALSE))*(1-$F117)</f>
        <v>1.9939688999999998</v>
      </c>
      <c r="L117" s="100" t="s">
        <v>121</v>
      </c>
      <c r="M117" s="103">
        <f>VLOOKUP($B117,'4. Material Balance Activities'!$C$16:$R$356,9,FALSE)*$G117-VLOOKUP($B117,'4. Material Balance Activities'!$C$16:$R$356,15,FALSE)*(1-$F117)</f>
        <v>5.4629284931506841E-3</v>
      </c>
      <c r="N117" s="81">
        <f>VLOOKUP($B117,'4. Material Balance Activities'!$C$16:$R$356,10,FALSE)*$G117-VLOOKUP($B117,'4. Material Balance Activities'!$C$16:$R$356,15,FALSE)*(1-$F117)</f>
        <v>5.4629284931506841E-3</v>
      </c>
    </row>
    <row r="118" spans="1:14">
      <c r="A118" s="194" t="s">
        <v>365</v>
      </c>
      <c r="B118" s="77" t="s">
        <v>414</v>
      </c>
      <c r="C118" s="135" t="s">
        <v>279</v>
      </c>
      <c r="D118" s="79" t="str">
        <f>IFERROR(IF(C118="No CAS","",INDEX('DEQ Pollutant List'!$C$7:$C$611,MATCH('5. Pollutant Emissions - MB'!C118,'DEQ Pollutant List'!$B$7:$B$611,0))),"")</f>
        <v>Toluene</v>
      </c>
      <c r="E118" s="113"/>
      <c r="F118" s="136">
        <v>0</v>
      </c>
      <c r="G118" s="137">
        <v>3.0000000000000001E-3</v>
      </c>
      <c r="H118" s="102" t="s">
        <v>465</v>
      </c>
      <c r="I118" s="100">
        <f>VLOOKUP($B118,'4. Material Balance Activities'!$C$16:$R$356,5,FALSE)*$G118-VLOOKUP($B118,'4. Material Balance Activities'!$C$16:$R$356,11,FALSE)*(1-$F118)</f>
        <v>6.3331874999999996E-2</v>
      </c>
      <c r="J118" s="103">
        <f>(VLOOKUP($B118,'4. Material Balance Activities'!$C$16:$R$356,6,FALSE)*$G118-VLOOKUP($B118,'4. Material Balance Activities'!$C$16:$R$356,12,FALSE))*(1-$F118)</f>
        <v>8.65535625E-2</v>
      </c>
      <c r="K118" s="81">
        <f>(VLOOKUP($B118,'4. Material Balance Activities'!$C$16:$R$356,7,FALSE)*$G118-VLOOKUP($B118,'4. Material Balance Activities'!$C$16:$R$356,13,FALSE))*(1-$F118)</f>
        <v>8.65535625E-2</v>
      </c>
      <c r="L118" s="100" t="s">
        <v>121</v>
      </c>
      <c r="M118" s="103">
        <f>VLOOKUP($B118,'4. Material Balance Activities'!$C$16:$R$356,9,FALSE)*$G118-VLOOKUP($B118,'4. Material Balance Activities'!$C$16:$R$356,15,FALSE)*(1-$F118)</f>
        <v>2.3713304794520547E-4</v>
      </c>
      <c r="N118" s="81">
        <f>VLOOKUP($B118,'4. Material Balance Activities'!$C$16:$R$356,10,FALSE)*$G118-VLOOKUP($B118,'4. Material Balance Activities'!$C$16:$R$356,15,FALSE)*(1-$F118)</f>
        <v>2.3713304794520547E-4</v>
      </c>
    </row>
    <row r="119" spans="1:14">
      <c r="A119" s="194" t="s">
        <v>365</v>
      </c>
      <c r="B119" s="77" t="s">
        <v>415</v>
      </c>
      <c r="C119" s="135" t="s">
        <v>279</v>
      </c>
      <c r="D119" s="79" t="str">
        <f>IFERROR(IF(C119="No CAS","",INDEX('DEQ Pollutant List'!$C$7:$C$611,MATCH('5. Pollutant Emissions - MB'!C119,'DEQ Pollutant List'!$B$7:$B$611,0))),"")</f>
        <v>Toluene</v>
      </c>
      <c r="E119" s="113"/>
      <c r="F119" s="136">
        <v>0</v>
      </c>
      <c r="G119" s="137">
        <v>0.09</v>
      </c>
      <c r="H119" s="102" t="s">
        <v>465</v>
      </c>
      <c r="I119" s="100">
        <f>VLOOKUP($B119,'4. Material Balance Activities'!$C$16:$R$356,5,FALSE)*$G119-VLOOKUP($B119,'4. Material Balance Activities'!$C$16:$R$356,11,FALSE)*(1-$F119)</f>
        <v>0.98797724999999992</v>
      </c>
      <c r="J119" s="103">
        <f>(VLOOKUP($B119,'4. Material Balance Activities'!$C$16:$R$356,6,FALSE)*$G119-VLOOKUP($B119,'4. Material Balance Activities'!$C$16:$R$356,12,FALSE))*(1-$F119)</f>
        <v>2.6954045999999994</v>
      </c>
      <c r="K119" s="81">
        <f>(VLOOKUP($B119,'4. Material Balance Activities'!$C$16:$R$356,7,FALSE)*$G119-VLOOKUP($B119,'4. Material Balance Activities'!$C$16:$R$356,13,FALSE))*(1-$F119)</f>
        <v>2.6954045999999994</v>
      </c>
      <c r="L119" s="100" t="s">
        <v>121</v>
      </c>
      <c r="M119" s="103">
        <f>VLOOKUP($B119,'4. Material Balance Activities'!$C$16:$R$356,9,FALSE)*$G119-VLOOKUP($B119,'4. Material Balance Activities'!$C$16:$R$356,15,FALSE)*(1-$F119)</f>
        <v>7.3846701369862993E-3</v>
      </c>
      <c r="N119" s="81">
        <f>VLOOKUP($B119,'4. Material Balance Activities'!$C$16:$R$356,10,FALSE)*$G119-VLOOKUP($B119,'4. Material Balance Activities'!$C$16:$R$356,15,FALSE)*(1-$F119)</f>
        <v>7.3846701369862993E-3</v>
      </c>
    </row>
    <row r="120" spans="1:14">
      <c r="A120" s="194" t="s">
        <v>365</v>
      </c>
      <c r="B120" s="77" t="s">
        <v>417</v>
      </c>
      <c r="C120" s="135" t="s">
        <v>279</v>
      </c>
      <c r="D120" s="79" t="str">
        <f>IFERROR(IF(C120="No CAS","",INDEX('DEQ Pollutant List'!$C$7:$C$611,MATCH('5. Pollutant Emissions - MB'!C120,'DEQ Pollutant List'!$B$7:$B$611,0))),"")</f>
        <v>Toluene</v>
      </c>
      <c r="E120" s="113"/>
      <c r="F120" s="136">
        <v>0</v>
      </c>
      <c r="G120" s="137">
        <v>0.2</v>
      </c>
      <c r="H120" s="102" t="s">
        <v>465</v>
      </c>
      <c r="I120" s="100">
        <f>VLOOKUP($B120,'4. Material Balance Activities'!$C$16:$R$356,5,FALSE)*$G120-VLOOKUP($B120,'4. Material Balance Activities'!$C$16:$R$356,11,FALSE)*(1-$F120)</f>
        <v>3.0399300000000005</v>
      </c>
      <c r="J120" s="103">
        <f>(VLOOKUP($B120,'4. Material Balance Activities'!$C$16:$R$356,6,FALSE)*$G120-VLOOKUP($B120,'4. Material Balance Activities'!$C$16:$R$356,12,FALSE))*(1-$F120)</f>
        <v>3.6479160000000017</v>
      </c>
      <c r="K120" s="81">
        <f>(VLOOKUP($B120,'4. Material Balance Activities'!$C$16:$R$356,7,FALSE)*$G120-VLOOKUP($B120,'4. Material Balance Activities'!$C$16:$R$356,13,FALSE))*(1-$F120)</f>
        <v>3.6479160000000017</v>
      </c>
      <c r="L120" s="100" t="s">
        <v>121</v>
      </c>
      <c r="M120" s="103">
        <f>VLOOKUP($B120,'4. Material Balance Activities'!$C$16:$R$356,9,FALSE)*$G120-VLOOKUP($B120,'4. Material Balance Activities'!$C$16:$R$356,15,FALSE)*(1-$F120)</f>
        <v>9.9942904109589087E-3</v>
      </c>
      <c r="N120" s="81">
        <f>VLOOKUP($B120,'4. Material Balance Activities'!$C$16:$R$356,10,FALSE)*$G120-VLOOKUP($B120,'4. Material Balance Activities'!$C$16:$R$356,15,FALSE)*(1-$F120)</f>
        <v>9.9942904109589087E-3</v>
      </c>
    </row>
    <row r="121" spans="1:14">
      <c r="A121" s="194" t="s">
        <v>365</v>
      </c>
      <c r="B121" s="77" t="s">
        <v>418</v>
      </c>
      <c r="C121" s="135" t="s">
        <v>279</v>
      </c>
      <c r="D121" s="79" t="str">
        <f>IFERROR(IF(C121="No CAS","",INDEX('DEQ Pollutant List'!$C$7:$C$611,MATCH('5. Pollutant Emissions - MB'!C121,'DEQ Pollutant List'!$B$7:$B$611,0))),"")</f>
        <v>Toluene</v>
      </c>
      <c r="E121" s="113"/>
      <c r="F121" s="136">
        <v>0</v>
      </c>
      <c r="G121" s="137">
        <v>0.2</v>
      </c>
      <c r="H121" s="102" t="s">
        <v>465</v>
      </c>
      <c r="I121" s="100">
        <f>VLOOKUP($B121,'4. Material Balance Activities'!$C$16:$R$356,5,FALSE)*$G121-VLOOKUP($B121,'4. Material Balance Activities'!$C$16:$R$356,11,FALSE)*(1-$F121)</f>
        <v>0</v>
      </c>
      <c r="J121" s="103">
        <f>(VLOOKUP($B121,'4. Material Balance Activities'!$C$16:$R$356,6,FALSE)*$G121-VLOOKUP($B121,'4. Material Balance Activities'!$C$16:$R$356,12,FALSE))*(1-$F121)</f>
        <v>1.9759545000000012</v>
      </c>
      <c r="K121" s="81">
        <f>(VLOOKUP($B121,'4. Material Balance Activities'!$C$16:$R$356,7,FALSE)*$G121-VLOOKUP($B121,'4. Material Balance Activities'!$C$16:$R$356,13,FALSE))*(1-$F121)</f>
        <v>1.9759545000000012</v>
      </c>
      <c r="L121" s="100" t="s">
        <v>121</v>
      </c>
      <c r="M121" s="103">
        <f>VLOOKUP($B121,'4. Material Balance Activities'!$C$16:$R$356,9,FALSE)*$G121-VLOOKUP($B121,'4. Material Balance Activities'!$C$16:$R$356,15,FALSE)*(1-$F121)</f>
        <v>5.4135739726027428E-3</v>
      </c>
      <c r="N121" s="81">
        <f>VLOOKUP($B121,'4. Material Balance Activities'!$C$16:$R$356,10,FALSE)*$G121-VLOOKUP($B121,'4. Material Balance Activities'!$C$16:$R$356,15,FALSE)*(1-$F121)</f>
        <v>5.4135739726027428E-3</v>
      </c>
    </row>
    <row r="122" spans="1:14">
      <c r="A122" s="194" t="s">
        <v>365</v>
      </c>
      <c r="B122" s="77" t="s">
        <v>419</v>
      </c>
      <c r="C122" s="135" t="s">
        <v>279</v>
      </c>
      <c r="D122" s="79" t="str">
        <f>IFERROR(IF(C122="No CAS","",INDEX('DEQ Pollutant List'!$C$7:$C$611,MATCH('5. Pollutant Emissions - MB'!C122,'DEQ Pollutant List'!$B$7:$B$611,0))),"")</f>
        <v>Toluene</v>
      </c>
      <c r="E122" s="113"/>
      <c r="F122" s="136">
        <v>0</v>
      </c>
      <c r="G122" s="137">
        <v>0.2</v>
      </c>
      <c r="H122" s="102" t="s">
        <v>465</v>
      </c>
      <c r="I122" s="100">
        <f>VLOOKUP($B122,'4. Material Balance Activities'!$C$16:$R$356,5,FALSE)*$G122-VLOOKUP($B122,'4. Material Balance Activities'!$C$16:$R$356,11,FALSE)*(1-$F122)</f>
        <v>11.02537575</v>
      </c>
      <c r="J122" s="103">
        <f>(VLOOKUP($B122,'4. Material Balance Activities'!$C$16:$R$356,6,FALSE)*$G122-VLOOKUP($B122,'4. Material Balance Activities'!$C$16:$R$356,12,FALSE))*(1-$F122)</f>
        <v>13.230450900000003</v>
      </c>
      <c r="K122" s="81">
        <f>(VLOOKUP($B122,'4. Material Balance Activities'!$C$16:$R$356,7,FALSE)*$G122-VLOOKUP($B122,'4. Material Balance Activities'!$C$16:$R$356,13,FALSE))*(1-$F122)</f>
        <v>13.230450900000003</v>
      </c>
      <c r="L122" s="100" t="s">
        <v>121</v>
      </c>
      <c r="M122" s="103">
        <f>VLOOKUP($B122,'4. Material Balance Activities'!$C$16:$R$356,9,FALSE)*$G122-VLOOKUP($B122,'4. Material Balance Activities'!$C$16:$R$356,15,FALSE)*(1-$F122)</f>
        <v>3.6247810684931513E-2</v>
      </c>
      <c r="N122" s="81">
        <f>VLOOKUP($B122,'4. Material Balance Activities'!$C$16:$R$356,10,FALSE)*$G122-VLOOKUP($B122,'4. Material Balance Activities'!$C$16:$R$356,15,FALSE)*(1-$F122)</f>
        <v>3.6247810684931513E-2</v>
      </c>
    </row>
    <row r="123" spans="1:14">
      <c r="A123" s="194" t="s">
        <v>365</v>
      </c>
      <c r="B123" s="77" t="s">
        <v>420</v>
      </c>
      <c r="C123" s="135" t="s">
        <v>279</v>
      </c>
      <c r="D123" s="79" t="str">
        <f>IFERROR(IF(C123="No CAS","",INDEX('DEQ Pollutant List'!$C$7:$C$611,MATCH('5. Pollutant Emissions - MB'!C123,'DEQ Pollutant List'!$B$7:$B$611,0))),"")</f>
        <v>Toluene</v>
      </c>
      <c r="E123" s="113"/>
      <c r="F123" s="136">
        <v>0</v>
      </c>
      <c r="G123" s="137">
        <v>0.05</v>
      </c>
      <c r="H123" s="102" t="s">
        <v>465</v>
      </c>
      <c r="I123" s="100">
        <f>VLOOKUP($B123,'4. Material Balance Activities'!$C$16:$R$356,5,FALSE)*$G123-VLOOKUP($B123,'4. Material Balance Activities'!$C$16:$R$356,11,FALSE)*(1-$F123)</f>
        <v>0</v>
      </c>
      <c r="J123" s="103">
        <f>(VLOOKUP($B123,'4. Material Balance Activities'!$C$16:$R$356,6,FALSE)*$G123-VLOOKUP($B123,'4. Material Balance Activities'!$C$16:$R$356,12,FALSE))*(1-$F123)</f>
        <v>0.1996126875</v>
      </c>
      <c r="K123" s="81">
        <f>(VLOOKUP($B123,'4. Material Balance Activities'!$C$16:$R$356,7,FALSE)*$G123-VLOOKUP($B123,'4. Material Balance Activities'!$C$16:$R$356,13,FALSE))*(1-$F123)</f>
        <v>0.1996126875</v>
      </c>
      <c r="L123" s="100" t="s">
        <v>121</v>
      </c>
      <c r="M123" s="103">
        <f>VLOOKUP($B123,'4. Material Balance Activities'!$C$16:$R$356,9,FALSE)*$G123-VLOOKUP($B123,'4. Material Balance Activities'!$C$16:$R$356,15,FALSE)*(1-$F123)</f>
        <v>5.4688407534246575E-4</v>
      </c>
      <c r="N123" s="81">
        <f>VLOOKUP($B123,'4. Material Balance Activities'!$C$16:$R$356,10,FALSE)*$G123-VLOOKUP($B123,'4. Material Balance Activities'!$C$16:$R$356,15,FALSE)*(1-$F123)</f>
        <v>5.4688407534246575E-4</v>
      </c>
    </row>
    <row r="124" spans="1:14">
      <c r="A124" s="194" t="s">
        <v>365</v>
      </c>
      <c r="B124" s="77" t="s">
        <v>423</v>
      </c>
      <c r="C124" s="135" t="s">
        <v>279</v>
      </c>
      <c r="D124" s="79" t="str">
        <f>IFERROR(IF(C124="No CAS","",INDEX('DEQ Pollutant List'!$C$7:$C$611,MATCH('5. Pollutant Emissions - MB'!C124,'DEQ Pollutant List'!$B$7:$B$611,0))),"")</f>
        <v>Toluene</v>
      </c>
      <c r="E124" s="113"/>
      <c r="F124" s="136">
        <v>0</v>
      </c>
      <c r="G124" s="137">
        <v>0.19</v>
      </c>
      <c r="H124" s="102" t="s">
        <v>465</v>
      </c>
      <c r="I124" s="100">
        <f>VLOOKUP($B124,'4. Material Balance Activities'!$C$16:$R$356,5,FALSE)*$G124-VLOOKUP($B124,'4. Material Balance Activities'!$C$16:$R$356,11,FALSE)*(1-$F124)</f>
        <v>0.70626959623063401</v>
      </c>
      <c r="J124" s="103">
        <f>(VLOOKUP($B124,'4. Material Balance Activities'!$C$16:$R$356,6,FALSE)*$G124-VLOOKUP($B124,'4. Material Balance Activities'!$C$16:$R$356,12,FALSE))*(1-$F124)</f>
        <v>0.84752351547676075</v>
      </c>
      <c r="K124" s="81">
        <f>(VLOOKUP($B124,'4. Material Balance Activities'!$C$16:$R$356,7,FALSE)*$G124-VLOOKUP($B124,'4. Material Balance Activities'!$C$16:$R$356,13,FALSE))*(1-$F124)</f>
        <v>0.84752351547676075</v>
      </c>
      <c r="L124" s="100" t="s">
        <v>121</v>
      </c>
      <c r="M124" s="103">
        <f>VLOOKUP($B124,'4. Material Balance Activities'!$C$16:$R$356,9,FALSE)*$G124-VLOOKUP($B124,'4. Material Balance Activities'!$C$16:$R$356,15,FALSE)*(1-$F124)</f>
        <v>2.3219822341829064E-3</v>
      </c>
      <c r="N124" s="81">
        <f>VLOOKUP($B124,'4. Material Balance Activities'!$C$16:$R$356,10,FALSE)*$G124-VLOOKUP($B124,'4. Material Balance Activities'!$C$16:$R$356,15,FALSE)*(1-$F124)</f>
        <v>2.3219822341829064E-3</v>
      </c>
    </row>
    <row r="125" spans="1:14">
      <c r="A125" s="194" t="s">
        <v>365</v>
      </c>
      <c r="B125" s="77" t="s">
        <v>428</v>
      </c>
      <c r="C125" s="135" t="s">
        <v>279</v>
      </c>
      <c r="D125" s="79" t="str">
        <f>IFERROR(IF(C125="No CAS","",INDEX('DEQ Pollutant List'!$C$7:$C$611,MATCH('5. Pollutant Emissions - MB'!C125,'DEQ Pollutant List'!$B$7:$B$611,0))),"")</f>
        <v>Toluene</v>
      </c>
      <c r="E125" s="113"/>
      <c r="F125" s="136">
        <v>0</v>
      </c>
      <c r="G125" s="137">
        <v>0.1</v>
      </c>
      <c r="H125" s="102" t="s">
        <v>465</v>
      </c>
      <c r="I125" s="100">
        <f>VLOOKUP($B125,'4. Material Balance Activities'!$C$16:$R$356,5,FALSE)*$G125-VLOOKUP($B125,'4. Material Balance Activities'!$C$16:$R$356,11,FALSE)*(1-$F125)</f>
        <v>0.57467812500000004</v>
      </c>
      <c r="J125" s="103">
        <f>(VLOOKUP($B125,'4. Material Balance Activities'!$C$16:$R$356,6,FALSE)*$G125-VLOOKUP($B125,'4. Material Balance Activities'!$C$16:$R$356,12,FALSE))*(1-$F125)</f>
        <v>1.3792275000000007</v>
      </c>
      <c r="K125" s="81">
        <f>(VLOOKUP($B125,'4. Material Balance Activities'!$C$16:$R$356,7,FALSE)*$G125-VLOOKUP($B125,'4. Material Balance Activities'!$C$16:$R$356,13,FALSE))*(1-$F125)</f>
        <v>1.3792275000000007</v>
      </c>
      <c r="L125" s="100" t="s">
        <v>121</v>
      </c>
      <c r="M125" s="103">
        <f>VLOOKUP($B125,'4. Material Balance Activities'!$C$16:$R$356,9,FALSE)*$G125-VLOOKUP($B125,'4. Material Balance Activities'!$C$16:$R$356,15,FALSE)*(1-$F125)</f>
        <v>3.7787054794520564E-3</v>
      </c>
      <c r="N125" s="81">
        <f>VLOOKUP($B125,'4. Material Balance Activities'!$C$16:$R$356,10,FALSE)*$G125-VLOOKUP($B125,'4. Material Balance Activities'!$C$16:$R$356,15,FALSE)*(1-$F125)</f>
        <v>3.7787054794520564E-3</v>
      </c>
    </row>
    <row r="126" spans="1:14">
      <c r="A126" s="194" t="s">
        <v>365</v>
      </c>
      <c r="B126" s="77" t="s">
        <v>429</v>
      </c>
      <c r="C126" s="135" t="s">
        <v>279</v>
      </c>
      <c r="D126" s="79" t="str">
        <f>IFERROR(IF(C126="No CAS","",INDEX('DEQ Pollutant List'!$C$7:$C$611,MATCH('5. Pollutant Emissions - MB'!C126,'DEQ Pollutant List'!$B$7:$B$611,0))),"")</f>
        <v>Toluene</v>
      </c>
      <c r="E126" s="113"/>
      <c r="F126" s="136">
        <v>0</v>
      </c>
      <c r="G126" s="137">
        <v>0.05</v>
      </c>
      <c r="H126" s="102" t="s">
        <v>465</v>
      </c>
      <c r="I126" s="100">
        <f>VLOOKUP($B126,'4. Material Balance Activities'!$C$16:$R$356,5,FALSE)*$G126-VLOOKUP($B126,'4. Material Balance Activities'!$C$16:$R$356,11,FALSE)*(1-$F126)</f>
        <v>0</v>
      </c>
      <c r="J126" s="103">
        <f>(VLOOKUP($B126,'4. Material Balance Activities'!$C$16:$R$356,6,FALSE)*$G126-VLOOKUP($B126,'4. Material Balance Activities'!$C$16:$R$356,12,FALSE))*(1-$F126)</f>
        <v>0.5889864374999999</v>
      </c>
      <c r="K126" s="81">
        <f>(VLOOKUP($B126,'4. Material Balance Activities'!$C$16:$R$356,7,FALSE)*$G126-VLOOKUP($B126,'4. Material Balance Activities'!$C$16:$R$356,13,FALSE))*(1-$F126)</f>
        <v>0.5889864374999999</v>
      </c>
      <c r="L126" s="100" t="s">
        <v>121</v>
      </c>
      <c r="M126" s="103">
        <f>VLOOKUP($B126,'4. Material Balance Activities'!$C$16:$R$356,9,FALSE)*$G126-VLOOKUP($B126,'4. Material Balance Activities'!$C$16:$R$356,15,FALSE)*(1-$F126)</f>
        <v>1.6136614726027397E-3</v>
      </c>
      <c r="N126" s="81">
        <f>VLOOKUP($B126,'4. Material Balance Activities'!$C$16:$R$356,10,FALSE)*$G126-VLOOKUP($B126,'4. Material Balance Activities'!$C$16:$R$356,15,FALSE)*(1-$F126)</f>
        <v>1.6136614726027397E-3</v>
      </c>
    </row>
    <row r="127" spans="1:14">
      <c r="A127" s="194" t="s">
        <v>365</v>
      </c>
      <c r="B127" s="77" t="s">
        <v>433</v>
      </c>
      <c r="C127" s="135" t="s">
        <v>279</v>
      </c>
      <c r="D127" s="79" t="str">
        <f>IFERROR(IF(C127="No CAS","",INDEX('DEQ Pollutant List'!$C$7:$C$611,MATCH('5. Pollutant Emissions - MB'!C127,'DEQ Pollutant List'!$B$7:$B$611,0))),"")</f>
        <v>Toluene</v>
      </c>
      <c r="E127" s="113"/>
      <c r="F127" s="136">
        <v>0</v>
      </c>
      <c r="G127" s="137">
        <v>0.2</v>
      </c>
      <c r="H127" s="102" t="s">
        <v>465</v>
      </c>
      <c r="I127" s="100">
        <f>VLOOKUP($B127,'4. Material Balance Activities'!$C$16:$R$356,5,FALSE)*$G127-VLOOKUP($B127,'4. Material Balance Activities'!$C$16:$R$356,11,FALSE)*(1-$F127)</f>
        <v>0</v>
      </c>
      <c r="J127" s="103">
        <f>(VLOOKUP($B127,'4. Material Balance Activities'!$C$16:$R$356,6,FALSE)*$G127-VLOOKUP($B127,'4. Material Balance Activities'!$C$16:$R$356,12,FALSE))*(1-$F127)</f>
        <v>0.42784199999999989</v>
      </c>
      <c r="K127" s="81">
        <f>(VLOOKUP($B127,'4. Material Balance Activities'!$C$16:$R$356,7,FALSE)*$G127-VLOOKUP($B127,'4. Material Balance Activities'!$C$16:$R$356,13,FALSE))*(1-$F127)</f>
        <v>0.42784199999999989</v>
      </c>
      <c r="L127" s="100" t="s">
        <v>121</v>
      </c>
      <c r="M127" s="103">
        <f>VLOOKUP($B127,'4. Material Balance Activities'!$C$16:$R$356,9,FALSE)*$G127-VLOOKUP($B127,'4. Material Balance Activities'!$C$16:$R$356,15,FALSE)*(1-$F127)</f>
        <v>1.1721698630136985E-3</v>
      </c>
      <c r="N127" s="81">
        <f>VLOOKUP($B127,'4. Material Balance Activities'!$C$16:$R$356,10,FALSE)*$G127-VLOOKUP($B127,'4. Material Balance Activities'!$C$16:$R$356,15,FALSE)*(1-$F127)</f>
        <v>1.1721698630136985E-3</v>
      </c>
    </row>
    <row r="128" spans="1:14">
      <c r="A128" s="194" t="s">
        <v>365</v>
      </c>
      <c r="B128" s="77" t="s">
        <v>434</v>
      </c>
      <c r="C128" s="135" t="s">
        <v>279</v>
      </c>
      <c r="D128" s="79" t="str">
        <f>IFERROR(IF(C128="No CAS","",INDEX('DEQ Pollutant List'!$C$7:$C$611,MATCH('5. Pollutant Emissions - MB'!C128,'DEQ Pollutant List'!$B$7:$B$611,0))),"")</f>
        <v>Toluene</v>
      </c>
      <c r="E128" s="113"/>
      <c r="F128" s="136">
        <v>0</v>
      </c>
      <c r="G128" s="137">
        <v>0.27</v>
      </c>
      <c r="H128" s="102" t="s">
        <v>465</v>
      </c>
      <c r="I128" s="100">
        <f>VLOOKUP($B128,'4. Material Balance Activities'!$C$16:$R$356,5,FALSE)*$G128-VLOOKUP($B128,'4. Material Balance Activities'!$C$16:$R$356,11,FALSE)*(1-$F128)</f>
        <v>0</v>
      </c>
      <c r="J128" s="103">
        <f>(VLOOKUP($B128,'4. Material Balance Activities'!$C$16:$R$356,6,FALSE)*$G128-VLOOKUP($B128,'4. Material Balance Activities'!$C$16:$R$356,12,FALSE))*(1-$F128)</f>
        <v>5.0158844999999994</v>
      </c>
      <c r="K128" s="81">
        <f>(VLOOKUP($B128,'4. Material Balance Activities'!$C$16:$R$356,7,FALSE)*$G128-VLOOKUP($B128,'4. Material Balance Activities'!$C$16:$R$356,13,FALSE))*(1-$F128)</f>
        <v>5.0158844999999994</v>
      </c>
      <c r="L128" s="100" t="s">
        <v>121</v>
      </c>
      <c r="M128" s="103">
        <f>VLOOKUP($B128,'4. Material Balance Activities'!$C$16:$R$356,9,FALSE)*$G128-VLOOKUP($B128,'4. Material Balance Activities'!$C$16:$R$356,15,FALSE)*(1-$F128)</f>
        <v>1.3742149315068491E-2</v>
      </c>
      <c r="N128" s="81">
        <f>VLOOKUP($B128,'4. Material Balance Activities'!$C$16:$R$356,10,FALSE)*$G128-VLOOKUP($B128,'4. Material Balance Activities'!$C$16:$R$356,15,FALSE)*(1-$F128)</f>
        <v>1.3742149315068491E-2</v>
      </c>
    </row>
    <row r="129" spans="1:14">
      <c r="A129" s="194" t="s">
        <v>365</v>
      </c>
      <c r="B129" s="77" t="s">
        <v>449</v>
      </c>
      <c r="C129" s="135" t="s">
        <v>279</v>
      </c>
      <c r="D129" s="79" t="str">
        <f>IFERROR(IF(C129="No CAS","",INDEX('DEQ Pollutant List'!$C$7:$C$611,MATCH('5. Pollutant Emissions - MB'!C129,'DEQ Pollutant List'!$B$7:$B$611,0))),"")</f>
        <v>Toluene</v>
      </c>
      <c r="E129" s="113"/>
      <c r="F129" s="136">
        <v>0</v>
      </c>
      <c r="G129" s="137">
        <v>0.25</v>
      </c>
      <c r="H129" s="102" t="s">
        <v>465</v>
      </c>
      <c r="I129" s="100">
        <f>VLOOKUP($B129,'4. Material Balance Activities'!$C$16:$R$356,5,FALSE)*$G129-VLOOKUP($B129,'4. Material Balance Activities'!$C$16:$R$356,11,FALSE)*(1-$F129)</f>
        <v>3.5226562499999998</v>
      </c>
      <c r="J129" s="103">
        <f>(VLOOKUP($B129,'4. Material Balance Activities'!$C$16:$R$356,6,FALSE)*$G129-VLOOKUP($B129,'4. Material Balance Activities'!$C$16:$R$356,12,FALSE))*(1-$F129)</f>
        <v>4.2221249999999992</v>
      </c>
      <c r="K129" s="81">
        <f>(VLOOKUP($B129,'4. Material Balance Activities'!$C$16:$R$356,7,FALSE)*$G129-VLOOKUP($B129,'4. Material Balance Activities'!$C$16:$R$356,13,FALSE))*(1-$F129)</f>
        <v>4.2221249999999992</v>
      </c>
      <c r="L129" s="100" t="s">
        <v>121</v>
      </c>
      <c r="M129" s="103">
        <f>VLOOKUP($B129,'4. Material Balance Activities'!$C$16:$R$356,9,FALSE)*$G129-VLOOKUP($B129,'4. Material Balance Activities'!$C$16:$R$356,15,FALSE)*(1-$F129)</f>
        <v>1.1567465753424655E-2</v>
      </c>
      <c r="N129" s="81">
        <f>VLOOKUP($B129,'4. Material Balance Activities'!$C$16:$R$356,10,FALSE)*$G129-VLOOKUP($B129,'4. Material Balance Activities'!$C$16:$R$356,15,FALSE)*(1-$F129)</f>
        <v>1.1567465753424655E-2</v>
      </c>
    </row>
    <row r="130" spans="1:14">
      <c r="A130" s="194" t="s">
        <v>365</v>
      </c>
      <c r="B130" s="77" t="s">
        <v>451</v>
      </c>
      <c r="C130" s="135" t="s">
        <v>279</v>
      </c>
      <c r="D130" s="79" t="str">
        <f>IFERROR(IF(C130="No CAS","",INDEX('DEQ Pollutant List'!$C$7:$C$611,MATCH('5. Pollutant Emissions - MB'!C130,'DEQ Pollutant List'!$B$7:$B$611,0))),"")</f>
        <v>Toluene</v>
      </c>
      <c r="E130" s="113"/>
      <c r="F130" s="136">
        <v>0</v>
      </c>
      <c r="G130" s="137">
        <v>0.2</v>
      </c>
      <c r="H130" s="102" t="s">
        <v>465</v>
      </c>
      <c r="I130" s="100">
        <f>VLOOKUP($B130,'4. Material Balance Activities'!$C$16:$R$356,5,FALSE)*$G130-VLOOKUP($B130,'4. Material Balance Activities'!$C$16:$R$356,11,FALSE)*(1-$F130)</f>
        <v>2.3456250000000001</v>
      </c>
      <c r="J130" s="103">
        <f>(VLOOKUP($B130,'4. Material Balance Activities'!$C$16:$R$356,6,FALSE)*$G130-VLOOKUP($B130,'4. Material Balance Activities'!$C$16:$R$356,12,FALSE))*(1-$F130)</f>
        <v>2.8147500000000001</v>
      </c>
      <c r="K130" s="81">
        <f>(VLOOKUP($B130,'4. Material Balance Activities'!$C$16:$R$356,7,FALSE)*$G130-VLOOKUP($B130,'4. Material Balance Activities'!$C$16:$R$356,13,FALSE))*(1-$F130)</f>
        <v>2.8147500000000001</v>
      </c>
      <c r="L130" s="100" t="s">
        <v>121</v>
      </c>
      <c r="M130" s="103">
        <f>VLOOKUP($B130,'4. Material Balance Activities'!$C$16:$R$356,9,FALSE)*$G130-VLOOKUP($B130,'4. Material Balance Activities'!$C$16:$R$356,15,FALSE)*(1-$F130)</f>
        <v>7.7116438356164387E-3</v>
      </c>
      <c r="N130" s="81">
        <f>VLOOKUP($B130,'4. Material Balance Activities'!$C$16:$R$356,10,FALSE)*$G130-VLOOKUP($B130,'4. Material Balance Activities'!$C$16:$R$356,15,FALSE)*(1-$F130)</f>
        <v>7.7116438356164387E-3</v>
      </c>
    </row>
    <row r="131" spans="1:14">
      <c r="A131" s="194" t="s">
        <v>365</v>
      </c>
      <c r="B131" s="77" t="s">
        <v>367</v>
      </c>
      <c r="C131" s="135" t="s">
        <v>269</v>
      </c>
      <c r="D131" s="79" t="str">
        <f>IFERROR(IF(C131="No CAS","",INDEX('DEQ Pollutant List'!$C$7:$C$611,MATCH('5. Pollutant Emissions - MB'!C131,'DEQ Pollutant List'!$B$7:$B$611,0))),"")</f>
        <v>Ethyl benzene</v>
      </c>
      <c r="E131" s="113"/>
      <c r="F131" s="136">
        <v>0</v>
      </c>
      <c r="G131" s="137">
        <v>2E-3</v>
      </c>
      <c r="H131" s="102" t="s">
        <v>465</v>
      </c>
      <c r="I131" s="100">
        <f>VLOOKUP($B131,'4. Material Balance Activities'!$C$16:$R$356,5,FALSE)*$G131-VLOOKUP($B131,'4. Material Balance Activities'!$C$16:$R$356,11,FALSE)*(1-$F131)</f>
        <v>8.0272499999999997E-3</v>
      </c>
      <c r="J131" s="103">
        <f>(VLOOKUP($B131,'4. Material Balance Activities'!$C$16:$R$356,6,FALSE)*$G131-VLOOKUP($B131,'4. Material Balance Activities'!$C$16:$R$356,12,FALSE))*(1-$F131)</f>
        <v>2.2705650000000008E-2</v>
      </c>
      <c r="K131" s="81">
        <f>(VLOOKUP($B131,'4. Material Balance Activities'!$C$16:$R$356,7,FALSE)*$G131-VLOOKUP($B131,'4. Material Balance Activities'!$C$16:$R$356,13,FALSE))*(1-$F131)</f>
        <v>2.2705650000000008E-2</v>
      </c>
      <c r="L131" s="100" t="s">
        <v>121</v>
      </c>
      <c r="M131" s="103">
        <f>VLOOKUP($B131,'4. Material Balance Activities'!$C$16:$R$356,9,FALSE)*$G131-VLOOKUP($B131,'4. Material Balance Activities'!$C$16:$R$356,15,FALSE)*(1-$F131)</f>
        <v>6.2207260273972617E-5</v>
      </c>
      <c r="N131" s="81">
        <f>VLOOKUP($B131,'4. Material Balance Activities'!$C$16:$R$356,10,FALSE)*$G131-VLOOKUP($B131,'4. Material Balance Activities'!$C$16:$R$356,15,FALSE)*(1-$F131)</f>
        <v>6.2207260273972617E-5</v>
      </c>
    </row>
    <row r="132" spans="1:14">
      <c r="A132" s="194" t="s">
        <v>365</v>
      </c>
      <c r="B132" s="77" t="s">
        <v>385</v>
      </c>
      <c r="C132" s="135" t="s">
        <v>269</v>
      </c>
      <c r="D132" s="79" t="str">
        <f>IFERROR(IF(C132="No CAS","",INDEX('DEQ Pollutant List'!$C$7:$C$611,MATCH('5. Pollutant Emissions - MB'!C132,'DEQ Pollutant List'!$B$7:$B$611,0))),"")</f>
        <v>Ethyl benzene</v>
      </c>
      <c r="E132" s="113"/>
      <c r="F132" s="136">
        <v>0</v>
      </c>
      <c r="G132" s="137">
        <v>8.4600000000000005E-3</v>
      </c>
      <c r="H132" s="102" t="s">
        <v>465</v>
      </c>
      <c r="I132" s="100">
        <f>VLOOKUP($B132,'4. Material Balance Activities'!$C$16:$R$356,5,FALSE)*$G132-VLOOKUP($B132,'4. Material Balance Activities'!$C$16:$R$356,11,FALSE)*(1-$F132)</f>
        <v>3.9237372614840624</v>
      </c>
      <c r="J132" s="103">
        <f>(VLOOKUP($B132,'4. Material Balance Activities'!$C$16:$R$356,6,FALSE)*$G132-VLOOKUP($B132,'4. Material Balance Activities'!$C$16:$R$356,12,FALSE))*(1-$F132)</f>
        <v>6.3337245542999989</v>
      </c>
      <c r="K132" s="81">
        <f>(VLOOKUP($B132,'4. Material Balance Activities'!$C$16:$R$356,7,FALSE)*$G132-VLOOKUP($B132,'4. Material Balance Activities'!$C$16:$R$356,13,FALSE))*(1-$F132)</f>
        <v>6.3337245542999989</v>
      </c>
      <c r="L132" s="100" t="s">
        <v>121</v>
      </c>
      <c r="M132" s="103">
        <f>VLOOKUP($B132,'4. Material Balance Activities'!$C$16:$R$356,9,FALSE)*$G132-VLOOKUP($B132,'4. Material Balance Activities'!$C$16:$R$356,15,FALSE)*(1-$F132)</f>
        <v>1.735267001178082E-2</v>
      </c>
      <c r="N132" s="81">
        <f>VLOOKUP($B132,'4. Material Balance Activities'!$C$16:$R$356,10,FALSE)*$G132-VLOOKUP($B132,'4. Material Balance Activities'!$C$16:$R$356,15,FALSE)*(1-$F132)</f>
        <v>1.735267001178082E-2</v>
      </c>
    </row>
    <row r="133" spans="1:14">
      <c r="A133" s="194" t="s">
        <v>365</v>
      </c>
      <c r="B133" s="77" t="s">
        <v>390</v>
      </c>
      <c r="C133" s="135" t="s">
        <v>269</v>
      </c>
      <c r="D133" s="79" t="str">
        <f>IFERROR(IF(C133="No CAS","",INDEX('DEQ Pollutant List'!$C$7:$C$611,MATCH('5. Pollutant Emissions - MB'!C133,'DEQ Pollutant List'!$B$7:$B$611,0))),"")</f>
        <v>Ethyl benzene</v>
      </c>
      <c r="E133" s="113"/>
      <c r="F133" s="136">
        <v>0</v>
      </c>
      <c r="G133" s="137">
        <v>0.01</v>
      </c>
      <c r="H133" s="102" t="s">
        <v>465</v>
      </c>
      <c r="I133" s="100">
        <f>VLOOKUP($B133,'4. Material Balance Activities'!$C$16:$R$356,5,FALSE)*$G133-VLOOKUP($B133,'4. Material Balance Activities'!$C$16:$R$356,11,FALSE)*(1-$F133)</f>
        <v>8.6319000000000007E-2</v>
      </c>
      <c r="J133" s="103">
        <f>(VLOOKUP($B133,'4. Material Balance Activities'!$C$16:$R$356,6,FALSE)*$G133-VLOOKUP($B133,'4. Material Balance Activities'!$C$16:$R$356,12,FALSE))*(1-$F133)</f>
        <v>0.10358279999999999</v>
      </c>
      <c r="K133" s="81">
        <f>(VLOOKUP($B133,'4. Material Balance Activities'!$C$16:$R$356,7,FALSE)*$G133-VLOOKUP($B133,'4. Material Balance Activities'!$C$16:$R$356,13,FALSE))*(1-$F133)</f>
        <v>0.10358279999999999</v>
      </c>
      <c r="L133" s="100" t="s">
        <v>121</v>
      </c>
      <c r="M133" s="103">
        <f>VLOOKUP($B133,'4. Material Balance Activities'!$C$16:$R$356,9,FALSE)*$G133-VLOOKUP($B133,'4. Material Balance Activities'!$C$16:$R$356,15,FALSE)*(1-$F133)</f>
        <v>2.8378849315068488E-4</v>
      </c>
      <c r="N133" s="81">
        <f>VLOOKUP($B133,'4. Material Balance Activities'!$C$16:$R$356,10,FALSE)*$G133-VLOOKUP($B133,'4. Material Balance Activities'!$C$16:$R$356,15,FALSE)*(1-$F133)</f>
        <v>2.8378849315068488E-4</v>
      </c>
    </row>
    <row r="134" spans="1:14">
      <c r="A134" s="194" t="s">
        <v>365</v>
      </c>
      <c r="B134" s="77" t="s">
        <v>400</v>
      </c>
      <c r="C134" s="135" t="s">
        <v>269</v>
      </c>
      <c r="D134" s="79" t="str">
        <f>IFERROR(IF(C134="No CAS","",INDEX('DEQ Pollutant List'!$C$7:$C$611,MATCH('5. Pollutant Emissions - MB'!C134,'DEQ Pollutant List'!$B$7:$B$611,0))),"")</f>
        <v>Ethyl benzene</v>
      </c>
      <c r="E134" s="113"/>
      <c r="F134" s="136">
        <v>0</v>
      </c>
      <c r="G134" s="137">
        <v>0.05</v>
      </c>
      <c r="H134" s="102" t="s">
        <v>465</v>
      </c>
      <c r="I134" s="100">
        <f>VLOOKUP($B134,'4. Material Balance Activities'!$C$16:$R$356,5,FALSE)*$G134-VLOOKUP($B134,'4. Material Balance Activities'!$C$16:$R$356,11,FALSE)*(1-$F134)</f>
        <v>7.0238437500000001E-2</v>
      </c>
      <c r="J134" s="103">
        <f>(VLOOKUP($B134,'4. Material Balance Activities'!$C$16:$R$356,6,FALSE)*$G134-VLOOKUP($B134,'4. Material Balance Activities'!$C$16:$R$356,12,FALSE))*(1-$F134)</f>
        <v>8.4286125000000017E-2</v>
      </c>
      <c r="K134" s="81">
        <f>(VLOOKUP($B134,'4. Material Balance Activities'!$C$16:$R$356,7,FALSE)*$G134-VLOOKUP($B134,'4. Material Balance Activities'!$C$16:$R$356,13,FALSE))*(1-$F134)</f>
        <v>8.4286125000000017E-2</v>
      </c>
      <c r="L134" s="100" t="s">
        <v>121</v>
      </c>
      <c r="M134" s="103">
        <f>VLOOKUP($B134,'4. Material Balance Activities'!$C$16:$R$356,9,FALSE)*$G134-VLOOKUP($B134,'4. Material Balance Activities'!$C$16:$R$356,15,FALSE)*(1-$F134)</f>
        <v>2.3092089041095896E-4</v>
      </c>
      <c r="N134" s="81">
        <f>VLOOKUP($B134,'4. Material Balance Activities'!$C$16:$R$356,10,FALSE)*$G134-VLOOKUP($B134,'4. Material Balance Activities'!$C$16:$R$356,15,FALSE)*(1-$F134)</f>
        <v>2.3092089041095896E-4</v>
      </c>
    </row>
    <row r="135" spans="1:14">
      <c r="A135" s="194" t="s">
        <v>365</v>
      </c>
      <c r="B135" s="77" t="s">
        <v>411</v>
      </c>
      <c r="C135" s="135" t="s">
        <v>269</v>
      </c>
      <c r="D135" s="79" t="str">
        <f>IFERROR(IF(C135="No CAS","",INDEX('DEQ Pollutant List'!$C$7:$C$611,MATCH('5. Pollutant Emissions - MB'!C135,'DEQ Pollutant List'!$B$7:$B$611,0))),"")</f>
        <v>Ethyl benzene</v>
      </c>
      <c r="E135" s="113"/>
      <c r="F135" s="136">
        <v>0</v>
      </c>
      <c r="G135" s="137">
        <v>0.05</v>
      </c>
      <c r="H135" s="102" t="s">
        <v>465</v>
      </c>
      <c r="I135" s="100">
        <f>VLOOKUP($B135,'4. Material Balance Activities'!$C$16:$R$356,5,FALSE)*$G135-VLOOKUP($B135,'4. Material Balance Activities'!$C$16:$R$356,11,FALSE)*(1-$F135)</f>
        <v>0</v>
      </c>
      <c r="J135" s="103">
        <f>(VLOOKUP($B135,'4. Material Balance Activities'!$C$16:$R$356,6,FALSE)*$G135-VLOOKUP($B135,'4. Material Balance Activities'!$C$16:$R$356,12,FALSE))*(1-$F135)</f>
        <v>4.0532399999999988</v>
      </c>
      <c r="K135" s="81">
        <f>(VLOOKUP($B135,'4. Material Balance Activities'!$C$16:$R$356,7,FALSE)*$G135-VLOOKUP($B135,'4. Material Balance Activities'!$C$16:$R$356,13,FALSE))*(1-$F135)</f>
        <v>4.0532399999999988</v>
      </c>
      <c r="L135" s="100" t="s">
        <v>121</v>
      </c>
      <c r="M135" s="103">
        <f>VLOOKUP($B135,'4. Material Balance Activities'!$C$16:$R$356,9,FALSE)*$G135-VLOOKUP($B135,'4. Material Balance Activities'!$C$16:$R$356,15,FALSE)*(1-$F135)</f>
        <v>1.1104767123287668E-2</v>
      </c>
      <c r="N135" s="81">
        <f>VLOOKUP($B135,'4. Material Balance Activities'!$C$16:$R$356,10,FALSE)*$G135-VLOOKUP($B135,'4. Material Balance Activities'!$C$16:$R$356,15,FALSE)*(1-$F135)</f>
        <v>1.1104767123287668E-2</v>
      </c>
    </row>
    <row r="136" spans="1:14">
      <c r="A136" s="194" t="s">
        <v>365</v>
      </c>
      <c r="B136" s="77" t="s">
        <v>412</v>
      </c>
      <c r="C136" s="135" t="s">
        <v>269</v>
      </c>
      <c r="D136" s="79" t="str">
        <f>IFERROR(IF(C136="No CAS","",INDEX('DEQ Pollutant List'!$C$7:$C$611,MATCH('5. Pollutant Emissions - MB'!C136,'DEQ Pollutant List'!$B$7:$B$611,0))),"")</f>
        <v>Ethyl benzene</v>
      </c>
      <c r="E136" s="113"/>
      <c r="F136" s="136">
        <v>0</v>
      </c>
      <c r="G136" s="137">
        <v>1E-3</v>
      </c>
      <c r="H136" s="102" t="s">
        <v>465</v>
      </c>
      <c r="I136" s="100">
        <f>VLOOKUP($B136,'4. Material Balance Activities'!$C$16:$R$356,5,FALSE)*$G136-VLOOKUP($B136,'4. Material Balance Activities'!$C$16:$R$356,11,FALSE)*(1-$F136)</f>
        <v>0</v>
      </c>
      <c r="J136" s="103">
        <f>(VLOOKUP($B136,'4. Material Balance Activities'!$C$16:$R$356,6,FALSE)*$G136-VLOOKUP($B136,'4. Material Balance Activities'!$C$16:$R$356,12,FALSE))*(1-$F136)</f>
        <v>8.4442499999999986E-3</v>
      </c>
      <c r="K136" s="81">
        <f>(VLOOKUP($B136,'4. Material Balance Activities'!$C$16:$R$356,7,FALSE)*$G136-VLOOKUP($B136,'4. Material Balance Activities'!$C$16:$R$356,13,FALSE))*(1-$F136)</f>
        <v>8.4442499999999986E-3</v>
      </c>
      <c r="L136" s="100" t="s">
        <v>121</v>
      </c>
      <c r="M136" s="103">
        <f>VLOOKUP($B136,'4. Material Balance Activities'!$C$16:$R$356,9,FALSE)*$G136-VLOOKUP($B136,'4. Material Balance Activities'!$C$16:$R$356,15,FALSE)*(1-$F136)</f>
        <v>2.3134931506849309E-5</v>
      </c>
      <c r="N136" s="81">
        <f>VLOOKUP($B136,'4. Material Balance Activities'!$C$16:$R$356,10,FALSE)*$G136-VLOOKUP($B136,'4. Material Balance Activities'!$C$16:$R$356,15,FALSE)*(1-$F136)</f>
        <v>2.3134931506849309E-5</v>
      </c>
    </row>
    <row r="137" spans="1:14">
      <c r="A137" s="194" t="s">
        <v>365</v>
      </c>
      <c r="B137" s="77" t="s">
        <v>414</v>
      </c>
      <c r="C137" s="135" t="s">
        <v>269</v>
      </c>
      <c r="D137" s="79" t="str">
        <f>IFERROR(IF(C137="No CAS","",INDEX('DEQ Pollutant List'!$C$7:$C$611,MATCH('5. Pollutant Emissions - MB'!C137,'DEQ Pollutant List'!$B$7:$B$611,0))),"")</f>
        <v>Ethyl benzene</v>
      </c>
      <c r="E137" s="113"/>
      <c r="F137" s="136">
        <v>0</v>
      </c>
      <c r="G137" s="137">
        <v>0.03</v>
      </c>
      <c r="H137" s="102" t="s">
        <v>465</v>
      </c>
      <c r="I137" s="100">
        <f>VLOOKUP($B137,'4. Material Balance Activities'!$C$16:$R$356,5,FALSE)*$G137-VLOOKUP($B137,'4. Material Balance Activities'!$C$16:$R$356,11,FALSE)*(1-$F137)</f>
        <v>0.63331874999999993</v>
      </c>
      <c r="J137" s="103">
        <f>(VLOOKUP($B137,'4. Material Balance Activities'!$C$16:$R$356,6,FALSE)*$G137-VLOOKUP($B137,'4. Material Balance Activities'!$C$16:$R$356,12,FALSE))*(1-$F137)</f>
        <v>0.86553562499999992</v>
      </c>
      <c r="K137" s="81">
        <f>(VLOOKUP($B137,'4. Material Balance Activities'!$C$16:$R$356,7,FALSE)*$G137-VLOOKUP($B137,'4. Material Balance Activities'!$C$16:$R$356,13,FALSE))*(1-$F137)</f>
        <v>0.86553562499999992</v>
      </c>
      <c r="L137" s="100" t="s">
        <v>121</v>
      </c>
      <c r="M137" s="103">
        <f>VLOOKUP($B137,'4. Material Balance Activities'!$C$16:$R$356,9,FALSE)*$G137-VLOOKUP($B137,'4. Material Balance Activities'!$C$16:$R$356,15,FALSE)*(1-$F137)</f>
        <v>2.3713304794520545E-3</v>
      </c>
      <c r="N137" s="81">
        <f>VLOOKUP($B137,'4. Material Balance Activities'!$C$16:$R$356,10,FALSE)*$G137-VLOOKUP($B137,'4. Material Balance Activities'!$C$16:$R$356,15,FALSE)*(1-$F137)</f>
        <v>2.3713304794520545E-3</v>
      </c>
    </row>
    <row r="138" spans="1:14">
      <c r="A138" s="194" t="s">
        <v>365</v>
      </c>
      <c r="B138" s="77" t="s">
        <v>416</v>
      </c>
      <c r="C138" s="135" t="s">
        <v>269</v>
      </c>
      <c r="D138" s="79" t="str">
        <f>IFERROR(IF(C138="No CAS","",INDEX('DEQ Pollutant List'!$C$7:$C$611,MATCH('5. Pollutant Emissions - MB'!C138,'DEQ Pollutant List'!$B$7:$B$611,0))),"")</f>
        <v>Ethyl benzene</v>
      </c>
      <c r="E138" s="113"/>
      <c r="F138" s="136">
        <v>0</v>
      </c>
      <c r="G138" s="137">
        <v>0.02</v>
      </c>
      <c r="H138" s="102" t="s">
        <v>465</v>
      </c>
      <c r="I138" s="100">
        <f>VLOOKUP($B138,'4. Material Balance Activities'!$C$16:$R$356,5,FALSE)*$G138-VLOOKUP($B138,'4. Material Balance Activities'!$C$16:$R$356,11,FALSE)*(1-$F138)</f>
        <v>0</v>
      </c>
      <c r="J138" s="103">
        <f>(VLOOKUP($B138,'4. Material Balance Activities'!$C$16:$R$356,6,FALSE)*$G138-VLOOKUP($B138,'4. Material Balance Activities'!$C$16:$R$356,12,FALSE))*(1-$F138)</f>
        <v>0.25670519999999997</v>
      </c>
      <c r="K138" s="81">
        <f>(VLOOKUP($B138,'4. Material Balance Activities'!$C$16:$R$356,7,FALSE)*$G138-VLOOKUP($B138,'4. Material Balance Activities'!$C$16:$R$356,13,FALSE))*(1-$F138)</f>
        <v>0.25670519999999997</v>
      </c>
      <c r="L138" s="100" t="s">
        <v>121</v>
      </c>
      <c r="M138" s="103">
        <f>VLOOKUP($B138,'4. Material Balance Activities'!$C$16:$R$356,9,FALSE)*$G138-VLOOKUP($B138,'4. Material Balance Activities'!$C$16:$R$356,15,FALSE)*(1-$F138)</f>
        <v>7.0330191780821911E-4</v>
      </c>
      <c r="N138" s="81">
        <f>VLOOKUP($B138,'4. Material Balance Activities'!$C$16:$R$356,10,FALSE)*$G138-VLOOKUP($B138,'4. Material Balance Activities'!$C$16:$R$356,15,FALSE)*(1-$F138)</f>
        <v>7.0330191780821911E-4</v>
      </c>
    </row>
    <row r="139" spans="1:14">
      <c r="A139" s="194" t="s">
        <v>365</v>
      </c>
      <c r="B139" s="77" t="s">
        <v>417</v>
      </c>
      <c r="C139" s="135" t="s">
        <v>269</v>
      </c>
      <c r="D139" s="79" t="str">
        <f>IFERROR(IF(C139="No CAS","",INDEX('DEQ Pollutant List'!$C$7:$C$611,MATCH('5. Pollutant Emissions - MB'!C139,'DEQ Pollutant List'!$B$7:$B$611,0))),"")</f>
        <v>Ethyl benzene</v>
      </c>
      <c r="E139" s="113"/>
      <c r="F139" s="136">
        <v>0</v>
      </c>
      <c r="G139" s="137">
        <v>1E-3</v>
      </c>
      <c r="H139" s="102" t="s">
        <v>465</v>
      </c>
      <c r="I139" s="100">
        <f>VLOOKUP($B139,'4. Material Balance Activities'!$C$16:$R$356,5,FALSE)*$G139-VLOOKUP($B139,'4. Material Balance Activities'!$C$16:$R$356,11,FALSE)*(1-$F139)</f>
        <v>1.5199650000000002E-2</v>
      </c>
      <c r="J139" s="103">
        <f>(VLOOKUP($B139,'4. Material Balance Activities'!$C$16:$R$356,6,FALSE)*$G139-VLOOKUP($B139,'4. Material Balance Activities'!$C$16:$R$356,12,FALSE))*(1-$F139)</f>
        <v>1.8239580000000009E-2</v>
      </c>
      <c r="K139" s="81">
        <f>(VLOOKUP($B139,'4. Material Balance Activities'!$C$16:$R$356,7,FALSE)*$G139-VLOOKUP($B139,'4. Material Balance Activities'!$C$16:$R$356,13,FALSE))*(1-$F139)</f>
        <v>1.8239580000000009E-2</v>
      </c>
      <c r="L139" s="100" t="s">
        <v>121</v>
      </c>
      <c r="M139" s="103">
        <f>VLOOKUP($B139,'4. Material Balance Activities'!$C$16:$R$356,9,FALSE)*$G139-VLOOKUP($B139,'4. Material Balance Activities'!$C$16:$R$356,15,FALSE)*(1-$F139)</f>
        <v>4.9971452054794544E-5</v>
      </c>
      <c r="N139" s="81">
        <f>VLOOKUP($B139,'4. Material Balance Activities'!$C$16:$R$356,10,FALSE)*$G139-VLOOKUP($B139,'4. Material Balance Activities'!$C$16:$R$356,15,FALSE)*(1-$F139)</f>
        <v>4.9971452054794544E-5</v>
      </c>
    </row>
    <row r="140" spans="1:14">
      <c r="A140" s="194" t="s">
        <v>365</v>
      </c>
      <c r="B140" s="77" t="s">
        <v>418</v>
      </c>
      <c r="C140" s="135" t="s">
        <v>269</v>
      </c>
      <c r="D140" s="79" t="str">
        <f>IFERROR(IF(C140="No CAS","",INDEX('DEQ Pollutant List'!$C$7:$C$611,MATCH('5. Pollutant Emissions - MB'!C140,'DEQ Pollutant List'!$B$7:$B$611,0))),"")</f>
        <v>Ethyl benzene</v>
      </c>
      <c r="E140" s="113"/>
      <c r="F140" s="136">
        <v>0</v>
      </c>
      <c r="G140" s="137">
        <v>1E-3</v>
      </c>
      <c r="H140" s="102" t="s">
        <v>465</v>
      </c>
      <c r="I140" s="100">
        <f>VLOOKUP($B140,'4. Material Balance Activities'!$C$16:$R$356,5,FALSE)*$G140-VLOOKUP($B140,'4. Material Balance Activities'!$C$16:$R$356,11,FALSE)*(1-$F140)</f>
        <v>0</v>
      </c>
      <c r="J140" s="103">
        <f>(VLOOKUP($B140,'4. Material Balance Activities'!$C$16:$R$356,6,FALSE)*$G140-VLOOKUP($B140,'4. Material Balance Activities'!$C$16:$R$356,12,FALSE))*(1-$F140)</f>
        <v>9.8797725000000051E-3</v>
      </c>
      <c r="K140" s="81">
        <f>(VLOOKUP($B140,'4. Material Balance Activities'!$C$16:$R$356,7,FALSE)*$G140-VLOOKUP($B140,'4. Material Balance Activities'!$C$16:$R$356,13,FALSE))*(1-$F140)</f>
        <v>9.8797725000000051E-3</v>
      </c>
      <c r="L140" s="100" t="s">
        <v>121</v>
      </c>
      <c r="M140" s="103">
        <f>VLOOKUP($B140,'4. Material Balance Activities'!$C$16:$R$356,9,FALSE)*$G140-VLOOKUP($B140,'4. Material Balance Activities'!$C$16:$R$356,15,FALSE)*(1-$F140)</f>
        <v>2.7067869863013715E-5</v>
      </c>
      <c r="N140" s="81">
        <f>VLOOKUP($B140,'4. Material Balance Activities'!$C$16:$R$356,10,FALSE)*$G140-VLOOKUP($B140,'4. Material Balance Activities'!$C$16:$R$356,15,FALSE)*(1-$F140)</f>
        <v>2.7067869863013715E-5</v>
      </c>
    </row>
    <row r="141" spans="1:14">
      <c r="A141" s="194" t="s">
        <v>365</v>
      </c>
      <c r="B141" s="77" t="s">
        <v>419</v>
      </c>
      <c r="C141" s="135" t="s">
        <v>269</v>
      </c>
      <c r="D141" s="79" t="str">
        <f>IFERROR(IF(C141="No CAS","",INDEX('DEQ Pollutant List'!$C$7:$C$611,MATCH('5. Pollutant Emissions - MB'!C141,'DEQ Pollutant List'!$B$7:$B$611,0))),"")</f>
        <v>Ethyl benzene</v>
      </c>
      <c r="E141" s="113"/>
      <c r="F141" s="136">
        <v>0</v>
      </c>
      <c r="G141" s="137">
        <v>0.05</v>
      </c>
      <c r="H141" s="102" t="s">
        <v>465</v>
      </c>
      <c r="I141" s="100">
        <f>VLOOKUP($B141,'4. Material Balance Activities'!$C$16:$R$356,5,FALSE)*$G141-VLOOKUP($B141,'4. Material Balance Activities'!$C$16:$R$356,11,FALSE)*(1-$F141)</f>
        <v>2.7563439375000001</v>
      </c>
      <c r="J141" s="103">
        <f>(VLOOKUP($B141,'4. Material Balance Activities'!$C$16:$R$356,6,FALSE)*$G141-VLOOKUP($B141,'4. Material Balance Activities'!$C$16:$R$356,12,FALSE))*(1-$F141)</f>
        <v>3.3076127250000007</v>
      </c>
      <c r="K141" s="81">
        <f>(VLOOKUP($B141,'4. Material Balance Activities'!$C$16:$R$356,7,FALSE)*$G141-VLOOKUP($B141,'4. Material Balance Activities'!$C$16:$R$356,13,FALSE))*(1-$F141)</f>
        <v>3.3076127250000007</v>
      </c>
      <c r="L141" s="100" t="s">
        <v>121</v>
      </c>
      <c r="M141" s="103">
        <f>VLOOKUP($B141,'4. Material Balance Activities'!$C$16:$R$356,9,FALSE)*$G141-VLOOKUP($B141,'4. Material Balance Activities'!$C$16:$R$356,15,FALSE)*(1-$F141)</f>
        <v>9.0619526712328782E-3</v>
      </c>
      <c r="N141" s="81">
        <f>VLOOKUP($B141,'4. Material Balance Activities'!$C$16:$R$356,10,FALSE)*$G141-VLOOKUP($B141,'4. Material Balance Activities'!$C$16:$R$356,15,FALSE)*(1-$F141)</f>
        <v>9.0619526712328782E-3</v>
      </c>
    </row>
    <row r="142" spans="1:14">
      <c r="A142" s="194" t="s">
        <v>365</v>
      </c>
      <c r="B142" s="77" t="s">
        <v>423</v>
      </c>
      <c r="C142" s="135" t="s">
        <v>269</v>
      </c>
      <c r="D142" s="79" t="str">
        <f>IFERROR(IF(C142="No CAS","",INDEX('DEQ Pollutant List'!$C$7:$C$611,MATCH('5. Pollutant Emissions - MB'!C142,'DEQ Pollutant List'!$B$7:$B$611,0))),"")</f>
        <v>Ethyl benzene</v>
      </c>
      <c r="E142" s="113"/>
      <c r="F142" s="136">
        <v>0</v>
      </c>
      <c r="G142" s="137">
        <v>0.05</v>
      </c>
      <c r="H142" s="102" t="s">
        <v>465</v>
      </c>
      <c r="I142" s="100">
        <f>VLOOKUP($B142,'4. Material Balance Activities'!$C$16:$R$356,5,FALSE)*$G142-VLOOKUP($B142,'4. Material Balance Activities'!$C$16:$R$356,11,FALSE)*(1-$F142)</f>
        <v>0.18586042006069317</v>
      </c>
      <c r="J142" s="103">
        <f>(VLOOKUP($B142,'4. Material Balance Activities'!$C$16:$R$356,6,FALSE)*$G142-VLOOKUP($B142,'4. Material Balance Activities'!$C$16:$R$356,12,FALSE))*(1-$F142)</f>
        <v>0.22303250407283179</v>
      </c>
      <c r="K142" s="81">
        <f>(VLOOKUP($B142,'4. Material Balance Activities'!$C$16:$R$356,7,FALSE)*$G142-VLOOKUP($B142,'4. Material Balance Activities'!$C$16:$R$356,13,FALSE))*(1-$F142)</f>
        <v>0.22303250407283179</v>
      </c>
      <c r="L142" s="100" t="s">
        <v>121</v>
      </c>
      <c r="M142" s="103">
        <f>VLOOKUP($B142,'4. Material Balance Activities'!$C$16:$R$356,9,FALSE)*$G142-VLOOKUP($B142,'4. Material Balance Activities'!$C$16:$R$356,15,FALSE)*(1-$F142)</f>
        <v>6.1104795636392271E-4</v>
      </c>
      <c r="N142" s="81">
        <f>VLOOKUP($B142,'4. Material Balance Activities'!$C$16:$R$356,10,FALSE)*$G142-VLOOKUP($B142,'4. Material Balance Activities'!$C$16:$R$356,15,FALSE)*(1-$F142)</f>
        <v>6.1104795636392271E-4</v>
      </c>
    </row>
    <row r="143" spans="1:14">
      <c r="A143" s="194" t="s">
        <v>365</v>
      </c>
      <c r="B143" s="77" t="s">
        <v>424</v>
      </c>
      <c r="C143" s="135" t="s">
        <v>269</v>
      </c>
      <c r="D143" s="79" t="str">
        <f>IFERROR(IF(C143="No CAS","",INDEX('DEQ Pollutant List'!$C$7:$C$611,MATCH('5. Pollutant Emissions - MB'!C143,'DEQ Pollutant List'!$B$7:$B$611,0))),"")</f>
        <v>Ethyl benzene</v>
      </c>
      <c r="E143" s="113"/>
      <c r="F143" s="136">
        <v>0</v>
      </c>
      <c r="G143" s="137">
        <v>2.5000000000000001E-2</v>
      </c>
      <c r="H143" s="102" t="s">
        <v>465</v>
      </c>
      <c r="I143" s="100">
        <f>VLOOKUP($B143,'4. Material Balance Activities'!$C$16:$R$356,5,FALSE)*$G143-VLOOKUP($B143,'4. Material Balance Activities'!$C$16:$R$356,11,FALSE)*(1-$F143)</f>
        <v>0</v>
      </c>
      <c r="J143" s="103">
        <f>(VLOOKUP($B143,'4. Material Balance Activities'!$C$16:$R$356,6,FALSE)*$G143-VLOOKUP($B143,'4. Material Balance Activities'!$C$16:$R$356,12,FALSE))*(1-$F143)</f>
        <v>0.13968196875000002</v>
      </c>
      <c r="K143" s="81">
        <f>(VLOOKUP($B143,'4. Material Balance Activities'!$C$16:$R$356,7,FALSE)*$G143-VLOOKUP($B143,'4. Material Balance Activities'!$C$16:$R$356,13,FALSE))*(1-$F143)</f>
        <v>0.13968196875000002</v>
      </c>
      <c r="L143" s="100" t="s">
        <v>121</v>
      </c>
      <c r="M143" s="103">
        <f>VLOOKUP($B143,'4. Material Balance Activities'!$C$16:$R$356,9,FALSE)*$G143-VLOOKUP($B143,'4. Material Balance Activities'!$C$16:$R$356,15,FALSE)*(1-$F143)</f>
        <v>3.8269032534246584E-4</v>
      </c>
      <c r="N143" s="81">
        <f>VLOOKUP($B143,'4. Material Balance Activities'!$C$16:$R$356,10,FALSE)*$G143-VLOOKUP($B143,'4. Material Balance Activities'!$C$16:$R$356,15,FALSE)*(1-$F143)</f>
        <v>3.8269032534246584E-4</v>
      </c>
    </row>
    <row r="144" spans="1:14">
      <c r="A144" s="194" t="s">
        <v>365</v>
      </c>
      <c r="B144" s="77" t="s">
        <v>427</v>
      </c>
      <c r="C144" s="135" t="s">
        <v>269</v>
      </c>
      <c r="D144" s="79" t="str">
        <f>IFERROR(IF(C144="No CAS","",INDEX('DEQ Pollutant List'!$C$7:$C$611,MATCH('5. Pollutant Emissions - MB'!C144,'DEQ Pollutant List'!$B$7:$B$611,0))),"")</f>
        <v>Ethyl benzene</v>
      </c>
      <c r="E144" s="113"/>
      <c r="F144" s="136">
        <v>0</v>
      </c>
      <c r="G144" s="137">
        <v>0.05</v>
      </c>
      <c r="H144" s="102" t="s">
        <v>465</v>
      </c>
      <c r="I144" s="100">
        <f>VLOOKUP($B144,'4. Material Balance Activities'!$C$16:$R$356,5,FALSE)*$G144-VLOOKUP($B144,'4. Material Balance Activities'!$C$16:$R$356,11,FALSE)*(1-$F144)</f>
        <v>0.49727250000000006</v>
      </c>
      <c r="J144" s="103">
        <f>(VLOOKUP($B144,'4. Material Balance Activities'!$C$16:$R$356,6,FALSE)*$G144-VLOOKUP($B144,'4. Material Balance Activities'!$C$16:$R$356,12,FALSE))*(1-$F144)</f>
        <v>0.59672700000000012</v>
      </c>
      <c r="K144" s="81">
        <f>(VLOOKUP($B144,'4. Material Balance Activities'!$C$16:$R$356,7,FALSE)*$G144-VLOOKUP($B144,'4. Material Balance Activities'!$C$16:$R$356,13,FALSE))*(1-$F144)</f>
        <v>0.59672700000000012</v>
      </c>
      <c r="L144" s="100" t="s">
        <v>121</v>
      </c>
      <c r="M144" s="103">
        <f>VLOOKUP($B144,'4. Material Balance Activities'!$C$16:$R$356,9,FALSE)*$G144-VLOOKUP($B144,'4. Material Balance Activities'!$C$16:$R$356,15,FALSE)*(1-$F144)</f>
        <v>1.6348684931506855E-3</v>
      </c>
      <c r="N144" s="81">
        <f>VLOOKUP($B144,'4. Material Balance Activities'!$C$16:$R$356,10,FALSE)*$G144-VLOOKUP($B144,'4. Material Balance Activities'!$C$16:$R$356,15,FALSE)*(1-$F144)</f>
        <v>1.6348684931506855E-3</v>
      </c>
    </row>
    <row r="145" spans="1:14">
      <c r="A145" s="194" t="s">
        <v>365</v>
      </c>
      <c r="B145" s="77" t="s">
        <v>428</v>
      </c>
      <c r="C145" s="135" t="s">
        <v>269</v>
      </c>
      <c r="D145" s="79" t="str">
        <f>IFERROR(IF(C145="No CAS","",INDEX('DEQ Pollutant List'!$C$7:$C$611,MATCH('5. Pollutant Emissions - MB'!C145,'DEQ Pollutant List'!$B$7:$B$611,0))),"")</f>
        <v>Ethyl benzene</v>
      </c>
      <c r="E145" s="113"/>
      <c r="F145" s="136">
        <v>0</v>
      </c>
      <c r="G145" s="137">
        <v>0.05</v>
      </c>
      <c r="H145" s="102" t="s">
        <v>465</v>
      </c>
      <c r="I145" s="100">
        <f>VLOOKUP($B145,'4. Material Balance Activities'!$C$16:$R$356,5,FALSE)*$G145-VLOOKUP($B145,'4. Material Balance Activities'!$C$16:$R$356,11,FALSE)*(1-$F145)</f>
        <v>0.28733906250000002</v>
      </c>
      <c r="J145" s="103">
        <f>(VLOOKUP($B145,'4. Material Balance Activities'!$C$16:$R$356,6,FALSE)*$G145-VLOOKUP($B145,'4. Material Balance Activities'!$C$16:$R$356,12,FALSE))*(1-$F145)</f>
        <v>0.68961375000000036</v>
      </c>
      <c r="K145" s="81">
        <f>(VLOOKUP($B145,'4. Material Balance Activities'!$C$16:$R$356,7,FALSE)*$G145-VLOOKUP($B145,'4. Material Balance Activities'!$C$16:$R$356,13,FALSE))*(1-$F145)</f>
        <v>0.68961375000000036</v>
      </c>
      <c r="L145" s="100" t="s">
        <v>121</v>
      </c>
      <c r="M145" s="103">
        <f>VLOOKUP($B145,'4. Material Balance Activities'!$C$16:$R$356,9,FALSE)*$G145-VLOOKUP($B145,'4. Material Balance Activities'!$C$16:$R$356,15,FALSE)*(1-$F145)</f>
        <v>1.8893527397260282E-3</v>
      </c>
      <c r="N145" s="81">
        <f>VLOOKUP($B145,'4. Material Balance Activities'!$C$16:$R$356,10,FALSE)*$G145-VLOOKUP($B145,'4. Material Balance Activities'!$C$16:$R$356,15,FALSE)*(1-$F145)</f>
        <v>1.8893527397260282E-3</v>
      </c>
    </row>
    <row r="146" spans="1:14">
      <c r="A146" s="194" t="s">
        <v>365</v>
      </c>
      <c r="B146" s="77" t="s">
        <v>429</v>
      </c>
      <c r="C146" s="135" t="s">
        <v>269</v>
      </c>
      <c r="D146" s="79" t="str">
        <f>IFERROR(IF(C146="No CAS","",INDEX('DEQ Pollutant List'!$C$7:$C$611,MATCH('5. Pollutant Emissions - MB'!C146,'DEQ Pollutant List'!$B$7:$B$611,0))),"")</f>
        <v>Ethyl benzene</v>
      </c>
      <c r="E146" s="113"/>
      <c r="F146" s="136">
        <v>0</v>
      </c>
      <c r="G146" s="137">
        <v>0.05</v>
      </c>
      <c r="H146" s="102" t="s">
        <v>465</v>
      </c>
      <c r="I146" s="100">
        <f>VLOOKUP($B146,'4. Material Balance Activities'!$C$16:$R$356,5,FALSE)*$G146-VLOOKUP($B146,'4. Material Balance Activities'!$C$16:$R$356,11,FALSE)*(1-$F146)</f>
        <v>0</v>
      </c>
      <c r="J146" s="103">
        <f>(VLOOKUP($B146,'4. Material Balance Activities'!$C$16:$R$356,6,FALSE)*$G146-VLOOKUP($B146,'4. Material Balance Activities'!$C$16:$R$356,12,FALSE))*(1-$F146)</f>
        <v>0.5889864374999999</v>
      </c>
      <c r="K146" s="81">
        <f>(VLOOKUP($B146,'4. Material Balance Activities'!$C$16:$R$356,7,FALSE)*$G146-VLOOKUP($B146,'4. Material Balance Activities'!$C$16:$R$356,13,FALSE))*(1-$F146)</f>
        <v>0.5889864374999999</v>
      </c>
      <c r="L146" s="100" t="s">
        <v>121</v>
      </c>
      <c r="M146" s="103">
        <f>VLOOKUP($B146,'4. Material Balance Activities'!$C$16:$R$356,9,FALSE)*$G146-VLOOKUP($B146,'4. Material Balance Activities'!$C$16:$R$356,15,FALSE)*(1-$F146)</f>
        <v>1.6136614726027397E-3</v>
      </c>
      <c r="N146" s="81">
        <f>VLOOKUP($B146,'4. Material Balance Activities'!$C$16:$R$356,10,FALSE)*$G146-VLOOKUP($B146,'4. Material Balance Activities'!$C$16:$R$356,15,FALSE)*(1-$F146)</f>
        <v>1.6136614726027397E-3</v>
      </c>
    </row>
    <row r="147" spans="1:14">
      <c r="A147" s="194" t="s">
        <v>365</v>
      </c>
      <c r="B147" s="77" t="s">
        <v>431</v>
      </c>
      <c r="C147" s="135" t="s">
        <v>269</v>
      </c>
      <c r="D147" s="79" t="str">
        <f>IFERROR(IF(C147="No CAS","",INDEX('DEQ Pollutant List'!$C$7:$C$611,MATCH('5. Pollutant Emissions - MB'!C147,'DEQ Pollutant List'!$B$7:$B$611,0))),"")</f>
        <v>Ethyl benzene</v>
      </c>
      <c r="E147" s="113"/>
      <c r="F147" s="136">
        <v>0</v>
      </c>
      <c r="G147" s="137">
        <v>0.04</v>
      </c>
      <c r="H147" s="102" t="s">
        <v>465</v>
      </c>
      <c r="I147" s="100">
        <f>VLOOKUP($B147,'4. Material Balance Activities'!$C$16:$R$356,5,FALSE)*$G147-VLOOKUP($B147,'4. Material Balance Activities'!$C$16:$R$356,11,FALSE)*(1-$F147)</f>
        <v>0</v>
      </c>
      <c r="J147" s="103">
        <f>(VLOOKUP($B147,'4. Material Balance Activities'!$C$16:$R$356,6,FALSE)*$G147-VLOOKUP($B147,'4. Material Balance Activities'!$C$16:$R$356,12,FALSE))*(1-$F147)</f>
        <v>0.62347838399999977</v>
      </c>
      <c r="K147" s="81">
        <f>(VLOOKUP($B147,'4. Material Balance Activities'!$C$16:$R$356,7,FALSE)*$G147-VLOOKUP($B147,'4. Material Balance Activities'!$C$16:$R$356,13,FALSE))*(1-$F147)</f>
        <v>0.62347838399999977</v>
      </c>
      <c r="L147" s="100" t="s">
        <v>121</v>
      </c>
      <c r="M147" s="103">
        <f>VLOOKUP($B147,'4. Material Balance Activities'!$C$16:$R$356,9,FALSE)*$G147-VLOOKUP($B147,'4. Material Balance Activities'!$C$16:$R$356,15,FALSE)*(1-$F147)</f>
        <v>1.7081599561643828E-3</v>
      </c>
      <c r="N147" s="81">
        <f>VLOOKUP($B147,'4. Material Balance Activities'!$C$16:$R$356,10,FALSE)*$G147-VLOOKUP($B147,'4. Material Balance Activities'!$C$16:$R$356,15,FALSE)*(1-$F147)</f>
        <v>1.7081599561643828E-3</v>
      </c>
    </row>
    <row r="148" spans="1:14">
      <c r="A148" s="194" t="s">
        <v>365</v>
      </c>
      <c r="B148" s="77" t="s">
        <v>432</v>
      </c>
      <c r="C148" s="135" t="s">
        <v>269</v>
      </c>
      <c r="D148" s="79" t="str">
        <f>IFERROR(IF(C148="No CAS","",INDEX('DEQ Pollutant List'!$C$7:$C$611,MATCH('5. Pollutant Emissions - MB'!C148,'DEQ Pollutant List'!$B$7:$B$611,0))),"")</f>
        <v>Ethyl benzene</v>
      </c>
      <c r="E148" s="113"/>
      <c r="F148" s="136">
        <v>0</v>
      </c>
      <c r="G148" s="137">
        <v>0.01</v>
      </c>
      <c r="H148" s="102" t="s">
        <v>465</v>
      </c>
      <c r="I148" s="100">
        <f>VLOOKUP($B148,'4. Material Balance Activities'!$C$16:$R$356,5,FALSE)*$G148-VLOOKUP($B148,'4. Material Balance Activities'!$C$16:$R$356,11,FALSE)*(1-$F148)</f>
        <v>3.6122624999999998E-2</v>
      </c>
      <c r="J148" s="103">
        <f>(VLOOKUP($B148,'4. Material Balance Activities'!$C$16:$R$356,6,FALSE)*$G148-VLOOKUP($B148,'4. Material Balance Activities'!$C$16:$R$356,12,FALSE))*(1-$F148)</f>
        <v>4.3347150000000008E-2</v>
      </c>
      <c r="K148" s="81">
        <f>(VLOOKUP($B148,'4. Material Balance Activities'!$C$16:$R$356,7,FALSE)*$G148-VLOOKUP($B148,'4. Material Balance Activities'!$C$16:$R$356,13,FALSE))*(1-$F148)</f>
        <v>4.3347150000000008E-2</v>
      </c>
      <c r="L148" s="100" t="s">
        <v>121</v>
      </c>
      <c r="M148" s="103">
        <f>VLOOKUP($B148,'4. Material Balance Activities'!$C$16:$R$356,9,FALSE)*$G148-VLOOKUP($B148,'4. Material Balance Activities'!$C$16:$R$356,15,FALSE)*(1-$F148)</f>
        <v>1.1875931506849319E-4</v>
      </c>
      <c r="N148" s="81">
        <f>VLOOKUP($B148,'4. Material Balance Activities'!$C$16:$R$356,10,FALSE)*$G148-VLOOKUP($B148,'4. Material Balance Activities'!$C$16:$R$356,15,FALSE)*(1-$F148)</f>
        <v>1.1875931506849319E-4</v>
      </c>
    </row>
    <row r="149" spans="1:14">
      <c r="A149" s="194" t="s">
        <v>365</v>
      </c>
      <c r="B149" s="77" t="s">
        <v>433</v>
      </c>
      <c r="C149" s="135" t="s">
        <v>269</v>
      </c>
      <c r="D149" s="79" t="str">
        <f>IFERROR(IF(C149="No CAS","",INDEX('DEQ Pollutant List'!$C$7:$C$611,MATCH('5. Pollutant Emissions - MB'!C149,'DEQ Pollutant List'!$B$7:$B$611,0))),"")</f>
        <v>Ethyl benzene</v>
      </c>
      <c r="E149" s="113"/>
      <c r="F149" s="136">
        <v>0</v>
      </c>
      <c r="G149" s="137">
        <v>1E-3</v>
      </c>
      <c r="H149" s="102" t="s">
        <v>465</v>
      </c>
      <c r="I149" s="100">
        <f>VLOOKUP($B149,'4. Material Balance Activities'!$C$16:$R$356,5,FALSE)*$G149-VLOOKUP($B149,'4. Material Balance Activities'!$C$16:$R$356,11,FALSE)*(1-$F149)</f>
        <v>0</v>
      </c>
      <c r="J149" s="103">
        <f>(VLOOKUP($B149,'4. Material Balance Activities'!$C$16:$R$356,6,FALSE)*$G149-VLOOKUP($B149,'4. Material Balance Activities'!$C$16:$R$356,12,FALSE))*(1-$F149)</f>
        <v>2.1392099999999995E-3</v>
      </c>
      <c r="K149" s="81">
        <f>(VLOOKUP($B149,'4. Material Balance Activities'!$C$16:$R$356,7,FALSE)*$G149-VLOOKUP($B149,'4. Material Balance Activities'!$C$16:$R$356,13,FALSE))*(1-$F149)</f>
        <v>2.1392099999999995E-3</v>
      </c>
      <c r="L149" s="100" t="s">
        <v>121</v>
      </c>
      <c r="M149" s="103">
        <f>VLOOKUP($B149,'4. Material Balance Activities'!$C$16:$R$356,9,FALSE)*$G149-VLOOKUP($B149,'4. Material Balance Activities'!$C$16:$R$356,15,FALSE)*(1-$F149)</f>
        <v>5.8608493150684921E-6</v>
      </c>
      <c r="N149" s="81">
        <f>VLOOKUP($B149,'4. Material Balance Activities'!$C$16:$R$356,10,FALSE)*$G149-VLOOKUP($B149,'4. Material Balance Activities'!$C$16:$R$356,15,FALSE)*(1-$F149)</f>
        <v>5.8608493150684921E-6</v>
      </c>
    </row>
    <row r="150" spans="1:14">
      <c r="A150" s="194" t="s">
        <v>365</v>
      </c>
      <c r="B150" s="77" t="s">
        <v>451</v>
      </c>
      <c r="C150" s="135" t="s">
        <v>269</v>
      </c>
      <c r="D150" s="79" t="str">
        <f>IFERROR(IF(C150="No CAS","",INDEX('DEQ Pollutant List'!$C$7:$C$611,MATCH('5. Pollutant Emissions - MB'!C150,'DEQ Pollutant List'!$B$7:$B$611,0))),"")</f>
        <v>Ethyl benzene</v>
      </c>
      <c r="E150" s="113"/>
      <c r="F150" s="136">
        <v>0</v>
      </c>
      <c r="G150" s="137">
        <v>0.1</v>
      </c>
      <c r="H150" s="102" t="s">
        <v>465</v>
      </c>
      <c r="I150" s="100">
        <f>VLOOKUP($B150,'4. Material Balance Activities'!$C$16:$R$356,5,FALSE)*$G150-VLOOKUP($B150,'4. Material Balance Activities'!$C$16:$R$356,11,FALSE)*(1-$F150)</f>
        <v>1.1728125</v>
      </c>
      <c r="J150" s="103">
        <f>(VLOOKUP($B150,'4. Material Balance Activities'!$C$16:$R$356,6,FALSE)*$G150-VLOOKUP($B150,'4. Material Balance Activities'!$C$16:$R$356,12,FALSE))*(1-$F150)</f>
        <v>1.407375</v>
      </c>
      <c r="K150" s="81">
        <f>(VLOOKUP($B150,'4. Material Balance Activities'!$C$16:$R$356,7,FALSE)*$G150-VLOOKUP($B150,'4. Material Balance Activities'!$C$16:$R$356,13,FALSE))*(1-$F150)</f>
        <v>1.407375</v>
      </c>
      <c r="L150" s="100" t="s">
        <v>121</v>
      </c>
      <c r="M150" s="103">
        <f>VLOOKUP($B150,'4. Material Balance Activities'!$C$16:$R$356,9,FALSE)*$G150-VLOOKUP($B150,'4. Material Balance Activities'!$C$16:$R$356,15,FALSE)*(1-$F150)</f>
        <v>3.8558219178082193E-3</v>
      </c>
      <c r="N150" s="81">
        <f>VLOOKUP($B150,'4. Material Balance Activities'!$C$16:$R$356,10,FALSE)*$G150-VLOOKUP($B150,'4. Material Balance Activities'!$C$16:$R$356,15,FALSE)*(1-$F150)</f>
        <v>3.8558219178082193E-3</v>
      </c>
    </row>
    <row r="151" spans="1:14">
      <c r="A151" s="194" t="s">
        <v>365</v>
      </c>
      <c r="B151" s="77" t="s">
        <v>452</v>
      </c>
      <c r="C151" s="135" t="s">
        <v>269</v>
      </c>
      <c r="D151" s="79" t="str">
        <f>IFERROR(IF(C151="No CAS","",INDEX('DEQ Pollutant List'!$C$7:$C$611,MATCH('5. Pollutant Emissions - MB'!C151,'DEQ Pollutant List'!$B$7:$B$611,0))),"")</f>
        <v>Ethyl benzene</v>
      </c>
      <c r="E151" s="113"/>
      <c r="F151" s="136">
        <v>0</v>
      </c>
      <c r="G151" s="137">
        <v>1.7500000000000002E-2</v>
      </c>
      <c r="H151" s="102" t="s">
        <v>465</v>
      </c>
      <c r="I151" s="100">
        <f>VLOOKUP($B151,'4. Material Balance Activities'!$C$16:$R$356,5,FALSE)*$G151-VLOOKUP($B151,'4. Material Balance Activities'!$C$16:$R$356,11,FALSE)*(1-$F151)</f>
        <v>0.65102821875000016</v>
      </c>
      <c r="J151" s="103">
        <f>(VLOOKUP($B151,'4. Material Balance Activities'!$C$16:$R$356,6,FALSE)*$G151-VLOOKUP($B151,'4. Material Balance Activities'!$C$16:$R$356,12,FALSE))*(1-$F151)</f>
        <v>0.78123386250000015</v>
      </c>
      <c r="K151" s="81">
        <f>(VLOOKUP($B151,'4. Material Balance Activities'!$C$16:$R$356,7,FALSE)*$G151-VLOOKUP($B151,'4. Material Balance Activities'!$C$16:$R$356,13,FALSE))*(1-$F151)</f>
        <v>0.78123386250000015</v>
      </c>
      <c r="L151" s="100" t="s">
        <v>121</v>
      </c>
      <c r="M151" s="103">
        <f>VLOOKUP($B151,'4. Material Balance Activities'!$C$16:$R$356,9,FALSE)*$G151-VLOOKUP($B151,'4. Material Balance Activities'!$C$16:$R$356,15,FALSE)*(1-$F151)</f>
        <v>2.1403667465753427E-3</v>
      </c>
      <c r="N151" s="81">
        <f>VLOOKUP($B151,'4. Material Balance Activities'!$C$16:$R$356,10,FALSE)*$G151-VLOOKUP($B151,'4. Material Balance Activities'!$C$16:$R$356,15,FALSE)*(1-$F151)</f>
        <v>2.1403667465753427E-3</v>
      </c>
    </row>
    <row r="152" spans="1:14">
      <c r="A152" s="194" t="s">
        <v>365</v>
      </c>
      <c r="B152" s="77" t="s">
        <v>453</v>
      </c>
      <c r="C152" s="135" t="s">
        <v>269</v>
      </c>
      <c r="D152" s="79" t="str">
        <f>IFERROR(IF(C152="No CAS","",INDEX('DEQ Pollutant List'!$C$7:$C$611,MATCH('5. Pollutant Emissions - MB'!C152,'DEQ Pollutant List'!$B$7:$B$611,0))),"")</f>
        <v>Ethyl benzene</v>
      </c>
      <c r="E152" s="113"/>
      <c r="F152" s="136">
        <v>0</v>
      </c>
      <c r="G152" s="137">
        <v>1.2999999999999999E-2</v>
      </c>
      <c r="H152" s="102" t="s">
        <v>465</v>
      </c>
      <c r="I152" s="100">
        <f>VLOOKUP($B152,'4. Material Balance Activities'!$C$16:$R$356,5,FALSE)*$G152-VLOOKUP($B152,'4. Material Balance Activities'!$C$16:$R$356,11,FALSE)*(1-$F152)</f>
        <v>6.1824810937500002E-2</v>
      </c>
      <c r="J152" s="103">
        <f>(VLOOKUP($B152,'4. Material Balance Activities'!$C$16:$R$356,6,FALSE)*$G152-VLOOKUP($B152,'4. Material Balance Activities'!$C$16:$R$356,12,FALSE))*(1-$F152)</f>
        <v>7.4189773124999997E-2</v>
      </c>
      <c r="K152" s="81">
        <f>(VLOOKUP($B152,'4. Material Balance Activities'!$C$16:$R$356,7,FALSE)*$G152-VLOOKUP($B152,'4. Material Balance Activities'!$C$16:$R$356,13,FALSE))*(1-$F152)</f>
        <v>7.4189773124999997E-2</v>
      </c>
      <c r="L152" s="100" t="s">
        <v>121</v>
      </c>
      <c r="M152" s="103">
        <f>VLOOKUP($B152,'4. Material Balance Activities'!$C$16:$R$356,9,FALSE)*$G152-VLOOKUP($B152,'4. Material Balance Activities'!$C$16:$R$356,15,FALSE)*(1-$F152)</f>
        <v>2.0325965239726028E-4</v>
      </c>
      <c r="N152" s="81">
        <f>VLOOKUP($B152,'4. Material Balance Activities'!$C$16:$R$356,10,FALSE)*$G152-VLOOKUP($B152,'4. Material Balance Activities'!$C$16:$R$356,15,FALSE)*(1-$F152)</f>
        <v>2.0325965239726028E-4</v>
      </c>
    </row>
    <row r="153" spans="1:14">
      <c r="A153" s="194" t="s">
        <v>365</v>
      </c>
      <c r="B153" s="77" t="s">
        <v>371</v>
      </c>
      <c r="C153" s="135" t="s">
        <v>467</v>
      </c>
      <c r="D153" s="79" t="str">
        <f>IFERROR(IF(C153="No CAS","",INDEX('DEQ Pollutant List'!$C$7:$C$611,MATCH('5. Pollutant Emissions - MB'!C153,'DEQ Pollutant List'!$B$7:$B$611,0))),"")</f>
        <v>Methyl isobutyl ketone (MIBK, hexone)</v>
      </c>
      <c r="E153" s="113"/>
      <c r="F153" s="136">
        <v>0</v>
      </c>
      <c r="G153" s="137">
        <v>0.1</v>
      </c>
      <c r="H153" s="102" t="s">
        <v>465</v>
      </c>
      <c r="I153" s="100">
        <f>VLOOKUP($B153,'4. Material Balance Activities'!$C$16:$R$356,5,FALSE)*$G153-VLOOKUP($B153,'4. Material Balance Activities'!$C$16:$R$356,11,FALSE)*(1-$F153)</f>
        <v>14.14644654564375</v>
      </c>
      <c r="J153" s="103">
        <f>(VLOOKUP($B153,'4. Material Balance Activities'!$C$16:$R$356,6,FALSE)*$G153-VLOOKUP($B153,'4. Material Balance Activities'!$C$16:$R$356,12,FALSE))*(1-$F153)</f>
        <v>24.206941254195002</v>
      </c>
      <c r="K153" s="81">
        <f>(VLOOKUP($B153,'4. Material Balance Activities'!$C$16:$R$356,7,FALSE)*$G153-VLOOKUP($B153,'4. Material Balance Activities'!$C$16:$R$356,13,FALSE))*(1-$F153)</f>
        <v>24.206941254195002</v>
      </c>
      <c r="L153" s="100" t="s">
        <v>121</v>
      </c>
      <c r="M153" s="103">
        <f>VLOOKUP($B153,'4. Material Balance Activities'!$C$16:$R$356,9,FALSE)*$G153-VLOOKUP($B153,'4. Material Balance Activities'!$C$16:$R$356,15,FALSE)*(1-$F153)</f>
        <v>6.6320386997794523E-2</v>
      </c>
      <c r="N153" s="81">
        <f>VLOOKUP($B153,'4. Material Balance Activities'!$C$16:$R$356,10,FALSE)*$G153-VLOOKUP($B153,'4. Material Balance Activities'!$C$16:$R$356,15,FALSE)*(1-$F153)</f>
        <v>6.6320386997794523E-2</v>
      </c>
    </row>
    <row r="154" spans="1:14">
      <c r="A154" s="194" t="s">
        <v>365</v>
      </c>
      <c r="B154" s="77" t="s">
        <v>394</v>
      </c>
      <c r="C154" s="135" t="s">
        <v>467</v>
      </c>
      <c r="D154" s="79" t="str">
        <f>IFERROR(IF(C154="No CAS","",INDEX('DEQ Pollutant List'!$C$7:$C$611,MATCH('5. Pollutant Emissions - MB'!C154,'DEQ Pollutant List'!$B$7:$B$611,0))),"")</f>
        <v>Methyl isobutyl ketone (MIBK, hexone)</v>
      </c>
      <c r="E154" s="113"/>
      <c r="F154" s="136">
        <v>0</v>
      </c>
      <c r="G154" s="137">
        <v>0.8</v>
      </c>
      <c r="H154" s="102" t="s">
        <v>465</v>
      </c>
      <c r="I154" s="100">
        <f>VLOOKUP($B154,'4. Material Balance Activities'!$C$16:$R$356,5,FALSE)*$G154-VLOOKUP($B154,'4. Material Balance Activities'!$C$16:$R$356,11,FALSE)*(1-$F154)</f>
        <v>1.43448</v>
      </c>
      <c r="J154" s="103">
        <f>(VLOOKUP($B154,'4. Material Balance Activities'!$C$16:$R$356,6,FALSE)*$G154-VLOOKUP($B154,'4. Material Balance Activities'!$C$16:$R$356,12,FALSE))*(1-$F154)</f>
        <v>1.9365479999999999</v>
      </c>
      <c r="K154" s="81">
        <f>(VLOOKUP($B154,'4. Material Balance Activities'!$C$16:$R$356,7,FALSE)*$G154-VLOOKUP($B154,'4. Material Balance Activities'!$C$16:$R$356,13,FALSE))*(1-$F154)</f>
        <v>1.9365479999999999</v>
      </c>
      <c r="L154" s="100" t="s">
        <v>121</v>
      </c>
      <c r="M154" s="103">
        <f>VLOOKUP($B154,'4. Material Balance Activities'!$C$16:$R$356,9,FALSE)*$G154-VLOOKUP($B154,'4. Material Balance Activities'!$C$16:$R$356,15,FALSE)*(1-$F154)</f>
        <v>5.3056109589041103E-3</v>
      </c>
      <c r="N154" s="81">
        <f>VLOOKUP($B154,'4. Material Balance Activities'!$C$16:$R$356,10,FALSE)*$G154-VLOOKUP($B154,'4. Material Balance Activities'!$C$16:$R$356,15,FALSE)*(1-$F154)</f>
        <v>5.3056109589041103E-3</v>
      </c>
    </row>
    <row r="155" spans="1:14">
      <c r="A155" s="194" t="s">
        <v>365</v>
      </c>
      <c r="B155" s="77" t="s">
        <v>414</v>
      </c>
      <c r="C155" s="135" t="s">
        <v>467</v>
      </c>
      <c r="D155" s="79" t="str">
        <f>IFERROR(IF(C155="No CAS","",INDEX('DEQ Pollutant List'!$C$7:$C$611,MATCH('5. Pollutant Emissions - MB'!C155,'DEQ Pollutant List'!$B$7:$B$611,0))),"")</f>
        <v>Methyl isobutyl ketone (MIBK, hexone)</v>
      </c>
      <c r="E155" s="113"/>
      <c r="F155" s="136">
        <v>0</v>
      </c>
      <c r="G155" s="137">
        <v>3.0000000000000001E-3</v>
      </c>
      <c r="H155" s="102" t="s">
        <v>465</v>
      </c>
      <c r="I155" s="100">
        <f>VLOOKUP($B155,'4. Material Balance Activities'!$C$16:$R$356,5,FALSE)*$G155-VLOOKUP($B155,'4. Material Balance Activities'!$C$16:$R$356,11,FALSE)*(1-$F155)</f>
        <v>6.3331874999999996E-2</v>
      </c>
      <c r="J155" s="103">
        <f>(VLOOKUP($B155,'4. Material Balance Activities'!$C$16:$R$356,6,FALSE)*$G155-VLOOKUP($B155,'4. Material Balance Activities'!$C$16:$R$356,12,FALSE))*(1-$F155)</f>
        <v>8.65535625E-2</v>
      </c>
      <c r="K155" s="81">
        <f>(VLOOKUP($B155,'4. Material Balance Activities'!$C$16:$R$356,7,FALSE)*$G155-VLOOKUP($B155,'4. Material Balance Activities'!$C$16:$R$356,13,FALSE))*(1-$F155)</f>
        <v>8.65535625E-2</v>
      </c>
      <c r="L155" s="100" t="s">
        <v>121</v>
      </c>
      <c r="M155" s="103">
        <f>VLOOKUP($B155,'4. Material Balance Activities'!$C$16:$R$356,9,FALSE)*$G155-VLOOKUP($B155,'4. Material Balance Activities'!$C$16:$R$356,15,FALSE)*(1-$F155)</f>
        <v>2.3713304794520547E-4</v>
      </c>
      <c r="N155" s="81">
        <f>VLOOKUP($B155,'4. Material Balance Activities'!$C$16:$R$356,10,FALSE)*$G155-VLOOKUP($B155,'4. Material Balance Activities'!$C$16:$R$356,15,FALSE)*(1-$F155)</f>
        <v>2.3713304794520547E-4</v>
      </c>
    </row>
    <row r="156" spans="1:14">
      <c r="A156" s="194" t="s">
        <v>365</v>
      </c>
      <c r="B156" s="77" t="s">
        <v>416</v>
      </c>
      <c r="C156" s="135" t="s">
        <v>467</v>
      </c>
      <c r="D156" s="79" t="str">
        <f>IFERROR(IF(C156="No CAS","",INDEX('DEQ Pollutant List'!$C$7:$C$611,MATCH('5. Pollutant Emissions - MB'!C156,'DEQ Pollutant List'!$B$7:$B$611,0))),"")</f>
        <v>Methyl isobutyl ketone (MIBK, hexone)</v>
      </c>
      <c r="E156" s="113"/>
      <c r="F156" s="136">
        <v>0</v>
      </c>
      <c r="G156" s="137">
        <v>0.17499999999999999</v>
      </c>
      <c r="H156" s="102" t="s">
        <v>465</v>
      </c>
      <c r="I156" s="100">
        <f>VLOOKUP($B156,'4. Material Balance Activities'!$C$16:$R$356,5,FALSE)*$G156-VLOOKUP($B156,'4. Material Balance Activities'!$C$16:$R$356,11,FALSE)*(1-$F156)</f>
        <v>0</v>
      </c>
      <c r="J156" s="103">
        <f>(VLOOKUP($B156,'4. Material Balance Activities'!$C$16:$R$356,6,FALSE)*$G156-VLOOKUP($B156,'4. Material Balance Activities'!$C$16:$R$356,12,FALSE))*(1-$F156)</f>
        <v>2.2461704999999994</v>
      </c>
      <c r="K156" s="81">
        <f>(VLOOKUP($B156,'4. Material Balance Activities'!$C$16:$R$356,7,FALSE)*$G156-VLOOKUP($B156,'4. Material Balance Activities'!$C$16:$R$356,13,FALSE))*(1-$F156)</f>
        <v>2.2461704999999994</v>
      </c>
      <c r="L156" s="100" t="s">
        <v>121</v>
      </c>
      <c r="M156" s="103">
        <f>VLOOKUP($B156,'4. Material Balance Activities'!$C$16:$R$356,9,FALSE)*$G156-VLOOKUP($B156,'4. Material Balance Activities'!$C$16:$R$356,15,FALSE)*(1-$F156)</f>
        <v>6.1538917808219165E-3</v>
      </c>
      <c r="N156" s="81">
        <f>VLOOKUP($B156,'4. Material Balance Activities'!$C$16:$R$356,10,FALSE)*$G156-VLOOKUP($B156,'4. Material Balance Activities'!$C$16:$R$356,15,FALSE)*(1-$F156)</f>
        <v>6.1538917808219165E-3</v>
      </c>
    </row>
    <row r="157" spans="1:14">
      <c r="A157" s="194" t="s">
        <v>365</v>
      </c>
      <c r="B157" s="77" t="s">
        <v>423</v>
      </c>
      <c r="C157" s="135" t="s">
        <v>467</v>
      </c>
      <c r="D157" s="79" t="str">
        <f>IFERROR(IF(C157="No CAS","",INDEX('DEQ Pollutant List'!$C$7:$C$611,MATCH('5. Pollutant Emissions - MB'!C157,'DEQ Pollutant List'!$B$7:$B$611,0))),"")</f>
        <v>Methyl isobutyl ketone (MIBK, hexone)</v>
      </c>
      <c r="E157" s="113"/>
      <c r="F157" s="136">
        <v>0</v>
      </c>
      <c r="G157" s="137">
        <v>0.01</v>
      </c>
      <c r="H157" s="102" t="s">
        <v>465</v>
      </c>
      <c r="I157" s="100">
        <f>VLOOKUP($B157,'4. Material Balance Activities'!$C$16:$R$356,5,FALSE)*$G157-VLOOKUP($B157,'4. Material Balance Activities'!$C$16:$R$356,11,FALSE)*(1-$F157)</f>
        <v>3.7172084012138631E-2</v>
      </c>
      <c r="J157" s="103">
        <f>(VLOOKUP($B157,'4. Material Balance Activities'!$C$16:$R$356,6,FALSE)*$G157-VLOOKUP($B157,'4. Material Balance Activities'!$C$16:$R$356,12,FALSE))*(1-$F157)</f>
        <v>4.4606500814566352E-2</v>
      </c>
      <c r="K157" s="81">
        <f>(VLOOKUP($B157,'4. Material Balance Activities'!$C$16:$R$356,7,FALSE)*$G157-VLOOKUP($B157,'4. Material Balance Activities'!$C$16:$R$356,13,FALSE))*(1-$F157)</f>
        <v>4.4606500814566352E-2</v>
      </c>
      <c r="L157" s="100" t="s">
        <v>121</v>
      </c>
      <c r="M157" s="103">
        <f>VLOOKUP($B157,'4. Material Balance Activities'!$C$16:$R$356,9,FALSE)*$G157-VLOOKUP($B157,'4. Material Balance Activities'!$C$16:$R$356,15,FALSE)*(1-$F157)</f>
        <v>1.2220959127278453E-4</v>
      </c>
      <c r="N157" s="81">
        <f>VLOOKUP($B157,'4. Material Balance Activities'!$C$16:$R$356,10,FALSE)*$G157-VLOOKUP($B157,'4. Material Balance Activities'!$C$16:$R$356,15,FALSE)*(1-$F157)</f>
        <v>1.2220959127278453E-4</v>
      </c>
    </row>
    <row r="158" spans="1:14">
      <c r="A158" s="194" t="s">
        <v>365</v>
      </c>
      <c r="B158" s="77" t="s">
        <v>425</v>
      </c>
      <c r="C158" s="135" t="s">
        <v>467</v>
      </c>
      <c r="D158" s="79" t="str">
        <f>IFERROR(IF(C158="No CAS","",INDEX('DEQ Pollutant List'!$C$7:$C$611,MATCH('5. Pollutant Emissions - MB'!C158,'DEQ Pollutant List'!$B$7:$B$611,0))),"")</f>
        <v>Methyl isobutyl ketone (MIBK, hexone)</v>
      </c>
      <c r="E158" s="113"/>
      <c r="F158" s="136">
        <v>0</v>
      </c>
      <c r="G158" s="137">
        <v>8.9999999999999993E-3</v>
      </c>
      <c r="H158" s="102" t="s">
        <v>465</v>
      </c>
      <c r="I158" s="100">
        <f>VLOOKUP($B158,'4. Material Balance Activities'!$C$16:$R$356,5,FALSE)*$G158-VLOOKUP($B158,'4. Material Balance Activities'!$C$16:$R$356,11,FALSE)*(1-$F158)</f>
        <v>48.930305284601502</v>
      </c>
      <c r="J158" s="103">
        <f>(VLOOKUP($B158,'4. Material Balance Activities'!$C$16:$R$356,6,FALSE)*$G158-VLOOKUP($B158,'4. Material Balance Activities'!$C$16:$R$356,12,FALSE))*(1-$F158)</f>
        <v>58.716366341521777</v>
      </c>
      <c r="K158" s="81">
        <f>(VLOOKUP($B158,'4. Material Balance Activities'!$C$16:$R$356,7,FALSE)*$G158-VLOOKUP($B158,'4. Material Balance Activities'!$C$16:$R$356,13,FALSE))*(1-$F158)</f>
        <v>58.716366341521777</v>
      </c>
      <c r="L158" s="100" t="s">
        <v>121</v>
      </c>
      <c r="M158" s="103">
        <f>VLOOKUP($B158,'4. Material Balance Activities'!$C$16:$R$356,9,FALSE)*$G158-VLOOKUP($B158,'4. Material Balance Activities'!$C$16:$R$356,15,FALSE)*(1-$F158)</f>
        <v>0.16086675710005965</v>
      </c>
      <c r="N158" s="81">
        <f>VLOOKUP($B158,'4. Material Balance Activities'!$C$16:$R$356,10,FALSE)*$G158-VLOOKUP($B158,'4. Material Balance Activities'!$C$16:$R$356,15,FALSE)*(1-$F158)</f>
        <v>0.16086675710005965</v>
      </c>
    </row>
    <row r="159" spans="1:14">
      <c r="A159" s="194" t="s">
        <v>365</v>
      </c>
      <c r="B159" s="77" t="s">
        <v>426</v>
      </c>
      <c r="C159" s="135" t="s">
        <v>467</v>
      </c>
      <c r="D159" s="79" t="str">
        <f>IFERROR(IF(C159="No CAS","",INDEX('DEQ Pollutant List'!$C$7:$C$611,MATCH('5. Pollutant Emissions - MB'!C159,'DEQ Pollutant List'!$B$7:$B$611,0))),"")</f>
        <v>Methyl isobutyl ketone (MIBK, hexone)</v>
      </c>
      <c r="E159" s="113"/>
      <c r="F159" s="136">
        <v>0</v>
      </c>
      <c r="G159" s="137">
        <v>0.1</v>
      </c>
      <c r="H159" s="102" t="s">
        <v>465</v>
      </c>
      <c r="I159" s="100">
        <f>VLOOKUP($B159,'4. Material Balance Activities'!$C$16:$R$356,5,FALSE)*$G159-VLOOKUP($B159,'4. Material Balance Activities'!$C$16:$R$356,11,FALSE)*(1-$F159)</f>
        <v>668.78459999999995</v>
      </c>
      <c r="J159" s="103">
        <f>(VLOOKUP($B159,'4. Material Balance Activities'!$C$16:$R$356,6,FALSE)*$G159-VLOOKUP($B159,'4. Material Balance Activities'!$C$16:$R$356,12,FALSE))*(1-$F159)</f>
        <v>983.7213480000006</v>
      </c>
      <c r="K159" s="81">
        <f>(VLOOKUP($B159,'4. Material Balance Activities'!$C$16:$R$356,7,FALSE)*$G159-VLOOKUP($B159,'4. Material Balance Activities'!$C$16:$R$356,13,FALSE))*(1-$F159)</f>
        <v>983.7213480000006</v>
      </c>
      <c r="L159" s="100" t="s">
        <v>121</v>
      </c>
      <c r="M159" s="103">
        <f>VLOOKUP($B159,'4. Material Balance Activities'!$C$16:$R$356,9,FALSE)*$G159-VLOOKUP($B159,'4. Material Balance Activities'!$C$16:$R$356,15,FALSE)*(1-$F159)</f>
        <v>2.6951269808219198</v>
      </c>
      <c r="N159" s="81">
        <f>VLOOKUP($B159,'4. Material Balance Activities'!$C$16:$R$356,10,FALSE)*$G159-VLOOKUP($B159,'4. Material Balance Activities'!$C$16:$R$356,15,FALSE)*(1-$F159)</f>
        <v>2.6951269808219198</v>
      </c>
    </row>
    <row r="160" spans="1:14">
      <c r="A160" s="194" t="s">
        <v>365</v>
      </c>
      <c r="B160" s="77" t="s">
        <v>448</v>
      </c>
      <c r="C160" s="135" t="s">
        <v>467</v>
      </c>
      <c r="D160" s="79" t="str">
        <f>IFERROR(IF(C160="No CAS","",INDEX('DEQ Pollutant List'!$C$7:$C$611,MATCH('5. Pollutant Emissions - MB'!C160,'DEQ Pollutant List'!$B$7:$B$611,0))),"")</f>
        <v>Methyl isobutyl ketone (MIBK, hexone)</v>
      </c>
      <c r="E160" s="113"/>
      <c r="F160" s="136">
        <v>0</v>
      </c>
      <c r="G160" s="137">
        <v>0.05</v>
      </c>
      <c r="H160" s="102" t="s">
        <v>465</v>
      </c>
      <c r="I160" s="100">
        <f>VLOOKUP($B160,'4. Material Balance Activities'!$C$16:$R$356,5,FALSE)*$G160-VLOOKUP($B160,'4. Material Balance Activities'!$C$16:$R$356,11,FALSE)*(1-$F160)</f>
        <v>0.18061312500000001</v>
      </c>
      <c r="J160" s="103">
        <f>(VLOOKUP($B160,'4. Material Balance Activities'!$C$16:$R$356,6,FALSE)*$G160-VLOOKUP($B160,'4. Material Balance Activities'!$C$16:$R$356,12,FALSE))*(1-$F160)</f>
        <v>0.21673574999999998</v>
      </c>
      <c r="K160" s="81">
        <f>(VLOOKUP($B160,'4. Material Balance Activities'!$C$16:$R$356,7,FALSE)*$G160-VLOOKUP($B160,'4. Material Balance Activities'!$C$16:$R$356,13,FALSE))*(1-$F160)</f>
        <v>0.21673574999999998</v>
      </c>
      <c r="L160" s="100" t="s">
        <v>121</v>
      </c>
      <c r="M160" s="103">
        <f>VLOOKUP($B160,'4. Material Balance Activities'!$C$16:$R$356,9,FALSE)*$G160-VLOOKUP($B160,'4. Material Balance Activities'!$C$16:$R$356,15,FALSE)*(1-$F160)</f>
        <v>5.9379657534246568E-4</v>
      </c>
      <c r="N160" s="81">
        <f>VLOOKUP($B160,'4. Material Balance Activities'!$C$16:$R$356,10,FALSE)*$G160-VLOOKUP($B160,'4. Material Balance Activities'!$C$16:$R$356,15,FALSE)*(1-$F160)</f>
        <v>5.9379657534246568E-4</v>
      </c>
    </row>
    <row r="161" spans="1:14">
      <c r="A161" s="194" t="s">
        <v>365</v>
      </c>
      <c r="B161" s="77" t="s">
        <v>367</v>
      </c>
      <c r="C161" s="135" t="s">
        <v>271</v>
      </c>
      <c r="D161" s="79" t="str">
        <f>IFERROR(IF(C161="No CAS","",INDEX('DEQ Pollutant List'!$C$7:$C$611,MATCH('5. Pollutant Emissions - MB'!C161,'DEQ Pollutant List'!$B$7:$B$611,0))),"")</f>
        <v>Hexane</v>
      </c>
      <c r="E161" s="113"/>
      <c r="F161" s="136">
        <v>0</v>
      </c>
      <c r="G161" s="137">
        <v>0.14000000000000001</v>
      </c>
      <c r="H161" s="102" t="s">
        <v>465</v>
      </c>
      <c r="I161" s="100">
        <f>VLOOKUP($B161,'4. Material Balance Activities'!$C$16:$R$356,5,FALSE)*$G161-VLOOKUP($B161,'4. Material Balance Activities'!$C$16:$R$356,11,FALSE)*(1-$F161)</f>
        <v>0.5619075</v>
      </c>
      <c r="J161" s="103">
        <f>(VLOOKUP($B161,'4. Material Balance Activities'!$C$16:$R$356,6,FALSE)*$G161-VLOOKUP($B161,'4. Material Balance Activities'!$C$16:$R$356,12,FALSE))*(1-$F161)</f>
        <v>1.5893955000000006</v>
      </c>
      <c r="K161" s="81">
        <f>(VLOOKUP($B161,'4. Material Balance Activities'!$C$16:$R$356,7,FALSE)*$G161-VLOOKUP($B161,'4. Material Balance Activities'!$C$16:$R$356,13,FALSE))*(1-$F161)</f>
        <v>1.5893955000000006</v>
      </c>
      <c r="L161" s="100" t="s">
        <v>121</v>
      </c>
      <c r="M161" s="103">
        <f>VLOOKUP($B161,'4. Material Balance Activities'!$C$16:$R$356,9,FALSE)*$G161-VLOOKUP($B161,'4. Material Balance Activities'!$C$16:$R$356,15,FALSE)*(1-$F161)</f>
        <v>4.3545082191780837E-3</v>
      </c>
      <c r="N161" s="81">
        <f>VLOOKUP($B161,'4. Material Balance Activities'!$C$16:$R$356,10,FALSE)*$G161-VLOOKUP($B161,'4. Material Balance Activities'!$C$16:$R$356,15,FALSE)*(1-$F161)</f>
        <v>4.3545082191780837E-3</v>
      </c>
    </row>
    <row r="162" spans="1:14">
      <c r="A162" s="194" t="s">
        <v>365</v>
      </c>
      <c r="B162" s="77" t="s">
        <v>370</v>
      </c>
      <c r="C162" s="135" t="s">
        <v>271</v>
      </c>
      <c r="D162" s="79" t="str">
        <f>IFERROR(IF(C162="No CAS","",INDEX('DEQ Pollutant List'!$C$7:$C$611,MATCH('5. Pollutant Emissions - MB'!C162,'DEQ Pollutant List'!$B$7:$B$611,0))),"")</f>
        <v>Hexane</v>
      </c>
      <c r="E162" s="113"/>
      <c r="F162" s="136">
        <v>0</v>
      </c>
      <c r="G162" s="137">
        <v>0.3</v>
      </c>
      <c r="H162" s="102" t="s">
        <v>465</v>
      </c>
      <c r="I162" s="100">
        <f>VLOOKUP($B162,'4. Material Balance Activities'!$C$16:$R$356,5,FALSE)*$G162-VLOOKUP($B162,'4. Material Balance Activities'!$C$16:$R$356,11,FALSE)*(1-$F162)</f>
        <v>8.8938281250000001E-2</v>
      </c>
      <c r="J162" s="103">
        <f>(VLOOKUP($B162,'4. Material Balance Activities'!$C$16:$R$356,6,FALSE)*$G162-VLOOKUP($B162,'4. Material Balance Activities'!$C$16:$R$356,12,FALSE))*(1-$F162)</f>
        <v>0.21345187499999999</v>
      </c>
      <c r="K162" s="81">
        <f>(VLOOKUP($B162,'4. Material Balance Activities'!$C$16:$R$356,7,FALSE)*$G162-VLOOKUP($B162,'4. Material Balance Activities'!$C$16:$R$356,13,FALSE))*(1-$F162)</f>
        <v>0.21345187499999999</v>
      </c>
      <c r="L162" s="100" t="s">
        <v>121</v>
      </c>
      <c r="M162" s="103">
        <f>VLOOKUP($B162,'4. Material Balance Activities'!$C$16:$R$356,9,FALSE)*$G162-VLOOKUP($B162,'4. Material Balance Activities'!$C$16:$R$356,15,FALSE)*(1-$F162)</f>
        <v>5.8479965753424656E-4</v>
      </c>
      <c r="N162" s="81">
        <f>VLOOKUP($B162,'4. Material Balance Activities'!$C$16:$R$356,10,FALSE)*$G162-VLOOKUP($B162,'4. Material Balance Activities'!$C$16:$R$356,15,FALSE)*(1-$F162)</f>
        <v>5.8479965753424656E-4</v>
      </c>
    </row>
    <row r="163" spans="1:14">
      <c r="A163" s="194" t="s">
        <v>365</v>
      </c>
      <c r="B163" s="77" t="s">
        <v>376</v>
      </c>
      <c r="C163" s="135" t="s">
        <v>271</v>
      </c>
      <c r="D163" s="79" t="str">
        <f>IFERROR(IF(C163="No CAS","",INDEX('DEQ Pollutant List'!$C$7:$C$611,MATCH('5. Pollutant Emissions - MB'!C163,'DEQ Pollutant List'!$B$7:$B$611,0))),"")</f>
        <v>Hexane</v>
      </c>
      <c r="E163" s="113"/>
      <c r="F163" s="136">
        <v>0</v>
      </c>
      <c r="G163" s="137">
        <v>0.4</v>
      </c>
      <c r="H163" s="102" t="s">
        <v>465</v>
      </c>
      <c r="I163" s="100">
        <f>VLOOKUP($B163,'4. Material Balance Activities'!$C$16:$R$356,5,FALSE)*$G163-VLOOKUP($B163,'4. Material Balance Activities'!$C$16:$R$356,11,FALSE)*(1-$F163)</f>
        <v>0</v>
      </c>
      <c r="J163" s="103">
        <f>(VLOOKUP($B163,'4. Material Balance Activities'!$C$16:$R$356,6,FALSE)*$G163-VLOOKUP($B163,'4. Material Balance Activities'!$C$16:$R$356,12,FALSE))*(1-$F163)</f>
        <v>0.19015199999999999</v>
      </c>
      <c r="K163" s="81">
        <f>(VLOOKUP($B163,'4. Material Balance Activities'!$C$16:$R$356,7,FALSE)*$G163-VLOOKUP($B163,'4. Material Balance Activities'!$C$16:$R$356,13,FALSE))*(1-$F163)</f>
        <v>0.19015199999999999</v>
      </c>
      <c r="L163" s="100" t="s">
        <v>121</v>
      </c>
      <c r="M163" s="103">
        <f>VLOOKUP($B163,'4. Material Balance Activities'!$C$16:$R$356,9,FALSE)*$G163-VLOOKUP($B163,'4. Material Balance Activities'!$C$16:$R$356,15,FALSE)*(1-$F163)</f>
        <v>5.2096438356164377E-4</v>
      </c>
      <c r="N163" s="81">
        <f>VLOOKUP($B163,'4. Material Balance Activities'!$C$16:$R$356,10,FALSE)*$G163-VLOOKUP($B163,'4. Material Balance Activities'!$C$16:$R$356,15,FALSE)*(1-$F163)</f>
        <v>5.2096438356164377E-4</v>
      </c>
    </row>
    <row r="164" spans="1:14">
      <c r="A164" s="194" t="s">
        <v>365</v>
      </c>
      <c r="B164" s="77" t="s">
        <v>388</v>
      </c>
      <c r="C164" s="135" t="s">
        <v>271</v>
      </c>
      <c r="D164" s="79" t="str">
        <f>IFERROR(IF(C164="No CAS","",INDEX('DEQ Pollutant List'!$C$7:$C$611,MATCH('5. Pollutant Emissions - MB'!C164,'DEQ Pollutant List'!$B$7:$B$611,0))),"")</f>
        <v>Hexane</v>
      </c>
      <c r="E164" s="113"/>
      <c r="F164" s="136">
        <v>0</v>
      </c>
      <c r="G164" s="137">
        <v>0.01</v>
      </c>
      <c r="H164" s="102" t="s">
        <v>465</v>
      </c>
      <c r="I164" s="100">
        <f>VLOOKUP($B164,'4. Material Balance Activities'!$C$16:$R$356,5,FALSE)*$G164-VLOOKUP($B164,'4. Material Balance Activities'!$C$16:$R$356,11,FALSE)*(1-$F164)</f>
        <v>0.64100860312499985</v>
      </c>
      <c r="J164" s="103">
        <f>(VLOOKUP($B164,'4. Material Balance Activities'!$C$16:$R$356,6,FALSE)*$G164-VLOOKUP($B164,'4. Material Balance Activities'!$C$16:$R$356,12,FALSE))*(1-$F164)</f>
        <v>0.76921032374999998</v>
      </c>
      <c r="K164" s="81">
        <f>(VLOOKUP($B164,'4. Material Balance Activities'!$C$16:$R$356,7,FALSE)*$G164-VLOOKUP($B164,'4. Material Balance Activities'!$C$16:$R$356,13,FALSE))*(1-$F164)</f>
        <v>0.76921032374999998</v>
      </c>
      <c r="L164" s="100" t="s">
        <v>121</v>
      </c>
      <c r="M164" s="103">
        <f>VLOOKUP($B164,'4. Material Balance Activities'!$C$16:$R$356,9,FALSE)*$G164-VLOOKUP($B164,'4. Material Balance Activities'!$C$16:$R$356,15,FALSE)*(1-$F164)</f>
        <v>2.107425544520548E-3</v>
      </c>
      <c r="N164" s="81">
        <f>VLOOKUP($B164,'4. Material Balance Activities'!$C$16:$R$356,10,FALSE)*$G164-VLOOKUP($B164,'4. Material Balance Activities'!$C$16:$R$356,15,FALSE)*(1-$F164)</f>
        <v>2.107425544520548E-3</v>
      </c>
    </row>
    <row r="165" spans="1:14">
      <c r="A165" s="194" t="s">
        <v>365</v>
      </c>
      <c r="B165" s="77" t="s">
        <v>395</v>
      </c>
      <c r="C165" s="135" t="s">
        <v>271</v>
      </c>
      <c r="D165" s="79" t="str">
        <f>IFERROR(IF(C165="No CAS","",INDEX('DEQ Pollutant List'!$C$7:$C$611,MATCH('5. Pollutant Emissions - MB'!C165,'DEQ Pollutant List'!$B$7:$B$611,0))),"")</f>
        <v>Hexane</v>
      </c>
      <c r="E165" s="113"/>
      <c r="F165" s="136">
        <v>0</v>
      </c>
      <c r="G165" s="137">
        <v>0.03</v>
      </c>
      <c r="H165" s="102" t="s">
        <v>465</v>
      </c>
      <c r="I165" s="100">
        <f>VLOOKUP($B165,'4. Material Balance Activities'!$C$16:$R$356,5,FALSE)*$G165-VLOOKUP($B165,'4. Material Balance Activities'!$C$16:$R$356,11,FALSE)*(1-$F165)</f>
        <v>0.53480249999999985</v>
      </c>
      <c r="J165" s="103">
        <f>(VLOOKUP($B165,'4. Material Balance Activities'!$C$16:$R$356,6,FALSE)*$G165-VLOOKUP($B165,'4. Material Balance Activities'!$C$16:$R$356,12,FALSE))*(1-$F165)</f>
        <v>0.79938899999999991</v>
      </c>
      <c r="K165" s="81">
        <f>(VLOOKUP($B165,'4. Material Balance Activities'!$C$16:$R$356,7,FALSE)*$G165-VLOOKUP($B165,'4. Material Balance Activities'!$C$16:$R$356,13,FALSE))*(1-$F165)</f>
        <v>0.79938899999999991</v>
      </c>
      <c r="L165" s="100" t="s">
        <v>121</v>
      </c>
      <c r="M165" s="103">
        <f>VLOOKUP($B165,'4. Material Balance Activities'!$C$16:$R$356,9,FALSE)*$G165-VLOOKUP($B165,'4. Material Balance Activities'!$C$16:$R$356,15,FALSE)*(1-$F165)</f>
        <v>2.1901068493150682E-3</v>
      </c>
      <c r="N165" s="81">
        <f>VLOOKUP($B165,'4. Material Balance Activities'!$C$16:$R$356,10,FALSE)*$G165-VLOOKUP($B165,'4. Material Balance Activities'!$C$16:$R$356,15,FALSE)*(1-$F165)</f>
        <v>2.1901068493150682E-3</v>
      </c>
    </row>
    <row r="166" spans="1:14">
      <c r="A166" s="194" t="s">
        <v>365</v>
      </c>
      <c r="B166" s="77" t="s">
        <v>403</v>
      </c>
      <c r="C166" s="135" t="s">
        <v>271</v>
      </c>
      <c r="D166" s="79" t="str">
        <f>IFERROR(IF(C166="No CAS","",INDEX('DEQ Pollutant List'!$C$7:$C$611,MATCH('5. Pollutant Emissions - MB'!C166,'DEQ Pollutant List'!$B$7:$B$611,0))),"")</f>
        <v>Hexane</v>
      </c>
      <c r="E166" s="113"/>
      <c r="F166" s="136">
        <v>0</v>
      </c>
      <c r="G166" s="137">
        <v>0.2</v>
      </c>
      <c r="H166" s="102" t="s">
        <v>465</v>
      </c>
      <c r="I166" s="100">
        <f>VLOOKUP($B166,'4. Material Balance Activities'!$C$16:$R$356,5,FALSE)*$G166-VLOOKUP($B166,'4. Material Balance Activities'!$C$16:$R$356,11,FALSE)*(1-$F166)</f>
        <v>4.6036799999999998</v>
      </c>
      <c r="J166" s="103">
        <f>(VLOOKUP($B166,'4. Material Balance Activities'!$C$16:$R$356,6,FALSE)*$G166-VLOOKUP($B166,'4. Material Balance Activities'!$C$16:$R$356,12,FALSE))*(1-$F166)</f>
        <v>12.890304</v>
      </c>
      <c r="K166" s="81">
        <f>(VLOOKUP($B166,'4. Material Balance Activities'!$C$16:$R$356,7,FALSE)*$G166-VLOOKUP($B166,'4. Material Balance Activities'!$C$16:$R$356,13,FALSE))*(1-$F166)</f>
        <v>12.890304</v>
      </c>
      <c r="L166" s="100" t="s">
        <v>121</v>
      </c>
      <c r="M166" s="103">
        <f>VLOOKUP($B166,'4. Material Balance Activities'!$C$16:$R$356,9,FALSE)*$G166-VLOOKUP($B166,'4. Material Balance Activities'!$C$16:$R$356,15,FALSE)*(1-$F166)</f>
        <v>3.5315901369863012E-2</v>
      </c>
      <c r="N166" s="81">
        <f>VLOOKUP($B166,'4. Material Balance Activities'!$C$16:$R$356,10,FALSE)*$G166-VLOOKUP($B166,'4. Material Balance Activities'!$C$16:$R$356,15,FALSE)*(1-$F166)</f>
        <v>3.5315901369863012E-2</v>
      </c>
    </row>
    <row r="167" spans="1:14">
      <c r="A167" s="194" t="s">
        <v>365</v>
      </c>
      <c r="B167" s="77" t="s">
        <v>424</v>
      </c>
      <c r="C167" s="135" t="s">
        <v>271</v>
      </c>
      <c r="D167" s="79" t="str">
        <f>IFERROR(IF(C167="No CAS","",INDEX('DEQ Pollutant List'!$C$7:$C$611,MATCH('5. Pollutant Emissions - MB'!C167,'DEQ Pollutant List'!$B$7:$B$611,0))),"")</f>
        <v>Hexane</v>
      </c>
      <c r="E167" s="113"/>
      <c r="F167" s="136">
        <v>0</v>
      </c>
      <c r="G167" s="137">
        <v>0.15</v>
      </c>
      <c r="H167" s="102" t="s">
        <v>465</v>
      </c>
      <c r="I167" s="100">
        <f>VLOOKUP($B167,'4. Material Balance Activities'!$C$16:$R$356,5,FALSE)*$G167-VLOOKUP($B167,'4. Material Balance Activities'!$C$16:$R$356,11,FALSE)*(1-$F167)</f>
        <v>0</v>
      </c>
      <c r="J167" s="103">
        <f>(VLOOKUP($B167,'4. Material Balance Activities'!$C$16:$R$356,6,FALSE)*$G167-VLOOKUP($B167,'4. Material Balance Activities'!$C$16:$R$356,12,FALSE))*(1-$F167)</f>
        <v>0.8380918125000002</v>
      </c>
      <c r="K167" s="81">
        <f>(VLOOKUP($B167,'4. Material Balance Activities'!$C$16:$R$356,7,FALSE)*$G167-VLOOKUP($B167,'4. Material Balance Activities'!$C$16:$R$356,13,FALSE))*(1-$F167)</f>
        <v>0.8380918125000002</v>
      </c>
      <c r="L167" s="100" t="s">
        <v>121</v>
      </c>
      <c r="M167" s="103">
        <f>VLOOKUP($B167,'4. Material Balance Activities'!$C$16:$R$356,9,FALSE)*$G167-VLOOKUP($B167,'4. Material Balance Activities'!$C$16:$R$356,15,FALSE)*(1-$F167)</f>
        <v>2.2961419520547951E-3</v>
      </c>
      <c r="N167" s="81">
        <f>VLOOKUP($B167,'4. Material Balance Activities'!$C$16:$R$356,10,FALSE)*$G167-VLOOKUP($B167,'4. Material Balance Activities'!$C$16:$R$356,15,FALSE)*(1-$F167)</f>
        <v>2.2961419520547951E-3</v>
      </c>
    </row>
    <row r="168" spans="1:14">
      <c r="A168" s="194" t="s">
        <v>365</v>
      </c>
      <c r="B168" s="77" t="s">
        <v>428</v>
      </c>
      <c r="C168" s="135" t="s">
        <v>271</v>
      </c>
      <c r="D168" s="79" t="str">
        <f>IFERROR(IF(C168="No CAS","",INDEX('DEQ Pollutant List'!$C$7:$C$611,MATCH('5. Pollutant Emissions - MB'!C168,'DEQ Pollutant List'!$B$7:$B$611,0))),"")</f>
        <v>Hexane</v>
      </c>
      <c r="E168" s="113"/>
      <c r="F168" s="136">
        <v>0</v>
      </c>
      <c r="G168" s="137">
        <v>0.15</v>
      </c>
      <c r="H168" s="102" t="s">
        <v>465</v>
      </c>
      <c r="I168" s="100">
        <f>VLOOKUP($B168,'4. Material Balance Activities'!$C$16:$R$356,5,FALSE)*$G168-VLOOKUP($B168,'4. Material Balance Activities'!$C$16:$R$356,11,FALSE)*(1-$F168)</f>
        <v>0.86201718749999989</v>
      </c>
      <c r="J168" s="103">
        <f>(VLOOKUP($B168,'4. Material Balance Activities'!$C$16:$R$356,6,FALSE)*$G168-VLOOKUP($B168,'4. Material Balance Activities'!$C$16:$R$356,12,FALSE))*(1-$F168)</f>
        <v>2.0688412500000006</v>
      </c>
      <c r="K168" s="81">
        <f>(VLOOKUP($B168,'4. Material Balance Activities'!$C$16:$R$356,7,FALSE)*$G168-VLOOKUP($B168,'4. Material Balance Activities'!$C$16:$R$356,13,FALSE))*(1-$F168)</f>
        <v>2.0688412500000006</v>
      </c>
      <c r="L168" s="100" t="s">
        <v>121</v>
      </c>
      <c r="M168" s="103">
        <f>VLOOKUP($B168,'4. Material Balance Activities'!$C$16:$R$356,9,FALSE)*$G168-VLOOKUP($B168,'4. Material Balance Activities'!$C$16:$R$356,15,FALSE)*(1-$F168)</f>
        <v>5.6680582191780838E-3</v>
      </c>
      <c r="N168" s="81">
        <f>VLOOKUP($B168,'4. Material Balance Activities'!$C$16:$R$356,10,FALSE)*$G168-VLOOKUP($B168,'4. Material Balance Activities'!$C$16:$R$356,15,FALSE)*(1-$F168)</f>
        <v>5.6680582191780838E-3</v>
      </c>
    </row>
    <row r="169" spans="1:14">
      <c r="A169" s="194" t="s">
        <v>365</v>
      </c>
      <c r="B169" s="77" t="s">
        <v>396</v>
      </c>
      <c r="C169" s="135" t="s">
        <v>323</v>
      </c>
      <c r="D169" s="79" t="str">
        <f>IFERROR(IF(C169="No CAS","",INDEX('DEQ Pollutant List'!$C$7:$C$611,MATCH('5. Pollutant Emissions - MB'!C169,'DEQ Pollutant List'!$B$7:$B$611,0))),"")</f>
        <v>Dichloromethane (methylene chloride)</v>
      </c>
      <c r="E169" s="113"/>
      <c r="F169" s="136">
        <v>0</v>
      </c>
      <c r="G169" s="137">
        <v>0.55000000000000004</v>
      </c>
      <c r="H169" s="102" t="s">
        <v>465</v>
      </c>
      <c r="I169" s="100">
        <f>VLOOKUP($B169,'4. Material Balance Activities'!$C$16:$R$356,5,FALSE)*$G169-VLOOKUP($B169,'4. Material Balance Activities'!$C$16:$R$356,11,FALSE)*(1-$F169)</f>
        <v>4.1799037500000011</v>
      </c>
      <c r="J169" s="103">
        <f>(VLOOKUP($B169,'4. Material Balance Activities'!$C$16:$R$356,6,FALSE)*$G169-VLOOKUP($B169,'4. Material Balance Activities'!$C$16:$R$356,12,FALSE))*(1-$F169)</f>
        <v>5.0158845000000012</v>
      </c>
      <c r="K169" s="81">
        <f>(VLOOKUP($B169,'4. Material Balance Activities'!$C$16:$R$356,7,FALSE)*$G169-VLOOKUP($B169,'4. Material Balance Activities'!$C$16:$R$356,13,FALSE))*(1-$F169)</f>
        <v>5.0158845000000012</v>
      </c>
      <c r="L169" s="100" t="s">
        <v>121</v>
      </c>
      <c r="M169" s="103">
        <f>VLOOKUP($B169,'4. Material Balance Activities'!$C$16:$R$356,9,FALSE)*$G169-VLOOKUP($B169,'4. Material Balance Activities'!$C$16:$R$356,15,FALSE)*(1-$F169)</f>
        <v>1.3742149315068496E-2</v>
      </c>
      <c r="N169" s="81">
        <f>VLOOKUP($B169,'4. Material Balance Activities'!$C$16:$R$356,10,FALSE)*$G169-VLOOKUP($B169,'4. Material Balance Activities'!$C$16:$R$356,15,FALSE)*(1-$F169)</f>
        <v>1.3742149315068496E-2</v>
      </c>
    </row>
    <row r="170" spans="1:14">
      <c r="A170" s="194" t="s">
        <v>365</v>
      </c>
      <c r="B170" s="77" t="s">
        <v>373</v>
      </c>
      <c r="C170" s="135" t="s">
        <v>327</v>
      </c>
      <c r="D170" s="79" t="str">
        <f>IFERROR(IF(C170="No CAS","",INDEX('DEQ Pollutant List'!$C$7:$C$611,MATCH('5. Pollutant Emissions - MB'!C170,'DEQ Pollutant List'!$B$7:$B$611,0))),"")</f>
        <v>Styrene</v>
      </c>
      <c r="E170" s="113"/>
      <c r="F170" s="136">
        <v>0</v>
      </c>
      <c r="G170" s="137">
        <v>0.25</v>
      </c>
      <c r="H170" s="102" t="s">
        <v>465</v>
      </c>
      <c r="I170" s="100">
        <f>VLOOKUP($B170,'4. Material Balance Activities'!$C$16:$R$356,5,FALSE)*$G170-VLOOKUP($B170,'4. Material Balance Activities'!$C$16:$R$356,11,FALSE)*(1-$F170)</f>
        <v>0</v>
      </c>
      <c r="J170" s="103">
        <f>(VLOOKUP($B170,'4. Material Balance Activities'!$C$16:$R$356,6,FALSE)*$G170-VLOOKUP($B170,'4. Material Balance Activities'!$C$16:$R$356,12,FALSE))*(1-$F170)</f>
        <v>0.26505562499999991</v>
      </c>
      <c r="K170" s="81">
        <f>(VLOOKUP($B170,'4. Material Balance Activities'!$C$16:$R$356,7,FALSE)*$G170-VLOOKUP($B170,'4. Material Balance Activities'!$C$16:$R$356,13,FALSE))*(1-$F170)</f>
        <v>0.26505562499999991</v>
      </c>
      <c r="L170" s="100" t="s">
        <v>121</v>
      </c>
      <c r="M170" s="103">
        <f>VLOOKUP($B170,'4. Material Balance Activities'!$C$16:$R$356,9,FALSE)*$G170-VLOOKUP($B170,'4. Material Balance Activities'!$C$16:$R$356,15,FALSE)*(1-$F170)</f>
        <v>7.2617979452054763E-4</v>
      </c>
      <c r="N170" s="81">
        <f>VLOOKUP($B170,'4. Material Balance Activities'!$C$16:$R$356,10,FALSE)*$G170-VLOOKUP($B170,'4. Material Balance Activities'!$C$16:$R$356,15,FALSE)*(1-$F170)</f>
        <v>7.2617979452054763E-4</v>
      </c>
    </row>
    <row r="171" spans="1:14">
      <c r="A171" s="194" t="s">
        <v>365</v>
      </c>
      <c r="B171" s="77" t="s">
        <v>374</v>
      </c>
      <c r="C171" s="135" t="s">
        <v>327</v>
      </c>
      <c r="D171" s="79" t="str">
        <f>IFERROR(IF(C171="No CAS","",INDEX('DEQ Pollutant List'!$C$7:$C$611,MATCH('5. Pollutant Emissions - MB'!C171,'DEQ Pollutant List'!$B$7:$B$611,0))),"")</f>
        <v>Styrene</v>
      </c>
      <c r="E171" s="113"/>
      <c r="F171" s="136">
        <v>0</v>
      </c>
      <c r="G171" s="137">
        <v>0.25</v>
      </c>
      <c r="H171" s="102" t="s">
        <v>465</v>
      </c>
      <c r="I171" s="100">
        <f>VLOOKUP($B171,'4. Material Balance Activities'!$C$16:$R$356,5,FALSE)*$G171-VLOOKUP($B171,'4. Material Balance Activities'!$C$16:$R$356,11,FALSE)*(1-$F171)</f>
        <v>3.8285812499999996</v>
      </c>
      <c r="J171" s="103">
        <f>(VLOOKUP($B171,'4. Material Balance Activities'!$C$16:$R$356,6,FALSE)*$G171-VLOOKUP($B171,'4. Material Balance Activities'!$C$16:$R$356,12,FALSE))*(1-$F171)</f>
        <v>4.5942974999999988</v>
      </c>
      <c r="K171" s="81">
        <f>(VLOOKUP($B171,'4. Material Balance Activities'!$C$16:$R$356,7,FALSE)*$G171-VLOOKUP($B171,'4. Material Balance Activities'!$C$16:$R$356,13,FALSE))*(1-$F171)</f>
        <v>4.5942974999999988</v>
      </c>
      <c r="L171" s="100" t="s">
        <v>121</v>
      </c>
      <c r="M171" s="103">
        <f>VLOOKUP($B171,'4. Material Balance Activities'!$C$16:$R$356,9,FALSE)*$G171-VLOOKUP($B171,'4. Material Balance Activities'!$C$16:$R$356,15,FALSE)*(1-$F171)</f>
        <v>1.2587116438356161E-2</v>
      </c>
      <c r="N171" s="81">
        <f>VLOOKUP($B171,'4. Material Balance Activities'!$C$16:$R$356,10,FALSE)*$G171-VLOOKUP($B171,'4. Material Balance Activities'!$C$16:$R$356,15,FALSE)*(1-$F171)</f>
        <v>1.2587116438356161E-2</v>
      </c>
    </row>
    <row r="172" spans="1:14">
      <c r="A172" s="194" t="s">
        <v>365</v>
      </c>
      <c r="B172" s="77" t="s">
        <v>401</v>
      </c>
      <c r="C172" s="135" t="s">
        <v>327</v>
      </c>
      <c r="D172" s="79" t="str">
        <f>IFERROR(IF(C172="No CAS","",INDEX('DEQ Pollutant List'!$C$7:$C$611,MATCH('5. Pollutant Emissions - MB'!C172,'DEQ Pollutant List'!$B$7:$B$611,0))),"")</f>
        <v>Styrene</v>
      </c>
      <c r="E172" s="113"/>
      <c r="F172" s="136">
        <v>0</v>
      </c>
      <c r="G172" s="137">
        <v>0.15</v>
      </c>
      <c r="H172" s="102" t="s">
        <v>465</v>
      </c>
      <c r="I172" s="100">
        <f>VLOOKUP($B172,'4. Material Balance Activities'!$C$16:$R$356,5,FALSE)*$G172-VLOOKUP($B172,'4. Material Balance Activities'!$C$16:$R$356,11,FALSE)*(1-$F172)</f>
        <v>0</v>
      </c>
      <c r="J172" s="103">
        <f>(VLOOKUP($B172,'4. Material Balance Activities'!$C$16:$R$356,6,FALSE)*$G172-VLOOKUP($B172,'4. Material Balance Activities'!$C$16:$R$356,12,FALSE))*(1-$F172)</f>
        <v>3.3927119999999986</v>
      </c>
      <c r="K172" s="81">
        <f>(VLOOKUP($B172,'4. Material Balance Activities'!$C$16:$R$356,7,FALSE)*$G172-VLOOKUP($B172,'4. Material Balance Activities'!$C$16:$R$356,13,FALSE))*(1-$F172)</f>
        <v>3.3927119999999986</v>
      </c>
      <c r="L172" s="100" t="s">
        <v>121</v>
      </c>
      <c r="M172" s="103">
        <f>VLOOKUP($B172,'4. Material Balance Activities'!$C$16:$R$356,9,FALSE)*$G172-VLOOKUP($B172,'4. Material Balance Activities'!$C$16:$R$356,15,FALSE)*(1-$F172)</f>
        <v>9.2951013698630101E-3</v>
      </c>
      <c r="N172" s="81">
        <f>VLOOKUP($B172,'4. Material Balance Activities'!$C$16:$R$356,10,FALSE)*$G172-VLOOKUP($B172,'4. Material Balance Activities'!$C$16:$R$356,15,FALSE)*(1-$F172)</f>
        <v>9.2951013698630101E-3</v>
      </c>
    </row>
    <row r="173" spans="1:14">
      <c r="A173" s="194" t="s">
        <v>365</v>
      </c>
      <c r="B173" s="77" t="s">
        <v>400</v>
      </c>
      <c r="C173" s="135" t="s">
        <v>272</v>
      </c>
      <c r="D173" s="79" t="str">
        <f>IFERROR(IF(C173="No CAS","",INDEX('DEQ Pollutant List'!$C$7:$C$611,MATCH('5. Pollutant Emissions - MB'!C173,'DEQ Pollutant List'!$B$7:$B$611,0))),"")</f>
        <v>Lead and compounds</v>
      </c>
      <c r="E173" s="113"/>
      <c r="F173" s="136">
        <v>0</v>
      </c>
      <c r="G173" s="137">
        <v>3.8300000000000001E-2</v>
      </c>
      <c r="H173" s="102" t="s">
        <v>465</v>
      </c>
      <c r="I173" s="100">
        <f>VLOOKUP($B173,'4. Material Balance Activities'!$C$16:$R$356,5,FALSE)*$G173-VLOOKUP($B173,'4. Material Balance Activities'!$C$16:$R$356,11,FALSE)*(1-$F173)</f>
        <v>5.3802643124999994E-2</v>
      </c>
      <c r="J173" s="103">
        <f>(VLOOKUP($B173,'4. Material Balance Activities'!$C$16:$R$356,6,FALSE)*$G173-VLOOKUP($B173,'4. Material Balance Activities'!$C$16:$R$356,12,FALSE))*(1-$F173)</f>
        <v>6.4563171750000009E-2</v>
      </c>
      <c r="K173" s="81">
        <f>(VLOOKUP($B173,'4. Material Balance Activities'!$C$16:$R$356,7,FALSE)*$G173-VLOOKUP($B173,'4. Material Balance Activities'!$C$16:$R$356,13,FALSE))*(1-$F173)</f>
        <v>6.4563171750000009E-2</v>
      </c>
      <c r="L173" s="100" t="s">
        <v>121</v>
      </c>
      <c r="M173" s="103">
        <f>VLOOKUP($B173,'4. Material Balance Activities'!$C$16:$R$356,9,FALSE)*$G173-VLOOKUP($B173,'4. Material Balance Activities'!$C$16:$R$356,15,FALSE)*(1-$F173)</f>
        <v>1.7688540205479454E-4</v>
      </c>
      <c r="N173" s="81">
        <f>VLOOKUP($B173,'4. Material Balance Activities'!$C$16:$R$356,10,FALSE)*$G173-VLOOKUP($B173,'4. Material Balance Activities'!$C$16:$R$356,15,FALSE)*(1-$F173)</f>
        <v>1.7688540205479454E-4</v>
      </c>
    </row>
    <row r="174" spans="1:14">
      <c r="A174" s="194" t="s">
        <v>365</v>
      </c>
      <c r="B174" s="77" t="s">
        <v>439</v>
      </c>
      <c r="C174" s="135" t="s">
        <v>474</v>
      </c>
      <c r="D174" s="79" t="str">
        <f>IFERROR(IF(C174="No CAS","",INDEX('DEQ Pollutant List'!$C$7:$C$611,MATCH('5. Pollutant Emissions - MB'!C174,'DEQ Pollutant List'!$B$7:$B$611,0))),"")</f>
        <v>Hydroquinone</v>
      </c>
      <c r="E174" s="113"/>
      <c r="F174" s="136">
        <v>0</v>
      </c>
      <c r="G174" s="137">
        <v>0.01</v>
      </c>
      <c r="H174" s="102" t="s">
        <v>465</v>
      </c>
      <c r="I174" s="100">
        <f>VLOOKUP($B174,'4. Material Balance Activities'!$C$16:$R$356,5,FALSE)*$G174-VLOOKUP($B174,'4. Material Balance Activities'!$C$16:$R$356,11,FALSE)*(1-$F174)</f>
        <v>1.4334375000000002E-2</v>
      </c>
      <c r="J174" s="103">
        <f>(VLOOKUP($B174,'4. Material Balance Activities'!$C$16:$R$356,6,FALSE)*$G174-VLOOKUP($B174,'4. Material Balance Activities'!$C$16:$R$356,12,FALSE))*(1-$F174)</f>
        <v>1.7201249999999998E-2</v>
      </c>
      <c r="K174" s="81">
        <f>(VLOOKUP($B174,'4. Material Balance Activities'!$C$16:$R$356,7,FALSE)*$G174-VLOOKUP($B174,'4. Material Balance Activities'!$C$16:$R$356,13,FALSE))*(1-$F174)</f>
        <v>1.7201249999999998E-2</v>
      </c>
      <c r="L174" s="100" t="s">
        <v>121</v>
      </c>
      <c r="M174" s="103">
        <f>VLOOKUP($B174,'4. Material Balance Activities'!$C$16:$R$356,9,FALSE)*$G174-VLOOKUP($B174,'4. Material Balance Activities'!$C$16:$R$356,15,FALSE)*(1-$F174)</f>
        <v>4.7126712328767121E-5</v>
      </c>
      <c r="N174" s="81">
        <f>VLOOKUP($B174,'4. Material Balance Activities'!$C$16:$R$356,10,FALSE)*$G174-VLOOKUP($B174,'4. Material Balance Activities'!$C$16:$R$356,15,FALSE)*(1-$F174)</f>
        <v>4.7126712328767121E-5</v>
      </c>
    </row>
    <row r="175" spans="1:14">
      <c r="A175" s="194" t="s">
        <v>365</v>
      </c>
      <c r="B175" s="77" t="s">
        <v>440</v>
      </c>
      <c r="C175" s="135" t="s">
        <v>474</v>
      </c>
      <c r="D175" s="79" t="str">
        <f>IFERROR(IF(C175="No CAS","",INDEX('DEQ Pollutant List'!$C$7:$C$611,MATCH('5. Pollutant Emissions - MB'!C175,'DEQ Pollutant List'!$B$7:$B$611,0))),"")</f>
        <v>Hydroquinone</v>
      </c>
      <c r="E175" s="113"/>
      <c r="F175" s="136">
        <v>0</v>
      </c>
      <c r="G175" s="137">
        <v>0.01</v>
      </c>
      <c r="H175" s="102" t="s">
        <v>465</v>
      </c>
      <c r="I175" s="100">
        <f>VLOOKUP($B175,'4. Material Balance Activities'!$C$16:$R$356,5,FALSE)*$G175-VLOOKUP($B175,'4. Material Balance Activities'!$C$16:$R$356,11,FALSE)*(1-$F175)</f>
        <v>2.1093032812500002E-2</v>
      </c>
      <c r="J175" s="103">
        <f>(VLOOKUP($B175,'4. Material Balance Activities'!$C$16:$R$356,6,FALSE)*$G175-VLOOKUP($B175,'4. Material Balance Activities'!$C$16:$R$356,12,FALSE))*(1-$F175)</f>
        <v>3.0936448125000005E-2</v>
      </c>
      <c r="K175" s="81">
        <f>(VLOOKUP($B175,'4. Material Balance Activities'!$C$16:$R$356,7,FALSE)*$G175-VLOOKUP($B175,'4. Material Balance Activities'!$C$16:$R$356,13,FALSE))*(1-$F175)</f>
        <v>3.0936448125000005E-2</v>
      </c>
      <c r="L175" s="100" t="s">
        <v>121</v>
      </c>
      <c r="M175" s="103">
        <f>VLOOKUP($B175,'4. Material Balance Activities'!$C$16:$R$356,9,FALSE)*$G175-VLOOKUP($B175,'4. Material Balance Activities'!$C$16:$R$356,15,FALSE)*(1-$F175)</f>
        <v>8.4757392123287686E-5</v>
      </c>
      <c r="N175" s="81">
        <f>VLOOKUP($B175,'4. Material Balance Activities'!$C$16:$R$356,10,FALSE)*$G175-VLOOKUP($B175,'4. Material Balance Activities'!$C$16:$R$356,15,FALSE)*(1-$F175)</f>
        <v>8.4757392123287686E-5</v>
      </c>
    </row>
    <row r="176" spans="1:14">
      <c r="A176" s="194" t="s">
        <v>365</v>
      </c>
      <c r="B176" s="77" t="s">
        <v>372</v>
      </c>
      <c r="C176" s="135" t="s">
        <v>473</v>
      </c>
      <c r="D176" s="79" t="str">
        <f>IFERROR(IF(C176="No CAS","",INDEX('DEQ Pollutant List'!$C$7:$C$611,MATCH('5. Pollutant Emissions - MB'!C176,'DEQ Pollutant List'!$B$7:$B$611,0))),"")</f>
        <v>Dibutyl phthalate</v>
      </c>
      <c r="E176" s="113"/>
      <c r="F176" s="136">
        <v>0</v>
      </c>
      <c r="G176" s="137">
        <v>0.05</v>
      </c>
      <c r="H176" s="102" t="s">
        <v>465</v>
      </c>
      <c r="I176" s="100">
        <f>VLOOKUP($B176,'4. Material Balance Activities'!$C$16:$R$356,5,FALSE)*$G176-VLOOKUP($B176,'4. Material Balance Activities'!$C$16:$R$356,11,FALSE)*(1-$F176)</f>
        <v>0</v>
      </c>
      <c r="J176" s="103">
        <f>(VLOOKUP($B176,'4. Material Balance Activities'!$C$16:$R$356,6,FALSE)*$G176-VLOOKUP($B176,'4. Material Balance Activities'!$C$16:$R$356,12,FALSE))*(1-$F176)</f>
        <v>0.26346060000000004</v>
      </c>
      <c r="K176" s="81">
        <f>(VLOOKUP($B176,'4. Material Balance Activities'!$C$16:$R$356,7,FALSE)*$G176-VLOOKUP($B176,'4. Material Balance Activities'!$C$16:$R$356,13,FALSE))*(1-$F176)</f>
        <v>0.26346060000000004</v>
      </c>
      <c r="L176" s="100" t="s">
        <v>121</v>
      </c>
      <c r="M176" s="103">
        <f>VLOOKUP($B176,'4. Material Balance Activities'!$C$16:$R$356,9,FALSE)*$G176-VLOOKUP($B176,'4. Material Balance Activities'!$C$16:$R$356,15,FALSE)*(1-$F176)</f>
        <v>7.2180986301369871E-4</v>
      </c>
      <c r="N176" s="81">
        <f>VLOOKUP($B176,'4. Material Balance Activities'!$C$16:$R$356,10,FALSE)*$G176-VLOOKUP($B176,'4. Material Balance Activities'!$C$16:$R$356,15,FALSE)*(1-$F176)</f>
        <v>7.2180986301369871E-4</v>
      </c>
    </row>
    <row r="177" spans="1:14">
      <c r="A177" s="194" t="s">
        <v>365</v>
      </c>
      <c r="B177" s="77" t="s">
        <v>394</v>
      </c>
      <c r="C177" s="135" t="s">
        <v>473</v>
      </c>
      <c r="D177" s="79" t="str">
        <f>IFERROR(IF(C177="No CAS","",INDEX('DEQ Pollutant List'!$C$7:$C$611,MATCH('5. Pollutant Emissions - MB'!C177,'DEQ Pollutant List'!$B$7:$B$611,0))),"")</f>
        <v>Dibutyl phthalate</v>
      </c>
      <c r="E177" s="113"/>
      <c r="F177" s="136">
        <v>0</v>
      </c>
      <c r="G177" s="137">
        <v>0.8</v>
      </c>
      <c r="H177" s="102" t="s">
        <v>465</v>
      </c>
      <c r="I177" s="100">
        <f>VLOOKUP($B177,'4. Material Balance Activities'!$C$16:$R$356,5,FALSE)*$G177-VLOOKUP($B177,'4. Material Balance Activities'!$C$16:$R$356,11,FALSE)*(1-$F177)</f>
        <v>1.43448</v>
      </c>
      <c r="J177" s="103">
        <f>(VLOOKUP($B177,'4. Material Balance Activities'!$C$16:$R$356,6,FALSE)*$G177-VLOOKUP($B177,'4. Material Balance Activities'!$C$16:$R$356,12,FALSE))*(1-$F177)</f>
        <v>1.9365479999999999</v>
      </c>
      <c r="K177" s="81">
        <f>(VLOOKUP($B177,'4. Material Balance Activities'!$C$16:$R$356,7,FALSE)*$G177-VLOOKUP($B177,'4. Material Balance Activities'!$C$16:$R$356,13,FALSE))*(1-$F177)</f>
        <v>1.9365479999999999</v>
      </c>
      <c r="L177" s="100" t="s">
        <v>121</v>
      </c>
      <c r="M177" s="103">
        <f>VLOOKUP($B177,'4. Material Balance Activities'!$C$16:$R$356,9,FALSE)*$G177-VLOOKUP($B177,'4. Material Balance Activities'!$C$16:$R$356,15,FALSE)*(1-$F177)</f>
        <v>5.3056109589041103E-3</v>
      </c>
      <c r="N177" s="81">
        <f>VLOOKUP($B177,'4. Material Balance Activities'!$C$16:$R$356,10,FALSE)*$G177-VLOOKUP($B177,'4. Material Balance Activities'!$C$16:$R$356,15,FALSE)*(1-$F177)</f>
        <v>5.3056109589041103E-3</v>
      </c>
    </row>
    <row r="178" spans="1:14">
      <c r="A178" s="194" t="s">
        <v>365</v>
      </c>
      <c r="B178" s="77" t="s">
        <v>423</v>
      </c>
      <c r="C178" s="135" t="s">
        <v>473</v>
      </c>
      <c r="D178" s="79" t="str">
        <f>IFERROR(IF(C178="No CAS","",INDEX('DEQ Pollutant List'!$C$7:$C$611,MATCH('5. Pollutant Emissions - MB'!C178,'DEQ Pollutant List'!$B$7:$B$611,0))),"")</f>
        <v>Dibutyl phthalate</v>
      </c>
      <c r="E178" s="113"/>
      <c r="F178" s="136">
        <v>0</v>
      </c>
      <c r="G178" s="137">
        <v>0.01</v>
      </c>
      <c r="H178" s="102" t="s">
        <v>465</v>
      </c>
      <c r="I178" s="100">
        <f>VLOOKUP($B178,'4. Material Balance Activities'!$C$16:$R$356,5,FALSE)*$G178-VLOOKUP($B178,'4. Material Balance Activities'!$C$16:$R$356,11,FALSE)*(1-$F178)</f>
        <v>3.7172084012138631E-2</v>
      </c>
      <c r="J178" s="103">
        <f>(VLOOKUP($B178,'4. Material Balance Activities'!$C$16:$R$356,6,FALSE)*$G178-VLOOKUP($B178,'4. Material Balance Activities'!$C$16:$R$356,12,FALSE))*(1-$F178)</f>
        <v>4.4606500814566352E-2</v>
      </c>
      <c r="K178" s="81">
        <f>(VLOOKUP($B178,'4. Material Balance Activities'!$C$16:$R$356,7,FALSE)*$G178-VLOOKUP($B178,'4. Material Balance Activities'!$C$16:$R$356,13,FALSE))*(1-$F178)</f>
        <v>4.4606500814566352E-2</v>
      </c>
      <c r="L178" s="100" t="s">
        <v>121</v>
      </c>
      <c r="M178" s="103">
        <f>VLOOKUP($B178,'4. Material Balance Activities'!$C$16:$R$356,9,FALSE)*$G178-VLOOKUP($B178,'4. Material Balance Activities'!$C$16:$R$356,15,FALSE)*(1-$F178)</f>
        <v>1.2220959127278453E-4</v>
      </c>
      <c r="N178" s="81">
        <f>VLOOKUP($B178,'4. Material Balance Activities'!$C$16:$R$356,10,FALSE)*$G178-VLOOKUP($B178,'4. Material Balance Activities'!$C$16:$R$356,15,FALSE)*(1-$F178)</f>
        <v>1.2220959127278453E-4</v>
      </c>
    </row>
    <row r="179" spans="1:14">
      <c r="A179" s="194" t="s">
        <v>365</v>
      </c>
      <c r="B179" s="77" t="s">
        <v>378</v>
      </c>
      <c r="C179" s="135" t="s">
        <v>466</v>
      </c>
      <c r="D179" s="79" t="str">
        <f>IFERROR(IF(C179="No CAS","",INDEX('DEQ Pollutant List'!$C$7:$C$611,MATCH('5. Pollutant Emissions - MB'!C179,'DEQ Pollutant List'!$B$7:$B$611,0))),"")</f>
        <v>Ethylene glycol</v>
      </c>
      <c r="E179" s="113"/>
      <c r="F179" s="136">
        <v>0</v>
      </c>
      <c r="G179" s="137">
        <v>0.01</v>
      </c>
      <c r="H179" s="102" t="s">
        <v>465</v>
      </c>
      <c r="I179" s="100">
        <f>VLOOKUP($B179,'4. Material Balance Activities'!$C$16:$R$356,5,FALSE)*$G179-VLOOKUP($B179,'4. Material Balance Activities'!$C$16:$R$356,11,FALSE)*(1-$F179)</f>
        <v>3.6337640625000001E-2</v>
      </c>
      <c r="J179" s="103">
        <f>(VLOOKUP($B179,'4. Material Balance Activities'!$C$16:$R$356,6,FALSE)*$G179-VLOOKUP($B179,'4. Material Balance Activities'!$C$16:$R$356,12,FALSE))*(1-$F179)</f>
        <v>4.651218E-2</v>
      </c>
      <c r="K179" s="81">
        <f>(VLOOKUP($B179,'4. Material Balance Activities'!$C$16:$R$356,7,FALSE)*$G179-VLOOKUP($B179,'4. Material Balance Activities'!$C$16:$R$356,13,FALSE))*(1-$F179)</f>
        <v>4.651218E-2</v>
      </c>
      <c r="L179" s="100" t="s">
        <v>121</v>
      </c>
      <c r="M179" s="103">
        <f>VLOOKUP($B179,'4. Material Balance Activities'!$C$16:$R$356,9,FALSE)*$G179-VLOOKUP($B179,'4. Material Balance Activities'!$C$16:$R$356,15,FALSE)*(1-$F179)</f>
        <v>1.2743063013698631E-4</v>
      </c>
      <c r="N179" s="81">
        <f>VLOOKUP($B179,'4. Material Balance Activities'!$C$16:$R$356,10,FALSE)*$G179-VLOOKUP($B179,'4. Material Balance Activities'!$C$16:$R$356,15,FALSE)*(1-$F179)</f>
        <v>1.2743063013698631E-4</v>
      </c>
    </row>
    <row r="180" spans="1:14">
      <c r="A180" s="194" t="s">
        <v>365</v>
      </c>
      <c r="B180" s="77" t="s">
        <v>394</v>
      </c>
      <c r="C180" s="135" t="s">
        <v>466</v>
      </c>
      <c r="D180" s="79" t="str">
        <f>IFERROR(IF(C180="No CAS","",INDEX('DEQ Pollutant List'!$C$7:$C$611,MATCH('5. Pollutant Emissions - MB'!C180,'DEQ Pollutant List'!$B$7:$B$611,0))),"")</f>
        <v>Ethylene glycol</v>
      </c>
      <c r="E180" s="113"/>
      <c r="F180" s="136">
        <v>0</v>
      </c>
      <c r="G180" s="137">
        <v>0.8</v>
      </c>
      <c r="H180" s="102" t="s">
        <v>465</v>
      </c>
      <c r="I180" s="100">
        <f>VLOOKUP($B180,'4. Material Balance Activities'!$C$16:$R$356,5,FALSE)*$G180-VLOOKUP($B180,'4. Material Balance Activities'!$C$16:$R$356,11,FALSE)*(1-$F180)</f>
        <v>1.43448</v>
      </c>
      <c r="J180" s="103">
        <f>(VLOOKUP($B180,'4. Material Balance Activities'!$C$16:$R$356,6,FALSE)*$G180-VLOOKUP($B180,'4. Material Balance Activities'!$C$16:$R$356,12,FALSE))*(1-$F180)</f>
        <v>1.9365479999999999</v>
      </c>
      <c r="K180" s="81">
        <f>(VLOOKUP($B180,'4. Material Balance Activities'!$C$16:$R$356,7,FALSE)*$G180-VLOOKUP($B180,'4. Material Balance Activities'!$C$16:$R$356,13,FALSE))*(1-$F180)</f>
        <v>1.9365479999999999</v>
      </c>
      <c r="L180" s="100" t="s">
        <v>121</v>
      </c>
      <c r="M180" s="103">
        <f>VLOOKUP($B180,'4. Material Balance Activities'!$C$16:$R$356,9,FALSE)*$G180-VLOOKUP($B180,'4. Material Balance Activities'!$C$16:$R$356,15,FALSE)*(1-$F180)</f>
        <v>5.3056109589041103E-3</v>
      </c>
      <c r="N180" s="81">
        <f>VLOOKUP($B180,'4. Material Balance Activities'!$C$16:$R$356,10,FALSE)*$G180-VLOOKUP($B180,'4. Material Balance Activities'!$C$16:$R$356,15,FALSE)*(1-$F180)</f>
        <v>5.3056109589041103E-3</v>
      </c>
    </row>
    <row r="181" spans="1:14">
      <c r="A181" s="194" t="s">
        <v>365</v>
      </c>
      <c r="B181" s="77" t="s">
        <v>410</v>
      </c>
      <c r="C181" s="135" t="s">
        <v>466</v>
      </c>
      <c r="D181" s="79" t="str">
        <f>IFERROR(IF(C181="No CAS","",INDEX('DEQ Pollutant List'!$C$7:$C$611,MATCH('5. Pollutant Emissions - MB'!C181,'DEQ Pollutant List'!$B$7:$B$611,0))),"")</f>
        <v>Ethylene glycol</v>
      </c>
      <c r="E181" s="113"/>
      <c r="F181" s="136">
        <v>0</v>
      </c>
      <c r="G181" s="137">
        <v>0.01</v>
      </c>
      <c r="H181" s="102" t="s">
        <v>465</v>
      </c>
      <c r="I181" s="100">
        <f>VLOOKUP($B181,'4. Material Balance Activities'!$C$16:$R$356,5,FALSE)*$G181-VLOOKUP($B181,'4. Material Balance Activities'!$C$16:$R$356,11,FALSE)*(1-$F181)</f>
        <v>0</v>
      </c>
      <c r="J181" s="103">
        <f>(VLOOKUP($B181,'4. Material Balance Activities'!$C$16:$R$356,6,FALSE)*$G181-VLOOKUP($B181,'4. Material Balance Activities'!$C$16:$R$356,12,FALSE))*(1-$F181)</f>
        <v>0.81064799999999981</v>
      </c>
      <c r="K181" s="81">
        <f>(VLOOKUP($B181,'4. Material Balance Activities'!$C$16:$R$356,7,FALSE)*$G181-VLOOKUP($B181,'4. Material Balance Activities'!$C$16:$R$356,13,FALSE))*(1-$F181)</f>
        <v>0.81064799999999981</v>
      </c>
      <c r="L181" s="100" t="s">
        <v>121</v>
      </c>
      <c r="M181" s="103">
        <f>VLOOKUP($B181,'4. Material Balance Activities'!$C$16:$R$356,9,FALSE)*$G181-VLOOKUP($B181,'4. Material Balance Activities'!$C$16:$R$356,15,FALSE)*(1-$F181)</f>
        <v>2.2209534246575334E-3</v>
      </c>
      <c r="N181" s="81">
        <f>VLOOKUP($B181,'4. Material Balance Activities'!$C$16:$R$356,10,FALSE)*$G181-VLOOKUP($B181,'4. Material Balance Activities'!$C$16:$R$356,15,FALSE)*(1-$F181)</f>
        <v>2.2209534246575334E-3</v>
      </c>
    </row>
    <row r="182" spans="1:14">
      <c r="A182" s="194" t="s">
        <v>365</v>
      </c>
      <c r="B182" s="77" t="s">
        <v>423</v>
      </c>
      <c r="C182" s="135" t="s">
        <v>466</v>
      </c>
      <c r="D182" s="79" t="str">
        <f>IFERROR(IF(C182="No CAS","",INDEX('DEQ Pollutant List'!$C$7:$C$611,MATCH('5. Pollutant Emissions - MB'!C182,'DEQ Pollutant List'!$B$7:$B$611,0))),"")</f>
        <v>Ethylene glycol</v>
      </c>
      <c r="E182" s="113"/>
      <c r="F182" s="136">
        <v>0</v>
      </c>
      <c r="G182" s="137">
        <v>0.01</v>
      </c>
      <c r="H182" s="102" t="s">
        <v>465</v>
      </c>
      <c r="I182" s="100">
        <f>VLOOKUP($B182,'4. Material Balance Activities'!$C$16:$R$356,5,FALSE)*$G182-VLOOKUP($B182,'4. Material Balance Activities'!$C$16:$R$356,11,FALSE)*(1-$F182)</f>
        <v>3.7172084012138631E-2</v>
      </c>
      <c r="J182" s="103">
        <f>(VLOOKUP($B182,'4. Material Balance Activities'!$C$16:$R$356,6,FALSE)*$G182-VLOOKUP($B182,'4. Material Balance Activities'!$C$16:$R$356,12,FALSE))*(1-$F182)</f>
        <v>4.4606500814566352E-2</v>
      </c>
      <c r="K182" s="81">
        <f>(VLOOKUP($B182,'4. Material Balance Activities'!$C$16:$R$356,7,FALSE)*$G182-VLOOKUP($B182,'4. Material Balance Activities'!$C$16:$R$356,13,FALSE))*(1-$F182)</f>
        <v>4.4606500814566352E-2</v>
      </c>
      <c r="L182" s="100" t="s">
        <v>121</v>
      </c>
      <c r="M182" s="103">
        <f>VLOOKUP($B182,'4. Material Balance Activities'!$C$16:$R$356,9,FALSE)*$G182-VLOOKUP($B182,'4. Material Balance Activities'!$C$16:$R$356,15,FALSE)*(1-$F182)</f>
        <v>1.2220959127278453E-4</v>
      </c>
      <c r="N182" s="81">
        <f>VLOOKUP($B182,'4. Material Balance Activities'!$C$16:$R$356,10,FALSE)*$G182-VLOOKUP($B182,'4. Material Balance Activities'!$C$16:$R$356,15,FALSE)*(1-$F182)</f>
        <v>1.2220959127278453E-4</v>
      </c>
    </row>
    <row r="183" spans="1:14">
      <c r="A183" s="194" t="s">
        <v>365</v>
      </c>
      <c r="B183" s="77" t="s">
        <v>441</v>
      </c>
      <c r="C183" s="135" t="s">
        <v>466</v>
      </c>
      <c r="D183" s="79" t="str">
        <f>IFERROR(IF(C183="No CAS","",INDEX('DEQ Pollutant List'!$C$7:$C$611,MATCH('5. Pollutant Emissions - MB'!C183,'DEQ Pollutant List'!$B$7:$B$611,0))),"")</f>
        <v>Ethylene glycol</v>
      </c>
      <c r="E183" s="113"/>
      <c r="F183" s="136">
        <v>0</v>
      </c>
      <c r="G183" s="137">
        <v>0.01</v>
      </c>
      <c r="H183" s="102" t="s">
        <v>465</v>
      </c>
      <c r="I183" s="100">
        <f>VLOOKUP($B183,'4. Material Balance Activities'!$C$16:$R$356,5,FALSE)*$G183-VLOOKUP($B183,'4. Material Balance Activities'!$C$16:$R$356,11,FALSE)*(1-$F183)</f>
        <v>1.2112546875000001E-2</v>
      </c>
      <c r="J183" s="103">
        <f>(VLOOKUP($B183,'4. Material Balance Activities'!$C$16:$R$356,6,FALSE)*$G183-VLOOKUP($B183,'4. Material Balance Activities'!$C$16:$R$356,12,FALSE))*(1-$F183)</f>
        <v>2.9070112499999995E-2</v>
      </c>
      <c r="K183" s="81">
        <f>(VLOOKUP($B183,'4. Material Balance Activities'!$C$16:$R$356,7,FALSE)*$G183-VLOOKUP($B183,'4. Material Balance Activities'!$C$16:$R$356,13,FALSE))*(1-$F183)</f>
        <v>2.9070112499999995E-2</v>
      </c>
      <c r="L183" s="100" t="s">
        <v>121</v>
      </c>
      <c r="M183" s="103">
        <f>VLOOKUP($B183,'4. Material Balance Activities'!$C$16:$R$356,9,FALSE)*$G183-VLOOKUP($B183,'4. Material Balance Activities'!$C$16:$R$356,15,FALSE)*(1-$F183)</f>
        <v>7.9644143835616444E-5</v>
      </c>
      <c r="N183" s="81">
        <f>VLOOKUP($B183,'4. Material Balance Activities'!$C$16:$R$356,10,FALSE)*$G183-VLOOKUP($B183,'4. Material Balance Activities'!$C$16:$R$356,15,FALSE)*(1-$F183)</f>
        <v>7.9644143835616444E-5</v>
      </c>
    </row>
    <row r="184" spans="1:14">
      <c r="A184" s="194" t="s">
        <v>365</v>
      </c>
      <c r="B184" s="77" t="s">
        <v>447</v>
      </c>
      <c r="C184" s="135" t="s">
        <v>326</v>
      </c>
      <c r="D184" s="79" t="str">
        <f>IFERROR(IF(C184="No CAS","",INDEX('DEQ Pollutant List'!$C$7:$C$611,MATCH('5. Pollutant Emissions - MB'!C184,'DEQ Pollutant List'!$B$7:$B$611,0))),"")</f>
        <v>Methanol</v>
      </c>
      <c r="E184" s="113"/>
      <c r="F184" s="136">
        <v>0</v>
      </c>
      <c r="G184" s="137">
        <v>0.03</v>
      </c>
      <c r="H184" s="102" t="s">
        <v>465</v>
      </c>
      <c r="I184" s="100">
        <f>VLOOKUP($B184,'4. Material Balance Activities'!$C$16:$R$356,5,FALSE)*$G184-VLOOKUP($B184,'4. Material Balance Activities'!$C$16:$R$356,11,FALSE)*(1-$F184)</f>
        <v>20.149209311655405</v>
      </c>
      <c r="J184" s="103">
        <f>(VLOOKUP($B184,'4. Material Balance Activities'!$C$16:$R$356,6,FALSE)*$G184-VLOOKUP($B184,'4. Material Balance Activities'!$C$16:$R$356,12,FALSE))*(1-$F184)</f>
        <v>91.558188000000001</v>
      </c>
      <c r="K184" s="81">
        <f>(VLOOKUP($B184,'4. Material Balance Activities'!$C$16:$R$356,7,FALSE)*$G184-VLOOKUP($B184,'4. Material Balance Activities'!$C$16:$R$356,13,FALSE))*(1-$F184)</f>
        <v>91.558188000000001</v>
      </c>
      <c r="L184" s="100" t="s">
        <v>121</v>
      </c>
      <c r="M184" s="103">
        <f>VLOOKUP($B184,'4. Material Balance Activities'!$C$16:$R$356,9,FALSE)*$G184-VLOOKUP($B184,'4. Material Balance Activities'!$C$16:$R$356,15,FALSE)*(1-$F184)</f>
        <v>0.25084435068493155</v>
      </c>
      <c r="N184" s="81">
        <f>VLOOKUP($B184,'4. Material Balance Activities'!$C$16:$R$356,10,FALSE)*$G184-VLOOKUP($B184,'4. Material Balance Activities'!$C$16:$R$356,15,FALSE)*(1-$F184)</f>
        <v>0.25084435068493155</v>
      </c>
    </row>
    <row r="185" spans="1:14">
      <c r="A185" s="194" t="s">
        <v>365</v>
      </c>
      <c r="B185" s="77" t="s">
        <v>369</v>
      </c>
      <c r="C185" s="135" t="s">
        <v>326</v>
      </c>
      <c r="D185" s="79" t="str">
        <f>IFERROR(IF(C185="No CAS","",INDEX('DEQ Pollutant List'!$C$7:$C$611,MATCH('5. Pollutant Emissions - MB'!C185,'DEQ Pollutant List'!$B$7:$B$611,0))),"")</f>
        <v>Methanol</v>
      </c>
      <c r="E185" s="113"/>
      <c r="F185" s="136">
        <v>0</v>
      </c>
      <c r="G185" s="137">
        <v>0.05</v>
      </c>
      <c r="H185" s="102" t="s">
        <v>465</v>
      </c>
      <c r="I185" s="100">
        <f>VLOOKUP($B185,'4. Material Balance Activities'!$C$16:$R$356,5,FALSE)*$G185-VLOOKUP($B185,'4. Material Balance Activities'!$C$16:$R$356,11,FALSE)*(1-$F185)</f>
        <v>3.755960700000001</v>
      </c>
      <c r="J185" s="103">
        <f>(VLOOKUP($B185,'4. Material Balance Activities'!$C$16:$R$356,6,FALSE)*$G185-VLOOKUP($B185,'4. Material Balance Activities'!$C$16:$R$356,12,FALSE))*(1-$F185)</f>
        <v>4.5071528400000007</v>
      </c>
      <c r="K185" s="81">
        <f>(VLOOKUP($B185,'4. Material Balance Activities'!$C$16:$R$356,7,FALSE)*$G185-VLOOKUP($B185,'4. Material Balance Activities'!$C$16:$R$356,13,FALSE))*(1-$F185)</f>
        <v>4.5071528400000007</v>
      </c>
      <c r="L185" s="100" t="s">
        <v>121</v>
      </c>
      <c r="M185" s="103">
        <f>VLOOKUP($B185,'4. Material Balance Activities'!$C$16:$R$356,9,FALSE)*$G185-VLOOKUP($B185,'4. Material Balance Activities'!$C$16:$R$356,15,FALSE)*(1-$F185)</f>
        <v>1.2348363945205483E-2</v>
      </c>
      <c r="N185" s="81">
        <f>VLOOKUP($B185,'4. Material Balance Activities'!$C$16:$R$356,10,FALSE)*$G185-VLOOKUP($B185,'4. Material Balance Activities'!$C$16:$R$356,15,FALSE)*(1-$F185)</f>
        <v>1.2348363945205483E-2</v>
      </c>
    </row>
    <row r="186" spans="1:14">
      <c r="A186" s="194" t="s">
        <v>365</v>
      </c>
      <c r="B186" s="77" t="s">
        <v>405</v>
      </c>
      <c r="C186" s="135" t="s">
        <v>326</v>
      </c>
      <c r="D186" s="79" t="str">
        <f>IFERROR(IF(C186="No CAS","",INDEX('DEQ Pollutant List'!$C$7:$C$611,MATCH('5. Pollutant Emissions - MB'!C186,'DEQ Pollutant List'!$B$7:$B$611,0))),"")</f>
        <v>Methanol</v>
      </c>
      <c r="E186" s="113"/>
      <c r="F186" s="136">
        <v>0</v>
      </c>
      <c r="G186" s="137">
        <v>0.2</v>
      </c>
      <c r="H186" s="102" t="s">
        <v>465</v>
      </c>
      <c r="I186" s="100">
        <f>VLOOKUP($B186,'4. Material Balance Activities'!$C$16:$R$356,5,FALSE)*$G186-VLOOKUP($B186,'4. Material Balance Activities'!$C$16:$R$356,11,FALSE)*(1-$F186)</f>
        <v>51.228450000000002</v>
      </c>
      <c r="J186" s="103">
        <f>(VLOOKUP($B186,'4. Material Balance Activities'!$C$16:$R$356,6,FALSE)*$G186-VLOOKUP($B186,'4. Material Balance Activities'!$C$16:$R$356,12,FALSE))*(1-$F186)</f>
        <v>61.474140000000006</v>
      </c>
      <c r="K186" s="81">
        <f>(VLOOKUP($B186,'4. Material Balance Activities'!$C$16:$R$356,7,FALSE)*$G186-VLOOKUP($B186,'4. Material Balance Activities'!$C$16:$R$356,13,FALSE))*(1-$F186)</f>
        <v>61.474140000000006</v>
      </c>
      <c r="L186" s="100" t="s">
        <v>121</v>
      </c>
      <c r="M186" s="103">
        <f>VLOOKUP($B186,'4. Material Balance Activities'!$C$16:$R$356,9,FALSE)*$G186-VLOOKUP($B186,'4. Material Balance Activities'!$C$16:$R$356,15,FALSE)*(1-$F186)</f>
        <v>0.16842230136986303</v>
      </c>
      <c r="N186" s="81">
        <f>VLOOKUP($B186,'4. Material Balance Activities'!$C$16:$R$356,10,FALSE)*$G186-VLOOKUP($B186,'4. Material Balance Activities'!$C$16:$R$356,15,FALSE)*(1-$F186)</f>
        <v>0.16842230136986303</v>
      </c>
    </row>
    <row r="187" spans="1:14">
      <c r="A187" s="194" t="s">
        <v>365</v>
      </c>
      <c r="B187" s="77" t="s">
        <v>421</v>
      </c>
      <c r="C187" s="135" t="s">
        <v>326</v>
      </c>
      <c r="D187" s="79" t="str">
        <f>IFERROR(IF(C187="No CAS","",INDEX('DEQ Pollutant List'!$C$7:$C$611,MATCH('5. Pollutant Emissions - MB'!C187,'DEQ Pollutant List'!$B$7:$B$611,0))),"")</f>
        <v>Methanol</v>
      </c>
      <c r="E187" s="113"/>
      <c r="F187" s="136">
        <v>0</v>
      </c>
      <c r="G187" s="137">
        <v>5.0000000000000001E-3</v>
      </c>
      <c r="H187" s="102" t="s">
        <v>465</v>
      </c>
      <c r="I187" s="100">
        <f>VLOOKUP($B187,'4. Material Balance Activities'!$C$16:$R$356,5,FALSE)*$G187-VLOOKUP($B187,'4. Material Balance Activities'!$C$16:$R$356,11,FALSE)*(1-$F187)</f>
        <v>0.19672833107812501</v>
      </c>
      <c r="J187" s="103">
        <f>(VLOOKUP($B187,'4. Material Balance Activities'!$C$16:$R$356,6,FALSE)*$G187-VLOOKUP($B187,'4. Material Balance Activities'!$C$16:$R$356,12,FALSE))*(1-$F187)</f>
        <v>0.23607399729375003</v>
      </c>
      <c r="K187" s="81">
        <f>(VLOOKUP($B187,'4. Material Balance Activities'!$C$16:$R$356,7,FALSE)*$G187-VLOOKUP($B187,'4. Material Balance Activities'!$C$16:$R$356,13,FALSE))*(1-$F187)</f>
        <v>0.23607399729375003</v>
      </c>
      <c r="L187" s="100" t="s">
        <v>121</v>
      </c>
      <c r="M187" s="103">
        <f>VLOOKUP($B187,'4. Material Balance Activities'!$C$16:$R$356,9,FALSE)*$G187-VLOOKUP($B187,'4. Material Balance Activities'!$C$16:$R$356,15,FALSE)*(1-$F187)</f>
        <v>6.4677807477739747E-4</v>
      </c>
      <c r="N187" s="81">
        <f>VLOOKUP($B187,'4. Material Balance Activities'!$C$16:$R$356,10,FALSE)*$G187-VLOOKUP($B187,'4. Material Balance Activities'!$C$16:$R$356,15,FALSE)*(1-$F187)</f>
        <v>6.4677807477739747E-4</v>
      </c>
    </row>
    <row r="188" spans="1:14">
      <c r="A188" s="194" t="s">
        <v>365</v>
      </c>
      <c r="B188" s="77" t="s">
        <v>422</v>
      </c>
      <c r="C188" s="135" t="s">
        <v>326</v>
      </c>
      <c r="D188" s="79" t="str">
        <f>IFERROR(IF(C188="No CAS","",INDEX('DEQ Pollutant List'!$C$7:$C$611,MATCH('5. Pollutant Emissions - MB'!C188,'DEQ Pollutant List'!$B$7:$B$611,0))),"")</f>
        <v>Methanol</v>
      </c>
      <c r="E188" s="113"/>
      <c r="F188" s="136">
        <v>0</v>
      </c>
      <c r="G188" s="137">
        <v>5.0000000000000001E-3</v>
      </c>
      <c r="H188" s="102" t="s">
        <v>465</v>
      </c>
      <c r="I188" s="100">
        <f>VLOOKUP($B188,'4. Material Balance Activities'!$C$16:$R$356,5,FALSE)*$G188-VLOOKUP($B188,'4. Material Balance Activities'!$C$16:$R$356,11,FALSE)*(1-$F188)</f>
        <v>0.40982260381875002</v>
      </c>
      <c r="J188" s="103">
        <f>(VLOOKUP($B188,'4. Material Balance Activities'!$C$16:$R$356,6,FALSE)*$G188-VLOOKUP($B188,'4. Material Balance Activities'!$C$16:$R$356,12,FALSE))*(1-$F188)</f>
        <v>0.6532847100000001</v>
      </c>
      <c r="K188" s="81">
        <f>(VLOOKUP($B188,'4. Material Balance Activities'!$C$16:$R$356,7,FALSE)*$G188-VLOOKUP($B188,'4. Material Balance Activities'!$C$16:$R$356,13,FALSE))*(1-$F188)</f>
        <v>0.6532847100000001</v>
      </c>
      <c r="L188" s="100" t="s">
        <v>121</v>
      </c>
      <c r="M188" s="103">
        <f>VLOOKUP($B188,'4. Material Balance Activities'!$C$16:$R$356,9,FALSE)*$G188-VLOOKUP($B188,'4. Material Balance Activities'!$C$16:$R$356,15,FALSE)*(1-$F188)</f>
        <v>1.7898211232876716E-3</v>
      </c>
      <c r="N188" s="81">
        <f>VLOOKUP($B188,'4. Material Balance Activities'!$C$16:$R$356,10,FALSE)*$G188-VLOOKUP($B188,'4. Material Balance Activities'!$C$16:$R$356,15,FALSE)*(1-$F188)</f>
        <v>1.7898211232876716E-3</v>
      </c>
    </row>
    <row r="189" spans="1:14">
      <c r="A189" s="194" t="s">
        <v>365</v>
      </c>
      <c r="B189" s="77" t="s">
        <v>425</v>
      </c>
      <c r="C189" s="135" t="s">
        <v>326</v>
      </c>
      <c r="D189" s="79" t="str">
        <f>IFERROR(IF(C189="No CAS","",INDEX('DEQ Pollutant List'!$C$7:$C$611,MATCH('5. Pollutant Emissions - MB'!C189,'DEQ Pollutant List'!$B$7:$B$611,0))),"")</f>
        <v>Methanol</v>
      </c>
      <c r="E189" s="113"/>
      <c r="F189" s="136">
        <v>0</v>
      </c>
      <c r="G189" s="137">
        <v>0.432</v>
      </c>
      <c r="H189" s="102" t="s">
        <v>465</v>
      </c>
      <c r="I189" s="100">
        <f>VLOOKUP($B189,'4. Material Balance Activities'!$C$16:$R$356,5,FALSE)*$G189-VLOOKUP($B189,'4. Material Balance Activities'!$C$16:$R$356,11,FALSE)*(1-$F189)</f>
        <v>2348.6546536608721</v>
      </c>
      <c r="J189" s="103">
        <f>(VLOOKUP($B189,'4. Material Balance Activities'!$C$16:$R$356,6,FALSE)*$G189-VLOOKUP($B189,'4. Material Balance Activities'!$C$16:$R$356,12,FALSE))*(1-$F189)</f>
        <v>2818.3855843930455</v>
      </c>
      <c r="K189" s="81">
        <f>(VLOOKUP($B189,'4. Material Balance Activities'!$C$16:$R$356,7,FALSE)*$G189-VLOOKUP($B189,'4. Material Balance Activities'!$C$16:$R$356,13,FALSE))*(1-$F189)</f>
        <v>2818.3855843930455</v>
      </c>
      <c r="L189" s="100" t="s">
        <v>121</v>
      </c>
      <c r="M189" s="103">
        <f>VLOOKUP($B189,'4. Material Balance Activities'!$C$16:$R$356,9,FALSE)*$G189-VLOOKUP($B189,'4. Material Balance Activities'!$C$16:$R$356,15,FALSE)*(1-$F189)</f>
        <v>7.7216043408028634</v>
      </c>
      <c r="N189" s="81">
        <f>VLOOKUP($B189,'4. Material Balance Activities'!$C$16:$R$356,10,FALSE)*$G189-VLOOKUP($B189,'4. Material Balance Activities'!$C$16:$R$356,15,FALSE)*(1-$F189)</f>
        <v>7.7216043408028634</v>
      </c>
    </row>
    <row r="190" spans="1:14">
      <c r="A190" s="194" t="s">
        <v>365</v>
      </c>
      <c r="B190" s="77" t="s">
        <v>441</v>
      </c>
      <c r="C190" s="135" t="s">
        <v>475</v>
      </c>
      <c r="D190" s="79" t="str">
        <f>IFERROR(IF(C190="No CAS","",INDEX('DEQ Pollutant List'!$C$7:$C$611,MATCH('5. Pollutant Emissions - MB'!C190,'DEQ Pollutant List'!$B$7:$B$611,0))),"")</f>
        <v>Acrylic acid</v>
      </c>
      <c r="E190" s="113"/>
      <c r="F190" s="136">
        <v>0</v>
      </c>
      <c r="G190" s="137">
        <v>0.05</v>
      </c>
      <c r="H190" s="102" t="s">
        <v>465</v>
      </c>
      <c r="I190" s="100">
        <f>VLOOKUP($B190,'4. Material Balance Activities'!$C$16:$R$356,5,FALSE)*$G190-VLOOKUP($B190,'4. Material Balance Activities'!$C$16:$R$356,11,FALSE)*(1-$F190)</f>
        <v>6.056273437500001E-2</v>
      </c>
      <c r="J190" s="103">
        <f>(VLOOKUP($B190,'4. Material Balance Activities'!$C$16:$R$356,6,FALSE)*$G190-VLOOKUP($B190,'4. Material Balance Activities'!$C$16:$R$356,12,FALSE))*(1-$F190)</f>
        <v>0.14535056249999997</v>
      </c>
      <c r="K190" s="81">
        <f>(VLOOKUP($B190,'4. Material Balance Activities'!$C$16:$R$356,7,FALSE)*$G190-VLOOKUP($B190,'4. Material Balance Activities'!$C$16:$R$356,13,FALSE))*(1-$F190)</f>
        <v>0.14535056249999997</v>
      </c>
      <c r="L190" s="100" t="s">
        <v>121</v>
      </c>
      <c r="M190" s="103">
        <f>VLOOKUP($B190,'4. Material Balance Activities'!$C$16:$R$356,9,FALSE)*$G190-VLOOKUP($B190,'4. Material Balance Activities'!$C$16:$R$356,15,FALSE)*(1-$F190)</f>
        <v>3.9822071917808223E-4</v>
      </c>
      <c r="N190" s="81">
        <f>VLOOKUP($B190,'4. Material Balance Activities'!$C$16:$R$356,10,FALSE)*$G190-VLOOKUP($B190,'4. Material Balance Activities'!$C$16:$R$356,15,FALSE)*(1-$F190)</f>
        <v>3.9822071917808223E-4</v>
      </c>
    </row>
    <row r="191" spans="1:14">
      <c r="A191" s="194" t="s">
        <v>365</v>
      </c>
      <c r="B191" s="77" t="s">
        <v>443</v>
      </c>
      <c r="C191" s="135" t="s">
        <v>475</v>
      </c>
      <c r="D191" s="79" t="str">
        <f>IFERROR(IF(C191="No CAS","",INDEX('DEQ Pollutant List'!$C$7:$C$611,MATCH('5. Pollutant Emissions - MB'!C191,'DEQ Pollutant List'!$B$7:$B$611,0))),"")</f>
        <v>Acrylic acid</v>
      </c>
      <c r="E191" s="113"/>
      <c r="F191" s="136">
        <v>0</v>
      </c>
      <c r="G191" s="137">
        <v>0.1</v>
      </c>
      <c r="H191" s="102" t="s">
        <v>465</v>
      </c>
      <c r="I191" s="100">
        <f>VLOOKUP($B191,'4. Material Balance Activities'!$C$16:$R$356,5,FALSE)*$G191-VLOOKUP($B191,'4. Material Balance Activities'!$C$16:$R$356,11,FALSE)*(1-$F191)</f>
        <v>0.15605339966279141</v>
      </c>
      <c r="J191" s="103">
        <f>(VLOOKUP($B191,'4. Material Balance Activities'!$C$16:$R$356,6,FALSE)*$G191-VLOOKUP($B191,'4. Material Balance Activities'!$C$16:$R$356,12,FALSE))*(1-$F191)</f>
        <v>0.18726407959534966</v>
      </c>
      <c r="K191" s="81">
        <f>(VLOOKUP($B191,'4. Material Balance Activities'!$C$16:$R$356,7,FALSE)*$G191-VLOOKUP($B191,'4. Material Balance Activities'!$C$16:$R$356,13,FALSE))*(1-$F191)</f>
        <v>0.18726407959534966</v>
      </c>
      <c r="L191" s="100" t="s">
        <v>121</v>
      </c>
      <c r="M191" s="103">
        <f>VLOOKUP($B191,'4. Material Balance Activities'!$C$16:$R$356,9,FALSE)*$G191-VLOOKUP($B191,'4. Material Balance Activities'!$C$16:$R$356,15,FALSE)*(1-$F191)</f>
        <v>5.1305227286397171E-4</v>
      </c>
      <c r="N191" s="81">
        <f>VLOOKUP($B191,'4. Material Balance Activities'!$C$16:$R$356,10,FALSE)*$G191-VLOOKUP($B191,'4. Material Balance Activities'!$C$16:$R$356,15,FALSE)*(1-$F191)</f>
        <v>5.1305227286397171E-4</v>
      </c>
    </row>
    <row r="192" spans="1:14">
      <c r="A192" s="194" t="s">
        <v>365</v>
      </c>
      <c r="B192" s="77" t="s">
        <v>444</v>
      </c>
      <c r="C192" s="135" t="s">
        <v>475</v>
      </c>
      <c r="D192" s="79" t="str">
        <f>IFERROR(IF(C192="No CAS","",INDEX('DEQ Pollutant List'!$C$7:$C$611,MATCH('5. Pollutant Emissions - MB'!C192,'DEQ Pollutant List'!$B$7:$B$611,0))),"")</f>
        <v>Acrylic acid</v>
      </c>
      <c r="E192" s="113"/>
      <c r="F192" s="136">
        <v>0</v>
      </c>
      <c r="G192" s="137">
        <v>0.1</v>
      </c>
      <c r="H192" s="102" t="s">
        <v>465</v>
      </c>
      <c r="I192" s="100">
        <f>VLOOKUP($B192,'4. Material Balance Activities'!$C$16:$R$356,5,FALSE)*$G192-VLOOKUP($B192,'4. Material Balance Activities'!$C$16:$R$356,11,FALSE)*(1-$F192)</f>
        <v>0.32060863520472976</v>
      </c>
      <c r="J192" s="103">
        <f>(VLOOKUP($B192,'4. Material Balance Activities'!$C$16:$R$356,6,FALSE)*$G192-VLOOKUP($B192,'4. Material Balance Activities'!$C$16:$R$356,12,FALSE))*(1-$F192)</f>
        <v>0.38473036224567581</v>
      </c>
      <c r="K192" s="81">
        <f>(VLOOKUP($B192,'4. Material Balance Activities'!$C$16:$R$356,7,FALSE)*$G192-VLOOKUP($B192,'4. Material Balance Activities'!$C$16:$R$356,13,FALSE))*(1-$F192)</f>
        <v>0.38473036224567581</v>
      </c>
      <c r="L192" s="100" t="s">
        <v>121</v>
      </c>
      <c r="M192" s="103">
        <f>VLOOKUP($B192,'4. Material Balance Activities'!$C$16:$R$356,9,FALSE)*$G192-VLOOKUP($B192,'4. Material Balance Activities'!$C$16:$R$356,15,FALSE)*(1-$F192)</f>
        <v>1.0540557869744543E-3</v>
      </c>
      <c r="N192" s="81">
        <f>VLOOKUP($B192,'4. Material Balance Activities'!$C$16:$R$356,10,FALSE)*$G192-VLOOKUP($B192,'4. Material Balance Activities'!$C$16:$R$356,15,FALSE)*(1-$F192)</f>
        <v>1.0540557869744543E-3</v>
      </c>
    </row>
    <row r="193" spans="1:14">
      <c r="A193" s="194" t="s">
        <v>365</v>
      </c>
      <c r="B193" s="77" t="s">
        <v>445</v>
      </c>
      <c r="C193" s="135" t="s">
        <v>475</v>
      </c>
      <c r="D193" s="79" t="str">
        <f>IFERROR(IF(C193="No CAS","",INDEX('DEQ Pollutant List'!$C$7:$C$611,MATCH('5. Pollutant Emissions - MB'!C193,'DEQ Pollutant List'!$B$7:$B$611,0))),"")</f>
        <v>Acrylic acid</v>
      </c>
      <c r="E193" s="113"/>
      <c r="F193" s="136">
        <v>0</v>
      </c>
      <c r="G193" s="137">
        <v>0.1</v>
      </c>
      <c r="H193" s="102" t="s">
        <v>465</v>
      </c>
      <c r="I193" s="100">
        <f>VLOOKUP($B193,'4. Material Balance Activities'!$C$16:$R$356,5,FALSE)*$G193-VLOOKUP($B193,'4. Material Balance Activities'!$C$16:$R$356,11,FALSE)*(1-$F193)</f>
        <v>2.4235142146875003E-2</v>
      </c>
      <c r="J193" s="103">
        <f>(VLOOKUP($B193,'4. Material Balance Activities'!$C$16:$R$356,6,FALSE)*$G193-VLOOKUP($B193,'4. Material Balance Activities'!$C$16:$R$356,12,FALSE))*(1-$F193)</f>
        <v>2.908217057625E-2</v>
      </c>
      <c r="K193" s="81">
        <f>(VLOOKUP($B193,'4. Material Balance Activities'!$C$16:$R$356,7,FALSE)*$G193-VLOOKUP($B193,'4. Material Balance Activities'!$C$16:$R$356,13,FALSE))*(1-$F193)</f>
        <v>2.908217057625E-2</v>
      </c>
      <c r="L193" s="100" t="s">
        <v>121</v>
      </c>
      <c r="M193" s="103">
        <f>VLOOKUP($B193,'4. Material Balance Activities'!$C$16:$R$356,9,FALSE)*$G193-VLOOKUP($B193,'4. Material Balance Activities'!$C$16:$R$356,15,FALSE)*(1-$F193)</f>
        <v>7.967717966095891E-5</v>
      </c>
      <c r="N193" s="81">
        <f>VLOOKUP($B193,'4. Material Balance Activities'!$C$16:$R$356,10,FALSE)*$G193-VLOOKUP($B193,'4. Material Balance Activities'!$C$16:$R$356,15,FALSE)*(1-$F193)</f>
        <v>7.967717966095891E-5</v>
      </c>
    </row>
    <row r="194" spans="1:14">
      <c r="A194" s="194" t="s">
        <v>365</v>
      </c>
      <c r="B194" s="77" t="s">
        <v>446</v>
      </c>
      <c r="C194" s="135" t="s">
        <v>475</v>
      </c>
      <c r="D194" s="79" t="str">
        <f>IFERROR(IF(C194="No CAS","",INDEX('DEQ Pollutant List'!$C$7:$C$611,MATCH('5. Pollutant Emissions - MB'!C194,'DEQ Pollutant List'!$B$7:$B$611,0))),"")</f>
        <v>Acrylic acid</v>
      </c>
      <c r="E194" s="113"/>
      <c r="F194" s="136">
        <v>0</v>
      </c>
      <c r="G194" s="137">
        <v>0.05</v>
      </c>
      <c r="H194" s="102" t="s">
        <v>465</v>
      </c>
      <c r="I194" s="100">
        <f>VLOOKUP($B194,'4. Material Balance Activities'!$C$16:$R$356,5,FALSE)*$G194-VLOOKUP($B194,'4. Material Balance Activities'!$C$16:$R$356,11,FALSE)*(1-$F194)</f>
        <v>7.2662084714442576E-2</v>
      </c>
      <c r="J194" s="103">
        <f>(VLOOKUP($B194,'4. Material Balance Activities'!$C$16:$R$356,6,FALSE)*$G194-VLOOKUP($B194,'4. Material Balance Activities'!$C$16:$R$356,12,FALSE))*(1-$F194)</f>
        <v>0.116328682305</v>
      </c>
      <c r="K194" s="81">
        <f>(VLOOKUP($B194,'4. Material Balance Activities'!$C$16:$R$356,7,FALSE)*$G194-VLOOKUP($B194,'4. Material Balance Activities'!$C$16:$R$356,13,FALSE))*(1-$F194)</f>
        <v>0.116328682305</v>
      </c>
      <c r="L194" s="100" t="s">
        <v>121</v>
      </c>
      <c r="M194" s="103">
        <f>VLOOKUP($B194,'4. Material Balance Activities'!$C$16:$R$356,9,FALSE)*$G194-VLOOKUP($B194,'4. Material Balance Activities'!$C$16:$R$356,15,FALSE)*(1-$F194)</f>
        <v>3.1870871864383564E-4</v>
      </c>
      <c r="N194" s="81">
        <f>VLOOKUP($B194,'4. Material Balance Activities'!$C$16:$R$356,10,FALSE)*$G194-VLOOKUP($B194,'4. Material Balance Activities'!$C$16:$R$356,15,FALSE)*(1-$F194)</f>
        <v>3.1870871864383564E-4</v>
      </c>
    </row>
    <row r="195" spans="1:14">
      <c r="A195" s="194" t="s">
        <v>365</v>
      </c>
      <c r="B195" s="77" t="s">
        <v>450</v>
      </c>
      <c r="C195" s="135" t="s">
        <v>475</v>
      </c>
      <c r="D195" s="79" t="str">
        <f>IFERROR(IF(C195="No CAS","",INDEX('DEQ Pollutant List'!$C$7:$C$611,MATCH('5. Pollutant Emissions - MB'!C195,'DEQ Pollutant List'!$B$7:$B$611,0))),"")</f>
        <v>Acrylic acid</v>
      </c>
      <c r="E195" s="113"/>
      <c r="F195" s="136">
        <v>0</v>
      </c>
      <c r="G195" s="137">
        <v>0.1</v>
      </c>
      <c r="H195" s="102" t="s">
        <v>465</v>
      </c>
      <c r="I195" s="100">
        <f>VLOOKUP($B195,'4. Material Balance Activities'!$C$16:$R$356,5,FALSE)*$G195-VLOOKUP($B195,'4. Material Balance Activities'!$C$16:$R$356,11,FALSE)*(1-$F195)</f>
        <v>0.14667193125000003</v>
      </c>
      <c r="J195" s="103">
        <f>(VLOOKUP($B195,'4. Material Balance Activities'!$C$16:$R$356,6,FALSE)*$G195-VLOOKUP($B195,'4. Material Balance Activities'!$C$16:$R$356,12,FALSE))*(1-$F195)</f>
        <v>0.17600631750000001</v>
      </c>
      <c r="K195" s="81">
        <f>(VLOOKUP($B195,'4. Material Balance Activities'!$C$16:$R$356,7,FALSE)*$G195-VLOOKUP($B195,'4. Material Balance Activities'!$C$16:$R$356,13,FALSE))*(1-$F195)</f>
        <v>0.17600631750000001</v>
      </c>
      <c r="L195" s="100" t="s">
        <v>121</v>
      </c>
      <c r="M195" s="103">
        <f>VLOOKUP($B195,'4. Material Balance Activities'!$C$16:$R$356,9,FALSE)*$G195-VLOOKUP($B195,'4. Material Balance Activities'!$C$16:$R$356,15,FALSE)*(1-$F195)</f>
        <v>4.8220908904109588E-4</v>
      </c>
      <c r="N195" s="81">
        <f>VLOOKUP($B195,'4. Material Balance Activities'!$C$16:$R$356,10,FALSE)*$G195-VLOOKUP($B195,'4. Material Balance Activities'!$C$16:$R$356,15,FALSE)*(1-$F195)</f>
        <v>4.8220908904109588E-4</v>
      </c>
    </row>
    <row r="196" spans="1:14">
      <c r="A196" s="194" t="s">
        <v>365</v>
      </c>
      <c r="B196" s="77" t="s">
        <v>391</v>
      </c>
      <c r="C196" s="135" t="s">
        <v>476</v>
      </c>
      <c r="D196" s="79" t="str">
        <f>IFERROR(IF(C196="No CAS","",INDEX('DEQ Pollutant List'!$C$7:$C$611,MATCH('5. Pollutant Emissions - MB'!C196,'DEQ Pollutant List'!$B$7:$B$611,0))),"")</f>
        <v>1,2-Epoxybutane</v>
      </c>
      <c r="E196" s="113"/>
      <c r="F196" s="136">
        <v>0</v>
      </c>
      <c r="G196" s="137">
        <v>0.03</v>
      </c>
      <c r="H196" s="102" t="s">
        <v>465</v>
      </c>
      <c r="I196" s="100">
        <f>VLOOKUP($B196,'4. Material Balance Activities'!$C$16:$R$356,5,FALSE)*$G196-VLOOKUP($B196,'4. Material Balance Activities'!$C$16:$R$356,11,FALSE)*(1-$F196)</f>
        <v>23.03531697488377</v>
      </c>
      <c r="J196" s="103">
        <f>(VLOOKUP($B196,'4. Material Balance Activities'!$C$16:$R$356,6,FALSE)*$G196-VLOOKUP($B196,'4. Material Balance Activities'!$C$16:$R$356,12,FALSE))*(1-$F196)</f>
        <v>34.270199793522075</v>
      </c>
      <c r="K196" s="81">
        <f>(VLOOKUP($B196,'4. Material Balance Activities'!$C$16:$R$356,7,FALSE)*$G196-VLOOKUP($B196,'4. Material Balance Activities'!$C$16:$R$356,13,FALSE))*(1-$F196)</f>
        <v>34.270199793522075</v>
      </c>
      <c r="L196" s="100" t="s">
        <v>121</v>
      </c>
      <c r="M196" s="103">
        <f>VLOOKUP($B196,'4. Material Balance Activities'!$C$16:$R$356,9,FALSE)*$G196-VLOOKUP($B196,'4. Material Balance Activities'!$C$16:$R$356,15,FALSE)*(1-$F196)</f>
        <v>9.3890958338416639E-2</v>
      </c>
      <c r="N196" s="81">
        <f>VLOOKUP($B196,'4. Material Balance Activities'!$C$16:$R$356,10,FALSE)*$G196-VLOOKUP($B196,'4. Material Balance Activities'!$C$16:$R$356,15,FALSE)*(1-$F196)</f>
        <v>9.3890958338416639E-2</v>
      </c>
    </row>
    <row r="197" spans="1:14">
      <c r="A197" s="194" t="s">
        <v>365</v>
      </c>
      <c r="B197" s="77" t="s">
        <v>378</v>
      </c>
      <c r="C197" s="135" t="s">
        <v>470</v>
      </c>
      <c r="D197" s="79" t="str">
        <f>IFERROR(IF(C197="No CAS","",INDEX('DEQ Pollutant List'!$C$7:$C$611,MATCH('5. Pollutant Emissions - MB'!C197,'DEQ Pollutant List'!$B$7:$B$611,0))),"")</f>
        <v>Isopropylbenzene (cumene)</v>
      </c>
      <c r="E197" s="113"/>
      <c r="F197" s="136">
        <v>0</v>
      </c>
      <c r="G197" s="137">
        <v>0.01</v>
      </c>
      <c r="H197" s="102" t="s">
        <v>465</v>
      </c>
      <c r="I197" s="100">
        <f>VLOOKUP($B197,'4. Material Balance Activities'!$C$16:$R$356,5,FALSE)*$G197-VLOOKUP($B197,'4. Material Balance Activities'!$C$16:$R$356,11,FALSE)*(1-$F197)</f>
        <v>3.6337640625000001E-2</v>
      </c>
      <c r="J197" s="103">
        <f>(VLOOKUP($B197,'4. Material Balance Activities'!$C$16:$R$356,6,FALSE)*$G197-VLOOKUP($B197,'4. Material Balance Activities'!$C$16:$R$356,12,FALSE))*(1-$F197)</f>
        <v>4.651218E-2</v>
      </c>
      <c r="K197" s="81">
        <f>(VLOOKUP($B197,'4. Material Balance Activities'!$C$16:$R$356,7,FALSE)*$G197-VLOOKUP($B197,'4. Material Balance Activities'!$C$16:$R$356,13,FALSE))*(1-$F197)</f>
        <v>4.651218E-2</v>
      </c>
      <c r="L197" s="100" t="s">
        <v>121</v>
      </c>
      <c r="M197" s="103">
        <f>VLOOKUP($B197,'4. Material Balance Activities'!$C$16:$R$356,9,FALSE)*$G197-VLOOKUP($B197,'4. Material Balance Activities'!$C$16:$R$356,15,FALSE)*(1-$F197)</f>
        <v>1.2743063013698631E-4</v>
      </c>
      <c r="N197" s="81">
        <f>VLOOKUP($B197,'4. Material Balance Activities'!$C$16:$R$356,10,FALSE)*$G197-VLOOKUP($B197,'4. Material Balance Activities'!$C$16:$R$356,15,FALSE)*(1-$F197)</f>
        <v>1.2743063013698631E-4</v>
      </c>
    </row>
    <row r="198" spans="1:14">
      <c r="A198" s="194" t="s">
        <v>365</v>
      </c>
      <c r="B198" s="77" t="s">
        <v>435</v>
      </c>
      <c r="C198" s="135" t="s">
        <v>470</v>
      </c>
      <c r="D198" s="79" t="str">
        <f>IFERROR(IF(C198="No CAS","",INDEX('DEQ Pollutant List'!$C$7:$C$611,MATCH('5. Pollutant Emissions - MB'!C198,'DEQ Pollutant List'!$B$7:$B$611,0))),"")</f>
        <v>Isopropylbenzene (cumene)</v>
      </c>
      <c r="E198" s="113"/>
      <c r="F198" s="136">
        <v>0</v>
      </c>
      <c r="G198" s="137">
        <v>0.01</v>
      </c>
      <c r="H198" s="102" t="s">
        <v>465</v>
      </c>
      <c r="I198" s="100">
        <f>VLOOKUP($B198,'4. Material Balance Activities'!$C$16:$R$356,5,FALSE)*$G198-VLOOKUP($B198,'4. Material Balance Activities'!$C$16:$R$356,11,FALSE)*(1-$F198)</f>
        <v>2.7760253731874997E-2</v>
      </c>
      <c r="J198" s="103">
        <f>(VLOOKUP($B198,'4. Material Balance Activities'!$C$16:$R$356,6,FALSE)*$G198-VLOOKUP($B198,'4. Material Balance Activities'!$C$16:$R$356,12,FALSE))*(1-$F198)</f>
        <v>3.331230447825001E-2</v>
      </c>
      <c r="K198" s="81">
        <f>(VLOOKUP($B198,'4. Material Balance Activities'!$C$16:$R$356,7,FALSE)*$G198-VLOOKUP($B198,'4. Material Balance Activities'!$C$16:$R$356,13,FALSE))*(1-$F198)</f>
        <v>3.331230447825001E-2</v>
      </c>
      <c r="L198" s="100" t="s">
        <v>121</v>
      </c>
      <c r="M198" s="103">
        <f>VLOOKUP($B198,'4. Material Balance Activities'!$C$16:$R$356,9,FALSE)*$G198-VLOOKUP($B198,'4. Material Balance Activities'!$C$16:$R$356,15,FALSE)*(1-$F198)</f>
        <v>9.1266587611643849E-5</v>
      </c>
      <c r="N198" s="81">
        <f>VLOOKUP($B198,'4. Material Balance Activities'!$C$16:$R$356,10,FALSE)*$G198-VLOOKUP($B198,'4. Material Balance Activities'!$C$16:$R$356,15,FALSE)*(1-$F198)</f>
        <v>9.1266587611643849E-5</v>
      </c>
    </row>
    <row r="199" spans="1:14">
      <c r="A199" s="194" t="s">
        <v>365</v>
      </c>
      <c r="B199" s="77" t="s">
        <v>436</v>
      </c>
      <c r="C199" s="135" t="s">
        <v>470</v>
      </c>
      <c r="D199" s="79" t="str">
        <f>IFERROR(IF(C199="No CAS","",INDEX('DEQ Pollutant List'!$C$7:$C$611,MATCH('5. Pollutant Emissions - MB'!C199,'DEQ Pollutant List'!$B$7:$B$611,0))),"")</f>
        <v>Isopropylbenzene (cumene)</v>
      </c>
      <c r="E199" s="113"/>
      <c r="F199" s="136">
        <v>0</v>
      </c>
      <c r="G199" s="137">
        <v>0.01</v>
      </c>
      <c r="H199" s="102" t="s">
        <v>465</v>
      </c>
      <c r="I199" s="100">
        <f>VLOOKUP($B199,'4. Material Balance Activities'!$C$16:$R$356,5,FALSE)*$G199-VLOOKUP($B199,'4. Material Balance Activities'!$C$16:$R$356,11,FALSE)*(1-$F199)</f>
        <v>0</v>
      </c>
      <c r="J199" s="103">
        <f>(VLOOKUP($B199,'4. Material Balance Activities'!$C$16:$R$356,6,FALSE)*$G199-VLOOKUP($B199,'4. Material Balance Activities'!$C$16:$R$356,12,FALSE))*(1-$F199)</f>
        <v>3.4700317164843758E-2</v>
      </c>
      <c r="K199" s="81">
        <f>(VLOOKUP($B199,'4. Material Balance Activities'!$C$16:$R$356,7,FALSE)*$G199-VLOOKUP($B199,'4. Material Balance Activities'!$C$16:$R$356,13,FALSE))*(1-$F199)</f>
        <v>3.4700317164843758E-2</v>
      </c>
      <c r="L199" s="100" t="s">
        <v>121</v>
      </c>
      <c r="M199" s="103">
        <f>VLOOKUP($B199,'4. Material Balance Activities'!$C$16:$R$356,9,FALSE)*$G199-VLOOKUP($B199,'4. Material Balance Activities'!$C$16:$R$356,15,FALSE)*(1-$F199)</f>
        <v>9.5069362095462359E-5</v>
      </c>
      <c r="N199" s="81">
        <f>VLOOKUP($B199,'4. Material Balance Activities'!$C$16:$R$356,10,FALSE)*$G199-VLOOKUP($B199,'4. Material Balance Activities'!$C$16:$R$356,15,FALSE)*(1-$F199)</f>
        <v>9.5069362095462359E-5</v>
      </c>
    </row>
    <row r="200" spans="1:14">
      <c r="A200" s="194" t="s">
        <v>365</v>
      </c>
      <c r="B200" s="77" t="s">
        <v>437</v>
      </c>
      <c r="C200" s="135" t="s">
        <v>470</v>
      </c>
      <c r="D200" s="79" t="str">
        <f>IFERROR(IF(C200="No CAS","",INDEX('DEQ Pollutant List'!$C$7:$C$611,MATCH('5. Pollutant Emissions - MB'!C200,'DEQ Pollutant List'!$B$7:$B$611,0))),"")</f>
        <v>Isopropylbenzene (cumene)</v>
      </c>
      <c r="E200" s="113"/>
      <c r="F200" s="136">
        <v>0</v>
      </c>
      <c r="G200" s="137">
        <v>0.01</v>
      </c>
      <c r="H200" s="102" t="s">
        <v>465</v>
      </c>
      <c r="I200" s="100">
        <f>VLOOKUP($B200,'4. Material Balance Activities'!$C$16:$R$356,5,FALSE)*$G200-VLOOKUP($B200,'4. Material Balance Activities'!$C$16:$R$356,11,FALSE)*(1-$F200)</f>
        <v>4.6016430870734801E-2</v>
      </c>
      <c r="J200" s="103">
        <f>(VLOOKUP($B200,'4. Material Balance Activities'!$C$16:$R$356,6,FALSE)*$G200-VLOOKUP($B200,'4. Material Balance Activities'!$C$16:$R$356,12,FALSE))*(1-$F200)</f>
        <v>5.5256124094875E-2</v>
      </c>
      <c r="K200" s="81">
        <f>(VLOOKUP($B200,'4. Material Balance Activities'!$C$16:$R$356,7,FALSE)*$G200-VLOOKUP($B200,'4. Material Balance Activities'!$C$16:$R$356,13,FALSE))*(1-$F200)</f>
        <v>5.5256124094875E-2</v>
      </c>
      <c r="L200" s="100" t="s">
        <v>121</v>
      </c>
      <c r="M200" s="103">
        <f>VLOOKUP($B200,'4. Material Balance Activities'!$C$16:$R$356,9,FALSE)*$G200-VLOOKUP($B200,'4. Material Balance Activities'!$C$16:$R$356,15,FALSE)*(1-$F200)</f>
        <v>1.513866413558219E-4</v>
      </c>
      <c r="N200" s="81">
        <f>VLOOKUP($B200,'4. Material Balance Activities'!$C$16:$R$356,10,FALSE)*$G200-VLOOKUP($B200,'4. Material Balance Activities'!$C$16:$R$356,15,FALSE)*(1-$F200)</f>
        <v>1.513866413558219E-4</v>
      </c>
    </row>
    <row r="201" spans="1:14">
      <c r="A201" s="194" t="s">
        <v>365</v>
      </c>
      <c r="B201" s="77" t="s">
        <v>438</v>
      </c>
      <c r="C201" s="135" t="s">
        <v>470</v>
      </c>
      <c r="D201" s="79" t="str">
        <f>IFERROR(IF(C201="No CAS","",INDEX('DEQ Pollutant List'!$C$7:$C$611,MATCH('5. Pollutant Emissions - MB'!C201,'DEQ Pollutant List'!$B$7:$B$611,0))),"")</f>
        <v>Isopropylbenzene (cumene)</v>
      </c>
      <c r="E201" s="113"/>
      <c r="F201" s="136">
        <v>0</v>
      </c>
      <c r="G201" s="137">
        <v>0.01</v>
      </c>
      <c r="H201" s="102" t="s">
        <v>465</v>
      </c>
      <c r="I201" s="100">
        <f>VLOOKUP($B201,'4. Material Balance Activities'!$C$16:$R$356,5,FALSE)*$G201-VLOOKUP($B201,'4. Material Balance Activities'!$C$16:$R$356,11,FALSE)*(1-$F201)</f>
        <v>1.2112546875000001E-2</v>
      </c>
      <c r="J201" s="103">
        <f>(VLOOKUP($B201,'4. Material Balance Activities'!$C$16:$R$356,6,FALSE)*$G201-VLOOKUP($B201,'4. Material Balance Activities'!$C$16:$R$356,12,FALSE))*(1-$F201)</f>
        <v>3.0523618125000002E-2</v>
      </c>
      <c r="K201" s="81">
        <f>(VLOOKUP($B201,'4. Material Balance Activities'!$C$16:$R$356,7,FALSE)*$G201-VLOOKUP($B201,'4. Material Balance Activities'!$C$16:$R$356,13,FALSE))*(1-$F201)</f>
        <v>3.0523618125000002E-2</v>
      </c>
      <c r="L201" s="100" t="s">
        <v>121</v>
      </c>
      <c r="M201" s="103">
        <f>VLOOKUP($B201,'4. Material Balance Activities'!$C$16:$R$356,9,FALSE)*$G201-VLOOKUP($B201,'4. Material Balance Activities'!$C$16:$R$356,15,FALSE)*(1-$F201)</f>
        <v>8.3626351027397269E-5</v>
      </c>
      <c r="N201" s="81">
        <f>VLOOKUP($B201,'4. Material Balance Activities'!$C$16:$R$356,10,FALSE)*$G201-VLOOKUP($B201,'4. Material Balance Activities'!$C$16:$R$356,15,FALSE)*(1-$F201)</f>
        <v>8.3626351027397269E-5</v>
      </c>
    </row>
    <row r="202" spans="1:14">
      <c r="A202" s="194" t="s">
        <v>365</v>
      </c>
      <c r="B202" s="77" t="s">
        <v>441</v>
      </c>
      <c r="C202" s="135" t="s">
        <v>470</v>
      </c>
      <c r="D202" s="79" t="str">
        <f>IFERROR(IF(C202="No CAS","",INDEX('DEQ Pollutant List'!$C$7:$C$611,MATCH('5. Pollutant Emissions - MB'!C202,'DEQ Pollutant List'!$B$7:$B$611,0))),"")</f>
        <v>Isopropylbenzene (cumene)</v>
      </c>
      <c r="E202" s="113"/>
      <c r="F202" s="136">
        <v>0</v>
      </c>
      <c r="G202" s="137">
        <v>0.01</v>
      </c>
      <c r="H202" s="102" t="s">
        <v>465</v>
      </c>
      <c r="I202" s="100">
        <f>VLOOKUP($B202,'4. Material Balance Activities'!$C$16:$R$356,5,FALSE)*$G202-VLOOKUP($B202,'4. Material Balance Activities'!$C$16:$R$356,11,FALSE)*(1-$F202)</f>
        <v>1.2112546875000001E-2</v>
      </c>
      <c r="J202" s="103">
        <f>(VLOOKUP($B202,'4. Material Balance Activities'!$C$16:$R$356,6,FALSE)*$G202-VLOOKUP($B202,'4. Material Balance Activities'!$C$16:$R$356,12,FALSE))*(1-$F202)</f>
        <v>2.9070112499999995E-2</v>
      </c>
      <c r="K202" s="81">
        <f>(VLOOKUP($B202,'4. Material Balance Activities'!$C$16:$R$356,7,FALSE)*$G202-VLOOKUP($B202,'4. Material Balance Activities'!$C$16:$R$356,13,FALSE))*(1-$F202)</f>
        <v>2.9070112499999995E-2</v>
      </c>
      <c r="L202" s="100" t="s">
        <v>121</v>
      </c>
      <c r="M202" s="103">
        <f>VLOOKUP($B202,'4. Material Balance Activities'!$C$16:$R$356,9,FALSE)*$G202-VLOOKUP($B202,'4. Material Balance Activities'!$C$16:$R$356,15,FALSE)*(1-$F202)</f>
        <v>7.9644143835616444E-5</v>
      </c>
      <c r="N202" s="81">
        <f>VLOOKUP($B202,'4. Material Balance Activities'!$C$16:$R$356,10,FALSE)*$G202-VLOOKUP($B202,'4. Material Balance Activities'!$C$16:$R$356,15,FALSE)*(1-$F202)</f>
        <v>7.9644143835616444E-5</v>
      </c>
    </row>
    <row r="203" spans="1:14">
      <c r="A203" s="194" t="s">
        <v>365</v>
      </c>
      <c r="B203" s="77" t="s">
        <v>442</v>
      </c>
      <c r="C203" s="135" t="s">
        <v>470</v>
      </c>
      <c r="D203" s="79" t="str">
        <f>IFERROR(IF(C203="No CAS","",INDEX('DEQ Pollutant List'!$C$7:$C$611,MATCH('5. Pollutant Emissions - MB'!C203,'DEQ Pollutant List'!$B$7:$B$611,0))),"")</f>
        <v>Isopropylbenzene (cumene)</v>
      </c>
      <c r="E203" s="113"/>
      <c r="F203" s="136">
        <v>0</v>
      </c>
      <c r="G203" s="137">
        <v>0.01</v>
      </c>
      <c r="H203" s="102" t="s">
        <v>465</v>
      </c>
      <c r="I203" s="100">
        <f>VLOOKUP($B203,'4. Material Balance Activities'!$C$16:$R$356,5,FALSE)*$G203-VLOOKUP($B203,'4. Material Balance Activities'!$C$16:$R$356,11,FALSE)*(1-$F203)</f>
        <v>0</v>
      </c>
      <c r="J203" s="103">
        <f>(VLOOKUP($B203,'4. Material Balance Activities'!$C$16:$R$356,6,FALSE)*$G203-VLOOKUP($B203,'4. Material Balance Activities'!$C$16:$R$356,12,FALSE))*(1-$F203)</f>
        <v>1.3477961249999997E-2</v>
      </c>
      <c r="K203" s="81">
        <f>(VLOOKUP($B203,'4. Material Balance Activities'!$C$16:$R$356,7,FALSE)*$G203-VLOOKUP($B203,'4. Material Balance Activities'!$C$16:$R$356,13,FALSE))*(1-$F203)</f>
        <v>1.3477961249999997E-2</v>
      </c>
      <c r="L203" s="100" t="s">
        <v>121</v>
      </c>
      <c r="M203" s="103">
        <f>VLOOKUP($B203,'4. Material Balance Activities'!$C$16:$R$356,9,FALSE)*$G203-VLOOKUP($B203,'4. Material Balance Activities'!$C$16:$R$356,15,FALSE)*(1-$F203)</f>
        <v>3.6925921232876702E-5</v>
      </c>
      <c r="N203" s="81">
        <f>VLOOKUP($B203,'4. Material Balance Activities'!$C$16:$R$356,10,FALSE)*$G203-VLOOKUP($B203,'4. Material Balance Activities'!$C$16:$R$356,15,FALSE)*(1-$F203)</f>
        <v>3.6925921232876702E-5</v>
      </c>
    </row>
    <row r="204" spans="1:14">
      <c r="A204" s="194" t="s">
        <v>365</v>
      </c>
      <c r="B204" s="77" t="s">
        <v>443</v>
      </c>
      <c r="C204" s="135" t="s">
        <v>470</v>
      </c>
      <c r="D204" s="79" t="str">
        <f>IFERROR(IF(C204="No CAS","",INDEX('DEQ Pollutant List'!$C$7:$C$611,MATCH('5. Pollutant Emissions - MB'!C204,'DEQ Pollutant List'!$B$7:$B$611,0))),"")</f>
        <v>Isopropylbenzene (cumene)</v>
      </c>
      <c r="E204" s="113"/>
      <c r="F204" s="136">
        <v>0</v>
      </c>
      <c r="G204" s="137">
        <v>0.01</v>
      </c>
      <c r="H204" s="102" t="s">
        <v>465</v>
      </c>
      <c r="I204" s="100">
        <f>VLOOKUP($B204,'4. Material Balance Activities'!$C$16:$R$356,5,FALSE)*$G204-VLOOKUP($B204,'4. Material Balance Activities'!$C$16:$R$356,11,FALSE)*(1-$F204)</f>
        <v>1.5605339966279139E-2</v>
      </c>
      <c r="J204" s="103">
        <f>(VLOOKUP($B204,'4. Material Balance Activities'!$C$16:$R$356,6,FALSE)*$G204-VLOOKUP($B204,'4. Material Balance Activities'!$C$16:$R$356,12,FALSE))*(1-$F204)</f>
        <v>1.8726407959534966E-2</v>
      </c>
      <c r="K204" s="81">
        <f>(VLOOKUP($B204,'4. Material Balance Activities'!$C$16:$R$356,7,FALSE)*$G204-VLOOKUP($B204,'4. Material Balance Activities'!$C$16:$R$356,13,FALSE))*(1-$F204)</f>
        <v>1.8726407959534966E-2</v>
      </c>
      <c r="L204" s="100" t="s">
        <v>121</v>
      </c>
      <c r="M204" s="103">
        <f>VLOOKUP($B204,'4. Material Balance Activities'!$C$16:$R$356,9,FALSE)*$G204-VLOOKUP($B204,'4. Material Balance Activities'!$C$16:$R$356,15,FALSE)*(1-$F204)</f>
        <v>5.1305227286397166E-5</v>
      </c>
      <c r="N204" s="81">
        <f>VLOOKUP($B204,'4. Material Balance Activities'!$C$16:$R$356,10,FALSE)*$G204-VLOOKUP($B204,'4. Material Balance Activities'!$C$16:$R$356,15,FALSE)*(1-$F204)</f>
        <v>5.1305227286397166E-5</v>
      </c>
    </row>
    <row r="205" spans="1:14">
      <c r="A205" s="194" t="s">
        <v>365</v>
      </c>
      <c r="B205" s="77" t="s">
        <v>444</v>
      </c>
      <c r="C205" s="135" t="s">
        <v>470</v>
      </c>
      <c r="D205" s="79" t="str">
        <f>IFERROR(IF(C205="No CAS","",INDEX('DEQ Pollutant List'!$C$7:$C$611,MATCH('5. Pollutant Emissions - MB'!C205,'DEQ Pollutant List'!$B$7:$B$611,0))),"")</f>
        <v>Isopropylbenzene (cumene)</v>
      </c>
      <c r="E205" s="113"/>
      <c r="F205" s="136">
        <v>0</v>
      </c>
      <c r="G205" s="137">
        <v>0.01</v>
      </c>
      <c r="H205" s="102" t="s">
        <v>465</v>
      </c>
      <c r="I205" s="100">
        <f>VLOOKUP($B205,'4. Material Balance Activities'!$C$16:$R$356,5,FALSE)*$G205-VLOOKUP($B205,'4. Material Balance Activities'!$C$16:$R$356,11,FALSE)*(1-$F205)</f>
        <v>3.2060863520472979E-2</v>
      </c>
      <c r="J205" s="103">
        <f>(VLOOKUP($B205,'4. Material Balance Activities'!$C$16:$R$356,6,FALSE)*$G205-VLOOKUP($B205,'4. Material Balance Activities'!$C$16:$R$356,12,FALSE))*(1-$F205)</f>
        <v>3.8473036224567582E-2</v>
      </c>
      <c r="K205" s="81">
        <f>(VLOOKUP($B205,'4. Material Balance Activities'!$C$16:$R$356,7,FALSE)*$G205-VLOOKUP($B205,'4. Material Balance Activities'!$C$16:$R$356,13,FALSE))*(1-$F205)</f>
        <v>3.8473036224567582E-2</v>
      </c>
      <c r="L205" s="100" t="s">
        <v>121</v>
      </c>
      <c r="M205" s="103">
        <f>VLOOKUP($B205,'4. Material Balance Activities'!$C$16:$R$356,9,FALSE)*$G205-VLOOKUP($B205,'4. Material Balance Activities'!$C$16:$R$356,15,FALSE)*(1-$F205)</f>
        <v>1.0540557869744543E-4</v>
      </c>
      <c r="N205" s="81">
        <f>VLOOKUP($B205,'4. Material Balance Activities'!$C$16:$R$356,10,FALSE)*$G205-VLOOKUP($B205,'4. Material Balance Activities'!$C$16:$R$356,15,FALSE)*(1-$F205)</f>
        <v>1.0540557869744543E-4</v>
      </c>
    </row>
    <row r="206" spans="1:14">
      <c r="A206" s="194" t="s">
        <v>365</v>
      </c>
      <c r="B206" s="77" t="s">
        <v>445</v>
      </c>
      <c r="C206" s="135" t="s">
        <v>470</v>
      </c>
      <c r="D206" s="79" t="str">
        <f>IFERROR(IF(C206="No CAS","",INDEX('DEQ Pollutant List'!$C$7:$C$611,MATCH('5. Pollutant Emissions - MB'!C206,'DEQ Pollutant List'!$B$7:$B$611,0))),"")</f>
        <v>Isopropylbenzene (cumene)</v>
      </c>
      <c r="E206" s="113"/>
      <c r="F206" s="136">
        <v>0</v>
      </c>
      <c r="G206" s="137">
        <v>0.01</v>
      </c>
      <c r="H206" s="102" t="s">
        <v>465</v>
      </c>
      <c r="I206" s="100">
        <f>VLOOKUP($B206,'4. Material Balance Activities'!$C$16:$R$356,5,FALSE)*$G206-VLOOKUP($B206,'4. Material Balance Activities'!$C$16:$R$356,11,FALSE)*(1-$F206)</f>
        <v>2.4235142146875003E-3</v>
      </c>
      <c r="J206" s="103">
        <f>(VLOOKUP($B206,'4. Material Balance Activities'!$C$16:$R$356,6,FALSE)*$G206-VLOOKUP($B206,'4. Material Balance Activities'!$C$16:$R$356,12,FALSE))*(1-$F206)</f>
        <v>2.9082170576250001E-3</v>
      </c>
      <c r="K206" s="81">
        <f>(VLOOKUP($B206,'4. Material Balance Activities'!$C$16:$R$356,7,FALSE)*$G206-VLOOKUP($B206,'4. Material Balance Activities'!$C$16:$R$356,13,FALSE))*(1-$F206)</f>
        <v>2.9082170576250001E-3</v>
      </c>
      <c r="L206" s="100" t="s">
        <v>121</v>
      </c>
      <c r="M206" s="103">
        <f>VLOOKUP($B206,'4. Material Balance Activities'!$C$16:$R$356,9,FALSE)*$G206-VLOOKUP($B206,'4. Material Balance Activities'!$C$16:$R$356,15,FALSE)*(1-$F206)</f>
        <v>7.9677179660958893E-6</v>
      </c>
      <c r="N206" s="81">
        <f>VLOOKUP($B206,'4. Material Balance Activities'!$C$16:$R$356,10,FALSE)*$G206-VLOOKUP($B206,'4. Material Balance Activities'!$C$16:$R$356,15,FALSE)*(1-$F206)</f>
        <v>7.9677179660958893E-6</v>
      </c>
    </row>
    <row r="207" spans="1:14">
      <c r="A207" s="194" t="s">
        <v>365</v>
      </c>
      <c r="B207" s="77" t="s">
        <v>450</v>
      </c>
      <c r="C207" s="135" t="s">
        <v>470</v>
      </c>
      <c r="D207" s="79" t="str">
        <f>IFERROR(IF(C207="No CAS","",INDEX('DEQ Pollutant List'!$C$7:$C$611,MATCH('5. Pollutant Emissions - MB'!C207,'DEQ Pollutant List'!$B$7:$B$611,0))),"")</f>
        <v>Isopropylbenzene (cumene)</v>
      </c>
      <c r="E207" s="113"/>
      <c r="F207" s="136">
        <v>0</v>
      </c>
      <c r="G207" s="137">
        <v>0.01</v>
      </c>
      <c r="H207" s="102" t="s">
        <v>465</v>
      </c>
      <c r="I207" s="100">
        <f>VLOOKUP($B207,'4. Material Balance Activities'!$C$16:$R$356,5,FALSE)*$G207-VLOOKUP($B207,'4. Material Balance Activities'!$C$16:$R$356,11,FALSE)*(1-$F207)</f>
        <v>1.4667193125000002E-2</v>
      </c>
      <c r="J207" s="103">
        <f>(VLOOKUP($B207,'4. Material Balance Activities'!$C$16:$R$356,6,FALSE)*$G207-VLOOKUP($B207,'4. Material Balance Activities'!$C$16:$R$356,12,FALSE))*(1-$F207)</f>
        <v>1.7600631750000002E-2</v>
      </c>
      <c r="K207" s="81">
        <f>(VLOOKUP($B207,'4. Material Balance Activities'!$C$16:$R$356,7,FALSE)*$G207-VLOOKUP($B207,'4. Material Balance Activities'!$C$16:$R$356,13,FALSE))*(1-$F207)</f>
        <v>1.7600631750000002E-2</v>
      </c>
      <c r="L207" s="100" t="s">
        <v>121</v>
      </c>
      <c r="M207" s="103">
        <f>VLOOKUP($B207,'4. Material Balance Activities'!$C$16:$R$356,9,FALSE)*$G207-VLOOKUP($B207,'4. Material Balance Activities'!$C$16:$R$356,15,FALSE)*(1-$F207)</f>
        <v>4.8220908904109591E-5</v>
      </c>
      <c r="N207" s="81">
        <f>VLOOKUP($B207,'4. Material Balance Activities'!$C$16:$R$356,10,FALSE)*$G207-VLOOKUP($B207,'4. Material Balance Activities'!$C$16:$R$356,15,FALSE)*(1-$F207)</f>
        <v>4.8220908904109591E-5</v>
      </c>
    </row>
    <row r="208" spans="1:14">
      <c r="A208" s="194" t="s">
        <v>365</v>
      </c>
      <c r="B208" s="77" t="s">
        <v>392</v>
      </c>
      <c r="C208" s="135" t="s">
        <v>471</v>
      </c>
      <c r="D208" s="79" t="str">
        <f>IFERROR(IF(C208="No CAS","",INDEX('DEQ Pollutant List'!$C$7:$C$611,MATCH('5. Pollutant Emissions - MB'!C208,'DEQ Pollutant List'!$B$7:$B$611,0))),"")</f>
        <v>Vinyl acetate</v>
      </c>
      <c r="E208" s="113"/>
      <c r="F208" s="136">
        <v>0</v>
      </c>
      <c r="G208" s="137">
        <v>8.9999999999999998E-4</v>
      </c>
      <c r="H208" s="102" t="s">
        <v>465</v>
      </c>
      <c r="I208" s="100">
        <f>VLOOKUP($B208,'4. Material Balance Activities'!$C$16:$R$356,5,FALSE)*$G208-VLOOKUP($B208,'4. Material Balance Activities'!$C$16:$R$356,11,FALSE)*(1-$F208)</f>
        <v>5.4418499999999998E-3</v>
      </c>
      <c r="J208" s="103">
        <f>(VLOOKUP($B208,'4. Material Balance Activities'!$C$16:$R$356,6,FALSE)*$G208-VLOOKUP($B208,'4. Material Balance Activities'!$C$16:$R$356,12,FALSE))*(1-$F208)</f>
        <v>6.5302199999999972E-3</v>
      </c>
      <c r="K208" s="81">
        <f>(VLOOKUP($B208,'4. Material Balance Activities'!$C$16:$R$356,7,FALSE)*$G208-VLOOKUP($B208,'4. Material Balance Activities'!$C$16:$R$356,13,FALSE))*(1-$F208)</f>
        <v>6.5302199999999972E-3</v>
      </c>
      <c r="L208" s="100" t="s">
        <v>121</v>
      </c>
      <c r="M208" s="103">
        <f>VLOOKUP($B208,'4. Material Balance Activities'!$C$16:$R$356,9,FALSE)*$G208-VLOOKUP($B208,'4. Material Balance Activities'!$C$16:$R$356,15,FALSE)*(1-$F208)</f>
        <v>1.789101369863013E-5</v>
      </c>
      <c r="N208" s="81">
        <f>VLOOKUP($B208,'4. Material Balance Activities'!$C$16:$R$356,10,FALSE)*$G208-VLOOKUP($B208,'4. Material Balance Activities'!$C$16:$R$356,15,FALSE)*(1-$F208)</f>
        <v>1.789101369863013E-5</v>
      </c>
    </row>
    <row r="209" spans="1:14">
      <c r="A209" s="194" t="s">
        <v>365</v>
      </c>
      <c r="B209" s="77" t="s">
        <v>385</v>
      </c>
      <c r="C209" s="135" t="s">
        <v>472</v>
      </c>
      <c r="D209" s="79" t="str">
        <f>IFERROR(IF(C209="No CAS","",INDEX('DEQ Pollutant List'!$C$7:$C$611,MATCH('5. Pollutant Emissions - MB'!C209,'DEQ Pollutant List'!$B$7:$B$611,0))),"")</f>
        <v>Hexamethylene-1,6-diisocyanate</v>
      </c>
      <c r="E209" s="113"/>
      <c r="F209" s="136">
        <v>0</v>
      </c>
      <c r="G209" s="137">
        <v>1.6999999999999999E-3</v>
      </c>
      <c r="H209" s="102" t="s">
        <v>465</v>
      </c>
      <c r="I209" s="100">
        <f>VLOOKUP($B209,'4. Material Balance Activities'!$C$16:$R$356,5,FALSE)*$G209-VLOOKUP($B209,'4. Material Balance Activities'!$C$16:$R$356,11,FALSE)*(1-$F209)</f>
        <v>0.78845784214218739</v>
      </c>
      <c r="J209" s="103">
        <f>(VLOOKUP($B209,'4. Material Balance Activities'!$C$16:$R$356,6,FALSE)*$G209-VLOOKUP($B209,'4. Material Balance Activities'!$C$16:$R$356,12,FALSE))*(1-$F209)</f>
        <v>1.2727342484999997</v>
      </c>
      <c r="K209" s="81">
        <f>(VLOOKUP($B209,'4. Material Balance Activities'!$C$16:$R$356,7,FALSE)*$G209-VLOOKUP($B209,'4. Material Balance Activities'!$C$16:$R$356,13,FALSE))*(1-$F209)</f>
        <v>1.2727342484999997</v>
      </c>
      <c r="L209" s="100" t="s">
        <v>121</v>
      </c>
      <c r="M209" s="103">
        <f>VLOOKUP($B209,'4. Material Balance Activities'!$C$16:$R$356,9,FALSE)*$G209-VLOOKUP($B209,'4. Material Balance Activities'!$C$16:$R$356,15,FALSE)*(1-$F209)</f>
        <v>3.4869431465753414E-3</v>
      </c>
      <c r="N209" s="81">
        <f>VLOOKUP($B209,'4. Material Balance Activities'!$C$16:$R$356,10,FALSE)*$G209-VLOOKUP($B209,'4. Material Balance Activities'!$C$16:$R$356,15,FALSE)*(1-$F209)</f>
        <v>3.4869431465753414E-3</v>
      </c>
    </row>
    <row r="210" spans="1:14">
      <c r="A210" s="194"/>
      <c r="B210" s="77"/>
      <c r="C210" s="135"/>
      <c r="D210" s="79" t="str">
        <f>IFERROR(IF(C210="No CAS","",INDEX('DEQ Pollutant List'!$C$7:$C$611,MATCH('5. Pollutant Emissions - MB'!C210,'DEQ Pollutant List'!$B$7:$B$611,0))),"")</f>
        <v/>
      </c>
      <c r="E210" s="113"/>
      <c r="F210" s="136"/>
      <c r="G210" s="137"/>
      <c r="H210" s="102"/>
      <c r="I210" s="100"/>
      <c r="J210" s="103"/>
      <c r="K210" s="81"/>
      <c r="L210" s="100"/>
      <c r="M210" s="103"/>
      <c r="N210" s="81"/>
    </row>
    <row r="211" spans="1:14">
      <c r="A211" s="194" t="s">
        <v>454</v>
      </c>
      <c r="B211" s="77" t="s">
        <v>456</v>
      </c>
      <c r="C211" s="135" t="s">
        <v>477</v>
      </c>
      <c r="D211" s="79" t="str">
        <f>IFERROR(IF(C211="No CAS","",INDEX('DEQ Pollutant List'!$C$7:$C$611,MATCH('5. Pollutant Emissions - MB'!C211,'DEQ Pollutant List'!$B$7:$B$611,0))),"")</f>
        <v>Tetrachloroethene (perchloroethylene)</v>
      </c>
      <c r="E211" s="113"/>
      <c r="F211" s="136">
        <v>0</v>
      </c>
      <c r="G211" s="137">
        <v>1</v>
      </c>
      <c r="H211" s="102" t="s">
        <v>478</v>
      </c>
      <c r="I211" s="100">
        <v>7112.4</v>
      </c>
      <c r="J211" s="103">
        <v>10582.2</v>
      </c>
      <c r="K211" s="81">
        <v>10582.2</v>
      </c>
      <c r="L211" s="100" t="s">
        <v>121</v>
      </c>
      <c r="M211" s="103">
        <f t="shared" ref="M211" si="0">J211/8760*24</f>
        <v>28.99232876712329</v>
      </c>
      <c r="N211" s="81">
        <f t="shared" ref="N211" si="1">K211/8760*24</f>
        <v>28.99232876712329</v>
      </c>
    </row>
    <row r="212" spans="1:14">
      <c r="A212" s="194"/>
      <c r="B212" s="77"/>
      <c r="C212" s="135"/>
      <c r="D212" s="79" t="str">
        <f>IFERROR(IF(C212="No CAS","",INDEX('DEQ Pollutant List'!$C$7:$C$611,MATCH('5. Pollutant Emissions - MB'!C212,'DEQ Pollutant List'!$B$7:$B$611,0))),"")</f>
        <v/>
      </c>
      <c r="E212" s="113"/>
      <c r="F212" s="136"/>
      <c r="G212" s="137"/>
      <c r="H212" s="102"/>
      <c r="I212" s="100"/>
      <c r="J212" s="103"/>
      <c r="K212" s="81"/>
      <c r="L212" s="100"/>
      <c r="M212" s="103"/>
      <c r="N212" s="81"/>
    </row>
    <row r="213" spans="1:14">
      <c r="A213" s="194"/>
      <c r="B213" s="77"/>
      <c r="C213" s="135"/>
      <c r="D213" s="79"/>
      <c r="E213" s="113"/>
      <c r="F213" s="136"/>
      <c r="G213" s="137"/>
      <c r="H213" s="102"/>
      <c r="I213" s="100"/>
      <c r="J213" s="103"/>
      <c r="K213" s="81"/>
      <c r="L213" s="100"/>
      <c r="M213" s="103"/>
      <c r="N213" s="81"/>
    </row>
    <row r="214" spans="1:14">
      <c r="A214" s="194"/>
      <c r="B214" s="77"/>
      <c r="C214" s="135"/>
      <c r="D214" s="79" t="str">
        <f>IFERROR(IF(C214="No CAS","",INDEX('DEQ Pollutant List'!$C$7:$C$611,MATCH('5. Pollutant Emissions - MB'!C214,'DEQ Pollutant List'!$B$7:$B$611,0))),"")</f>
        <v/>
      </c>
      <c r="E214" s="113"/>
      <c r="F214" s="136"/>
      <c r="G214" s="137"/>
      <c r="H214" s="102"/>
      <c r="I214" s="100"/>
      <c r="J214" s="103"/>
      <c r="K214" s="81"/>
      <c r="L214" s="100"/>
      <c r="M214" s="103"/>
      <c r="N214" s="81"/>
    </row>
    <row r="215" spans="1:14">
      <c r="A215" s="194"/>
      <c r="B215" s="77"/>
      <c r="C215" s="135"/>
      <c r="D215" s="79" t="str">
        <f>IFERROR(IF(C215="No CAS","",INDEX('DEQ Pollutant List'!$C$7:$C$611,MATCH('5. Pollutant Emissions - MB'!C215,'DEQ Pollutant List'!$B$7:$B$611,0))),"")</f>
        <v/>
      </c>
      <c r="E215" s="113"/>
      <c r="F215" s="136"/>
      <c r="G215" s="137"/>
      <c r="H215" s="102"/>
      <c r="I215" s="100"/>
      <c r="J215" s="103"/>
      <c r="K215" s="81"/>
      <c r="L215" s="100"/>
      <c r="M215" s="103"/>
      <c r="N215" s="81"/>
    </row>
    <row r="216" spans="1:14">
      <c r="A216" s="194"/>
      <c r="B216" s="77"/>
      <c r="C216" s="135"/>
      <c r="D216" s="79" t="str">
        <f>IFERROR(IF(C216="No CAS","",INDEX('DEQ Pollutant List'!$C$7:$C$611,MATCH('5. Pollutant Emissions - MB'!C216,'DEQ Pollutant List'!$B$7:$B$611,0))),"")</f>
        <v/>
      </c>
      <c r="E216" s="113"/>
      <c r="F216" s="136"/>
      <c r="G216" s="137"/>
      <c r="H216" s="102"/>
      <c r="I216" s="100"/>
      <c r="J216" s="103"/>
      <c r="K216" s="81"/>
      <c r="L216" s="100"/>
      <c r="M216" s="103"/>
      <c r="N216" s="81"/>
    </row>
    <row r="217" spans="1:14">
      <c r="A217" s="194"/>
      <c r="B217" s="77"/>
      <c r="C217" s="135"/>
      <c r="D217" s="79" t="str">
        <f>IFERROR(IF(C217="No CAS","",INDEX('DEQ Pollutant List'!$C$7:$C$611,MATCH('5. Pollutant Emissions - MB'!C217,'DEQ Pollutant List'!$B$7:$B$611,0))),"")</f>
        <v/>
      </c>
      <c r="E217" s="113"/>
      <c r="F217" s="136"/>
      <c r="G217" s="137"/>
      <c r="H217" s="102"/>
      <c r="I217" s="100"/>
      <c r="J217" s="103"/>
      <c r="K217" s="81"/>
      <c r="L217" s="100"/>
      <c r="M217" s="103"/>
      <c r="N217" s="81"/>
    </row>
    <row r="218" spans="1:14">
      <c r="A218" s="194"/>
      <c r="B218" s="77"/>
      <c r="C218" s="135"/>
      <c r="D218" s="79" t="str">
        <f>IFERROR(IF(C218="No CAS","",INDEX('DEQ Pollutant List'!$C$7:$C$611,MATCH('5. Pollutant Emissions - MB'!C218,'DEQ Pollutant List'!$B$7:$B$611,0))),"")</f>
        <v/>
      </c>
      <c r="E218" s="113"/>
      <c r="F218" s="136"/>
      <c r="G218" s="137"/>
      <c r="H218" s="102"/>
      <c r="I218" s="100"/>
      <c r="J218" s="103"/>
      <c r="K218" s="81"/>
      <c r="L218" s="100"/>
      <c r="M218" s="103"/>
      <c r="N218" s="81"/>
    </row>
    <row r="219" spans="1:14">
      <c r="A219" s="194"/>
      <c r="B219" s="77"/>
      <c r="C219" s="135"/>
      <c r="D219" s="79" t="str">
        <f>IFERROR(IF(C219="No CAS","",INDEX('DEQ Pollutant List'!$C$7:$C$611,MATCH('5. Pollutant Emissions - MB'!C219,'DEQ Pollutant List'!$B$7:$B$611,0))),"")</f>
        <v/>
      </c>
      <c r="E219" s="113"/>
      <c r="F219" s="136"/>
      <c r="G219" s="137"/>
      <c r="H219" s="102"/>
      <c r="I219" s="100"/>
      <c r="J219" s="103"/>
      <c r="K219" s="81"/>
      <c r="L219" s="100"/>
      <c r="M219" s="103"/>
      <c r="N219" s="81"/>
    </row>
    <row r="220" spans="1:14">
      <c r="A220" s="194"/>
      <c r="B220" s="77"/>
      <c r="C220" s="135"/>
      <c r="D220" s="79" t="str">
        <f>IFERROR(IF(C220="No CAS","",INDEX('DEQ Pollutant List'!$C$7:$C$611,MATCH('5. Pollutant Emissions - MB'!C220,'DEQ Pollutant List'!$B$7:$B$611,0))),"")</f>
        <v/>
      </c>
      <c r="E220" s="113"/>
      <c r="F220" s="136"/>
      <c r="G220" s="137"/>
      <c r="H220" s="102"/>
      <c r="I220" s="100"/>
      <c r="J220" s="103"/>
      <c r="K220" s="81"/>
      <c r="L220" s="100"/>
      <c r="M220" s="103"/>
      <c r="N220" s="81"/>
    </row>
    <row r="221" spans="1:14">
      <c r="A221" s="194"/>
      <c r="B221" s="77"/>
      <c r="C221" s="135"/>
      <c r="D221" s="79" t="str">
        <f>IFERROR(IF(C221="No CAS","",INDEX('DEQ Pollutant List'!$C$7:$C$611,MATCH('5. Pollutant Emissions - MB'!C221,'DEQ Pollutant List'!$B$7:$B$611,0))),"")</f>
        <v/>
      </c>
      <c r="E221" s="113"/>
      <c r="F221" s="136"/>
      <c r="G221" s="137"/>
      <c r="H221" s="102"/>
      <c r="I221" s="100"/>
      <c r="J221" s="103"/>
      <c r="K221" s="81"/>
      <c r="L221" s="100"/>
      <c r="M221" s="103"/>
      <c r="N221" s="81"/>
    </row>
    <row r="222" spans="1:14">
      <c r="A222" s="194"/>
      <c r="B222" s="77"/>
      <c r="C222" s="135"/>
      <c r="D222" s="79" t="str">
        <f>IFERROR(IF(C222="No CAS","",INDEX('DEQ Pollutant List'!$C$7:$C$611,MATCH('5. Pollutant Emissions - MB'!C222,'DEQ Pollutant List'!$B$7:$B$611,0))),"")</f>
        <v/>
      </c>
      <c r="E222" s="113"/>
      <c r="F222" s="136"/>
      <c r="G222" s="137"/>
      <c r="H222" s="102"/>
      <c r="I222" s="100"/>
      <c r="J222" s="103"/>
      <c r="K222" s="81"/>
      <c r="L222" s="100"/>
      <c r="M222" s="103"/>
      <c r="N222" s="81"/>
    </row>
    <row r="223" spans="1:14">
      <c r="A223" s="194"/>
      <c r="B223" s="77"/>
      <c r="C223" s="135"/>
      <c r="D223" s="79" t="str">
        <f>IFERROR(IF(C223="No CAS","",INDEX('DEQ Pollutant List'!$C$7:$C$611,MATCH('5. Pollutant Emissions - MB'!C223,'DEQ Pollutant List'!$B$7:$B$611,0))),"")</f>
        <v/>
      </c>
      <c r="E223" s="113"/>
      <c r="F223" s="136"/>
      <c r="G223" s="137"/>
      <c r="H223" s="102"/>
      <c r="I223" s="100"/>
      <c r="J223" s="103"/>
      <c r="K223" s="81"/>
      <c r="L223" s="100"/>
      <c r="M223" s="103"/>
      <c r="N223" s="81"/>
    </row>
    <row r="224" spans="1:14">
      <c r="A224" s="194"/>
      <c r="B224" s="77"/>
      <c r="C224" s="135"/>
      <c r="D224" s="79" t="str">
        <f>IFERROR(IF(C224="No CAS","",INDEX('DEQ Pollutant List'!$C$7:$C$611,MATCH('5. Pollutant Emissions - MB'!C224,'DEQ Pollutant List'!$B$7:$B$611,0))),"")</f>
        <v/>
      </c>
      <c r="E224" s="113"/>
      <c r="F224" s="136"/>
      <c r="G224" s="137"/>
      <c r="H224" s="102"/>
      <c r="I224" s="100"/>
      <c r="J224" s="103"/>
      <c r="K224" s="81"/>
      <c r="L224" s="100"/>
      <c r="M224" s="103"/>
      <c r="N224" s="81"/>
    </row>
    <row r="225" spans="1:14">
      <c r="A225" s="194"/>
      <c r="B225" s="77"/>
      <c r="C225" s="135"/>
      <c r="D225" s="79" t="str">
        <f>IFERROR(IF(C225="No CAS","",INDEX('DEQ Pollutant List'!$C$7:$C$611,MATCH('5. Pollutant Emissions - MB'!C225,'DEQ Pollutant List'!$B$7:$B$611,0))),"")</f>
        <v/>
      </c>
      <c r="E225" s="113"/>
      <c r="F225" s="136"/>
      <c r="G225" s="137"/>
      <c r="H225" s="102"/>
      <c r="I225" s="100"/>
      <c r="J225" s="103"/>
      <c r="K225" s="81"/>
      <c r="L225" s="100"/>
      <c r="M225" s="103"/>
      <c r="N225" s="81"/>
    </row>
    <row r="226" spans="1:14">
      <c r="A226" s="194"/>
      <c r="B226" s="77"/>
      <c r="C226" s="135"/>
      <c r="D226" s="79" t="str">
        <f>IFERROR(IF(C226="No CAS","",INDEX('DEQ Pollutant List'!$C$7:$C$611,MATCH('5. Pollutant Emissions - MB'!C226,'DEQ Pollutant List'!$B$7:$B$611,0))),"")</f>
        <v/>
      </c>
      <c r="E226" s="113"/>
      <c r="F226" s="136"/>
      <c r="G226" s="137"/>
      <c r="H226" s="102"/>
      <c r="I226" s="100"/>
      <c r="J226" s="103"/>
      <c r="K226" s="81"/>
      <c r="L226" s="100"/>
      <c r="M226" s="103"/>
      <c r="N226" s="81"/>
    </row>
    <row r="227" spans="1:14">
      <c r="A227" s="194"/>
      <c r="B227" s="77"/>
      <c r="C227" s="135"/>
      <c r="D227" s="79" t="str">
        <f>IFERROR(IF(C227="No CAS","",INDEX('DEQ Pollutant List'!$C$7:$C$611,MATCH('5. Pollutant Emissions - MB'!C227,'DEQ Pollutant List'!$B$7:$B$611,0))),"")</f>
        <v/>
      </c>
      <c r="E227" s="113"/>
      <c r="F227" s="136"/>
      <c r="G227" s="137"/>
      <c r="H227" s="102"/>
      <c r="I227" s="100"/>
      <c r="J227" s="103"/>
      <c r="K227" s="81"/>
      <c r="L227" s="100"/>
      <c r="M227" s="103"/>
      <c r="N227" s="81"/>
    </row>
    <row r="228" spans="1:14">
      <c r="A228" s="194"/>
      <c r="B228" s="77"/>
      <c r="C228" s="135"/>
      <c r="D228" s="79" t="str">
        <f>IFERROR(IF(C228="No CAS","",INDEX('DEQ Pollutant List'!$C$7:$C$611,MATCH('5. Pollutant Emissions - MB'!C228,'DEQ Pollutant List'!$B$7:$B$611,0))),"")</f>
        <v/>
      </c>
      <c r="E228" s="113"/>
      <c r="F228" s="136"/>
      <c r="G228" s="137"/>
      <c r="H228" s="102"/>
      <c r="I228" s="100"/>
      <c r="J228" s="103"/>
      <c r="K228" s="81"/>
      <c r="L228" s="100"/>
      <c r="M228" s="103"/>
      <c r="N228" s="81"/>
    </row>
    <row r="229" spans="1:14">
      <c r="A229" s="194"/>
      <c r="B229" s="77"/>
      <c r="C229" s="135"/>
      <c r="D229" s="79" t="str">
        <f>IFERROR(IF(C229="No CAS","",INDEX('DEQ Pollutant List'!$C$7:$C$611,MATCH('5. Pollutant Emissions - MB'!C229,'DEQ Pollutant List'!$B$7:$B$611,0))),"")</f>
        <v/>
      </c>
      <c r="E229" s="113"/>
      <c r="F229" s="136"/>
      <c r="G229" s="137"/>
      <c r="H229" s="102"/>
      <c r="I229" s="100"/>
      <c r="J229" s="103"/>
      <c r="K229" s="81"/>
      <c r="L229" s="100"/>
      <c r="M229" s="103"/>
      <c r="N229" s="81"/>
    </row>
    <row r="230" spans="1:14">
      <c r="A230" s="194"/>
      <c r="B230" s="77"/>
      <c r="C230" s="135"/>
      <c r="D230" s="79" t="str">
        <f>IFERROR(IF(C230="No CAS","",INDEX('DEQ Pollutant List'!$C$7:$C$611,MATCH('5. Pollutant Emissions - MB'!C230,'DEQ Pollutant List'!$B$7:$B$611,0))),"")</f>
        <v/>
      </c>
      <c r="E230" s="113"/>
      <c r="F230" s="136"/>
      <c r="G230" s="137"/>
      <c r="H230" s="102"/>
      <c r="I230" s="100"/>
      <c r="J230" s="103"/>
      <c r="K230" s="81"/>
      <c r="L230" s="100"/>
      <c r="M230" s="103"/>
      <c r="N230" s="81"/>
    </row>
    <row r="231" spans="1:14">
      <c r="A231" s="194"/>
      <c r="B231" s="77"/>
      <c r="C231" s="135"/>
      <c r="D231" s="79" t="str">
        <f>IFERROR(IF(C231="No CAS","",INDEX('DEQ Pollutant List'!$C$7:$C$611,MATCH('5. Pollutant Emissions - MB'!C231,'DEQ Pollutant List'!$B$7:$B$611,0))),"")</f>
        <v/>
      </c>
      <c r="E231" s="113"/>
      <c r="F231" s="136"/>
      <c r="G231" s="137"/>
      <c r="H231" s="102"/>
      <c r="I231" s="100"/>
      <c r="J231" s="103"/>
      <c r="K231" s="81"/>
      <c r="L231" s="100"/>
      <c r="M231" s="103"/>
      <c r="N231" s="81"/>
    </row>
    <row r="232" spans="1:14">
      <c r="A232" s="194"/>
      <c r="B232" s="77"/>
      <c r="C232" s="135"/>
      <c r="D232" s="79" t="str">
        <f>IFERROR(IF(C232="No CAS","",INDEX('DEQ Pollutant List'!$C$7:$C$611,MATCH('5. Pollutant Emissions - MB'!C232,'DEQ Pollutant List'!$B$7:$B$611,0))),"")</f>
        <v/>
      </c>
      <c r="E232" s="113"/>
      <c r="F232" s="136"/>
      <c r="G232" s="137"/>
      <c r="H232" s="102"/>
      <c r="I232" s="100"/>
      <c r="J232" s="103"/>
      <c r="K232" s="81"/>
      <c r="L232" s="100"/>
      <c r="M232" s="103"/>
      <c r="N232" s="81"/>
    </row>
    <row r="233" spans="1:14">
      <c r="A233" s="194"/>
      <c r="B233" s="77"/>
      <c r="C233" s="135"/>
      <c r="D233" s="79" t="str">
        <f>IFERROR(IF(C233="No CAS","",INDEX('DEQ Pollutant List'!$C$7:$C$611,MATCH('5. Pollutant Emissions - MB'!C233,'DEQ Pollutant List'!$B$7:$B$611,0))),"")</f>
        <v/>
      </c>
      <c r="E233" s="113"/>
      <c r="F233" s="136"/>
      <c r="G233" s="137"/>
      <c r="H233" s="102"/>
      <c r="I233" s="100"/>
      <c r="J233" s="103"/>
      <c r="K233" s="81"/>
      <c r="L233" s="100"/>
      <c r="M233" s="103"/>
      <c r="N233" s="81"/>
    </row>
    <row r="234" spans="1:14">
      <c r="A234" s="194"/>
      <c r="B234" s="77"/>
      <c r="C234" s="135"/>
      <c r="D234" s="79" t="str">
        <f>IFERROR(IF(C234="No CAS","",INDEX('DEQ Pollutant List'!$C$7:$C$611,MATCH('5. Pollutant Emissions - MB'!C234,'DEQ Pollutant List'!$B$7:$B$611,0))),"")</f>
        <v/>
      </c>
      <c r="E234" s="113"/>
      <c r="F234" s="136"/>
      <c r="G234" s="137"/>
      <c r="H234" s="102"/>
      <c r="I234" s="100"/>
      <c r="J234" s="103"/>
      <c r="K234" s="81"/>
      <c r="L234" s="100"/>
      <c r="M234" s="103"/>
      <c r="N234" s="81"/>
    </row>
    <row r="235" spans="1:14">
      <c r="A235" s="194"/>
      <c r="B235" s="77"/>
      <c r="C235" s="135"/>
      <c r="D235" s="79" t="str">
        <f>IFERROR(IF(C235="No CAS","",INDEX('DEQ Pollutant List'!$C$7:$C$611,MATCH('5. Pollutant Emissions - MB'!C235,'DEQ Pollutant List'!$B$7:$B$611,0))),"")</f>
        <v/>
      </c>
      <c r="E235" s="113"/>
      <c r="F235" s="136"/>
      <c r="G235" s="137"/>
      <c r="H235" s="102"/>
      <c r="I235" s="100"/>
      <c r="J235" s="103"/>
      <c r="K235" s="81"/>
      <c r="L235" s="100"/>
      <c r="M235" s="103"/>
      <c r="N235" s="81"/>
    </row>
    <row r="236" spans="1:14">
      <c r="A236" s="194"/>
      <c r="B236" s="77"/>
      <c r="C236" s="135"/>
      <c r="D236" s="79" t="str">
        <f>IFERROR(IF(C236="No CAS","",INDEX('DEQ Pollutant List'!$C$7:$C$611,MATCH('5. Pollutant Emissions - MB'!C236,'DEQ Pollutant List'!$B$7:$B$611,0))),"")</f>
        <v/>
      </c>
      <c r="E236" s="113"/>
      <c r="F236" s="136"/>
      <c r="G236" s="137"/>
      <c r="H236" s="102"/>
      <c r="I236" s="100"/>
      <c r="J236" s="103"/>
      <c r="K236" s="81"/>
      <c r="L236" s="100"/>
      <c r="M236" s="103"/>
      <c r="N236" s="81"/>
    </row>
    <row r="237" spans="1:14">
      <c r="A237" s="194"/>
      <c r="B237" s="77"/>
      <c r="C237" s="135"/>
      <c r="D237" s="79"/>
      <c r="E237" s="113"/>
      <c r="F237" s="136"/>
      <c r="G237" s="137"/>
      <c r="H237" s="102"/>
      <c r="I237" s="100"/>
      <c r="J237" s="103"/>
      <c r="K237" s="81"/>
      <c r="L237" s="100"/>
      <c r="M237" s="103"/>
      <c r="N237" s="81"/>
    </row>
    <row r="238" spans="1:14">
      <c r="A238" s="194"/>
      <c r="B238" s="77"/>
      <c r="C238" s="135"/>
      <c r="D238" s="79"/>
      <c r="E238" s="113"/>
      <c r="F238" s="136"/>
      <c r="G238" s="137"/>
      <c r="H238" s="102"/>
      <c r="I238" s="100"/>
      <c r="J238" s="103"/>
      <c r="K238" s="81"/>
      <c r="L238" s="100"/>
      <c r="M238" s="103"/>
      <c r="N238" s="81"/>
    </row>
    <row r="239" spans="1:14">
      <c r="A239" s="194"/>
      <c r="B239" s="77"/>
      <c r="C239" s="135"/>
      <c r="D239" s="79"/>
      <c r="E239" s="113"/>
      <c r="F239" s="136"/>
      <c r="G239" s="137"/>
      <c r="H239" s="102"/>
      <c r="I239" s="100"/>
      <c r="J239" s="103"/>
      <c r="K239" s="81"/>
      <c r="L239" s="100"/>
      <c r="M239" s="103"/>
      <c r="N239" s="81"/>
    </row>
    <row r="240" spans="1:14">
      <c r="A240" s="194"/>
      <c r="B240" s="77"/>
      <c r="C240" s="135"/>
      <c r="D240" s="79" t="str">
        <f>IFERROR(IF(C240="No CAS","",INDEX('DEQ Pollutant List'!$C$7:$C$611,MATCH('5. Pollutant Emissions - MB'!C240,'DEQ Pollutant List'!$B$7:$B$611,0))),"")</f>
        <v/>
      </c>
      <c r="E240" s="113"/>
      <c r="F240" s="136"/>
      <c r="G240" s="137"/>
      <c r="H240" s="102"/>
      <c r="I240" s="100"/>
      <c r="J240" s="103"/>
      <c r="K240" s="81"/>
      <c r="L240" s="100"/>
      <c r="M240" s="103"/>
      <c r="N240" s="81"/>
    </row>
    <row r="241" spans="1:14">
      <c r="A241" s="194"/>
      <c r="B241" s="77"/>
      <c r="C241" s="135"/>
      <c r="D241" s="79" t="str">
        <f>IFERROR(IF(C241="No CAS","",INDEX('DEQ Pollutant List'!$C$7:$C$611,MATCH('5. Pollutant Emissions - MB'!C241,'DEQ Pollutant List'!$B$7:$B$611,0))),"")</f>
        <v/>
      </c>
      <c r="E241" s="113"/>
      <c r="F241" s="136"/>
      <c r="G241" s="137"/>
      <c r="H241" s="102"/>
      <c r="I241" s="100"/>
      <c r="J241" s="103"/>
      <c r="K241" s="81"/>
      <c r="L241" s="100"/>
      <c r="M241" s="103"/>
      <c r="N241" s="81"/>
    </row>
    <row r="242" spans="1:14">
      <c r="A242" s="194"/>
      <c r="B242" s="77"/>
      <c r="C242" s="135"/>
      <c r="D242" s="79" t="str">
        <f>IFERROR(IF(C242="No CAS","",INDEX('DEQ Pollutant List'!$C$7:$C$611,MATCH('5. Pollutant Emissions - MB'!C242,'DEQ Pollutant List'!$B$7:$B$611,0))),"")</f>
        <v/>
      </c>
      <c r="E242" s="113"/>
      <c r="F242" s="136"/>
      <c r="G242" s="137"/>
      <c r="H242" s="102"/>
      <c r="I242" s="100"/>
      <c r="J242" s="103"/>
      <c r="K242" s="81"/>
      <c r="L242" s="100"/>
      <c r="M242" s="103"/>
      <c r="N242" s="81"/>
    </row>
    <row r="243" spans="1:14">
      <c r="A243" s="194"/>
      <c r="B243" s="77"/>
      <c r="C243" s="135"/>
      <c r="D243" s="79" t="str">
        <f>IFERROR(IF(C243="No CAS","",INDEX('DEQ Pollutant List'!$C$7:$C$611,MATCH('5. Pollutant Emissions - MB'!C243,'DEQ Pollutant List'!$B$7:$B$611,0))),"")</f>
        <v/>
      </c>
      <c r="E243" s="113"/>
      <c r="F243" s="136"/>
      <c r="G243" s="137"/>
      <c r="H243" s="102"/>
      <c r="I243" s="100"/>
      <c r="J243" s="103"/>
      <c r="K243" s="81"/>
      <c r="L243" s="100"/>
      <c r="M243" s="103"/>
      <c r="N243" s="81"/>
    </row>
    <row r="244" spans="1:14">
      <c r="A244" s="194"/>
      <c r="B244" s="77"/>
      <c r="C244" s="135"/>
      <c r="D244" s="79" t="str">
        <f>IFERROR(IF(C244="No CAS","",INDEX('DEQ Pollutant List'!$C$7:$C$611,MATCH('5. Pollutant Emissions - MB'!C244,'DEQ Pollutant List'!$B$7:$B$611,0))),"")</f>
        <v/>
      </c>
      <c r="E244" s="113"/>
      <c r="F244" s="136"/>
      <c r="G244" s="137"/>
      <c r="H244" s="102"/>
      <c r="I244" s="100"/>
      <c r="J244" s="103"/>
      <c r="K244" s="81"/>
      <c r="L244" s="100"/>
      <c r="M244" s="103"/>
      <c r="N244" s="81"/>
    </row>
    <row r="245" spans="1:14">
      <c r="A245" s="194"/>
      <c r="B245" s="77"/>
      <c r="C245" s="135"/>
      <c r="D245" s="79" t="str">
        <f>IFERROR(IF(C245="No CAS","",INDEX('DEQ Pollutant List'!$C$7:$C$611,MATCH('5. Pollutant Emissions - MB'!C245,'DEQ Pollutant List'!$B$7:$B$611,0))),"")</f>
        <v/>
      </c>
      <c r="E245" s="113"/>
      <c r="F245" s="136"/>
      <c r="G245" s="137"/>
      <c r="H245" s="102"/>
      <c r="I245" s="100"/>
      <c r="J245" s="103"/>
      <c r="K245" s="81"/>
      <c r="L245" s="100"/>
      <c r="M245" s="103"/>
      <c r="N245" s="81"/>
    </row>
    <row r="246" spans="1:14">
      <c r="A246" s="194"/>
      <c r="B246" s="77"/>
      <c r="C246" s="135"/>
      <c r="D246" s="79" t="str">
        <f>IFERROR(IF(C246="No CAS","",INDEX('DEQ Pollutant List'!$C$7:$C$611,MATCH('5. Pollutant Emissions - MB'!C246,'DEQ Pollutant List'!$B$7:$B$611,0))),"")</f>
        <v/>
      </c>
      <c r="E246" s="113"/>
      <c r="F246" s="136"/>
      <c r="G246" s="137"/>
      <c r="H246" s="102"/>
      <c r="I246" s="100"/>
      <c r="J246" s="103"/>
      <c r="K246" s="81"/>
      <c r="L246" s="100"/>
      <c r="M246" s="103"/>
      <c r="N246" s="81"/>
    </row>
    <row r="247" spans="1:14">
      <c r="A247" s="194"/>
      <c r="B247" s="77"/>
      <c r="C247" s="135"/>
      <c r="D247" s="79" t="str">
        <f>IFERROR(IF(C247="No CAS","",INDEX('DEQ Pollutant List'!$C$7:$C$611,MATCH('5. Pollutant Emissions - MB'!C247,'DEQ Pollutant List'!$B$7:$B$611,0))),"")</f>
        <v/>
      </c>
      <c r="E247" s="113"/>
      <c r="F247" s="136"/>
      <c r="G247" s="137"/>
      <c r="H247" s="102"/>
      <c r="I247" s="100"/>
      <c r="J247" s="103"/>
      <c r="K247" s="81"/>
      <c r="L247" s="100"/>
      <c r="M247" s="103"/>
      <c r="N247" s="81"/>
    </row>
    <row r="248" spans="1:14">
      <c r="A248" s="194"/>
      <c r="B248" s="77"/>
      <c r="C248" s="135"/>
      <c r="D248" s="79" t="str">
        <f>IFERROR(IF(C248="No CAS","",INDEX('DEQ Pollutant List'!$C$7:$C$611,MATCH('5. Pollutant Emissions - MB'!C248,'DEQ Pollutant List'!$B$7:$B$611,0))),"")</f>
        <v/>
      </c>
      <c r="E248" s="113"/>
      <c r="F248" s="136"/>
      <c r="G248" s="137"/>
      <c r="H248" s="102"/>
      <c r="I248" s="100"/>
      <c r="J248" s="103"/>
      <c r="K248" s="81"/>
      <c r="L248" s="100"/>
      <c r="M248" s="103"/>
      <c r="N248" s="81"/>
    </row>
    <row r="249" spans="1:14">
      <c r="A249" s="194"/>
      <c r="B249" s="77"/>
      <c r="C249" s="135"/>
      <c r="D249" s="79" t="str">
        <f>IFERROR(IF(C249="No CAS","",INDEX('DEQ Pollutant List'!$C$7:$C$611,MATCH('5. Pollutant Emissions - MB'!C249,'DEQ Pollutant List'!$B$7:$B$611,0))),"")</f>
        <v/>
      </c>
      <c r="E249" s="113"/>
      <c r="F249" s="136"/>
      <c r="G249" s="137"/>
      <c r="H249" s="102"/>
      <c r="I249" s="100"/>
      <c r="J249" s="103"/>
      <c r="K249" s="81"/>
      <c r="L249" s="100"/>
      <c r="M249" s="103"/>
      <c r="N249" s="81"/>
    </row>
    <row r="250" spans="1:14">
      <c r="A250" s="194"/>
      <c r="B250" s="77"/>
      <c r="C250" s="135"/>
      <c r="D250" s="79" t="str">
        <f>IFERROR(IF(C250="No CAS","",INDEX('DEQ Pollutant List'!$C$7:$C$611,MATCH('5. Pollutant Emissions - MB'!C250,'DEQ Pollutant List'!$B$7:$B$611,0))),"")</f>
        <v/>
      </c>
      <c r="E250" s="113"/>
      <c r="F250" s="136"/>
      <c r="G250" s="137"/>
      <c r="H250" s="102"/>
      <c r="I250" s="100"/>
      <c r="J250" s="103"/>
      <c r="K250" s="81"/>
      <c r="L250" s="100"/>
      <c r="M250" s="103"/>
      <c r="N250" s="81"/>
    </row>
    <row r="251" spans="1:14">
      <c r="A251" s="194"/>
      <c r="B251" s="77"/>
      <c r="C251" s="135"/>
      <c r="D251" s="79" t="str">
        <f>IFERROR(IF(C251="No CAS","",INDEX('DEQ Pollutant List'!$C$7:$C$611,MATCH('5. Pollutant Emissions - MB'!C251,'DEQ Pollutant List'!$B$7:$B$611,0))),"")</f>
        <v/>
      </c>
      <c r="E251" s="113"/>
      <c r="F251" s="136"/>
      <c r="G251" s="137"/>
      <c r="H251" s="102"/>
      <c r="I251" s="100"/>
      <c r="J251" s="103"/>
      <c r="K251" s="81"/>
      <c r="L251" s="100"/>
      <c r="M251" s="103"/>
      <c r="N251" s="81"/>
    </row>
    <row r="252" spans="1:14">
      <c r="A252" s="194"/>
      <c r="B252" s="77"/>
      <c r="C252" s="135"/>
      <c r="D252" s="79" t="str">
        <f>IFERROR(IF(C252="No CAS","",INDEX('DEQ Pollutant List'!$C$7:$C$611,MATCH('5. Pollutant Emissions - MB'!C252,'DEQ Pollutant List'!$B$7:$B$611,0))),"")</f>
        <v/>
      </c>
      <c r="E252" s="113"/>
      <c r="F252" s="136"/>
      <c r="G252" s="137"/>
      <c r="H252" s="102"/>
      <c r="I252" s="100"/>
      <c r="J252" s="103"/>
      <c r="K252" s="81"/>
      <c r="L252" s="100"/>
      <c r="M252" s="103"/>
      <c r="N252" s="81"/>
    </row>
    <row r="253" spans="1:14">
      <c r="A253" s="194"/>
      <c r="B253" s="77"/>
      <c r="C253" s="135"/>
      <c r="D253" s="79" t="str">
        <f>IFERROR(IF(C253="No CAS","",INDEX('DEQ Pollutant List'!$C$7:$C$611,MATCH('5. Pollutant Emissions - MB'!C253,'DEQ Pollutant List'!$B$7:$B$611,0))),"")</f>
        <v/>
      </c>
      <c r="E253" s="113"/>
      <c r="F253" s="136"/>
      <c r="G253" s="137"/>
      <c r="H253" s="102"/>
      <c r="I253" s="100"/>
      <c r="J253" s="103"/>
      <c r="K253" s="81"/>
      <c r="L253" s="100"/>
      <c r="M253" s="103"/>
      <c r="N253" s="81"/>
    </row>
    <row r="254" spans="1:14">
      <c r="A254" s="194"/>
      <c r="B254" s="77"/>
      <c r="C254" s="135"/>
      <c r="D254" s="79" t="str">
        <f>IFERROR(IF(C254="No CAS","",INDEX('DEQ Pollutant List'!$C$7:$C$611,MATCH('5. Pollutant Emissions - MB'!C254,'DEQ Pollutant List'!$B$7:$B$611,0))),"")</f>
        <v/>
      </c>
      <c r="E254" s="113"/>
      <c r="F254" s="136"/>
      <c r="G254" s="137"/>
      <c r="H254" s="102"/>
      <c r="I254" s="100"/>
      <c r="J254" s="103"/>
      <c r="K254" s="81"/>
      <c r="L254" s="100"/>
      <c r="M254" s="103"/>
      <c r="N254" s="81"/>
    </row>
    <row r="255" spans="1:14">
      <c r="A255" s="194"/>
      <c r="B255" s="77"/>
      <c r="C255" s="135"/>
      <c r="D255" s="79" t="str">
        <f>IFERROR(IF(C255="No CAS","",INDEX('DEQ Pollutant List'!$C$7:$C$611,MATCH('5. Pollutant Emissions - MB'!C255,'DEQ Pollutant List'!$B$7:$B$611,0))),"")</f>
        <v/>
      </c>
      <c r="E255" s="113" t="str">
        <f>IFERROR(IF(OR($C255="",$C255="No CAS"),INDEX('DEQ Pollutant List'!$A$7:$A$611,MATCH($D255,'DEQ Pollutant List'!$C$7:$C$611,0)),INDEX('DEQ Pollutant List'!$A$7:$A$611,MATCH($C255,'DEQ Pollutant List'!$B$7:$B$611,0))),"")</f>
        <v/>
      </c>
      <c r="F255" s="136"/>
      <c r="G255" s="137"/>
      <c r="H255" s="102"/>
      <c r="I255" s="100"/>
      <c r="J255" s="103"/>
      <c r="K255" s="81"/>
      <c r="L255" s="100"/>
      <c r="M255" s="103"/>
      <c r="N255" s="81"/>
    </row>
    <row r="256" spans="1:14">
      <c r="A256" s="194"/>
      <c r="B256" s="77"/>
      <c r="C256" s="135"/>
      <c r="D256" s="79" t="str">
        <f>IFERROR(IF(C256="No CAS","",INDEX('DEQ Pollutant List'!$C$7:$C$611,MATCH('5. Pollutant Emissions - MB'!C256,'DEQ Pollutant List'!$B$7:$B$611,0))),"")</f>
        <v/>
      </c>
      <c r="E256" s="113" t="str">
        <f>IFERROR(IF(OR($C256="",$C256="No CAS"),INDEX('DEQ Pollutant List'!$A$7:$A$611,MATCH($D256,'DEQ Pollutant List'!$C$7:$C$611,0)),INDEX('DEQ Pollutant List'!$A$7:$A$611,MATCH($C256,'DEQ Pollutant List'!$B$7:$B$611,0))),"")</f>
        <v/>
      </c>
      <c r="F256" s="136"/>
      <c r="G256" s="137"/>
      <c r="H256" s="102"/>
      <c r="I256" s="100"/>
      <c r="J256" s="103"/>
      <c r="K256" s="81"/>
      <c r="L256" s="100"/>
      <c r="M256" s="103"/>
      <c r="N256" s="81"/>
    </row>
    <row r="257" spans="1:14">
      <c r="A257" s="194"/>
      <c r="B257" s="77"/>
      <c r="C257" s="135"/>
      <c r="D257" s="79" t="str">
        <f>IFERROR(IF(C257="No CAS","",INDEX('DEQ Pollutant List'!$C$7:$C$611,MATCH('5. Pollutant Emissions - MB'!C257,'DEQ Pollutant List'!$B$7:$B$611,0))),"")</f>
        <v/>
      </c>
      <c r="E257" s="113" t="str">
        <f>IFERROR(IF(OR($C257="",$C257="No CAS"),INDEX('DEQ Pollutant List'!$A$7:$A$611,MATCH($D257,'DEQ Pollutant List'!$C$7:$C$611,0)),INDEX('DEQ Pollutant List'!$A$7:$A$611,MATCH($C257,'DEQ Pollutant List'!$B$7:$B$611,0))),"")</f>
        <v/>
      </c>
      <c r="F257" s="136"/>
      <c r="G257" s="137"/>
      <c r="H257" s="102"/>
      <c r="I257" s="100"/>
      <c r="J257" s="103"/>
      <c r="K257" s="81"/>
      <c r="L257" s="100"/>
      <c r="M257" s="103"/>
      <c r="N257" s="81"/>
    </row>
    <row r="258" spans="1:14">
      <c r="A258" s="194"/>
      <c r="B258" s="77"/>
      <c r="C258" s="135"/>
      <c r="D258" s="79" t="str">
        <f>IFERROR(IF(C258="No CAS","",INDEX('DEQ Pollutant List'!$C$7:$C$611,MATCH('5. Pollutant Emissions - MB'!C258,'DEQ Pollutant List'!$B$7:$B$611,0))),"")</f>
        <v/>
      </c>
      <c r="E258" s="113" t="str">
        <f>IFERROR(IF(OR($C258="",$C258="No CAS"),INDEX('DEQ Pollutant List'!$A$7:$A$611,MATCH($D258,'DEQ Pollutant List'!$C$7:$C$611,0)),INDEX('DEQ Pollutant List'!$A$7:$A$611,MATCH($C258,'DEQ Pollutant List'!$B$7:$B$611,0))),"")</f>
        <v/>
      </c>
      <c r="F258" s="136"/>
      <c r="G258" s="137"/>
      <c r="H258" s="102"/>
      <c r="I258" s="100"/>
      <c r="J258" s="103"/>
      <c r="K258" s="81"/>
      <c r="L258" s="100"/>
      <c r="M258" s="103"/>
      <c r="N258" s="81"/>
    </row>
    <row r="259" spans="1:14">
      <c r="A259" s="194"/>
      <c r="B259" s="77"/>
      <c r="C259" s="135"/>
      <c r="D259" s="79" t="str">
        <f>IFERROR(IF(C259="No CAS","",INDEX('DEQ Pollutant List'!$C$7:$C$611,MATCH('5. Pollutant Emissions - MB'!C259,'DEQ Pollutant List'!$B$7:$B$611,0))),"")</f>
        <v/>
      </c>
      <c r="E259" s="113" t="str">
        <f>IFERROR(IF(OR($C259="",$C259="No CAS"),INDEX('DEQ Pollutant List'!$A$7:$A$611,MATCH($D259,'DEQ Pollutant List'!$C$7:$C$611,0)),INDEX('DEQ Pollutant List'!$A$7:$A$611,MATCH($C259,'DEQ Pollutant List'!$B$7:$B$611,0))),"")</f>
        <v/>
      </c>
      <c r="F259" s="136"/>
      <c r="G259" s="137"/>
      <c r="H259" s="102"/>
      <c r="I259" s="100"/>
      <c r="J259" s="103"/>
      <c r="K259" s="81"/>
      <c r="L259" s="100"/>
      <c r="M259" s="103"/>
      <c r="N259" s="81"/>
    </row>
    <row r="260" spans="1:14">
      <c r="A260" s="194"/>
      <c r="B260" s="77"/>
      <c r="C260" s="135"/>
      <c r="D260" s="79" t="str">
        <f>IFERROR(IF(C260="No CAS","",INDEX('DEQ Pollutant List'!$C$7:$C$611,MATCH('5. Pollutant Emissions - MB'!C260,'DEQ Pollutant List'!$B$7:$B$611,0))),"")</f>
        <v/>
      </c>
      <c r="E260" s="113" t="str">
        <f>IFERROR(IF(OR($C260="",$C260="No CAS"),INDEX('DEQ Pollutant List'!$A$7:$A$611,MATCH($D260,'DEQ Pollutant List'!$C$7:$C$611,0)),INDEX('DEQ Pollutant List'!$A$7:$A$611,MATCH($C260,'DEQ Pollutant List'!$B$7:$B$611,0))),"")</f>
        <v/>
      </c>
      <c r="F260" s="136"/>
      <c r="G260" s="137"/>
      <c r="H260" s="102"/>
      <c r="I260" s="100"/>
      <c r="J260" s="103"/>
      <c r="K260" s="81"/>
      <c r="L260" s="100"/>
      <c r="M260" s="103"/>
      <c r="N260" s="81"/>
    </row>
    <row r="261" spans="1:14">
      <c r="A261" s="194"/>
      <c r="B261" s="77"/>
      <c r="C261" s="135"/>
      <c r="D261" s="79" t="str">
        <f>IFERROR(IF(C261="No CAS","",INDEX('DEQ Pollutant List'!$C$7:$C$611,MATCH('5. Pollutant Emissions - MB'!C261,'DEQ Pollutant List'!$B$7:$B$611,0))),"")</f>
        <v/>
      </c>
      <c r="E261" s="113" t="str">
        <f>IFERROR(IF(OR($C261="",$C261="No CAS"),INDEX('DEQ Pollutant List'!$A$7:$A$611,MATCH($D261,'DEQ Pollutant List'!$C$7:$C$611,0)),INDEX('DEQ Pollutant List'!$A$7:$A$611,MATCH($C261,'DEQ Pollutant List'!$B$7:$B$611,0))),"")</f>
        <v/>
      </c>
      <c r="F261" s="136"/>
      <c r="G261" s="137"/>
      <c r="H261" s="102"/>
      <c r="I261" s="100"/>
      <c r="J261" s="103"/>
      <c r="K261" s="81"/>
      <c r="L261" s="100"/>
      <c r="M261" s="103"/>
      <c r="N261" s="81"/>
    </row>
    <row r="262" spans="1:14">
      <c r="A262" s="194"/>
      <c r="B262" s="77"/>
      <c r="C262" s="135"/>
      <c r="D262" s="79" t="str">
        <f>IFERROR(IF(C262="No CAS","",INDEX('DEQ Pollutant List'!$C$7:$C$611,MATCH('5. Pollutant Emissions - MB'!C262,'DEQ Pollutant List'!$B$7:$B$611,0))),"")</f>
        <v/>
      </c>
      <c r="E262" s="113" t="str">
        <f>IFERROR(IF(OR($C262="",$C262="No CAS"),INDEX('DEQ Pollutant List'!$A$7:$A$611,MATCH($D262,'DEQ Pollutant List'!$C$7:$C$611,0)),INDEX('DEQ Pollutant List'!$A$7:$A$611,MATCH($C262,'DEQ Pollutant List'!$B$7:$B$611,0))),"")</f>
        <v/>
      </c>
      <c r="F262" s="136"/>
      <c r="G262" s="137"/>
      <c r="H262" s="102"/>
      <c r="I262" s="100"/>
      <c r="J262" s="103"/>
      <c r="K262" s="81"/>
      <c r="L262" s="100"/>
      <c r="M262" s="103"/>
      <c r="N262" s="81"/>
    </row>
    <row r="263" spans="1:14">
      <c r="A263" s="194"/>
      <c r="B263" s="77"/>
      <c r="C263" s="135"/>
      <c r="D263" s="79" t="str">
        <f>IFERROR(IF(C263="No CAS","",INDEX('DEQ Pollutant List'!$C$7:$C$611,MATCH('5. Pollutant Emissions - MB'!C263,'DEQ Pollutant List'!$B$7:$B$611,0))),"")</f>
        <v/>
      </c>
      <c r="E263" s="113" t="str">
        <f>IFERROR(IF(OR($C263="",$C263="No CAS"),INDEX('DEQ Pollutant List'!$A$7:$A$611,MATCH($D263,'DEQ Pollutant List'!$C$7:$C$611,0)),INDEX('DEQ Pollutant List'!$A$7:$A$611,MATCH($C263,'DEQ Pollutant List'!$B$7:$B$611,0))),"")</f>
        <v/>
      </c>
      <c r="F263" s="136"/>
      <c r="G263" s="137"/>
      <c r="H263" s="102"/>
      <c r="I263" s="100"/>
      <c r="J263" s="103"/>
      <c r="K263" s="81"/>
      <c r="L263" s="100"/>
      <c r="M263" s="103"/>
      <c r="N263" s="81"/>
    </row>
    <row r="264" spans="1:14">
      <c r="A264" s="194"/>
      <c r="B264" s="77"/>
      <c r="C264" s="135"/>
      <c r="D264" s="79" t="str">
        <f>IFERROR(IF(C264="No CAS","",INDEX('DEQ Pollutant List'!$C$7:$C$611,MATCH('5. Pollutant Emissions - MB'!C264,'DEQ Pollutant List'!$B$7:$B$611,0))),"")</f>
        <v/>
      </c>
      <c r="E264" s="113" t="str">
        <f>IFERROR(IF(OR($C264="",$C264="No CAS"),INDEX('DEQ Pollutant List'!$A$7:$A$611,MATCH($D264,'DEQ Pollutant List'!$C$7:$C$611,0)),INDEX('DEQ Pollutant List'!$A$7:$A$611,MATCH($C264,'DEQ Pollutant List'!$B$7:$B$611,0))),"")</f>
        <v/>
      </c>
      <c r="F264" s="136"/>
      <c r="G264" s="137"/>
      <c r="H264" s="102"/>
      <c r="I264" s="100"/>
      <c r="J264" s="103"/>
      <c r="K264" s="81"/>
      <c r="L264" s="100"/>
      <c r="M264" s="103"/>
      <c r="N264" s="81"/>
    </row>
    <row r="265" spans="1:14">
      <c r="A265" s="194"/>
      <c r="B265" s="77"/>
      <c r="C265" s="135"/>
      <c r="D265" s="79" t="str">
        <f>IFERROR(IF(C265="No CAS","",INDEX('DEQ Pollutant List'!$C$7:$C$611,MATCH('5. Pollutant Emissions - MB'!C265,'DEQ Pollutant List'!$B$7:$B$611,0))),"")</f>
        <v/>
      </c>
      <c r="E265" s="113" t="str">
        <f>IFERROR(IF(OR($C265="",$C265="No CAS"),INDEX('DEQ Pollutant List'!$A$7:$A$611,MATCH($D265,'DEQ Pollutant List'!$C$7:$C$611,0)),INDEX('DEQ Pollutant List'!$A$7:$A$611,MATCH($C265,'DEQ Pollutant List'!$B$7:$B$611,0))),"")</f>
        <v/>
      </c>
      <c r="F265" s="136"/>
      <c r="G265" s="137"/>
      <c r="H265" s="102"/>
      <c r="I265" s="100"/>
      <c r="J265" s="103"/>
      <c r="K265" s="81"/>
      <c r="L265" s="100"/>
      <c r="M265" s="103"/>
      <c r="N265" s="81"/>
    </row>
    <row r="266" spans="1:14">
      <c r="A266" s="194"/>
      <c r="B266" s="77"/>
      <c r="C266" s="135"/>
      <c r="D266" s="79" t="str">
        <f>IFERROR(IF(C266="No CAS","",INDEX('DEQ Pollutant List'!$C$7:$C$611,MATCH('5. Pollutant Emissions - MB'!C266,'DEQ Pollutant List'!$B$7:$B$611,0))),"")</f>
        <v/>
      </c>
      <c r="E266" s="113" t="str">
        <f>IFERROR(IF(OR($C266="",$C266="No CAS"),INDEX('DEQ Pollutant List'!$A$7:$A$611,MATCH($D266,'DEQ Pollutant List'!$C$7:$C$611,0)),INDEX('DEQ Pollutant List'!$A$7:$A$611,MATCH($C266,'DEQ Pollutant List'!$B$7:$B$611,0))),"")</f>
        <v/>
      </c>
      <c r="F266" s="136"/>
      <c r="G266" s="137"/>
      <c r="H266" s="102"/>
      <c r="I266" s="100"/>
      <c r="J266" s="103"/>
      <c r="K266" s="81"/>
      <c r="L266" s="100"/>
      <c r="M266" s="103"/>
      <c r="N266" s="81"/>
    </row>
    <row r="267" spans="1:14">
      <c r="A267" s="194"/>
      <c r="B267" s="77"/>
      <c r="C267" s="135"/>
      <c r="D267" s="79" t="str">
        <f>IFERROR(IF(C267="No CAS","",INDEX('DEQ Pollutant List'!$C$7:$C$611,MATCH('5. Pollutant Emissions - MB'!C267,'DEQ Pollutant List'!$B$7:$B$611,0))),"")</f>
        <v/>
      </c>
      <c r="E267" s="113" t="str">
        <f>IFERROR(IF(OR($C267="",$C267="No CAS"),INDEX('DEQ Pollutant List'!$A$7:$A$611,MATCH($D267,'DEQ Pollutant List'!$C$7:$C$611,0)),INDEX('DEQ Pollutant List'!$A$7:$A$611,MATCH($C267,'DEQ Pollutant List'!$B$7:$B$611,0))),"")</f>
        <v/>
      </c>
      <c r="F267" s="136"/>
      <c r="G267" s="137"/>
      <c r="H267" s="102"/>
      <c r="I267" s="100"/>
      <c r="J267" s="103"/>
      <c r="K267" s="81"/>
      <c r="L267" s="100"/>
      <c r="M267" s="103"/>
      <c r="N267" s="81"/>
    </row>
    <row r="268" spans="1:14">
      <c r="A268" s="194"/>
      <c r="B268" s="77"/>
      <c r="C268" s="135"/>
      <c r="D268" s="79" t="str">
        <f>IFERROR(IF(C268="No CAS","",INDEX('DEQ Pollutant List'!$C$7:$C$611,MATCH('5. Pollutant Emissions - MB'!C268,'DEQ Pollutant List'!$B$7:$B$611,0))),"")</f>
        <v/>
      </c>
      <c r="E268" s="113" t="str">
        <f>IFERROR(IF(OR($C268="",$C268="No CAS"),INDEX('DEQ Pollutant List'!$A$7:$A$611,MATCH($D268,'DEQ Pollutant List'!$C$7:$C$611,0)),INDEX('DEQ Pollutant List'!$A$7:$A$611,MATCH($C268,'DEQ Pollutant List'!$B$7:$B$611,0))),"")</f>
        <v/>
      </c>
      <c r="F268" s="136"/>
      <c r="G268" s="137"/>
      <c r="H268" s="102"/>
      <c r="I268" s="100"/>
      <c r="J268" s="103"/>
      <c r="K268" s="81"/>
      <c r="L268" s="100"/>
      <c r="M268" s="103"/>
      <c r="N268" s="81"/>
    </row>
    <row r="269" spans="1:14">
      <c r="A269" s="194"/>
      <c r="B269" s="77"/>
      <c r="C269" s="135"/>
      <c r="D269" s="79" t="str">
        <f>IFERROR(IF(C269="No CAS","",INDEX('DEQ Pollutant List'!$C$7:$C$611,MATCH('5. Pollutant Emissions - MB'!C269,'DEQ Pollutant List'!$B$7:$B$611,0))),"")</f>
        <v/>
      </c>
      <c r="E269" s="113" t="str">
        <f>IFERROR(IF(OR($C269="",$C269="No CAS"),INDEX('DEQ Pollutant List'!$A$7:$A$611,MATCH($D269,'DEQ Pollutant List'!$C$7:$C$611,0)),INDEX('DEQ Pollutant List'!$A$7:$A$611,MATCH($C269,'DEQ Pollutant List'!$B$7:$B$611,0))),"")</f>
        <v/>
      </c>
      <c r="F269" s="136"/>
      <c r="G269" s="137"/>
      <c r="H269" s="102"/>
      <c r="I269" s="100"/>
      <c r="J269" s="103"/>
      <c r="K269" s="81"/>
      <c r="L269" s="100"/>
      <c r="M269" s="103"/>
      <c r="N269" s="81"/>
    </row>
    <row r="270" spans="1:14">
      <c r="A270" s="194"/>
      <c r="B270" s="77"/>
      <c r="C270" s="135"/>
      <c r="D270" s="79" t="str">
        <f>IFERROR(IF(C270="No CAS","",INDEX('DEQ Pollutant List'!$C$7:$C$611,MATCH('5. Pollutant Emissions - MB'!C270,'DEQ Pollutant List'!$B$7:$B$611,0))),"")</f>
        <v/>
      </c>
      <c r="E270" s="113" t="str">
        <f>IFERROR(IF(OR($C270="",$C270="No CAS"),INDEX('DEQ Pollutant List'!$A$7:$A$611,MATCH($D270,'DEQ Pollutant List'!$C$7:$C$611,0)),INDEX('DEQ Pollutant List'!$A$7:$A$611,MATCH($C270,'DEQ Pollutant List'!$B$7:$B$611,0))),"")</f>
        <v/>
      </c>
      <c r="F270" s="136"/>
      <c r="G270" s="137"/>
      <c r="H270" s="102"/>
      <c r="I270" s="100"/>
      <c r="J270" s="103"/>
      <c r="K270" s="81"/>
      <c r="L270" s="100"/>
      <c r="M270" s="103"/>
      <c r="N270" s="81"/>
    </row>
    <row r="271" spans="1:14">
      <c r="A271" s="194"/>
      <c r="B271" s="77"/>
      <c r="C271" s="135"/>
      <c r="D271" s="79" t="str">
        <f>IFERROR(IF(C271="No CAS","",INDEX('DEQ Pollutant List'!$C$7:$C$611,MATCH('5. Pollutant Emissions - MB'!C271,'DEQ Pollutant List'!$B$7:$B$611,0))),"")</f>
        <v/>
      </c>
      <c r="E271" s="113" t="str">
        <f>IFERROR(IF(OR($C271="",$C271="No CAS"),INDEX('DEQ Pollutant List'!$A$7:$A$611,MATCH($D271,'DEQ Pollutant List'!$C$7:$C$611,0)),INDEX('DEQ Pollutant List'!$A$7:$A$611,MATCH($C271,'DEQ Pollutant List'!$B$7:$B$611,0))),"")</f>
        <v/>
      </c>
      <c r="F271" s="136"/>
      <c r="G271" s="137"/>
      <c r="H271" s="102"/>
      <c r="I271" s="100"/>
      <c r="J271" s="103"/>
      <c r="K271" s="81"/>
      <c r="L271" s="100"/>
      <c r="M271" s="103"/>
      <c r="N271" s="81"/>
    </row>
    <row r="272" spans="1:14">
      <c r="A272" s="194"/>
      <c r="B272" s="77"/>
      <c r="C272" s="135"/>
      <c r="D272" s="79" t="str">
        <f>IFERROR(IF(C272="No CAS","",INDEX('DEQ Pollutant List'!$C$7:$C$611,MATCH('5. Pollutant Emissions - MB'!C272,'DEQ Pollutant List'!$B$7:$B$611,0))),"")</f>
        <v/>
      </c>
      <c r="E272" s="113" t="str">
        <f>IFERROR(IF(OR($C272="",$C272="No CAS"),INDEX('DEQ Pollutant List'!$A$7:$A$611,MATCH($D272,'DEQ Pollutant List'!$C$7:$C$611,0)),INDEX('DEQ Pollutant List'!$A$7:$A$611,MATCH($C272,'DEQ Pollutant List'!$B$7:$B$611,0))),"")</f>
        <v/>
      </c>
      <c r="F272" s="136"/>
      <c r="G272" s="137"/>
      <c r="H272" s="102"/>
      <c r="I272" s="100"/>
      <c r="J272" s="103"/>
      <c r="K272" s="81"/>
      <c r="L272" s="100"/>
      <c r="M272" s="103"/>
      <c r="N272" s="81"/>
    </row>
    <row r="273" spans="1:14">
      <c r="A273" s="194"/>
      <c r="B273" s="77"/>
      <c r="C273" s="135"/>
      <c r="D273" s="79" t="str">
        <f>IFERROR(IF(C273="No CAS","",INDEX('DEQ Pollutant List'!$C$7:$C$611,MATCH('5. Pollutant Emissions - MB'!C273,'DEQ Pollutant List'!$B$7:$B$611,0))),"")</f>
        <v/>
      </c>
      <c r="E273" s="113" t="str">
        <f>IFERROR(IF(OR($C273="",$C273="No CAS"),INDEX('DEQ Pollutant List'!$A$7:$A$611,MATCH($D273,'DEQ Pollutant List'!$C$7:$C$611,0)),INDEX('DEQ Pollutant List'!$A$7:$A$611,MATCH($C273,'DEQ Pollutant List'!$B$7:$B$611,0))),"")</f>
        <v/>
      </c>
      <c r="F273" s="136"/>
      <c r="G273" s="137"/>
      <c r="H273" s="102"/>
      <c r="I273" s="100"/>
      <c r="J273" s="103"/>
      <c r="K273" s="81"/>
      <c r="L273" s="100"/>
      <c r="M273" s="103"/>
      <c r="N273" s="81"/>
    </row>
    <row r="274" spans="1:14">
      <c r="A274" s="194"/>
      <c r="B274" s="77"/>
      <c r="C274" s="135"/>
      <c r="D274" s="79" t="str">
        <f>IFERROR(IF(C274="No CAS","",INDEX('DEQ Pollutant List'!$C$7:$C$611,MATCH('5. Pollutant Emissions - MB'!C274,'DEQ Pollutant List'!$B$7:$B$611,0))),"")</f>
        <v/>
      </c>
      <c r="E274" s="113" t="str">
        <f>IFERROR(IF(OR($C274="",$C274="No CAS"),INDEX('DEQ Pollutant List'!$A$7:$A$611,MATCH($D274,'DEQ Pollutant List'!$C$7:$C$611,0)),INDEX('DEQ Pollutant List'!$A$7:$A$611,MATCH($C274,'DEQ Pollutant List'!$B$7:$B$611,0))),"")</f>
        <v/>
      </c>
      <c r="F274" s="136"/>
      <c r="G274" s="137"/>
      <c r="H274" s="102"/>
      <c r="I274" s="100"/>
      <c r="J274" s="103"/>
      <c r="K274" s="81"/>
      <c r="L274" s="100"/>
      <c r="M274" s="103"/>
      <c r="N274" s="81"/>
    </row>
    <row r="275" spans="1:14">
      <c r="A275" s="194"/>
      <c r="B275" s="77"/>
      <c r="C275" s="135"/>
      <c r="D275" s="79" t="str">
        <f>IFERROR(IF(C275="No CAS","",INDEX('DEQ Pollutant List'!$C$7:$C$611,MATCH('5. Pollutant Emissions - MB'!C275,'DEQ Pollutant List'!$B$7:$B$611,0))),"")</f>
        <v/>
      </c>
      <c r="E275" s="113" t="str">
        <f>IFERROR(IF(OR($C275="",$C275="No CAS"),INDEX('DEQ Pollutant List'!$A$7:$A$611,MATCH($D275,'DEQ Pollutant List'!$C$7:$C$611,0)),INDEX('DEQ Pollutant List'!$A$7:$A$611,MATCH($C275,'DEQ Pollutant List'!$B$7:$B$611,0))),"")</f>
        <v/>
      </c>
      <c r="F275" s="136"/>
      <c r="G275" s="137"/>
      <c r="H275" s="102"/>
      <c r="I275" s="100"/>
      <c r="J275" s="103"/>
      <c r="K275" s="81"/>
      <c r="L275" s="100"/>
      <c r="M275" s="103"/>
      <c r="N275" s="81"/>
    </row>
    <row r="276" spans="1:14">
      <c r="A276" s="194"/>
      <c r="B276" s="77"/>
      <c r="C276" s="135"/>
      <c r="D276" s="79" t="str">
        <f>IFERROR(IF(C276="No CAS","",INDEX('DEQ Pollutant List'!$C$7:$C$611,MATCH('5. Pollutant Emissions - MB'!C276,'DEQ Pollutant List'!$B$7:$B$611,0))),"")</f>
        <v/>
      </c>
      <c r="E276" s="113" t="str">
        <f>IFERROR(IF(OR($C276="",$C276="No CAS"),INDEX('DEQ Pollutant List'!$A$7:$A$611,MATCH($D276,'DEQ Pollutant List'!$C$7:$C$611,0)),INDEX('DEQ Pollutant List'!$A$7:$A$611,MATCH($C276,'DEQ Pollutant List'!$B$7:$B$611,0))),"")</f>
        <v/>
      </c>
      <c r="F276" s="136"/>
      <c r="G276" s="137"/>
      <c r="H276" s="102"/>
      <c r="I276" s="100"/>
      <c r="J276" s="103"/>
      <c r="K276" s="81"/>
      <c r="L276" s="100"/>
      <c r="M276" s="103"/>
      <c r="N276" s="81"/>
    </row>
    <row r="277" spans="1:14">
      <c r="A277" s="194"/>
      <c r="B277" s="77"/>
      <c r="C277" s="135"/>
      <c r="D277" s="79" t="str">
        <f>IFERROR(IF(C277="No CAS","",INDEX('DEQ Pollutant List'!$C$7:$C$611,MATCH('5. Pollutant Emissions - MB'!C277,'DEQ Pollutant List'!$B$7:$B$611,0))),"")</f>
        <v/>
      </c>
      <c r="E277" s="113" t="str">
        <f>IFERROR(IF(OR($C277="",$C277="No CAS"),INDEX('DEQ Pollutant List'!$A$7:$A$611,MATCH($D277,'DEQ Pollutant List'!$C$7:$C$611,0)),INDEX('DEQ Pollutant List'!$A$7:$A$611,MATCH($C277,'DEQ Pollutant List'!$B$7:$B$611,0))),"")</f>
        <v/>
      </c>
      <c r="F277" s="136"/>
      <c r="G277" s="137"/>
      <c r="H277" s="102"/>
      <c r="I277" s="100"/>
      <c r="J277" s="103"/>
      <c r="K277" s="81"/>
      <c r="L277" s="100"/>
      <c r="M277" s="103"/>
      <c r="N277" s="81"/>
    </row>
    <row r="278" spans="1:14">
      <c r="A278" s="194"/>
      <c r="B278" s="77"/>
      <c r="C278" s="135"/>
      <c r="D278" s="79" t="str">
        <f>IFERROR(IF(C278="No CAS","",INDEX('DEQ Pollutant List'!$C$7:$C$611,MATCH('5. Pollutant Emissions - MB'!C278,'DEQ Pollutant List'!$B$7:$B$611,0))),"")</f>
        <v/>
      </c>
      <c r="E278" s="113" t="str">
        <f>IFERROR(IF(OR($C278="",$C278="No CAS"),INDEX('DEQ Pollutant List'!$A$7:$A$611,MATCH($D278,'DEQ Pollutant List'!$C$7:$C$611,0)),INDEX('DEQ Pollutant List'!$A$7:$A$611,MATCH($C278,'DEQ Pollutant List'!$B$7:$B$611,0))),"")</f>
        <v/>
      </c>
      <c r="F278" s="136"/>
      <c r="G278" s="137"/>
      <c r="H278" s="102"/>
      <c r="I278" s="100"/>
      <c r="J278" s="103"/>
      <c r="K278" s="81"/>
      <c r="L278" s="100"/>
      <c r="M278" s="103"/>
      <c r="N278" s="81"/>
    </row>
    <row r="279" spans="1:14">
      <c r="A279" s="194"/>
      <c r="B279" s="77"/>
      <c r="C279" s="135"/>
      <c r="D279" s="79" t="str">
        <f>IFERROR(IF(C279="No CAS","",INDEX('DEQ Pollutant List'!$C$7:$C$611,MATCH('5. Pollutant Emissions - MB'!C279,'DEQ Pollutant List'!$B$7:$B$611,0))),"")</f>
        <v/>
      </c>
      <c r="E279" s="113" t="str">
        <f>IFERROR(IF(OR($C279="",$C279="No CAS"),INDEX('DEQ Pollutant List'!$A$7:$A$611,MATCH($D279,'DEQ Pollutant List'!$C$7:$C$611,0)),INDEX('DEQ Pollutant List'!$A$7:$A$611,MATCH($C279,'DEQ Pollutant List'!$B$7:$B$611,0))),"")</f>
        <v/>
      </c>
      <c r="F279" s="136"/>
      <c r="G279" s="137"/>
      <c r="H279" s="102"/>
      <c r="I279" s="100"/>
      <c r="J279" s="103"/>
      <c r="K279" s="81"/>
      <c r="L279" s="100"/>
      <c r="M279" s="103"/>
      <c r="N279" s="81"/>
    </row>
    <row r="280" spans="1:14">
      <c r="A280" s="194"/>
      <c r="B280" s="77"/>
      <c r="C280" s="135"/>
      <c r="D280" s="79" t="str">
        <f>IFERROR(IF(C280="No CAS","",INDEX('DEQ Pollutant List'!$C$7:$C$611,MATCH('5. Pollutant Emissions - MB'!C280,'DEQ Pollutant List'!$B$7:$B$611,0))),"")</f>
        <v/>
      </c>
      <c r="E280" s="113" t="str">
        <f>IFERROR(IF(OR($C280="",$C280="No CAS"),INDEX('DEQ Pollutant List'!$A$7:$A$611,MATCH($D280,'DEQ Pollutant List'!$C$7:$C$611,0)),INDEX('DEQ Pollutant List'!$A$7:$A$611,MATCH($C280,'DEQ Pollutant List'!$B$7:$B$611,0))),"")</f>
        <v/>
      </c>
      <c r="F280" s="136"/>
      <c r="G280" s="137"/>
      <c r="H280" s="102"/>
      <c r="I280" s="100"/>
      <c r="J280" s="103"/>
      <c r="K280" s="81"/>
      <c r="L280" s="100"/>
      <c r="M280" s="103"/>
      <c r="N280" s="81"/>
    </row>
    <row r="281" spans="1:14">
      <c r="A281" s="194"/>
      <c r="B281" s="77"/>
      <c r="C281" s="135"/>
      <c r="D281" s="79" t="str">
        <f>IFERROR(IF(C281="No CAS","",INDEX('DEQ Pollutant List'!$C$7:$C$611,MATCH('5. Pollutant Emissions - MB'!C281,'DEQ Pollutant List'!$B$7:$B$611,0))),"")</f>
        <v/>
      </c>
      <c r="E281" s="113" t="str">
        <f>IFERROR(IF(OR($C281="",$C281="No CAS"),INDEX('DEQ Pollutant List'!$A$7:$A$611,MATCH($D281,'DEQ Pollutant List'!$C$7:$C$611,0)),INDEX('DEQ Pollutant List'!$A$7:$A$611,MATCH($C281,'DEQ Pollutant List'!$B$7:$B$611,0))),"")</f>
        <v/>
      </c>
      <c r="F281" s="136"/>
      <c r="G281" s="137"/>
      <c r="H281" s="102"/>
      <c r="I281" s="100"/>
      <c r="J281" s="103"/>
      <c r="K281" s="81"/>
      <c r="L281" s="100"/>
      <c r="M281" s="103"/>
      <c r="N281" s="81"/>
    </row>
    <row r="282" spans="1:14">
      <c r="A282" s="194"/>
      <c r="B282" s="77"/>
      <c r="C282" s="135"/>
      <c r="D282" s="79" t="str">
        <f>IFERROR(IF(C282="No CAS","",INDEX('DEQ Pollutant List'!$C$7:$C$611,MATCH('5. Pollutant Emissions - MB'!C282,'DEQ Pollutant List'!$B$7:$B$611,0))),"")</f>
        <v/>
      </c>
      <c r="E282" s="113" t="str">
        <f>IFERROR(IF(OR($C282="",$C282="No CAS"),INDEX('DEQ Pollutant List'!$A$7:$A$611,MATCH($D282,'DEQ Pollutant List'!$C$7:$C$611,0)),INDEX('DEQ Pollutant List'!$A$7:$A$611,MATCH($C282,'DEQ Pollutant List'!$B$7:$B$611,0))),"")</f>
        <v/>
      </c>
      <c r="F282" s="136"/>
      <c r="G282" s="137"/>
      <c r="H282" s="102"/>
      <c r="I282" s="100"/>
      <c r="J282" s="103"/>
      <c r="K282" s="81"/>
      <c r="L282" s="100"/>
      <c r="M282" s="103"/>
      <c r="N282" s="81"/>
    </row>
    <row r="283" spans="1:14">
      <c r="A283" s="194"/>
      <c r="B283" s="77"/>
      <c r="C283" s="135"/>
      <c r="D283" s="79" t="str">
        <f>IFERROR(IF(C283="No CAS","",INDEX('DEQ Pollutant List'!$C$7:$C$611,MATCH('5. Pollutant Emissions - MB'!C283,'DEQ Pollutant List'!$B$7:$B$611,0))),"")</f>
        <v/>
      </c>
      <c r="E283" s="113" t="str">
        <f>IFERROR(IF(OR($C283="",$C283="No CAS"),INDEX('DEQ Pollutant List'!$A$7:$A$611,MATCH($D283,'DEQ Pollutant List'!$C$7:$C$611,0)),INDEX('DEQ Pollutant List'!$A$7:$A$611,MATCH($C283,'DEQ Pollutant List'!$B$7:$B$611,0))),"")</f>
        <v/>
      </c>
      <c r="F283" s="136"/>
      <c r="G283" s="137"/>
      <c r="H283" s="102"/>
      <c r="I283" s="100"/>
      <c r="J283" s="103"/>
      <c r="K283" s="81"/>
      <c r="L283" s="100"/>
      <c r="M283" s="103"/>
      <c r="N283" s="81"/>
    </row>
    <row r="284" spans="1:14">
      <c r="A284" s="194"/>
      <c r="B284" s="77"/>
      <c r="C284" s="135"/>
      <c r="D284" s="79" t="str">
        <f>IFERROR(IF(C284="No CAS","",INDEX('DEQ Pollutant List'!$C$7:$C$611,MATCH('5. Pollutant Emissions - MB'!C284,'DEQ Pollutant List'!$B$7:$B$611,0))),"")</f>
        <v/>
      </c>
      <c r="E284" s="113" t="str">
        <f>IFERROR(IF(OR($C284="",$C284="No CAS"),INDEX('DEQ Pollutant List'!$A$7:$A$611,MATCH($D284,'DEQ Pollutant List'!$C$7:$C$611,0)),INDEX('DEQ Pollutant List'!$A$7:$A$611,MATCH($C284,'DEQ Pollutant List'!$B$7:$B$611,0))),"")</f>
        <v/>
      </c>
      <c r="F284" s="136"/>
      <c r="G284" s="137"/>
      <c r="H284" s="102"/>
      <c r="I284" s="100"/>
      <c r="J284" s="103"/>
      <c r="K284" s="81"/>
      <c r="L284" s="100"/>
      <c r="M284" s="103"/>
      <c r="N284" s="81"/>
    </row>
    <row r="285" spans="1:14">
      <c r="A285" s="194"/>
      <c r="B285" s="77"/>
      <c r="C285" s="135"/>
      <c r="D285" s="79" t="str">
        <f>IFERROR(IF(C285="No CAS","",INDEX('DEQ Pollutant List'!$C$7:$C$611,MATCH('5. Pollutant Emissions - MB'!C285,'DEQ Pollutant List'!$B$7:$B$611,0))),"")</f>
        <v/>
      </c>
      <c r="E285" s="113" t="str">
        <f>IFERROR(IF(OR($C285="",$C285="No CAS"),INDEX('DEQ Pollutant List'!$A$7:$A$611,MATCH($D285,'DEQ Pollutant List'!$C$7:$C$611,0)),INDEX('DEQ Pollutant List'!$A$7:$A$611,MATCH($C285,'DEQ Pollutant List'!$B$7:$B$611,0))),"")</f>
        <v/>
      </c>
      <c r="F285" s="136"/>
      <c r="G285" s="137"/>
      <c r="H285" s="102"/>
      <c r="I285" s="100"/>
      <c r="J285" s="103"/>
      <c r="K285" s="81"/>
      <c r="L285" s="100"/>
      <c r="M285" s="103"/>
      <c r="N285" s="81"/>
    </row>
    <row r="286" spans="1:14">
      <c r="A286" s="194"/>
      <c r="B286" s="77"/>
      <c r="C286" s="135"/>
      <c r="D286" s="79" t="str">
        <f>IFERROR(IF(C286="No CAS","",INDEX('DEQ Pollutant List'!$C$7:$C$611,MATCH('5. Pollutant Emissions - MB'!C286,'DEQ Pollutant List'!$B$7:$B$611,0))),"")</f>
        <v/>
      </c>
      <c r="E286" s="113" t="str">
        <f>IFERROR(IF(OR($C286="",$C286="No CAS"),INDEX('DEQ Pollutant List'!$A$7:$A$611,MATCH($D286,'DEQ Pollutant List'!$C$7:$C$611,0)),INDEX('DEQ Pollutant List'!$A$7:$A$611,MATCH($C286,'DEQ Pollutant List'!$B$7:$B$611,0))),"")</f>
        <v/>
      </c>
      <c r="F286" s="136"/>
      <c r="G286" s="137"/>
      <c r="H286" s="102"/>
      <c r="I286" s="100"/>
      <c r="J286" s="103"/>
      <c r="K286" s="81"/>
      <c r="L286" s="100"/>
      <c r="M286" s="103"/>
      <c r="N286" s="81"/>
    </row>
    <row r="287" spans="1:14">
      <c r="A287" s="194"/>
      <c r="B287" s="77"/>
      <c r="C287" s="135"/>
      <c r="D287" s="79" t="str">
        <f>IFERROR(IF(C287="No CAS","",INDEX('DEQ Pollutant List'!$C$7:$C$611,MATCH('5. Pollutant Emissions - MB'!C287,'DEQ Pollutant List'!$B$7:$B$611,0))),"")</f>
        <v/>
      </c>
      <c r="E287" s="113" t="str">
        <f>IFERROR(IF(OR($C287="",$C287="No CAS"),INDEX('DEQ Pollutant List'!$A$7:$A$611,MATCH($D287,'DEQ Pollutant List'!$C$7:$C$611,0)),INDEX('DEQ Pollutant List'!$A$7:$A$611,MATCH($C287,'DEQ Pollutant List'!$B$7:$B$611,0))),"")</f>
        <v/>
      </c>
      <c r="F287" s="136"/>
      <c r="G287" s="137"/>
      <c r="H287" s="102"/>
      <c r="I287" s="100"/>
      <c r="J287" s="103"/>
      <c r="K287" s="81"/>
      <c r="L287" s="100"/>
      <c r="M287" s="103"/>
      <c r="N287" s="81"/>
    </row>
    <row r="288" spans="1:14">
      <c r="A288" s="194"/>
      <c r="B288" s="77"/>
      <c r="C288" s="135"/>
      <c r="D288" s="79" t="str">
        <f>IFERROR(IF(C288="No CAS","",INDEX('DEQ Pollutant List'!$C$7:$C$611,MATCH('5. Pollutant Emissions - MB'!C288,'DEQ Pollutant List'!$B$7:$B$611,0))),"")</f>
        <v/>
      </c>
      <c r="E288" s="113" t="str">
        <f>IFERROR(IF(OR($C288="",$C288="No CAS"),INDEX('DEQ Pollutant List'!$A$7:$A$611,MATCH($D288,'DEQ Pollutant List'!$C$7:$C$611,0)),INDEX('DEQ Pollutant List'!$A$7:$A$611,MATCH($C288,'DEQ Pollutant List'!$B$7:$B$611,0))),"")</f>
        <v/>
      </c>
      <c r="F288" s="136"/>
      <c r="G288" s="137"/>
      <c r="H288" s="102"/>
      <c r="I288" s="100"/>
      <c r="J288" s="103"/>
      <c r="K288" s="81"/>
      <c r="L288" s="100"/>
      <c r="M288" s="103"/>
      <c r="N288" s="81"/>
    </row>
    <row r="289" spans="1:14">
      <c r="A289" s="194"/>
      <c r="B289" s="77"/>
      <c r="C289" s="135"/>
      <c r="D289" s="79" t="str">
        <f>IFERROR(IF(C289="No CAS","",INDEX('DEQ Pollutant List'!$C$7:$C$611,MATCH('5. Pollutant Emissions - MB'!C289,'DEQ Pollutant List'!$B$7:$B$611,0))),"")</f>
        <v/>
      </c>
      <c r="E289" s="113" t="str">
        <f>IFERROR(IF(OR($C289="",$C289="No CAS"),INDEX('DEQ Pollutant List'!$A$7:$A$611,MATCH($D289,'DEQ Pollutant List'!$C$7:$C$611,0)),INDEX('DEQ Pollutant List'!$A$7:$A$611,MATCH($C289,'DEQ Pollutant List'!$B$7:$B$611,0))),"")</f>
        <v/>
      </c>
      <c r="F289" s="136"/>
      <c r="G289" s="137"/>
      <c r="H289" s="102"/>
      <c r="I289" s="100"/>
      <c r="J289" s="103"/>
      <c r="K289" s="81"/>
      <c r="L289" s="100"/>
      <c r="M289" s="103"/>
      <c r="N289" s="81"/>
    </row>
    <row r="290" spans="1:14">
      <c r="A290" s="194"/>
      <c r="B290" s="77"/>
      <c r="C290" s="135"/>
      <c r="D290" s="79" t="str">
        <f>IFERROR(IF(C290="No CAS","",INDEX('DEQ Pollutant List'!$C$7:$C$611,MATCH('5. Pollutant Emissions - MB'!C290,'DEQ Pollutant List'!$B$7:$B$611,0))),"")</f>
        <v/>
      </c>
      <c r="E290" s="113" t="str">
        <f>IFERROR(IF(OR($C290="",$C290="No CAS"),INDEX('DEQ Pollutant List'!$A$7:$A$611,MATCH($D290,'DEQ Pollutant List'!$C$7:$C$611,0)),INDEX('DEQ Pollutant List'!$A$7:$A$611,MATCH($C290,'DEQ Pollutant List'!$B$7:$B$611,0))),"")</f>
        <v/>
      </c>
      <c r="F290" s="136"/>
      <c r="G290" s="137"/>
      <c r="H290" s="102"/>
      <c r="I290" s="100"/>
      <c r="J290" s="103"/>
      <c r="K290" s="81"/>
      <c r="L290" s="100"/>
      <c r="M290" s="103"/>
      <c r="N290" s="81"/>
    </row>
    <row r="291" spans="1:14">
      <c r="A291" s="194"/>
      <c r="B291" s="77"/>
      <c r="C291" s="135"/>
      <c r="D291" s="79" t="str">
        <f>IFERROR(IF(C291="No CAS","",INDEX('DEQ Pollutant List'!$C$7:$C$611,MATCH('5. Pollutant Emissions - MB'!C291,'DEQ Pollutant List'!$B$7:$B$611,0))),"")</f>
        <v/>
      </c>
      <c r="E291" s="113" t="str">
        <f>IFERROR(IF(OR($C291="",$C291="No CAS"),INDEX('DEQ Pollutant List'!$A$7:$A$611,MATCH($D291,'DEQ Pollutant List'!$C$7:$C$611,0)),INDEX('DEQ Pollutant List'!$A$7:$A$611,MATCH($C291,'DEQ Pollutant List'!$B$7:$B$611,0))),"")</f>
        <v/>
      </c>
      <c r="F291" s="136"/>
      <c r="G291" s="137"/>
      <c r="H291" s="102"/>
      <c r="I291" s="100"/>
      <c r="J291" s="103"/>
      <c r="K291" s="81"/>
      <c r="L291" s="100"/>
      <c r="M291" s="103"/>
      <c r="N291" s="81"/>
    </row>
    <row r="292" spans="1:14">
      <c r="A292" s="194"/>
      <c r="B292" s="77"/>
      <c r="C292" s="135"/>
      <c r="D292" s="79" t="str">
        <f>IFERROR(IF(C292="No CAS","",INDEX('DEQ Pollutant List'!$C$7:$C$611,MATCH('5. Pollutant Emissions - MB'!C292,'DEQ Pollutant List'!$B$7:$B$611,0))),"")</f>
        <v/>
      </c>
      <c r="E292" s="113" t="str">
        <f>IFERROR(IF(OR($C292="",$C292="No CAS"),INDEX('DEQ Pollutant List'!$A$7:$A$611,MATCH($D292,'DEQ Pollutant List'!$C$7:$C$611,0)),INDEX('DEQ Pollutant List'!$A$7:$A$611,MATCH($C292,'DEQ Pollutant List'!$B$7:$B$611,0))),"")</f>
        <v/>
      </c>
      <c r="F292" s="136"/>
      <c r="G292" s="137"/>
      <c r="H292" s="102"/>
      <c r="I292" s="100"/>
      <c r="J292" s="103"/>
      <c r="K292" s="81"/>
      <c r="L292" s="100"/>
      <c r="M292" s="103"/>
      <c r="N292" s="81"/>
    </row>
    <row r="293" spans="1:14">
      <c r="A293" s="194"/>
      <c r="B293" s="77"/>
      <c r="C293" s="135"/>
      <c r="D293" s="79" t="str">
        <f>IFERROR(IF(C293="No CAS","",INDEX('DEQ Pollutant List'!$C$7:$C$611,MATCH('5. Pollutant Emissions - MB'!C293,'DEQ Pollutant List'!$B$7:$B$611,0))),"")</f>
        <v/>
      </c>
      <c r="E293" s="113" t="str">
        <f>IFERROR(IF(OR($C293="",$C293="No CAS"),INDEX('DEQ Pollutant List'!$A$7:$A$611,MATCH($D293,'DEQ Pollutant List'!$C$7:$C$611,0)),INDEX('DEQ Pollutant List'!$A$7:$A$611,MATCH($C293,'DEQ Pollutant List'!$B$7:$B$611,0))),"")</f>
        <v/>
      </c>
      <c r="F293" s="136"/>
      <c r="G293" s="137"/>
      <c r="H293" s="102"/>
      <c r="I293" s="100"/>
      <c r="J293" s="103"/>
      <c r="K293" s="81"/>
      <c r="L293" s="100"/>
      <c r="M293" s="103"/>
      <c r="N293" s="81"/>
    </row>
    <row r="294" spans="1:14">
      <c r="A294" s="194"/>
      <c r="B294" s="77"/>
      <c r="C294" s="135"/>
      <c r="D294" s="79" t="str">
        <f>IFERROR(IF(C294="No CAS","",INDEX('DEQ Pollutant List'!$C$7:$C$611,MATCH('5. Pollutant Emissions - MB'!C294,'DEQ Pollutant List'!$B$7:$B$611,0))),"")</f>
        <v/>
      </c>
      <c r="E294" s="113" t="str">
        <f>IFERROR(IF(OR($C294="",$C294="No CAS"),INDEX('DEQ Pollutant List'!$A$7:$A$611,MATCH($D294,'DEQ Pollutant List'!$C$7:$C$611,0)),INDEX('DEQ Pollutant List'!$A$7:$A$611,MATCH($C294,'DEQ Pollutant List'!$B$7:$B$611,0))),"")</f>
        <v/>
      </c>
      <c r="F294" s="136"/>
      <c r="G294" s="137"/>
      <c r="H294" s="102"/>
      <c r="I294" s="100"/>
      <c r="J294" s="103"/>
      <c r="K294" s="81"/>
      <c r="L294" s="100"/>
      <c r="M294" s="103"/>
      <c r="N294" s="81"/>
    </row>
    <row r="295" spans="1:14">
      <c r="A295" s="194"/>
      <c r="B295" s="77"/>
      <c r="C295" s="135"/>
      <c r="D295" s="79" t="str">
        <f>IFERROR(IF(C295="No CAS","",INDEX('DEQ Pollutant List'!$C$7:$C$611,MATCH('5. Pollutant Emissions - MB'!C295,'DEQ Pollutant List'!$B$7:$B$611,0))),"")</f>
        <v/>
      </c>
      <c r="E295" s="113" t="str">
        <f>IFERROR(IF(OR($C295="",$C295="No CAS"),INDEX('DEQ Pollutant List'!$A$7:$A$611,MATCH($D295,'DEQ Pollutant List'!$C$7:$C$611,0)),INDEX('DEQ Pollutant List'!$A$7:$A$611,MATCH($C295,'DEQ Pollutant List'!$B$7:$B$611,0))),"")</f>
        <v/>
      </c>
      <c r="F295" s="136"/>
      <c r="G295" s="137"/>
      <c r="H295" s="102"/>
      <c r="I295" s="100"/>
      <c r="J295" s="103"/>
      <c r="K295" s="81"/>
      <c r="L295" s="100"/>
      <c r="M295" s="103"/>
      <c r="N295" s="81"/>
    </row>
    <row r="296" spans="1:14">
      <c r="A296" s="194"/>
      <c r="B296" s="77"/>
      <c r="C296" s="135"/>
      <c r="D296" s="79" t="str">
        <f>IFERROR(IF(C296="No CAS","",INDEX('DEQ Pollutant List'!$C$7:$C$611,MATCH('5. Pollutant Emissions - MB'!C296,'DEQ Pollutant List'!$B$7:$B$611,0))),"")</f>
        <v/>
      </c>
      <c r="E296" s="113" t="str">
        <f>IFERROR(IF(OR($C296="",$C296="No CAS"),INDEX('DEQ Pollutant List'!$A$7:$A$611,MATCH($D296,'DEQ Pollutant List'!$C$7:$C$611,0)),INDEX('DEQ Pollutant List'!$A$7:$A$611,MATCH($C296,'DEQ Pollutant List'!$B$7:$B$611,0))),"")</f>
        <v/>
      </c>
      <c r="F296" s="136"/>
      <c r="G296" s="137"/>
      <c r="H296" s="102"/>
      <c r="I296" s="100"/>
      <c r="J296" s="103"/>
      <c r="K296" s="81"/>
      <c r="L296" s="100"/>
      <c r="M296" s="103"/>
      <c r="N296" s="81"/>
    </row>
    <row r="297" spans="1:14">
      <c r="A297" s="194"/>
      <c r="B297" s="77"/>
      <c r="C297" s="135"/>
      <c r="D297" s="79" t="str">
        <f>IFERROR(IF(C297="No CAS","",INDEX('DEQ Pollutant List'!$C$7:$C$611,MATCH('5. Pollutant Emissions - MB'!C297,'DEQ Pollutant List'!$B$7:$B$611,0))),"")</f>
        <v/>
      </c>
      <c r="E297" s="113" t="str">
        <f>IFERROR(IF(OR($C297="",$C297="No CAS"),INDEX('DEQ Pollutant List'!$A$7:$A$611,MATCH($D297,'DEQ Pollutant List'!$C$7:$C$611,0)),INDEX('DEQ Pollutant List'!$A$7:$A$611,MATCH($C297,'DEQ Pollutant List'!$B$7:$B$611,0))),"")</f>
        <v/>
      </c>
      <c r="F297" s="136"/>
      <c r="G297" s="137"/>
      <c r="H297" s="102"/>
      <c r="I297" s="100"/>
      <c r="J297" s="103"/>
      <c r="K297" s="81"/>
      <c r="L297" s="100"/>
      <c r="M297" s="103"/>
      <c r="N297" s="81"/>
    </row>
    <row r="298" spans="1:14">
      <c r="A298" s="194"/>
      <c r="B298" s="77"/>
      <c r="C298" s="135"/>
      <c r="D298" s="79" t="str">
        <f>IFERROR(IF(C298="No CAS","",INDEX('DEQ Pollutant List'!$C$7:$C$611,MATCH('5. Pollutant Emissions - MB'!C298,'DEQ Pollutant List'!$B$7:$B$611,0))),"")</f>
        <v/>
      </c>
      <c r="E298" s="113" t="str">
        <f>IFERROR(IF(OR($C298="",$C298="No CAS"),INDEX('DEQ Pollutant List'!$A$7:$A$611,MATCH($D298,'DEQ Pollutant List'!$C$7:$C$611,0)),INDEX('DEQ Pollutant List'!$A$7:$A$611,MATCH($C298,'DEQ Pollutant List'!$B$7:$B$611,0))),"")</f>
        <v/>
      </c>
      <c r="F298" s="136"/>
      <c r="G298" s="137"/>
      <c r="H298" s="102"/>
      <c r="I298" s="100"/>
      <c r="J298" s="103"/>
      <c r="K298" s="81"/>
      <c r="L298" s="100"/>
      <c r="M298" s="103"/>
      <c r="N298" s="81"/>
    </row>
    <row r="299" spans="1:14">
      <c r="A299" s="194"/>
      <c r="B299" s="77"/>
      <c r="C299" s="135"/>
      <c r="D299" s="79" t="str">
        <f>IFERROR(IF(C299="No CAS","",INDEX('DEQ Pollutant List'!$C$7:$C$611,MATCH('5. Pollutant Emissions - MB'!C299,'DEQ Pollutant List'!$B$7:$B$611,0))),"")</f>
        <v/>
      </c>
      <c r="E299" s="113" t="str">
        <f>IFERROR(IF(OR($C299="",$C299="No CAS"),INDEX('DEQ Pollutant List'!$A$7:$A$611,MATCH($D299,'DEQ Pollutant List'!$C$7:$C$611,0)),INDEX('DEQ Pollutant List'!$A$7:$A$611,MATCH($C299,'DEQ Pollutant List'!$B$7:$B$611,0))),"")</f>
        <v/>
      </c>
      <c r="F299" s="136"/>
      <c r="G299" s="137"/>
      <c r="H299" s="102"/>
      <c r="I299" s="100"/>
      <c r="J299" s="103"/>
      <c r="K299" s="81"/>
      <c r="L299" s="100"/>
      <c r="M299" s="103"/>
      <c r="N299" s="81"/>
    </row>
    <row r="300" spans="1:14">
      <c r="A300" s="194"/>
      <c r="B300" s="77"/>
      <c r="C300" s="135"/>
      <c r="D300" s="79" t="str">
        <f>IFERROR(IF(C300="No CAS","",INDEX('DEQ Pollutant List'!$C$7:$C$611,MATCH('5. Pollutant Emissions - MB'!C300,'DEQ Pollutant List'!$B$7:$B$611,0))),"")</f>
        <v/>
      </c>
      <c r="E300" s="113" t="str">
        <f>IFERROR(IF(OR($C300="",$C300="No CAS"),INDEX('DEQ Pollutant List'!$A$7:$A$611,MATCH($D300,'DEQ Pollutant List'!$C$7:$C$611,0)),INDEX('DEQ Pollutant List'!$A$7:$A$611,MATCH($C300,'DEQ Pollutant List'!$B$7:$B$611,0))),"")</f>
        <v/>
      </c>
      <c r="F300" s="136"/>
      <c r="G300" s="137"/>
      <c r="H300" s="102"/>
      <c r="I300" s="100"/>
      <c r="J300" s="103"/>
      <c r="K300" s="81"/>
      <c r="L300" s="100"/>
      <c r="M300" s="103"/>
      <c r="N300" s="81"/>
    </row>
    <row r="301" spans="1:14">
      <c r="A301" s="194"/>
      <c r="B301" s="77"/>
      <c r="C301" s="135"/>
      <c r="D301" s="79" t="str">
        <f>IFERROR(IF(C301="No CAS","",INDEX('DEQ Pollutant List'!$C$7:$C$611,MATCH('5. Pollutant Emissions - MB'!C301,'DEQ Pollutant List'!$B$7:$B$611,0))),"")</f>
        <v/>
      </c>
      <c r="E301" s="113" t="str">
        <f>IFERROR(IF(OR($C301="",$C301="No CAS"),INDEX('DEQ Pollutant List'!$A$7:$A$611,MATCH($D301,'DEQ Pollutant List'!$C$7:$C$611,0)),INDEX('DEQ Pollutant List'!$A$7:$A$611,MATCH($C301,'DEQ Pollutant List'!$B$7:$B$611,0))),"")</f>
        <v/>
      </c>
      <c r="F301" s="136"/>
      <c r="G301" s="137"/>
      <c r="H301" s="102"/>
      <c r="I301" s="100"/>
      <c r="J301" s="103"/>
      <c r="K301" s="81"/>
      <c r="L301" s="100"/>
      <c r="M301" s="103"/>
      <c r="N301" s="81"/>
    </row>
    <row r="302" spans="1:14">
      <c r="A302" s="194"/>
      <c r="B302" s="77"/>
      <c r="C302" s="135"/>
      <c r="D302" s="79" t="str">
        <f>IFERROR(IF(C302="No CAS","",INDEX('DEQ Pollutant List'!$C$7:$C$611,MATCH('5. Pollutant Emissions - MB'!C302,'DEQ Pollutant List'!$B$7:$B$611,0))),"")</f>
        <v/>
      </c>
      <c r="E302" s="113" t="str">
        <f>IFERROR(IF(OR($C302="",$C302="No CAS"),INDEX('DEQ Pollutant List'!$A$7:$A$611,MATCH($D302,'DEQ Pollutant List'!$C$7:$C$611,0)),INDEX('DEQ Pollutant List'!$A$7:$A$611,MATCH($C302,'DEQ Pollutant List'!$B$7:$B$611,0))),"")</f>
        <v/>
      </c>
      <c r="F302" s="136"/>
      <c r="G302" s="137"/>
      <c r="H302" s="102"/>
      <c r="I302" s="100"/>
      <c r="J302" s="103"/>
      <c r="K302" s="81"/>
      <c r="L302" s="100"/>
      <c r="M302" s="103"/>
      <c r="N302" s="81"/>
    </row>
    <row r="303" spans="1:14">
      <c r="A303" s="194"/>
      <c r="B303" s="77"/>
      <c r="C303" s="135"/>
      <c r="D303" s="79" t="str">
        <f>IFERROR(IF(C303="No CAS","",INDEX('DEQ Pollutant List'!$C$7:$C$611,MATCH('5. Pollutant Emissions - MB'!C303,'DEQ Pollutant List'!$B$7:$B$611,0))),"")</f>
        <v/>
      </c>
      <c r="E303" s="113" t="str">
        <f>IFERROR(IF(OR($C303="",$C303="No CAS"),INDEX('DEQ Pollutant List'!$A$7:$A$611,MATCH($D303,'DEQ Pollutant List'!$C$7:$C$611,0)),INDEX('DEQ Pollutant List'!$A$7:$A$611,MATCH($C303,'DEQ Pollutant List'!$B$7:$B$611,0))),"")</f>
        <v/>
      </c>
      <c r="F303" s="136"/>
      <c r="G303" s="137"/>
      <c r="H303" s="102"/>
      <c r="I303" s="100"/>
      <c r="J303" s="103"/>
      <c r="K303" s="81"/>
      <c r="L303" s="100"/>
      <c r="M303" s="103"/>
      <c r="N303" s="81"/>
    </row>
    <row r="304" spans="1:14">
      <c r="A304" s="194"/>
      <c r="B304" s="77"/>
      <c r="C304" s="135"/>
      <c r="D304" s="79" t="str">
        <f>IFERROR(IF(C304="No CAS","",INDEX('DEQ Pollutant List'!$C$7:$C$611,MATCH('5. Pollutant Emissions - MB'!C304,'DEQ Pollutant List'!$B$7:$B$611,0))),"")</f>
        <v/>
      </c>
      <c r="E304" s="113" t="str">
        <f>IFERROR(IF(OR($C304="",$C304="No CAS"),INDEX('DEQ Pollutant List'!$A$7:$A$611,MATCH($D304,'DEQ Pollutant List'!$C$7:$C$611,0)),INDEX('DEQ Pollutant List'!$A$7:$A$611,MATCH($C304,'DEQ Pollutant List'!$B$7:$B$611,0))),"")</f>
        <v/>
      </c>
      <c r="F304" s="136"/>
      <c r="G304" s="137"/>
      <c r="H304" s="102"/>
      <c r="I304" s="100"/>
      <c r="J304" s="103"/>
      <c r="K304" s="81"/>
      <c r="L304" s="100"/>
      <c r="M304" s="103"/>
      <c r="N304" s="81"/>
    </row>
    <row r="305" spans="1:14">
      <c r="A305" s="194"/>
      <c r="B305" s="77"/>
      <c r="C305" s="135"/>
      <c r="D305" s="79" t="str">
        <f>IFERROR(IF(C305="No CAS","",INDEX('DEQ Pollutant List'!$C$7:$C$611,MATCH('5. Pollutant Emissions - MB'!C305,'DEQ Pollutant List'!$B$7:$B$611,0))),"")</f>
        <v/>
      </c>
      <c r="E305" s="113" t="str">
        <f>IFERROR(IF(OR($C305="",$C305="No CAS"),INDEX('DEQ Pollutant List'!$A$7:$A$611,MATCH($D305,'DEQ Pollutant List'!$C$7:$C$611,0)),INDEX('DEQ Pollutant List'!$A$7:$A$611,MATCH($C305,'DEQ Pollutant List'!$B$7:$B$611,0))),"")</f>
        <v/>
      </c>
      <c r="F305" s="136"/>
      <c r="G305" s="137"/>
      <c r="H305" s="102"/>
      <c r="I305" s="100"/>
      <c r="J305" s="103"/>
      <c r="K305" s="81"/>
      <c r="L305" s="100"/>
      <c r="M305" s="103"/>
      <c r="N305" s="81"/>
    </row>
    <row r="306" spans="1:14">
      <c r="A306" s="194"/>
      <c r="B306" s="77"/>
      <c r="C306" s="135"/>
      <c r="D306" s="79" t="str">
        <f>IFERROR(IF(C306="No CAS","",INDEX('DEQ Pollutant List'!$C$7:$C$611,MATCH('5. Pollutant Emissions - MB'!C306,'DEQ Pollutant List'!$B$7:$B$611,0))),"")</f>
        <v/>
      </c>
      <c r="E306" s="113" t="str">
        <f>IFERROR(IF(OR($C306="",$C306="No CAS"),INDEX('DEQ Pollutant List'!$A$7:$A$611,MATCH($D306,'DEQ Pollutant List'!$C$7:$C$611,0)),INDEX('DEQ Pollutant List'!$A$7:$A$611,MATCH($C306,'DEQ Pollutant List'!$B$7:$B$611,0))),"")</f>
        <v/>
      </c>
      <c r="F306" s="136"/>
      <c r="G306" s="137"/>
      <c r="H306" s="102"/>
      <c r="I306" s="100"/>
      <c r="J306" s="103"/>
      <c r="K306" s="81"/>
      <c r="L306" s="100"/>
      <c r="M306" s="103"/>
      <c r="N306" s="81"/>
    </row>
    <row r="307" spans="1:14">
      <c r="A307" s="194"/>
      <c r="B307" s="77"/>
      <c r="C307" s="135"/>
      <c r="D307" s="79" t="str">
        <f>IFERROR(IF(C307="No CAS","",INDEX('DEQ Pollutant List'!$C$7:$C$611,MATCH('5. Pollutant Emissions - MB'!C307,'DEQ Pollutant List'!$B$7:$B$611,0))),"")</f>
        <v/>
      </c>
      <c r="E307" s="113" t="str">
        <f>IFERROR(IF(OR($C307="",$C307="No CAS"),INDEX('DEQ Pollutant List'!$A$7:$A$611,MATCH($D307,'DEQ Pollutant List'!$C$7:$C$611,0)),INDEX('DEQ Pollutant List'!$A$7:$A$611,MATCH($C307,'DEQ Pollutant List'!$B$7:$B$611,0))),"")</f>
        <v/>
      </c>
      <c r="F307" s="136"/>
      <c r="G307" s="137"/>
      <c r="H307" s="102"/>
      <c r="I307" s="100"/>
      <c r="J307" s="103"/>
      <c r="K307" s="81"/>
      <c r="L307" s="100"/>
      <c r="M307" s="103"/>
      <c r="N307" s="81"/>
    </row>
    <row r="308" spans="1:14">
      <c r="A308" s="194"/>
      <c r="B308" s="77"/>
      <c r="C308" s="135"/>
      <c r="D308" s="79" t="str">
        <f>IFERROR(IF(C308="No CAS","",INDEX('DEQ Pollutant List'!$C$7:$C$611,MATCH('5. Pollutant Emissions - MB'!C308,'DEQ Pollutant List'!$B$7:$B$611,0))),"")</f>
        <v/>
      </c>
      <c r="E308" s="113" t="str">
        <f>IFERROR(IF(OR($C308="",$C308="No CAS"),INDEX('DEQ Pollutant List'!$A$7:$A$611,MATCH($D308,'DEQ Pollutant List'!$C$7:$C$611,0)),INDEX('DEQ Pollutant List'!$A$7:$A$611,MATCH($C308,'DEQ Pollutant List'!$B$7:$B$611,0))),"")</f>
        <v/>
      </c>
      <c r="F308" s="136"/>
      <c r="G308" s="137"/>
      <c r="H308" s="102"/>
      <c r="I308" s="100"/>
      <c r="J308" s="103"/>
      <c r="K308" s="81"/>
      <c r="L308" s="100"/>
      <c r="M308" s="103"/>
      <c r="N308" s="81"/>
    </row>
    <row r="309" spans="1:14">
      <c r="A309" s="194"/>
      <c r="B309" s="77"/>
      <c r="C309" s="135"/>
      <c r="D309" s="79" t="str">
        <f>IFERROR(IF(C309="No CAS","",INDEX('DEQ Pollutant List'!$C$7:$C$611,MATCH('5. Pollutant Emissions - MB'!C309,'DEQ Pollutant List'!$B$7:$B$611,0))),"")</f>
        <v/>
      </c>
      <c r="E309" s="113" t="str">
        <f>IFERROR(IF(OR($C309="",$C309="No CAS"),INDEX('DEQ Pollutant List'!$A$7:$A$611,MATCH($D309,'DEQ Pollutant List'!$C$7:$C$611,0)),INDEX('DEQ Pollutant List'!$A$7:$A$611,MATCH($C309,'DEQ Pollutant List'!$B$7:$B$611,0))),"")</f>
        <v/>
      </c>
      <c r="F309" s="136"/>
      <c r="G309" s="137"/>
      <c r="H309" s="102"/>
      <c r="I309" s="100"/>
      <c r="J309" s="103"/>
      <c r="K309" s="81"/>
      <c r="L309" s="100"/>
      <c r="M309" s="103"/>
      <c r="N309" s="81"/>
    </row>
    <row r="310" spans="1:14">
      <c r="A310" s="194"/>
      <c r="B310" s="77"/>
      <c r="C310" s="135"/>
      <c r="D310" s="79" t="str">
        <f>IFERROR(IF(C310="No CAS","",INDEX('DEQ Pollutant List'!$C$7:$C$611,MATCH('5. Pollutant Emissions - MB'!C310,'DEQ Pollutant List'!$B$7:$B$611,0))),"")</f>
        <v/>
      </c>
      <c r="E310" s="113" t="str">
        <f>IFERROR(IF(OR($C310="",$C310="No CAS"),INDEX('DEQ Pollutant List'!$A$7:$A$611,MATCH($D310,'DEQ Pollutant List'!$C$7:$C$611,0)),INDEX('DEQ Pollutant List'!$A$7:$A$611,MATCH($C310,'DEQ Pollutant List'!$B$7:$B$611,0))),"")</f>
        <v/>
      </c>
      <c r="F310" s="136"/>
      <c r="G310" s="137"/>
      <c r="H310" s="102"/>
      <c r="I310" s="100"/>
      <c r="J310" s="103"/>
      <c r="K310" s="81"/>
      <c r="L310" s="100"/>
      <c r="M310" s="103"/>
      <c r="N310" s="81"/>
    </row>
    <row r="311" spans="1:14">
      <c r="A311" s="194"/>
      <c r="B311" s="77"/>
      <c r="C311" s="135"/>
      <c r="D311" s="79" t="str">
        <f>IFERROR(IF(C311="No CAS","",INDEX('DEQ Pollutant List'!$C$7:$C$611,MATCH('5. Pollutant Emissions - MB'!C311,'DEQ Pollutant List'!$B$7:$B$611,0))),"")</f>
        <v/>
      </c>
      <c r="E311" s="113" t="str">
        <f>IFERROR(IF(OR($C311="",$C311="No CAS"),INDEX('DEQ Pollutant List'!$A$7:$A$611,MATCH($D311,'DEQ Pollutant List'!$C$7:$C$611,0)),INDEX('DEQ Pollutant List'!$A$7:$A$611,MATCH($C311,'DEQ Pollutant List'!$B$7:$B$611,0))),"")</f>
        <v/>
      </c>
      <c r="F311" s="136"/>
      <c r="G311" s="137"/>
      <c r="H311" s="102"/>
      <c r="I311" s="100"/>
      <c r="J311" s="103"/>
      <c r="K311" s="81"/>
      <c r="L311" s="100"/>
      <c r="M311" s="103"/>
      <c r="N311" s="81"/>
    </row>
    <row r="312" spans="1:14">
      <c r="A312" s="194"/>
      <c r="B312" s="77"/>
      <c r="C312" s="135"/>
      <c r="D312" s="79" t="str">
        <f>IFERROR(IF(C312="No CAS","",INDEX('DEQ Pollutant List'!$C$7:$C$611,MATCH('5. Pollutant Emissions - MB'!C312,'DEQ Pollutant List'!$B$7:$B$611,0))),"")</f>
        <v/>
      </c>
      <c r="E312" s="113" t="str">
        <f>IFERROR(IF(OR($C312="",$C312="No CAS"),INDEX('DEQ Pollutant List'!$A$7:$A$611,MATCH($D312,'DEQ Pollutant List'!$C$7:$C$611,0)),INDEX('DEQ Pollutant List'!$A$7:$A$611,MATCH($C312,'DEQ Pollutant List'!$B$7:$B$611,0))),"")</f>
        <v/>
      </c>
      <c r="F312" s="136"/>
      <c r="G312" s="137"/>
      <c r="H312" s="102"/>
      <c r="I312" s="100"/>
      <c r="J312" s="103"/>
      <c r="K312" s="81"/>
      <c r="L312" s="100"/>
      <c r="M312" s="103"/>
      <c r="N312" s="81"/>
    </row>
    <row r="313" spans="1:14">
      <c r="A313" s="194"/>
      <c r="B313" s="77"/>
      <c r="C313" s="135"/>
      <c r="D313" s="79" t="str">
        <f>IFERROR(IF(C313="No CAS","",INDEX('DEQ Pollutant List'!$C$7:$C$611,MATCH('5. Pollutant Emissions - MB'!C313,'DEQ Pollutant List'!$B$7:$B$611,0))),"")</f>
        <v/>
      </c>
      <c r="E313" s="113" t="str">
        <f>IFERROR(IF(OR($C313="",$C313="No CAS"),INDEX('DEQ Pollutant List'!$A$7:$A$611,MATCH($D313,'DEQ Pollutant List'!$C$7:$C$611,0)),INDEX('DEQ Pollutant List'!$A$7:$A$611,MATCH($C313,'DEQ Pollutant List'!$B$7:$B$611,0))),"")</f>
        <v/>
      </c>
      <c r="F313" s="136"/>
      <c r="G313" s="137"/>
      <c r="H313" s="102"/>
      <c r="I313" s="100"/>
      <c r="J313" s="103"/>
      <c r="K313" s="81"/>
      <c r="L313" s="100"/>
      <c r="M313" s="103"/>
      <c r="N313" s="81"/>
    </row>
    <row r="314" spans="1:14">
      <c r="A314" s="194"/>
      <c r="B314" s="77"/>
      <c r="C314" s="135"/>
      <c r="D314" s="79" t="str">
        <f>IFERROR(IF(C314="No CAS","",INDEX('DEQ Pollutant List'!$C$7:$C$611,MATCH('5. Pollutant Emissions - MB'!C314,'DEQ Pollutant List'!$B$7:$B$611,0))),"")</f>
        <v/>
      </c>
      <c r="E314" s="113" t="str">
        <f>IFERROR(IF(OR($C314="",$C314="No CAS"),INDEX('DEQ Pollutant List'!$A$7:$A$611,MATCH($D314,'DEQ Pollutant List'!$C$7:$C$611,0)),INDEX('DEQ Pollutant List'!$A$7:$A$611,MATCH($C314,'DEQ Pollutant List'!$B$7:$B$611,0))),"")</f>
        <v/>
      </c>
      <c r="F314" s="136"/>
      <c r="G314" s="137"/>
      <c r="H314" s="102"/>
      <c r="I314" s="100"/>
      <c r="J314" s="103"/>
      <c r="K314" s="81"/>
      <c r="L314" s="100"/>
      <c r="M314" s="103"/>
      <c r="N314" s="81"/>
    </row>
    <row r="315" spans="1:14">
      <c r="A315" s="194"/>
      <c r="B315" s="77"/>
      <c r="C315" s="135"/>
      <c r="D315" s="79" t="str">
        <f>IFERROR(IF(C315="No CAS","",INDEX('DEQ Pollutant List'!$C$7:$C$611,MATCH('5. Pollutant Emissions - MB'!C315,'DEQ Pollutant List'!$B$7:$B$611,0))),"")</f>
        <v/>
      </c>
      <c r="E315" s="113" t="str">
        <f>IFERROR(IF(OR($C315="",$C315="No CAS"),INDEX('DEQ Pollutant List'!$A$7:$A$611,MATCH($D315,'DEQ Pollutant List'!$C$7:$C$611,0)),INDEX('DEQ Pollutant List'!$A$7:$A$611,MATCH($C315,'DEQ Pollutant List'!$B$7:$B$611,0))),"")</f>
        <v/>
      </c>
      <c r="F315" s="136"/>
      <c r="G315" s="137"/>
      <c r="H315" s="102"/>
      <c r="I315" s="100"/>
      <c r="J315" s="103"/>
      <c r="K315" s="81"/>
      <c r="L315" s="100"/>
      <c r="M315" s="103"/>
      <c r="N315" s="81"/>
    </row>
    <row r="316" spans="1:14">
      <c r="A316" s="194"/>
      <c r="B316" s="77"/>
      <c r="C316" s="135"/>
      <c r="D316" s="79" t="str">
        <f>IFERROR(IF(C316="No CAS","",INDEX('DEQ Pollutant List'!$C$7:$C$611,MATCH('5. Pollutant Emissions - MB'!C316,'DEQ Pollutant List'!$B$7:$B$611,0))),"")</f>
        <v/>
      </c>
      <c r="E316" s="113" t="str">
        <f>IFERROR(IF(OR($C316="",$C316="No CAS"),INDEX('DEQ Pollutant List'!$A$7:$A$611,MATCH($D316,'DEQ Pollutant List'!$C$7:$C$611,0)),INDEX('DEQ Pollutant List'!$A$7:$A$611,MATCH($C316,'DEQ Pollutant List'!$B$7:$B$611,0))),"")</f>
        <v/>
      </c>
      <c r="F316" s="136"/>
      <c r="G316" s="137"/>
      <c r="H316" s="102"/>
      <c r="I316" s="100"/>
      <c r="J316" s="103"/>
      <c r="K316" s="81"/>
      <c r="L316" s="100"/>
      <c r="M316" s="103"/>
      <c r="N316" s="81"/>
    </row>
    <row r="317" spans="1:14">
      <c r="A317" s="194"/>
      <c r="B317" s="77"/>
      <c r="C317" s="135"/>
      <c r="D317" s="79" t="str">
        <f>IFERROR(IF(C317="No CAS","",INDEX('DEQ Pollutant List'!$C$7:$C$611,MATCH('5. Pollutant Emissions - MB'!C317,'DEQ Pollutant List'!$B$7:$B$611,0))),"")</f>
        <v/>
      </c>
      <c r="E317" s="113" t="str">
        <f>IFERROR(IF(OR($C317="",$C317="No CAS"),INDEX('DEQ Pollutant List'!$A$7:$A$611,MATCH($D317,'DEQ Pollutant List'!$C$7:$C$611,0)),INDEX('DEQ Pollutant List'!$A$7:$A$611,MATCH($C317,'DEQ Pollutant List'!$B$7:$B$611,0))),"")</f>
        <v/>
      </c>
      <c r="F317" s="136"/>
      <c r="G317" s="137"/>
      <c r="H317" s="102"/>
      <c r="I317" s="100"/>
      <c r="J317" s="103"/>
      <c r="K317" s="81"/>
      <c r="L317" s="100"/>
      <c r="M317" s="103"/>
      <c r="N317" s="81"/>
    </row>
    <row r="318" spans="1:14">
      <c r="A318" s="194"/>
      <c r="B318" s="77"/>
      <c r="C318" s="135"/>
      <c r="D318" s="79" t="str">
        <f>IFERROR(IF(C318="No CAS","",INDEX('DEQ Pollutant List'!$C$7:$C$611,MATCH('5. Pollutant Emissions - MB'!C318,'DEQ Pollutant List'!$B$7:$B$611,0))),"")</f>
        <v/>
      </c>
      <c r="E318" s="113" t="str">
        <f>IFERROR(IF(OR($C318="",$C318="No CAS"),INDEX('DEQ Pollutant List'!$A$7:$A$611,MATCH($D318,'DEQ Pollutant List'!$C$7:$C$611,0)),INDEX('DEQ Pollutant List'!$A$7:$A$611,MATCH($C318,'DEQ Pollutant List'!$B$7:$B$611,0))),"")</f>
        <v/>
      </c>
      <c r="F318" s="136"/>
      <c r="G318" s="137"/>
      <c r="H318" s="102"/>
      <c r="I318" s="100"/>
      <c r="J318" s="103"/>
      <c r="K318" s="81"/>
      <c r="L318" s="100"/>
      <c r="M318" s="103"/>
      <c r="N318" s="81"/>
    </row>
    <row r="319" spans="1:14">
      <c r="A319" s="194"/>
      <c r="B319" s="77"/>
      <c r="C319" s="135"/>
      <c r="D319" s="79" t="str">
        <f>IFERROR(IF(C319="No CAS","",INDEX('DEQ Pollutant List'!$C$7:$C$611,MATCH('5. Pollutant Emissions - MB'!C319,'DEQ Pollutant List'!$B$7:$B$611,0))),"")</f>
        <v/>
      </c>
      <c r="E319" s="113" t="str">
        <f>IFERROR(IF(OR($C319="",$C319="No CAS"),INDEX('DEQ Pollutant List'!$A$7:$A$611,MATCH($D319,'DEQ Pollutant List'!$C$7:$C$611,0)),INDEX('DEQ Pollutant List'!$A$7:$A$611,MATCH($C319,'DEQ Pollutant List'!$B$7:$B$611,0))),"")</f>
        <v/>
      </c>
      <c r="F319" s="136"/>
      <c r="G319" s="137"/>
      <c r="H319" s="102"/>
      <c r="I319" s="100"/>
      <c r="J319" s="103"/>
      <c r="K319" s="81"/>
      <c r="L319" s="100"/>
      <c r="M319" s="103"/>
      <c r="N319" s="81"/>
    </row>
    <row r="320" spans="1:14">
      <c r="A320" s="194"/>
      <c r="B320" s="77"/>
      <c r="C320" s="135"/>
      <c r="D320" s="79" t="str">
        <f>IFERROR(IF(C320="No CAS","",INDEX('DEQ Pollutant List'!$C$7:$C$611,MATCH('5. Pollutant Emissions - MB'!C320,'DEQ Pollutant List'!$B$7:$B$611,0))),"")</f>
        <v/>
      </c>
      <c r="E320" s="113" t="str">
        <f>IFERROR(IF(OR($C320="",$C320="No CAS"),INDEX('DEQ Pollutant List'!$A$7:$A$611,MATCH($D320,'DEQ Pollutant List'!$C$7:$C$611,0)),INDEX('DEQ Pollutant List'!$A$7:$A$611,MATCH($C320,'DEQ Pollutant List'!$B$7:$B$611,0))),"")</f>
        <v/>
      </c>
      <c r="F320" s="136"/>
      <c r="G320" s="137"/>
      <c r="H320" s="102"/>
      <c r="I320" s="100"/>
      <c r="J320" s="103"/>
      <c r="K320" s="81"/>
      <c r="L320" s="100"/>
      <c r="M320" s="103"/>
      <c r="N320" s="81"/>
    </row>
    <row r="321" spans="1:14">
      <c r="A321" s="194"/>
      <c r="B321" s="77"/>
      <c r="C321" s="135"/>
      <c r="D321" s="79" t="str">
        <f>IFERROR(IF(C321="No CAS","",INDEX('DEQ Pollutant List'!$C$7:$C$611,MATCH('5. Pollutant Emissions - MB'!C321,'DEQ Pollutant List'!$B$7:$B$611,0))),"")</f>
        <v/>
      </c>
      <c r="E321" s="113" t="str">
        <f>IFERROR(IF(OR($C321="",$C321="No CAS"),INDEX('DEQ Pollutant List'!$A$7:$A$611,MATCH($D321,'DEQ Pollutant List'!$C$7:$C$611,0)),INDEX('DEQ Pollutant List'!$A$7:$A$611,MATCH($C321,'DEQ Pollutant List'!$B$7:$B$611,0))),"")</f>
        <v/>
      </c>
      <c r="F321" s="136"/>
      <c r="G321" s="137"/>
      <c r="H321" s="102"/>
      <c r="I321" s="100"/>
      <c r="J321" s="103"/>
      <c r="K321" s="81"/>
      <c r="L321" s="100"/>
      <c r="M321" s="103"/>
      <c r="N321" s="81"/>
    </row>
    <row r="322" spans="1:14">
      <c r="A322" s="194"/>
      <c r="B322" s="77"/>
      <c r="C322" s="135"/>
      <c r="D322" s="79" t="str">
        <f>IFERROR(IF(C322="No CAS","",INDEX('DEQ Pollutant List'!$C$7:$C$611,MATCH('5. Pollutant Emissions - MB'!C322,'DEQ Pollutant List'!$B$7:$B$611,0))),"")</f>
        <v/>
      </c>
      <c r="E322" s="113" t="str">
        <f>IFERROR(IF(OR($C322="",$C322="No CAS"),INDEX('DEQ Pollutant List'!$A$7:$A$611,MATCH($D322,'DEQ Pollutant List'!$C$7:$C$611,0)),INDEX('DEQ Pollutant List'!$A$7:$A$611,MATCH($C322,'DEQ Pollutant List'!$B$7:$B$611,0))),"")</f>
        <v/>
      </c>
      <c r="F322" s="136"/>
      <c r="G322" s="137"/>
      <c r="H322" s="102"/>
      <c r="I322" s="100"/>
      <c r="J322" s="103"/>
      <c r="K322" s="81"/>
      <c r="L322" s="100"/>
      <c r="M322" s="103"/>
      <c r="N322" s="81"/>
    </row>
    <row r="323" spans="1:14">
      <c r="A323" s="194"/>
      <c r="B323" s="77"/>
      <c r="C323" s="135"/>
      <c r="D323" s="79" t="str">
        <f>IFERROR(IF(C323="No CAS","",INDEX('DEQ Pollutant List'!$C$7:$C$611,MATCH('5. Pollutant Emissions - MB'!C323,'DEQ Pollutant List'!$B$7:$B$611,0))),"")</f>
        <v/>
      </c>
      <c r="E323" s="113" t="str">
        <f>IFERROR(IF(OR($C323="",$C323="No CAS"),INDEX('DEQ Pollutant List'!$A$7:$A$611,MATCH($D323,'DEQ Pollutant List'!$C$7:$C$611,0)),INDEX('DEQ Pollutant List'!$A$7:$A$611,MATCH($C323,'DEQ Pollutant List'!$B$7:$B$611,0))),"")</f>
        <v/>
      </c>
      <c r="F323" s="136"/>
      <c r="G323" s="137"/>
      <c r="H323" s="102"/>
      <c r="I323" s="100"/>
      <c r="J323" s="103"/>
      <c r="K323" s="81"/>
      <c r="L323" s="100"/>
      <c r="M323" s="103"/>
      <c r="N323" s="81"/>
    </row>
    <row r="324" spans="1:14">
      <c r="A324" s="194"/>
      <c r="B324" s="77"/>
      <c r="C324" s="135"/>
      <c r="D324" s="79" t="str">
        <f>IFERROR(IF(C324="No CAS","",INDEX('DEQ Pollutant List'!$C$7:$C$611,MATCH('5. Pollutant Emissions - MB'!C324,'DEQ Pollutant List'!$B$7:$B$611,0))),"")</f>
        <v/>
      </c>
      <c r="E324" s="113" t="str">
        <f>IFERROR(IF(OR($C324="",$C324="No CAS"),INDEX('DEQ Pollutant List'!$A$7:$A$611,MATCH($D324,'DEQ Pollutant List'!$C$7:$C$611,0)),INDEX('DEQ Pollutant List'!$A$7:$A$611,MATCH($C324,'DEQ Pollutant List'!$B$7:$B$611,0))),"")</f>
        <v/>
      </c>
      <c r="F324" s="136"/>
      <c r="G324" s="137"/>
      <c r="H324" s="102"/>
      <c r="I324" s="100"/>
      <c r="J324" s="103"/>
      <c r="K324" s="81"/>
      <c r="L324" s="100"/>
      <c r="M324" s="103"/>
      <c r="N324" s="81"/>
    </row>
    <row r="325" spans="1:14">
      <c r="A325" s="194"/>
      <c r="B325" s="77"/>
      <c r="C325" s="135"/>
      <c r="D325" s="79" t="str">
        <f>IFERROR(IF(C325="No CAS","",INDEX('DEQ Pollutant List'!$C$7:$C$611,MATCH('5. Pollutant Emissions - MB'!C325,'DEQ Pollutant List'!$B$7:$B$611,0))),"")</f>
        <v/>
      </c>
      <c r="E325" s="113" t="str">
        <f>IFERROR(IF(OR($C325="",$C325="No CAS"),INDEX('DEQ Pollutant List'!$A$7:$A$611,MATCH($D325,'DEQ Pollutant List'!$C$7:$C$611,0)),INDEX('DEQ Pollutant List'!$A$7:$A$611,MATCH($C325,'DEQ Pollutant List'!$B$7:$B$611,0))),"")</f>
        <v/>
      </c>
      <c r="F325" s="136"/>
      <c r="G325" s="137"/>
      <c r="H325" s="102"/>
      <c r="I325" s="100"/>
      <c r="J325" s="103"/>
      <c r="K325" s="81"/>
      <c r="L325" s="100"/>
      <c r="M325" s="103"/>
      <c r="N325" s="81"/>
    </row>
    <row r="326" spans="1:14">
      <c r="A326" s="194"/>
      <c r="B326" s="77"/>
      <c r="C326" s="135"/>
      <c r="D326" s="79" t="str">
        <f>IFERROR(IF(C326="No CAS","",INDEX('DEQ Pollutant List'!$C$7:$C$611,MATCH('5. Pollutant Emissions - MB'!C326,'DEQ Pollutant List'!$B$7:$B$611,0))),"")</f>
        <v/>
      </c>
      <c r="E326" s="113" t="str">
        <f>IFERROR(IF(OR($C326="",$C326="No CAS"),INDEX('DEQ Pollutant List'!$A$7:$A$611,MATCH($D326,'DEQ Pollutant List'!$C$7:$C$611,0)),INDEX('DEQ Pollutant List'!$A$7:$A$611,MATCH($C326,'DEQ Pollutant List'!$B$7:$B$611,0))),"")</f>
        <v/>
      </c>
      <c r="F326" s="136"/>
      <c r="G326" s="137"/>
      <c r="H326" s="102"/>
      <c r="I326" s="100"/>
      <c r="J326" s="103"/>
      <c r="K326" s="81"/>
      <c r="L326" s="100"/>
      <c r="M326" s="103"/>
      <c r="N326" s="81"/>
    </row>
    <row r="327" spans="1:14">
      <c r="A327" s="194"/>
      <c r="B327" s="77"/>
      <c r="C327" s="135"/>
      <c r="D327" s="79" t="str">
        <f>IFERROR(IF(C327="No CAS","",INDEX('DEQ Pollutant List'!$C$7:$C$611,MATCH('5. Pollutant Emissions - MB'!C327,'DEQ Pollutant List'!$B$7:$B$611,0))),"")</f>
        <v/>
      </c>
      <c r="E327" s="113" t="str">
        <f>IFERROR(IF(OR($C327="",$C327="No CAS"),INDEX('DEQ Pollutant List'!$A$7:$A$611,MATCH($D327,'DEQ Pollutant List'!$C$7:$C$611,0)),INDEX('DEQ Pollutant List'!$A$7:$A$611,MATCH($C327,'DEQ Pollutant List'!$B$7:$B$611,0))),"")</f>
        <v/>
      </c>
      <c r="F327" s="136"/>
      <c r="G327" s="137"/>
      <c r="H327" s="102"/>
      <c r="I327" s="100"/>
      <c r="J327" s="103"/>
      <c r="K327" s="81"/>
      <c r="L327" s="100"/>
      <c r="M327" s="103"/>
      <c r="N327" s="81"/>
    </row>
    <row r="328" spans="1:14">
      <c r="A328" s="194"/>
      <c r="B328" s="77"/>
      <c r="C328" s="135"/>
      <c r="D328" s="79" t="str">
        <f>IFERROR(IF(C328="No CAS","",INDEX('DEQ Pollutant List'!$C$7:$C$611,MATCH('5. Pollutant Emissions - MB'!C328,'DEQ Pollutant List'!$B$7:$B$611,0))),"")</f>
        <v/>
      </c>
      <c r="E328" s="113" t="str">
        <f>IFERROR(IF(OR($C328="",$C328="No CAS"),INDEX('DEQ Pollutant List'!$A$7:$A$611,MATCH($D328,'DEQ Pollutant List'!$C$7:$C$611,0)),INDEX('DEQ Pollutant List'!$A$7:$A$611,MATCH($C328,'DEQ Pollutant List'!$B$7:$B$611,0))),"")</f>
        <v/>
      </c>
      <c r="F328" s="136"/>
      <c r="G328" s="137"/>
      <c r="H328" s="102"/>
      <c r="I328" s="100"/>
      <c r="J328" s="103"/>
      <c r="K328" s="81"/>
      <c r="L328" s="100"/>
      <c r="M328" s="103"/>
      <c r="N328" s="81"/>
    </row>
    <row r="329" spans="1:14">
      <c r="A329" s="194"/>
      <c r="B329" s="77"/>
      <c r="C329" s="135"/>
      <c r="D329" s="79" t="str">
        <f>IFERROR(IF(C329="No CAS","",INDEX('DEQ Pollutant List'!$C$7:$C$611,MATCH('5. Pollutant Emissions - MB'!C329,'DEQ Pollutant List'!$B$7:$B$611,0))),"")</f>
        <v/>
      </c>
      <c r="E329" s="113" t="str">
        <f>IFERROR(IF(OR($C329="",$C329="No CAS"),INDEX('DEQ Pollutant List'!$A$7:$A$611,MATCH($D329,'DEQ Pollutant List'!$C$7:$C$611,0)),INDEX('DEQ Pollutant List'!$A$7:$A$611,MATCH($C329,'DEQ Pollutant List'!$B$7:$B$611,0))),"")</f>
        <v/>
      </c>
      <c r="F329" s="136"/>
      <c r="G329" s="137"/>
      <c r="H329" s="102"/>
      <c r="I329" s="100"/>
      <c r="J329" s="103"/>
      <c r="K329" s="81"/>
      <c r="L329" s="100"/>
      <c r="M329" s="103"/>
      <c r="N329" s="81"/>
    </row>
    <row r="330" spans="1:14">
      <c r="A330" s="194"/>
      <c r="B330" s="77"/>
      <c r="C330" s="135"/>
      <c r="D330" s="79" t="str">
        <f>IFERROR(IF(C330="No CAS","",INDEX('DEQ Pollutant List'!$C$7:$C$611,MATCH('5. Pollutant Emissions - MB'!C330,'DEQ Pollutant List'!$B$7:$B$611,0))),"")</f>
        <v/>
      </c>
      <c r="E330" s="113" t="str">
        <f>IFERROR(IF(OR($C330="",$C330="No CAS"),INDEX('DEQ Pollutant List'!$A$7:$A$611,MATCH($D330,'DEQ Pollutant List'!$C$7:$C$611,0)),INDEX('DEQ Pollutant List'!$A$7:$A$611,MATCH($C330,'DEQ Pollutant List'!$B$7:$B$611,0))),"")</f>
        <v/>
      </c>
      <c r="F330" s="136"/>
      <c r="G330" s="137"/>
      <c r="H330" s="102"/>
      <c r="I330" s="100"/>
      <c r="J330" s="103"/>
      <c r="K330" s="81"/>
      <c r="L330" s="100"/>
      <c r="M330" s="103"/>
      <c r="N330" s="81"/>
    </row>
    <row r="331" spans="1:14">
      <c r="A331" s="194"/>
      <c r="B331" s="77"/>
      <c r="C331" s="135"/>
      <c r="D331" s="79" t="str">
        <f>IFERROR(IF(C331="No CAS","",INDEX('DEQ Pollutant List'!$C$7:$C$611,MATCH('5. Pollutant Emissions - MB'!C331,'DEQ Pollutant List'!$B$7:$B$611,0))),"")</f>
        <v/>
      </c>
      <c r="E331" s="113" t="str">
        <f>IFERROR(IF(OR($C331="",$C331="No CAS"),INDEX('DEQ Pollutant List'!$A$7:$A$611,MATCH($D331,'DEQ Pollutant List'!$C$7:$C$611,0)),INDEX('DEQ Pollutant List'!$A$7:$A$611,MATCH($C331,'DEQ Pollutant List'!$B$7:$B$611,0))),"")</f>
        <v/>
      </c>
      <c r="F331" s="136"/>
      <c r="G331" s="137"/>
      <c r="H331" s="102"/>
      <c r="I331" s="100"/>
      <c r="J331" s="103"/>
      <c r="K331" s="81"/>
      <c r="L331" s="100"/>
      <c r="M331" s="103"/>
      <c r="N331" s="81"/>
    </row>
    <row r="332" spans="1:14">
      <c r="A332" s="194"/>
      <c r="B332" s="77"/>
      <c r="C332" s="135"/>
      <c r="D332" s="79" t="str">
        <f>IFERROR(IF(C332="No CAS","",INDEX('DEQ Pollutant List'!$C$7:$C$611,MATCH('5. Pollutant Emissions - MB'!C332,'DEQ Pollutant List'!$B$7:$B$611,0))),"")</f>
        <v/>
      </c>
      <c r="E332" s="113" t="str">
        <f>IFERROR(IF(OR($C332="",$C332="No CAS"),INDEX('DEQ Pollutant List'!$A$7:$A$611,MATCH($D332,'DEQ Pollutant List'!$C$7:$C$611,0)),INDEX('DEQ Pollutant List'!$A$7:$A$611,MATCH($C332,'DEQ Pollutant List'!$B$7:$B$611,0))),"")</f>
        <v/>
      </c>
      <c r="F332" s="136"/>
      <c r="G332" s="137"/>
      <c r="H332" s="102"/>
      <c r="I332" s="100"/>
      <c r="J332" s="103"/>
      <c r="K332" s="81"/>
      <c r="L332" s="100"/>
      <c r="M332" s="103"/>
      <c r="N332" s="81"/>
    </row>
    <row r="333" spans="1:14">
      <c r="A333" s="194"/>
      <c r="B333" s="77"/>
      <c r="C333" s="135"/>
      <c r="D333" s="79" t="str">
        <f>IFERROR(IF(C333="No CAS","",INDEX('DEQ Pollutant List'!$C$7:$C$611,MATCH('5. Pollutant Emissions - MB'!C333,'DEQ Pollutant List'!$B$7:$B$611,0))),"")</f>
        <v/>
      </c>
      <c r="E333" s="113" t="str">
        <f>IFERROR(IF(OR($C333="",$C333="No CAS"),INDEX('DEQ Pollutant List'!$A$7:$A$611,MATCH($D333,'DEQ Pollutant List'!$C$7:$C$611,0)),INDEX('DEQ Pollutant List'!$A$7:$A$611,MATCH($C333,'DEQ Pollutant List'!$B$7:$B$611,0))),"")</f>
        <v/>
      </c>
      <c r="F333" s="136"/>
      <c r="G333" s="137"/>
      <c r="H333" s="102"/>
      <c r="I333" s="100"/>
      <c r="J333" s="103"/>
      <c r="K333" s="81"/>
      <c r="L333" s="100"/>
      <c r="M333" s="103"/>
      <c r="N333" s="81"/>
    </row>
    <row r="334" spans="1:14">
      <c r="A334" s="194"/>
      <c r="B334" s="77"/>
      <c r="C334" s="135"/>
      <c r="D334" s="79" t="str">
        <f>IFERROR(IF(C334="No CAS","",INDEX('DEQ Pollutant List'!$C$7:$C$611,MATCH('5. Pollutant Emissions - MB'!C334,'DEQ Pollutant List'!$B$7:$B$611,0))),"")</f>
        <v/>
      </c>
      <c r="E334" s="113" t="str">
        <f>IFERROR(IF(OR($C334="",$C334="No CAS"),INDEX('DEQ Pollutant List'!$A$7:$A$611,MATCH($D334,'DEQ Pollutant List'!$C$7:$C$611,0)),INDEX('DEQ Pollutant List'!$A$7:$A$611,MATCH($C334,'DEQ Pollutant List'!$B$7:$B$611,0))),"")</f>
        <v/>
      </c>
      <c r="F334" s="136"/>
      <c r="G334" s="137"/>
      <c r="H334" s="102"/>
      <c r="I334" s="100"/>
      <c r="J334" s="103"/>
      <c r="K334" s="81"/>
      <c r="L334" s="100"/>
      <c r="M334" s="103"/>
      <c r="N334" s="81"/>
    </row>
    <row r="335" spans="1:14">
      <c r="A335" s="194"/>
      <c r="B335" s="77"/>
      <c r="C335" s="135"/>
      <c r="D335" s="79" t="str">
        <f>IFERROR(IF(C335="No CAS","",INDEX('DEQ Pollutant List'!$C$7:$C$611,MATCH('5. Pollutant Emissions - MB'!C335,'DEQ Pollutant List'!$B$7:$B$611,0))),"")</f>
        <v/>
      </c>
      <c r="E335" s="113" t="str">
        <f>IFERROR(IF(OR($C335="",$C335="No CAS"),INDEX('DEQ Pollutant List'!$A$7:$A$611,MATCH($D335,'DEQ Pollutant List'!$C$7:$C$611,0)),INDEX('DEQ Pollutant List'!$A$7:$A$611,MATCH($C335,'DEQ Pollutant List'!$B$7:$B$611,0))),"")</f>
        <v/>
      </c>
      <c r="F335" s="136"/>
      <c r="G335" s="137"/>
      <c r="H335" s="102"/>
      <c r="I335" s="100"/>
      <c r="J335" s="103"/>
      <c r="K335" s="81"/>
      <c r="L335" s="100"/>
      <c r="M335" s="103"/>
      <c r="N335" s="81"/>
    </row>
    <row r="336" spans="1:14">
      <c r="A336" s="194"/>
      <c r="B336" s="77"/>
      <c r="C336" s="135"/>
      <c r="D336" s="79" t="str">
        <f>IFERROR(IF(C336="No CAS","",INDEX('DEQ Pollutant List'!$C$7:$C$611,MATCH('5. Pollutant Emissions - MB'!C336,'DEQ Pollutant List'!$B$7:$B$611,0))),"")</f>
        <v/>
      </c>
      <c r="E336" s="113" t="str">
        <f>IFERROR(IF(OR($C336="",$C336="No CAS"),INDEX('DEQ Pollutant List'!$A$7:$A$611,MATCH($D336,'DEQ Pollutant List'!$C$7:$C$611,0)),INDEX('DEQ Pollutant List'!$A$7:$A$611,MATCH($C336,'DEQ Pollutant List'!$B$7:$B$611,0))),"")</f>
        <v/>
      </c>
      <c r="F336" s="136"/>
      <c r="G336" s="137"/>
      <c r="H336" s="102"/>
      <c r="I336" s="100"/>
      <c r="J336" s="103"/>
      <c r="K336" s="81"/>
      <c r="L336" s="100"/>
      <c r="M336" s="103"/>
      <c r="N336" s="81"/>
    </row>
    <row r="337" spans="1:14">
      <c r="A337" s="194"/>
      <c r="B337" s="77"/>
      <c r="C337" s="135"/>
      <c r="D337" s="79" t="str">
        <f>IFERROR(IF(C337="No CAS","",INDEX('DEQ Pollutant List'!$C$7:$C$611,MATCH('5. Pollutant Emissions - MB'!C337,'DEQ Pollutant List'!$B$7:$B$611,0))),"")</f>
        <v/>
      </c>
      <c r="E337" s="113" t="str">
        <f>IFERROR(IF(OR($C337="",$C337="No CAS"),INDEX('DEQ Pollutant List'!$A$7:$A$611,MATCH($D337,'DEQ Pollutant List'!$C$7:$C$611,0)),INDEX('DEQ Pollutant List'!$A$7:$A$611,MATCH($C337,'DEQ Pollutant List'!$B$7:$B$611,0))),"")</f>
        <v/>
      </c>
      <c r="F337" s="136"/>
      <c r="G337" s="137"/>
      <c r="H337" s="102"/>
      <c r="I337" s="100"/>
      <c r="J337" s="103"/>
      <c r="K337" s="81"/>
      <c r="L337" s="100"/>
      <c r="M337" s="103"/>
      <c r="N337" s="81"/>
    </row>
    <row r="338" spans="1:14">
      <c r="A338" s="194"/>
      <c r="B338" s="77"/>
      <c r="C338" s="135"/>
      <c r="D338" s="79" t="str">
        <f>IFERROR(IF(C338="No CAS","",INDEX('DEQ Pollutant List'!$C$7:$C$611,MATCH('5. Pollutant Emissions - MB'!C338,'DEQ Pollutant List'!$B$7:$B$611,0))),"")</f>
        <v/>
      </c>
      <c r="E338" s="113" t="str">
        <f>IFERROR(IF(OR($C338="",$C338="No CAS"),INDEX('DEQ Pollutant List'!$A$7:$A$611,MATCH($D338,'DEQ Pollutant List'!$C$7:$C$611,0)),INDEX('DEQ Pollutant List'!$A$7:$A$611,MATCH($C338,'DEQ Pollutant List'!$B$7:$B$611,0))),"")</f>
        <v/>
      </c>
      <c r="F338" s="136"/>
      <c r="G338" s="137"/>
      <c r="H338" s="102"/>
      <c r="I338" s="100"/>
      <c r="J338" s="103"/>
      <c r="K338" s="81"/>
      <c r="L338" s="100"/>
      <c r="M338" s="103"/>
      <c r="N338" s="81"/>
    </row>
    <row r="339" spans="1:14">
      <c r="A339" s="194"/>
      <c r="B339" s="77"/>
      <c r="C339" s="135"/>
      <c r="D339" s="79" t="str">
        <f>IFERROR(IF(C339="No CAS","",INDEX('DEQ Pollutant List'!$C$7:$C$611,MATCH('5. Pollutant Emissions - MB'!C339,'DEQ Pollutant List'!$B$7:$B$611,0))),"")</f>
        <v/>
      </c>
      <c r="E339" s="113" t="str">
        <f>IFERROR(IF(OR($C339="",$C339="No CAS"),INDEX('DEQ Pollutant List'!$A$7:$A$611,MATCH($D339,'DEQ Pollutant List'!$C$7:$C$611,0)),INDEX('DEQ Pollutant List'!$A$7:$A$611,MATCH($C339,'DEQ Pollutant List'!$B$7:$B$611,0))),"")</f>
        <v/>
      </c>
      <c r="F339" s="136"/>
      <c r="G339" s="137"/>
      <c r="H339" s="102"/>
      <c r="I339" s="100"/>
      <c r="J339" s="103"/>
      <c r="K339" s="81"/>
      <c r="L339" s="100"/>
      <c r="M339" s="103"/>
      <c r="N339" s="81"/>
    </row>
    <row r="340" spans="1:14">
      <c r="A340" s="194"/>
      <c r="B340" s="77"/>
      <c r="C340" s="135"/>
      <c r="D340" s="79" t="str">
        <f>IFERROR(IF(C340="No CAS","",INDEX('DEQ Pollutant List'!$C$7:$C$611,MATCH('5. Pollutant Emissions - MB'!C340,'DEQ Pollutant List'!$B$7:$B$611,0))),"")</f>
        <v/>
      </c>
      <c r="E340" s="113" t="str">
        <f>IFERROR(IF(OR($C340="",$C340="No CAS"),INDEX('DEQ Pollutant List'!$A$7:$A$611,MATCH($D340,'DEQ Pollutant List'!$C$7:$C$611,0)),INDEX('DEQ Pollutant List'!$A$7:$A$611,MATCH($C340,'DEQ Pollutant List'!$B$7:$B$611,0))),"")</f>
        <v/>
      </c>
      <c r="F340" s="136"/>
      <c r="G340" s="137"/>
      <c r="H340" s="102"/>
      <c r="I340" s="100"/>
      <c r="J340" s="103"/>
      <c r="K340" s="81"/>
      <c r="L340" s="100"/>
      <c r="M340" s="103"/>
      <c r="N340" s="81"/>
    </row>
    <row r="341" spans="1:14">
      <c r="A341" s="194"/>
      <c r="B341" s="77"/>
      <c r="C341" s="135"/>
      <c r="D341" s="79" t="str">
        <f>IFERROR(IF(C341="No CAS","",INDEX('DEQ Pollutant List'!$C$7:$C$611,MATCH('5. Pollutant Emissions - MB'!C341,'DEQ Pollutant List'!$B$7:$B$611,0))),"")</f>
        <v/>
      </c>
      <c r="E341" s="113" t="str">
        <f>IFERROR(IF(OR($C341="",$C341="No CAS"),INDEX('DEQ Pollutant List'!$A$7:$A$611,MATCH($D341,'DEQ Pollutant List'!$C$7:$C$611,0)),INDEX('DEQ Pollutant List'!$A$7:$A$611,MATCH($C341,'DEQ Pollutant List'!$B$7:$B$611,0))),"")</f>
        <v/>
      </c>
      <c r="F341" s="136"/>
      <c r="G341" s="137"/>
      <c r="H341" s="102"/>
      <c r="I341" s="100"/>
      <c r="J341" s="103"/>
      <c r="K341" s="81"/>
      <c r="L341" s="100"/>
      <c r="M341" s="103"/>
      <c r="N341" s="81"/>
    </row>
    <row r="342" spans="1:14">
      <c r="A342" s="194"/>
      <c r="B342" s="77"/>
      <c r="C342" s="135"/>
      <c r="D342" s="79" t="str">
        <f>IFERROR(IF(C342="No CAS","",INDEX('DEQ Pollutant List'!$C$7:$C$611,MATCH('5. Pollutant Emissions - MB'!C342,'DEQ Pollutant List'!$B$7:$B$611,0))),"")</f>
        <v/>
      </c>
      <c r="E342" s="113" t="str">
        <f>IFERROR(IF(OR($C342="",$C342="No CAS"),INDEX('DEQ Pollutant List'!$A$7:$A$611,MATCH($D342,'DEQ Pollutant List'!$C$7:$C$611,0)),INDEX('DEQ Pollutant List'!$A$7:$A$611,MATCH($C342,'DEQ Pollutant List'!$B$7:$B$611,0))),"")</f>
        <v/>
      </c>
      <c r="F342" s="136"/>
      <c r="G342" s="137"/>
      <c r="H342" s="102"/>
      <c r="I342" s="100"/>
      <c r="J342" s="103"/>
      <c r="K342" s="81"/>
      <c r="L342" s="100"/>
      <c r="M342" s="103"/>
      <c r="N342" s="81"/>
    </row>
    <row r="343" spans="1:14">
      <c r="A343" s="194"/>
      <c r="B343" s="77"/>
      <c r="C343" s="135"/>
      <c r="D343" s="79" t="str">
        <f>IFERROR(IF(C343="No CAS","",INDEX('DEQ Pollutant List'!$C$7:$C$611,MATCH('5. Pollutant Emissions - MB'!C343,'DEQ Pollutant List'!$B$7:$B$611,0))),"")</f>
        <v/>
      </c>
      <c r="E343" s="113" t="str">
        <f>IFERROR(IF(OR($C343="",$C343="No CAS"),INDEX('DEQ Pollutant List'!$A$7:$A$611,MATCH($D343,'DEQ Pollutant List'!$C$7:$C$611,0)),INDEX('DEQ Pollutant List'!$A$7:$A$611,MATCH($C343,'DEQ Pollutant List'!$B$7:$B$611,0))),"")</f>
        <v/>
      </c>
      <c r="F343" s="136"/>
      <c r="G343" s="137"/>
      <c r="H343" s="102"/>
      <c r="I343" s="100"/>
      <c r="J343" s="103"/>
      <c r="K343" s="81"/>
      <c r="L343" s="100"/>
      <c r="M343" s="103"/>
      <c r="N343" s="81"/>
    </row>
    <row r="344" spans="1:14">
      <c r="A344" s="194"/>
      <c r="B344" s="77"/>
      <c r="C344" s="135"/>
      <c r="D344" s="79" t="str">
        <f>IFERROR(IF(C344="No CAS","",INDEX('DEQ Pollutant List'!$C$7:$C$611,MATCH('5. Pollutant Emissions - MB'!C344,'DEQ Pollutant List'!$B$7:$B$611,0))),"")</f>
        <v/>
      </c>
      <c r="E344" s="113" t="str">
        <f>IFERROR(IF(OR($C344="",$C344="No CAS"),INDEX('DEQ Pollutant List'!$A$7:$A$611,MATCH($D344,'DEQ Pollutant List'!$C$7:$C$611,0)),INDEX('DEQ Pollutant List'!$A$7:$A$611,MATCH($C344,'DEQ Pollutant List'!$B$7:$B$611,0))),"")</f>
        <v/>
      </c>
      <c r="F344" s="136"/>
      <c r="G344" s="137"/>
      <c r="H344" s="102"/>
      <c r="I344" s="100"/>
      <c r="J344" s="103"/>
      <c r="K344" s="81"/>
      <c r="L344" s="100"/>
      <c r="M344" s="103"/>
      <c r="N344" s="81"/>
    </row>
    <row r="345" spans="1:14">
      <c r="A345" s="194"/>
      <c r="B345" s="77"/>
      <c r="C345" s="135"/>
      <c r="D345" s="79" t="str">
        <f>IFERROR(IF(C345="No CAS","",INDEX('DEQ Pollutant List'!$C$7:$C$611,MATCH('5. Pollutant Emissions - MB'!C345,'DEQ Pollutant List'!$B$7:$B$611,0))),"")</f>
        <v/>
      </c>
      <c r="E345" s="113" t="str">
        <f>IFERROR(IF(OR($C345="",$C345="No CAS"),INDEX('DEQ Pollutant List'!$A$7:$A$611,MATCH($D345,'DEQ Pollutant List'!$C$7:$C$611,0)),INDEX('DEQ Pollutant List'!$A$7:$A$611,MATCH($C345,'DEQ Pollutant List'!$B$7:$B$611,0))),"")</f>
        <v/>
      </c>
      <c r="F345" s="136"/>
      <c r="G345" s="137"/>
      <c r="H345" s="102"/>
      <c r="I345" s="100"/>
      <c r="J345" s="103"/>
      <c r="K345" s="81"/>
      <c r="L345" s="100"/>
      <c r="M345" s="103"/>
      <c r="N345" s="81"/>
    </row>
    <row r="346" spans="1:14">
      <c r="A346" s="194"/>
      <c r="B346" s="77"/>
      <c r="C346" s="135"/>
      <c r="D346" s="79" t="str">
        <f>IFERROR(IF(C346="No CAS","",INDEX('DEQ Pollutant List'!$C$7:$C$611,MATCH('5. Pollutant Emissions - MB'!C346,'DEQ Pollutant List'!$B$7:$B$611,0))),"")</f>
        <v/>
      </c>
      <c r="E346" s="113" t="str">
        <f>IFERROR(IF(OR($C346="",$C346="No CAS"),INDEX('DEQ Pollutant List'!$A$7:$A$611,MATCH($D346,'DEQ Pollutant List'!$C$7:$C$611,0)),INDEX('DEQ Pollutant List'!$A$7:$A$611,MATCH($C346,'DEQ Pollutant List'!$B$7:$B$611,0))),"")</f>
        <v/>
      </c>
      <c r="F346" s="136"/>
      <c r="G346" s="137"/>
      <c r="H346" s="102"/>
      <c r="I346" s="100"/>
      <c r="J346" s="103"/>
      <c r="K346" s="81"/>
      <c r="L346" s="100"/>
      <c r="M346" s="103"/>
      <c r="N346" s="81"/>
    </row>
    <row r="347" spans="1:14">
      <c r="A347" s="194"/>
      <c r="B347" s="77"/>
      <c r="C347" s="135"/>
      <c r="D347" s="79" t="str">
        <f>IFERROR(IF(C347="No CAS","",INDEX('DEQ Pollutant List'!$C$7:$C$611,MATCH('5. Pollutant Emissions - MB'!C347,'DEQ Pollutant List'!$B$7:$B$611,0))),"")</f>
        <v/>
      </c>
      <c r="E347" s="113" t="str">
        <f>IFERROR(IF(OR($C347="",$C347="No CAS"),INDEX('DEQ Pollutant List'!$A$7:$A$611,MATCH($D347,'DEQ Pollutant List'!$C$7:$C$611,0)),INDEX('DEQ Pollutant List'!$A$7:$A$611,MATCH($C347,'DEQ Pollutant List'!$B$7:$B$611,0))),"")</f>
        <v/>
      </c>
      <c r="F347" s="136"/>
      <c r="G347" s="137"/>
      <c r="H347" s="102"/>
      <c r="I347" s="100"/>
      <c r="J347" s="103"/>
      <c r="K347" s="81"/>
      <c r="L347" s="100"/>
      <c r="M347" s="103"/>
      <c r="N347" s="81"/>
    </row>
    <row r="348" spans="1:14">
      <c r="A348" s="194"/>
      <c r="B348" s="77"/>
      <c r="C348" s="135"/>
      <c r="D348" s="79" t="str">
        <f>IFERROR(IF(C348="No CAS","",INDEX('DEQ Pollutant List'!$C$7:$C$611,MATCH('5. Pollutant Emissions - MB'!C348,'DEQ Pollutant List'!$B$7:$B$611,0))),"")</f>
        <v/>
      </c>
      <c r="E348" s="113" t="str">
        <f>IFERROR(IF(OR($C348="",$C348="No CAS"),INDEX('DEQ Pollutant List'!$A$7:$A$611,MATCH($D348,'DEQ Pollutant List'!$C$7:$C$611,0)),INDEX('DEQ Pollutant List'!$A$7:$A$611,MATCH($C348,'DEQ Pollutant List'!$B$7:$B$611,0))),"")</f>
        <v/>
      </c>
      <c r="F348" s="136"/>
      <c r="G348" s="137"/>
      <c r="H348" s="102"/>
      <c r="I348" s="100"/>
      <c r="J348" s="103"/>
      <c r="K348" s="81"/>
      <c r="L348" s="100"/>
      <c r="M348" s="103"/>
      <c r="N348" s="81"/>
    </row>
    <row r="349" spans="1:14">
      <c r="A349" s="194"/>
      <c r="B349" s="77"/>
      <c r="C349" s="135"/>
      <c r="D349" s="79" t="str">
        <f>IFERROR(IF(C349="No CAS","",INDEX('DEQ Pollutant List'!$C$7:$C$611,MATCH('5. Pollutant Emissions - MB'!C349,'DEQ Pollutant List'!$B$7:$B$611,0))),"")</f>
        <v/>
      </c>
      <c r="E349" s="113" t="str">
        <f>IFERROR(IF(OR($C349="",$C349="No CAS"),INDEX('DEQ Pollutant List'!$A$7:$A$611,MATCH($D349,'DEQ Pollutant List'!$C$7:$C$611,0)),INDEX('DEQ Pollutant List'!$A$7:$A$611,MATCH($C349,'DEQ Pollutant List'!$B$7:$B$611,0))),"")</f>
        <v/>
      </c>
      <c r="F349" s="136"/>
      <c r="G349" s="137"/>
      <c r="H349" s="102"/>
      <c r="I349" s="100"/>
      <c r="J349" s="103"/>
      <c r="K349" s="81"/>
      <c r="L349" s="100"/>
      <c r="M349" s="103"/>
      <c r="N349" s="81"/>
    </row>
    <row r="350" spans="1:14">
      <c r="A350" s="194"/>
      <c r="B350" s="77"/>
      <c r="C350" s="135"/>
      <c r="D350" s="79" t="str">
        <f>IFERROR(IF(C350="No CAS","",INDEX('DEQ Pollutant List'!$C$7:$C$611,MATCH('5. Pollutant Emissions - MB'!C350,'DEQ Pollutant List'!$B$7:$B$611,0))),"")</f>
        <v/>
      </c>
      <c r="E350" s="113" t="str">
        <f>IFERROR(IF(OR($C350="",$C350="No CAS"),INDEX('DEQ Pollutant List'!$A$7:$A$611,MATCH($D350,'DEQ Pollutant List'!$C$7:$C$611,0)),INDEX('DEQ Pollutant List'!$A$7:$A$611,MATCH($C350,'DEQ Pollutant List'!$B$7:$B$611,0))),"")</f>
        <v/>
      </c>
      <c r="F350" s="136"/>
      <c r="G350" s="137"/>
      <c r="H350" s="102"/>
      <c r="I350" s="100"/>
      <c r="J350" s="103"/>
      <c r="K350" s="81"/>
      <c r="L350" s="100"/>
      <c r="M350" s="103"/>
      <c r="N350" s="81"/>
    </row>
    <row r="351" spans="1:14">
      <c r="A351" s="194"/>
      <c r="B351" s="77"/>
      <c r="C351" s="135"/>
      <c r="D351" s="79" t="str">
        <f>IFERROR(IF(C351="No CAS","",INDEX('DEQ Pollutant List'!$C$7:$C$611,MATCH('5. Pollutant Emissions - MB'!C351,'DEQ Pollutant List'!$B$7:$B$611,0))),"")</f>
        <v/>
      </c>
      <c r="E351" s="113" t="str">
        <f>IFERROR(IF(OR($C351="",$C351="No CAS"),INDEX('DEQ Pollutant List'!$A$7:$A$611,MATCH($D351,'DEQ Pollutant List'!$C$7:$C$611,0)),INDEX('DEQ Pollutant List'!$A$7:$A$611,MATCH($C351,'DEQ Pollutant List'!$B$7:$B$611,0))),"")</f>
        <v/>
      </c>
      <c r="F351" s="136"/>
      <c r="G351" s="137"/>
      <c r="H351" s="102"/>
      <c r="I351" s="100"/>
      <c r="J351" s="103"/>
      <c r="K351" s="81"/>
      <c r="L351" s="100"/>
      <c r="M351" s="103"/>
      <c r="N351" s="81"/>
    </row>
    <row r="352" spans="1:14">
      <c r="A352" s="194"/>
      <c r="B352" s="77"/>
      <c r="C352" s="135"/>
      <c r="D352" s="79" t="str">
        <f>IFERROR(IF(C352="No CAS","",INDEX('DEQ Pollutant List'!$C$7:$C$611,MATCH('5. Pollutant Emissions - MB'!C352,'DEQ Pollutant List'!$B$7:$B$611,0))),"")</f>
        <v/>
      </c>
      <c r="E352" s="113" t="str">
        <f>IFERROR(IF(OR($C352="",$C352="No CAS"),INDEX('DEQ Pollutant List'!$A$7:$A$611,MATCH($D352,'DEQ Pollutant List'!$C$7:$C$611,0)),INDEX('DEQ Pollutant List'!$A$7:$A$611,MATCH($C352,'DEQ Pollutant List'!$B$7:$B$611,0))),"")</f>
        <v/>
      </c>
      <c r="F352" s="136"/>
      <c r="G352" s="137"/>
      <c r="H352" s="102"/>
      <c r="I352" s="100"/>
      <c r="J352" s="103"/>
      <c r="K352" s="81"/>
      <c r="L352" s="100"/>
      <c r="M352" s="103"/>
      <c r="N352" s="81"/>
    </row>
    <row r="353" spans="1:14">
      <c r="A353" s="77"/>
      <c r="B353" s="131"/>
      <c r="C353" s="135"/>
      <c r="D353" s="79" t="str">
        <f>IFERROR(IF(C353="No CAS","",INDEX('DEQ Pollutant List'!$C$7:$C$611,MATCH('5. Pollutant Emissions - MB'!C353,'DEQ Pollutant List'!$B$7:$B$611,0))),"")</f>
        <v/>
      </c>
      <c r="E353" s="113" t="str">
        <f>IFERROR(IF(OR($C353="",$C353="No CAS"),INDEX('DEQ Pollutant List'!$A$7:$A$611,MATCH($D353,'DEQ Pollutant List'!$C$7:$C$611,0)),INDEX('DEQ Pollutant List'!$A$7:$A$611,MATCH($C353,'DEQ Pollutant List'!$B$7:$B$611,0))),"")</f>
        <v/>
      </c>
      <c r="F353" s="136"/>
      <c r="G353" s="137"/>
      <c r="H353" s="102"/>
      <c r="I353" s="100"/>
      <c r="J353" s="103"/>
      <c r="K353" s="81"/>
      <c r="L353" s="100"/>
      <c r="M353" s="103"/>
      <c r="N353" s="81"/>
    </row>
    <row r="354" spans="1:14">
      <c r="A354" s="77"/>
      <c r="B354" s="131"/>
      <c r="C354" s="135"/>
      <c r="D354" s="79" t="str">
        <f>IFERROR(IF(C354="No CAS","",INDEX('DEQ Pollutant List'!$C$7:$C$611,MATCH('5. Pollutant Emissions - MB'!C354,'DEQ Pollutant List'!$B$7:$B$611,0))),"")</f>
        <v/>
      </c>
      <c r="E354" s="113" t="str">
        <f>IFERROR(IF(OR($C354="",$C354="No CAS"),INDEX('DEQ Pollutant List'!$A$7:$A$611,MATCH($D354,'DEQ Pollutant List'!$C$7:$C$611,0)),INDEX('DEQ Pollutant List'!$A$7:$A$611,MATCH($C354,'DEQ Pollutant List'!$B$7:$B$611,0))),"")</f>
        <v/>
      </c>
      <c r="F354" s="136"/>
      <c r="G354" s="137"/>
      <c r="H354" s="102"/>
      <c r="I354" s="100"/>
      <c r="J354" s="103"/>
      <c r="K354" s="81"/>
      <c r="L354" s="100"/>
      <c r="M354" s="103"/>
      <c r="N354" s="81"/>
    </row>
    <row r="355" spans="1:14">
      <c r="A355" s="77"/>
      <c r="B355" s="131"/>
      <c r="C355" s="135"/>
      <c r="D355" s="79" t="str">
        <f>IFERROR(IF(C355="No CAS","",INDEX('DEQ Pollutant List'!$C$7:$C$611,MATCH('5. Pollutant Emissions - MB'!C355,'DEQ Pollutant List'!$B$7:$B$611,0))),"")</f>
        <v/>
      </c>
      <c r="E355" s="113" t="str">
        <f>IFERROR(IF(OR($C355="",$C355="No CAS"),INDEX('DEQ Pollutant List'!$A$7:$A$611,MATCH($D355,'DEQ Pollutant List'!$C$7:$C$611,0)),INDEX('DEQ Pollutant List'!$A$7:$A$611,MATCH($C355,'DEQ Pollutant List'!$B$7:$B$611,0))),"")</f>
        <v/>
      </c>
      <c r="F355" s="136"/>
      <c r="G355" s="137"/>
      <c r="H355" s="102"/>
      <c r="I355" s="100"/>
      <c r="J355" s="103"/>
      <c r="K355" s="81"/>
      <c r="L355" s="100"/>
      <c r="M355" s="103"/>
      <c r="N355" s="81"/>
    </row>
    <row r="356" spans="1:14">
      <c r="A356" s="77"/>
      <c r="B356" s="131"/>
      <c r="C356" s="135"/>
      <c r="D356" s="79" t="str">
        <f>IFERROR(IF(C356="No CAS","",INDEX('DEQ Pollutant List'!$C$7:$C$611,MATCH('5. Pollutant Emissions - MB'!C356,'DEQ Pollutant List'!$B$7:$B$611,0))),"")</f>
        <v/>
      </c>
      <c r="E356" s="113" t="str">
        <f>IFERROR(IF(OR($C356="",$C356="No CAS"),INDEX('DEQ Pollutant List'!$A$7:$A$611,MATCH($D356,'DEQ Pollutant List'!$C$7:$C$611,0)),INDEX('DEQ Pollutant List'!$A$7:$A$611,MATCH($C356,'DEQ Pollutant List'!$B$7:$B$611,0))),"")</f>
        <v/>
      </c>
      <c r="F356" s="136"/>
      <c r="G356" s="137"/>
      <c r="H356" s="102"/>
      <c r="I356" s="100"/>
      <c r="J356" s="103"/>
      <c r="K356" s="81"/>
      <c r="L356" s="100"/>
      <c r="M356" s="103"/>
      <c r="N356" s="81"/>
    </row>
    <row r="357" spans="1:14">
      <c r="A357" s="77"/>
      <c r="B357" s="131"/>
      <c r="C357" s="135"/>
      <c r="D357" s="79" t="str">
        <f>IFERROR(IF(C357="No CAS","",INDEX('DEQ Pollutant List'!$C$7:$C$611,MATCH('5. Pollutant Emissions - MB'!C357,'DEQ Pollutant List'!$B$7:$B$611,0))),"")</f>
        <v/>
      </c>
      <c r="E357" s="113" t="str">
        <f>IFERROR(IF(OR($C357="",$C357="No CAS"),INDEX('DEQ Pollutant List'!$A$7:$A$611,MATCH($D357,'DEQ Pollutant List'!$C$7:$C$611,0)),INDEX('DEQ Pollutant List'!$A$7:$A$611,MATCH($C357,'DEQ Pollutant List'!$B$7:$B$611,0))),"")</f>
        <v/>
      </c>
      <c r="F357" s="136"/>
      <c r="G357" s="137"/>
      <c r="H357" s="102"/>
      <c r="I357" s="100"/>
      <c r="J357" s="103"/>
      <c r="K357" s="81"/>
      <c r="L357" s="100"/>
      <c r="M357" s="103"/>
      <c r="N357" s="81"/>
    </row>
    <row r="358" spans="1:14">
      <c r="A358" s="77"/>
      <c r="B358" s="131"/>
      <c r="C358" s="135"/>
      <c r="D358" s="79" t="str">
        <f>IFERROR(IF(C358="No CAS","",INDEX('DEQ Pollutant List'!$C$7:$C$611,MATCH('5. Pollutant Emissions - MB'!C358,'DEQ Pollutant List'!$B$7:$B$611,0))),"")</f>
        <v/>
      </c>
      <c r="E358" s="113" t="str">
        <f>IFERROR(IF(OR($C358="",$C358="No CAS"),INDEX('DEQ Pollutant List'!$A$7:$A$611,MATCH($D358,'DEQ Pollutant List'!$C$7:$C$611,0)),INDEX('DEQ Pollutant List'!$A$7:$A$611,MATCH($C358,'DEQ Pollutant List'!$B$7:$B$611,0))),"")</f>
        <v/>
      </c>
      <c r="F358" s="136"/>
      <c r="G358" s="137"/>
      <c r="H358" s="102"/>
      <c r="I358" s="100"/>
      <c r="J358" s="103"/>
      <c r="K358" s="81"/>
      <c r="L358" s="100"/>
      <c r="M358" s="103"/>
      <c r="N358" s="81"/>
    </row>
    <row r="359" spans="1:14">
      <c r="A359" s="77"/>
      <c r="B359" s="131"/>
      <c r="C359" s="135"/>
      <c r="D359" s="79" t="str">
        <f>IFERROR(IF(C359="No CAS","",INDEX('DEQ Pollutant List'!$C$7:$C$611,MATCH('5. Pollutant Emissions - MB'!C359,'DEQ Pollutant List'!$B$7:$B$611,0))),"")</f>
        <v/>
      </c>
      <c r="E359" s="113" t="str">
        <f>IFERROR(IF(OR($C359="",$C359="No CAS"),INDEX('DEQ Pollutant List'!$A$7:$A$611,MATCH($D359,'DEQ Pollutant List'!$C$7:$C$611,0)),INDEX('DEQ Pollutant List'!$A$7:$A$611,MATCH($C359,'DEQ Pollutant List'!$B$7:$B$611,0))),"")</f>
        <v/>
      </c>
      <c r="F359" s="136"/>
      <c r="G359" s="137"/>
      <c r="H359" s="102"/>
      <c r="I359" s="100"/>
      <c r="J359" s="103"/>
      <c r="K359" s="81"/>
      <c r="L359" s="100"/>
      <c r="M359" s="103"/>
      <c r="N359" s="81"/>
    </row>
    <row r="360" spans="1:14">
      <c r="A360" s="77"/>
      <c r="B360" s="131"/>
      <c r="C360" s="135"/>
      <c r="D360" s="79" t="str">
        <f>IFERROR(IF(C360="No CAS","",INDEX('DEQ Pollutant List'!$C$7:$C$611,MATCH('5. Pollutant Emissions - MB'!C360,'DEQ Pollutant List'!$B$7:$B$611,0))),"")</f>
        <v/>
      </c>
      <c r="E360" s="113" t="str">
        <f>IFERROR(IF(OR($C360="",$C360="No CAS"),INDEX('DEQ Pollutant List'!$A$7:$A$611,MATCH($D360,'DEQ Pollutant List'!$C$7:$C$611,0)),INDEX('DEQ Pollutant List'!$A$7:$A$611,MATCH($C360,'DEQ Pollutant List'!$B$7:$B$611,0))),"")</f>
        <v/>
      </c>
      <c r="F360" s="136"/>
      <c r="G360" s="137"/>
      <c r="H360" s="102"/>
      <c r="I360" s="100"/>
      <c r="J360" s="103"/>
      <c r="K360" s="81"/>
      <c r="L360" s="100"/>
      <c r="M360" s="103"/>
      <c r="N360" s="81"/>
    </row>
    <row r="361" spans="1:14">
      <c r="A361" s="77"/>
      <c r="B361" s="131"/>
      <c r="C361" s="135"/>
      <c r="D361" s="79" t="str">
        <f>IFERROR(IF(C361="No CAS","",INDEX('DEQ Pollutant List'!$C$7:$C$611,MATCH('5. Pollutant Emissions - MB'!C361,'DEQ Pollutant List'!$B$7:$B$611,0))),"")</f>
        <v/>
      </c>
      <c r="E361" s="113" t="str">
        <f>IFERROR(IF(OR($C361="",$C361="No CAS"),INDEX('DEQ Pollutant List'!$A$7:$A$611,MATCH($D361,'DEQ Pollutant List'!$C$7:$C$611,0)),INDEX('DEQ Pollutant List'!$A$7:$A$611,MATCH($C361,'DEQ Pollutant List'!$B$7:$B$611,0))),"")</f>
        <v/>
      </c>
      <c r="F361" s="136"/>
      <c r="G361" s="137"/>
      <c r="H361" s="102"/>
      <c r="I361" s="100"/>
      <c r="J361" s="103"/>
      <c r="K361" s="81"/>
      <c r="L361" s="100"/>
      <c r="M361" s="103"/>
      <c r="N361" s="81"/>
    </row>
    <row r="362" spans="1:14">
      <c r="A362" s="77"/>
      <c r="B362" s="131"/>
      <c r="C362" s="135"/>
      <c r="D362" s="79" t="str">
        <f>IFERROR(IF(C362="No CAS","",INDEX('DEQ Pollutant List'!$C$7:$C$611,MATCH('5. Pollutant Emissions - MB'!C362,'DEQ Pollutant List'!$B$7:$B$611,0))),"")</f>
        <v/>
      </c>
      <c r="E362" s="113" t="str">
        <f>IFERROR(IF(OR($C362="",$C362="No CAS"),INDEX('DEQ Pollutant List'!$A$7:$A$611,MATCH($D362,'DEQ Pollutant List'!$C$7:$C$611,0)),INDEX('DEQ Pollutant List'!$A$7:$A$611,MATCH($C362,'DEQ Pollutant List'!$B$7:$B$611,0))),"")</f>
        <v/>
      </c>
      <c r="F362" s="136"/>
      <c r="G362" s="137"/>
      <c r="H362" s="102"/>
      <c r="I362" s="100"/>
      <c r="J362" s="103"/>
      <c r="K362" s="81"/>
      <c r="L362" s="100"/>
      <c r="M362" s="103"/>
      <c r="N362" s="81"/>
    </row>
    <row r="363" spans="1:14">
      <c r="A363" s="77"/>
      <c r="B363" s="131"/>
      <c r="C363" s="135"/>
      <c r="D363" s="79" t="str">
        <f>IFERROR(IF(C363="No CAS","",INDEX('DEQ Pollutant List'!$C$7:$C$611,MATCH('5. Pollutant Emissions - MB'!C363,'DEQ Pollutant List'!$B$7:$B$611,0))),"")</f>
        <v/>
      </c>
      <c r="E363" s="113" t="str">
        <f>IFERROR(IF(OR($C363="",$C363="No CAS"),INDEX('DEQ Pollutant List'!$A$7:$A$611,MATCH($D363,'DEQ Pollutant List'!$C$7:$C$611,0)),INDEX('DEQ Pollutant List'!$A$7:$A$611,MATCH($C363,'DEQ Pollutant List'!$B$7:$B$611,0))),"")</f>
        <v/>
      </c>
      <c r="F363" s="136"/>
      <c r="G363" s="137"/>
      <c r="H363" s="102"/>
      <c r="I363" s="100"/>
      <c r="J363" s="103"/>
      <c r="K363" s="81"/>
      <c r="L363" s="100"/>
      <c r="M363" s="103"/>
      <c r="N363" s="81"/>
    </row>
    <row r="364" spans="1:14">
      <c r="A364" s="77"/>
      <c r="B364" s="131"/>
      <c r="C364" s="135"/>
      <c r="D364" s="79" t="str">
        <f>IFERROR(IF(C364="No CAS","",INDEX('DEQ Pollutant List'!$C$7:$C$611,MATCH('5. Pollutant Emissions - MB'!C364,'DEQ Pollutant List'!$B$7:$B$611,0))),"")</f>
        <v/>
      </c>
      <c r="E364" s="113" t="str">
        <f>IFERROR(IF(OR($C364="",$C364="No CAS"),INDEX('DEQ Pollutant List'!$A$7:$A$611,MATCH($D364,'DEQ Pollutant List'!$C$7:$C$611,0)),INDEX('DEQ Pollutant List'!$A$7:$A$611,MATCH($C364,'DEQ Pollutant List'!$B$7:$B$611,0))),"")</f>
        <v/>
      </c>
      <c r="F364" s="136"/>
      <c r="G364" s="137"/>
      <c r="H364" s="102"/>
      <c r="I364" s="100"/>
      <c r="J364" s="103"/>
      <c r="K364" s="81"/>
      <c r="L364" s="100"/>
      <c r="M364" s="103"/>
      <c r="N364" s="81"/>
    </row>
    <row r="365" spans="1:14">
      <c r="A365" s="77"/>
      <c r="B365" s="131"/>
      <c r="C365" s="135"/>
      <c r="D365" s="79" t="str">
        <f>IFERROR(IF(C365="No CAS","",INDEX('DEQ Pollutant List'!$C$7:$C$611,MATCH('5. Pollutant Emissions - MB'!C365,'DEQ Pollutant List'!$B$7:$B$611,0))),"")</f>
        <v/>
      </c>
      <c r="E365" s="113" t="str">
        <f>IFERROR(IF(OR($C365="",$C365="No CAS"),INDEX('DEQ Pollutant List'!$A$7:$A$611,MATCH($D365,'DEQ Pollutant List'!$C$7:$C$611,0)),INDEX('DEQ Pollutant List'!$A$7:$A$611,MATCH($C365,'DEQ Pollutant List'!$B$7:$B$611,0))),"")</f>
        <v/>
      </c>
      <c r="F365" s="136"/>
      <c r="G365" s="137"/>
      <c r="H365" s="102"/>
      <c r="I365" s="100"/>
      <c r="J365" s="103"/>
      <c r="K365" s="81"/>
      <c r="L365" s="100"/>
      <c r="M365" s="103"/>
      <c r="N365" s="81"/>
    </row>
    <row r="366" spans="1:14">
      <c r="A366" s="77"/>
      <c r="B366" s="131"/>
      <c r="C366" s="135"/>
      <c r="D366" s="79" t="str">
        <f>IFERROR(IF(C366="No CAS","",INDEX('DEQ Pollutant List'!$C$7:$C$611,MATCH('5. Pollutant Emissions - MB'!C366,'DEQ Pollutant List'!$B$7:$B$611,0))),"")</f>
        <v/>
      </c>
      <c r="E366" s="113" t="str">
        <f>IFERROR(IF(OR($C366="",$C366="No CAS"),INDEX('DEQ Pollutant List'!$A$7:$A$611,MATCH($D366,'DEQ Pollutant List'!$C$7:$C$611,0)),INDEX('DEQ Pollutant List'!$A$7:$A$611,MATCH($C366,'DEQ Pollutant List'!$B$7:$B$611,0))),"")</f>
        <v/>
      </c>
      <c r="F366" s="136"/>
      <c r="G366" s="137"/>
      <c r="H366" s="102"/>
      <c r="I366" s="100"/>
      <c r="J366" s="103"/>
      <c r="K366" s="81"/>
      <c r="L366" s="100"/>
      <c r="M366" s="103"/>
      <c r="N366" s="81"/>
    </row>
    <row r="367" spans="1:14">
      <c r="A367" s="77"/>
      <c r="B367" s="131"/>
      <c r="C367" s="135"/>
      <c r="D367" s="79" t="str">
        <f>IFERROR(IF(C367="No CAS","",INDEX('DEQ Pollutant List'!$C$7:$C$611,MATCH('5. Pollutant Emissions - MB'!C367,'DEQ Pollutant List'!$B$7:$B$611,0))),"")</f>
        <v/>
      </c>
      <c r="E367" s="113" t="str">
        <f>IFERROR(IF(OR($C367="",$C367="No CAS"),INDEX('DEQ Pollutant List'!$A$7:$A$611,MATCH($D367,'DEQ Pollutant List'!$C$7:$C$611,0)),INDEX('DEQ Pollutant List'!$A$7:$A$611,MATCH($C367,'DEQ Pollutant List'!$B$7:$B$611,0))),"")</f>
        <v/>
      </c>
      <c r="F367" s="136"/>
      <c r="G367" s="137"/>
      <c r="H367" s="102"/>
      <c r="I367" s="100"/>
      <c r="J367" s="103"/>
      <c r="K367" s="81"/>
      <c r="L367" s="100"/>
      <c r="M367" s="103"/>
      <c r="N367" s="81"/>
    </row>
    <row r="368" spans="1:14">
      <c r="A368" s="77"/>
      <c r="B368" s="131"/>
      <c r="C368" s="135"/>
      <c r="D368" s="79" t="str">
        <f>IFERROR(IF(C368="No CAS","",INDEX('DEQ Pollutant List'!$C$7:$C$611,MATCH('5. Pollutant Emissions - MB'!C368,'DEQ Pollutant List'!$B$7:$B$611,0))),"")</f>
        <v/>
      </c>
      <c r="E368" s="113" t="str">
        <f>IFERROR(IF(OR($C368="",$C368="No CAS"),INDEX('DEQ Pollutant List'!$A$7:$A$611,MATCH($D368,'DEQ Pollutant List'!$C$7:$C$611,0)),INDEX('DEQ Pollutant List'!$A$7:$A$611,MATCH($C368,'DEQ Pollutant List'!$B$7:$B$611,0))),"")</f>
        <v/>
      </c>
      <c r="F368" s="136"/>
      <c r="G368" s="137"/>
      <c r="H368" s="102"/>
      <c r="I368" s="100"/>
      <c r="J368" s="103"/>
      <c r="K368" s="81"/>
      <c r="L368" s="100"/>
      <c r="M368" s="103"/>
      <c r="N368" s="81"/>
    </row>
    <row r="369" spans="1:14">
      <c r="A369" s="77"/>
      <c r="B369" s="131"/>
      <c r="C369" s="135"/>
      <c r="D369" s="79" t="str">
        <f>IFERROR(IF(C369="No CAS","",INDEX('DEQ Pollutant List'!$C$7:$C$611,MATCH('5. Pollutant Emissions - MB'!C369,'DEQ Pollutant List'!$B$7:$B$611,0))),"")</f>
        <v/>
      </c>
      <c r="E369" s="113" t="str">
        <f>IFERROR(IF(OR($C369="",$C369="No CAS"),INDEX('DEQ Pollutant List'!$A$7:$A$611,MATCH($D369,'DEQ Pollutant List'!$C$7:$C$611,0)),INDEX('DEQ Pollutant List'!$A$7:$A$611,MATCH($C369,'DEQ Pollutant List'!$B$7:$B$611,0))),"")</f>
        <v/>
      </c>
      <c r="F369" s="136"/>
      <c r="G369" s="137"/>
      <c r="H369" s="102"/>
      <c r="I369" s="100"/>
      <c r="J369" s="103"/>
      <c r="K369" s="81"/>
      <c r="L369" s="100"/>
      <c r="M369" s="103"/>
      <c r="N369" s="81"/>
    </row>
    <row r="370" spans="1:14">
      <c r="A370" s="77"/>
      <c r="B370" s="131"/>
      <c r="C370" s="135"/>
      <c r="D370" s="79" t="str">
        <f>IFERROR(IF(C370="No CAS","",INDEX('DEQ Pollutant List'!$C$7:$C$611,MATCH('5. Pollutant Emissions - MB'!C370,'DEQ Pollutant List'!$B$7:$B$611,0))),"")</f>
        <v/>
      </c>
      <c r="E370" s="113" t="str">
        <f>IFERROR(IF(OR($C370="",$C370="No CAS"),INDEX('DEQ Pollutant List'!$A$7:$A$611,MATCH($D370,'DEQ Pollutant List'!$C$7:$C$611,0)),INDEX('DEQ Pollutant List'!$A$7:$A$611,MATCH($C370,'DEQ Pollutant List'!$B$7:$B$611,0))),"")</f>
        <v/>
      </c>
      <c r="F370" s="136"/>
      <c r="G370" s="137"/>
      <c r="H370" s="102"/>
      <c r="I370" s="100"/>
      <c r="J370" s="103"/>
      <c r="K370" s="81"/>
      <c r="L370" s="100"/>
      <c r="M370" s="103"/>
      <c r="N370" s="81"/>
    </row>
    <row r="371" spans="1:14">
      <c r="A371" s="77"/>
      <c r="B371" s="131"/>
      <c r="C371" s="135"/>
      <c r="D371" s="79" t="str">
        <f>IFERROR(IF(C371="No CAS","",INDEX('DEQ Pollutant List'!$C$7:$C$611,MATCH('5. Pollutant Emissions - MB'!C371,'DEQ Pollutant List'!$B$7:$B$611,0))),"")</f>
        <v/>
      </c>
      <c r="E371" s="113" t="str">
        <f>IFERROR(IF(OR($C371="",$C371="No CAS"),INDEX('DEQ Pollutant List'!$A$7:$A$611,MATCH($D371,'DEQ Pollutant List'!$C$7:$C$611,0)),INDEX('DEQ Pollutant List'!$A$7:$A$611,MATCH($C371,'DEQ Pollutant List'!$B$7:$B$611,0))),"")</f>
        <v/>
      </c>
      <c r="F371" s="136"/>
      <c r="G371" s="137"/>
      <c r="H371" s="102"/>
      <c r="I371" s="100"/>
      <c r="J371" s="103"/>
      <c r="K371" s="81"/>
      <c r="L371" s="100"/>
      <c r="M371" s="103"/>
      <c r="N371" s="81"/>
    </row>
    <row r="372" spans="1:14">
      <c r="A372" s="77"/>
      <c r="B372" s="131"/>
      <c r="C372" s="135"/>
      <c r="D372" s="79" t="str">
        <f>IFERROR(IF(C372="No CAS","",INDEX('DEQ Pollutant List'!$C$7:$C$611,MATCH('5. Pollutant Emissions - MB'!C372,'DEQ Pollutant List'!$B$7:$B$611,0))),"")</f>
        <v/>
      </c>
      <c r="E372" s="113" t="str">
        <f>IFERROR(IF(OR($C372="",$C372="No CAS"),INDEX('DEQ Pollutant List'!$A$7:$A$611,MATCH($D372,'DEQ Pollutant List'!$C$7:$C$611,0)),INDEX('DEQ Pollutant List'!$A$7:$A$611,MATCH($C372,'DEQ Pollutant List'!$B$7:$B$611,0))),"")</f>
        <v/>
      </c>
      <c r="F372" s="136"/>
      <c r="G372" s="137"/>
      <c r="H372" s="102"/>
      <c r="I372" s="100"/>
      <c r="J372" s="103"/>
      <c r="K372" s="81"/>
      <c r="L372" s="100"/>
      <c r="M372" s="103"/>
      <c r="N372" s="81"/>
    </row>
    <row r="373" spans="1:14">
      <c r="A373" s="77"/>
      <c r="B373" s="131"/>
      <c r="C373" s="135"/>
      <c r="D373" s="79" t="str">
        <f>IFERROR(IF(C373="No CAS","",INDEX('DEQ Pollutant List'!$C$7:$C$611,MATCH('5. Pollutant Emissions - MB'!C373,'DEQ Pollutant List'!$B$7:$B$611,0))),"")</f>
        <v/>
      </c>
      <c r="E373" s="113" t="str">
        <f>IFERROR(IF(OR($C373="",$C373="No CAS"),INDEX('DEQ Pollutant List'!$A$7:$A$611,MATCH($D373,'DEQ Pollutant List'!$C$7:$C$611,0)),INDEX('DEQ Pollutant List'!$A$7:$A$611,MATCH($C373,'DEQ Pollutant List'!$B$7:$B$611,0))),"")</f>
        <v/>
      </c>
      <c r="F373" s="136"/>
      <c r="G373" s="137"/>
      <c r="H373" s="102"/>
      <c r="I373" s="100"/>
      <c r="J373" s="103"/>
      <c r="K373" s="81"/>
      <c r="L373" s="100"/>
      <c r="M373" s="103"/>
      <c r="N373" s="81"/>
    </row>
    <row r="374" spans="1:14">
      <c r="A374" s="77"/>
      <c r="B374" s="131"/>
      <c r="C374" s="135"/>
      <c r="D374" s="79" t="str">
        <f>IFERROR(IF(C374="No CAS","",INDEX('DEQ Pollutant List'!$C$7:$C$611,MATCH('5. Pollutant Emissions - MB'!C374,'DEQ Pollutant List'!$B$7:$B$611,0))),"")</f>
        <v/>
      </c>
      <c r="E374" s="113" t="str">
        <f>IFERROR(IF(OR($C374="",$C374="No CAS"),INDEX('DEQ Pollutant List'!$A$7:$A$611,MATCH($D374,'DEQ Pollutant List'!$C$7:$C$611,0)),INDEX('DEQ Pollutant List'!$A$7:$A$611,MATCH($C374,'DEQ Pollutant List'!$B$7:$B$611,0))),"")</f>
        <v/>
      </c>
      <c r="F374" s="136"/>
      <c r="G374" s="137"/>
      <c r="H374" s="102"/>
      <c r="I374" s="100"/>
      <c r="J374" s="103"/>
      <c r="K374" s="81"/>
      <c r="L374" s="100"/>
      <c r="M374" s="103"/>
      <c r="N374" s="81"/>
    </row>
    <row r="375" spans="1:14">
      <c r="A375" s="77"/>
      <c r="B375" s="131"/>
      <c r="C375" s="135"/>
      <c r="D375" s="79" t="str">
        <f>IFERROR(IF(C375="No CAS","",INDEX('DEQ Pollutant List'!$C$7:$C$611,MATCH('5. Pollutant Emissions - MB'!C375,'DEQ Pollutant List'!$B$7:$B$611,0))),"")</f>
        <v/>
      </c>
      <c r="E375" s="113" t="str">
        <f>IFERROR(IF(OR($C375="",$C375="No CAS"),INDEX('DEQ Pollutant List'!$A$7:$A$611,MATCH($D375,'DEQ Pollutant List'!$C$7:$C$611,0)),INDEX('DEQ Pollutant List'!$A$7:$A$611,MATCH($C375,'DEQ Pollutant List'!$B$7:$B$611,0))),"")</f>
        <v/>
      </c>
      <c r="F375" s="136"/>
      <c r="G375" s="137"/>
      <c r="H375" s="102"/>
      <c r="I375" s="100"/>
      <c r="J375" s="103"/>
      <c r="K375" s="81"/>
      <c r="L375" s="100"/>
      <c r="M375" s="103"/>
      <c r="N375" s="81"/>
    </row>
    <row r="376" spans="1:14">
      <c r="A376" s="77"/>
      <c r="B376" s="131"/>
      <c r="C376" s="135"/>
      <c r="D376" s="79" t="str">
        <f>IFERROR(IF(C376="No CAS","",INDEX('DEQ Pollutant List'!$C$7:$C$611,MATCH('5. Pollutant Emissions - MB'!C376,'DEQ Pollutant List'!$B$7:$B$611,0))),"")</f>
        <v/>
      </c>
      <c r="E376" s="113" t="str">
        <f>IFERROR(IF(OR($C376="",$C376="No CAS"),INDEX('DEQ Pollutant List'!$A$7:$A$611,MATCH($D376,'DEQ Pollutant List'!$C$7:$C$611,0)),INDEX('DEQ Pollutant List'!$A$7:$A$611,MATCH($C376,'DEQ Pollutant List'!$B$7:$B$611,0))),"")</f>
        <v/>
      </c>
      <c r="F376" s="136"/>
      <c r="G376" s="137"/>
      <c r="H376" s="102"/>
      <c r="I376" s="100"/>
      <c r="J376" s="103"/>
      <c r="K376" s="81"/>
      <c r="L376" s="100"/>
      <c r="M376" s="103"/>
      <c r="N376" s="81"/>
    </row>
    <row r="377" spans="1:14">
      <c r="A377" s="77"/>
      <c r="B377" s="131"/>
      <c r="C377" s="135"/>
      <c r="D377" s="79" t="str">
        <f>IFERROR(IF(C377="No CAS","",INDEX('DEQ Pollutant List'!$C$7:$C$611,MATCH('5. Pollutant Emissions - MB'!C377,'DEQ Pollutant List'!$B$7:$B$611,0))),"")</f>
        <v/>
      </c>
      <c r="E377" s="113" t="str">
        <f>IFERROR(IF(OR($C377="",$C377="No CAS"),INDEX('DEQ Pollutant List'!$A$7:$A$611,MATCH($D377,'DEQ Pollutant List'!$C$7:$C$611,0)),INDEX('DEQ Pollutant List'!$A$7:$A$611,MATCH($C377,'DEQ Pollutant List'!$B$7:$B$611,0))),"")</f>
        <v/>
      </c>
      <c r="F377" s="136"/>
      <c r="G377" s="137"/>
      <c r="H377" s="102"/>
      <c r="I377" s="100"/>
      <c r="J377" s="103"/>
      <c r="K377" s="81"/>
      <c r="L377" s="100"/>
      <c r="M377" s="103"/>
      <c r="N377" s="81"/>
    </row>
    <row r="378" spans="1:14">
      <c r="A378" s="77"/>
      <c r="B378" s="131"/>
      <c r="C378" s="135"/>
      <c r="D378" s="79" t="str">
        <f>IFERROR(IF(C378="No CAS","",INDEX('DEQ Pollutant List'!$C$7:$C$611,MATCH('5. Pollutant Emissions - MB'!C378,'DEQ Pollutant List'!$B$7:$B$611,0))),"")</f>
        <v/>
      </c>
      <c r="E378" s="113" t="str">
        <f>IFERROR(IF(OR($C378="",$C378="No CAS"),INDEX('DEQ Pollutant List'!$A$7:$A$611,MATCH($D378,'DEQ Pollutant List'!$C$7:$C$611,0)),INDEX('DEQ Pollutant List'!$A$7:$A$611,MATCH($C378,'DEQ Pollutant List'!$B$7:$B$611,0))),"")</f>
        <v/>
      </c>
      <c r="F378" s="136"/>
      <c r="G378" s="137"/>
      <c r="H378" s="102"/>
      <c r="I378" s="100"/>
      <c r="J378" s="103"/>
      <c r="K378" s="81"/>
      <c r="L378" s="100"/>
      <c r="M378" s="103"/>
      <c r="N378" s="81"/>
    </row>
    <row r="379" spans="1:14">
      <c r="A379" s="77"/>
      <c r="B379" s="131"/>
      <c r="C379" s="135"/>
      <c r="D379" s="79" t="str">
        <f>IFERROR(IF(C379="No CAS","",INDEX('DEQ Pollutant List'!$C$7:$C$611,MATCH('5. Pollutant Emissions - MB'!C379,'DEQ Pollutant List'!$B$7:$B$611,0))),"")</f>
        <v/>
      </c>
      <c r="E379" s="113" t="str">
        <f>IFERROR(IF(OR($C379="",$C379="No CAS"),INDEX('DEQ Pollutant List'!$A$7:$A$611,MATCH($D379,'DEQ Pollutant List'!$C$7:$C$611,0)),INDEX('DEQ Pollutant List'!$A$7:$A$611,MATCH($C379,'DEQ Pollutant List'!$B$7:$B$611,0))),"")</f>
        <v/>
      </c>
      <c r="F379" s="136"/>
      <c r="G379" s="137"/>
      <c r="H379" s="102"/>
      <c r="I379" s="100"/>
      <c r="J379" s="103"/>
      <c r="K379" s="81"/>
      <c r="L379" s="100"/>
      <c r="M379" s="103"/>
      <c r="N379" s="81"/>
    </row>
    <row r="380" spans="1:14">
      <c r="A380" s="77"/>
      <c r="B380" s="131"/>
      <c r="C380" s="135"/>
      <c r="D380" s="79" t="str">
        <f>IFERROR(IF(C380="No CAS","",INDEX('DEQ Pollutant List'!$C$7:$C$611,MATCH('5. Pollutant Emissions - MB'!C380,'DEQ Pollutant List'!$B$7:$B$611,0))),"")</f>
        <v/>
      </c>
      <c r="E380" s="113" t="str">
        <f>IFERROR(IF(OR($C380="",$C380="No CAS"),INDEX('DEQ Pollutant List'!$A$7:$A$611,MATCH($D380,'DEQ Pollutant List'!$C$7:$C$611,0)),INDEX('DEQ Pollutant List'!$A$7:$A$611,MATCH($C380,'DEQ Pollutant List'!$B$7:$B$611,0))),"")</f>
        <v/>
      </c>
      <c r="F380" s="136"/>
      <c r="G380" s="137"/>
      <c r="H380" s="102"/>
      <c r="I380" s="100"/>
      <c r="J380" s="103"/>
      <c r="K380" s="81"/>
      <c r="L380" s="100"/>
      <c r="M380" s="103"/>
      <c r="N380" s="81"/>
    </row>
    <row r="381" spans="1:14">
      <c r="A381" s="77"/>
      <c r="B381" s="131"/>
      <c r="C381" s="135"/>
      <c r="D381" s="79" t="str">
        <f>IFERROR(IF(C381="No CAS","",INDEX('DEQ Pollutant List'!$C$7:$C$611,MATCH('5. Pollutant Emissions - MB'!C381,'DEQ Pollutant List'!$B$7:$B$611,0))),"")</f>
        <v/>
      </c>
      <c r="E381" s="113" t="str">
        <f>IFERROR(IF(OR($C381="",$C381="No CAS"),INDEX('DEQ Pollutant List'!$A$7:$A$611,MATCH($D381,'DEQ Pollutant List'!$C$7:$C$611,0)),INDEX('DEQ Pollutant List'!$A$7:$A$611,MATCH($C381,'DEQ Pollutant List'!$B$7:$B$611,0))),"")</f>
        <v/>
      </c>
      <c r="F381" s="136"/>
      <c r="G381" s="137"/>
      <c r="H381" s="102"/>
      <c r="I381" s="100"/>
      <c r="J381" s="103"/>
      <c r="K381" s="81"/>
      <c r="L381" s="100"/>
      <c r="M381" s="103"/>
      <c r="N381" s="81"/>
    </row>
    <row r="382" spans="1:14">
      <c r="A382" s="77"/>
      <c r="B382" s="131"/>
      <c r="C382" s="135"/>
      <c r="D382" s="79" t="str">
        <f>IFERROR(IF(C382="No CAS","",INDEX('DEQ Pollutant List'!$C$7:$C$611,MATCH('5. Pollutant Emissions - MB'!C382,'DEQ Pollutant List'!$B$7:$B$611,0))),"")</f>
        <v/>
      </c>
      <c r="E382" s="113" t="str">
        <f>IFERROR(IF(OR($C382="",$C382="No CAS"),INDEX('DEQ Pollutant List'!$A$7:$A$611,MATCH($D382,'DEQ Pollutant List'!$C$7:$C$611,0)),INDEX('DEQ Pollutant List'!$A$7:$A$611,MATCH($C382,'DEQ Pollutant List'!$B$7:$B$611,0))),"")</f>
        <v/>
      </c>
      <c r="F382" s="136"/>
      <c r="G382" s="137"/>
      <c r="H382" s="102"/>
      <c r="I382" s="100"/>
      <c r="J382" s="103"/>
      <c r="K382" s="81"/>
      <c r="L382" s="100"/>
      <c r="M382" s="103"/>
      <c r="N382" s="81"/>
    </row>
    <row r="383" spans="1:14">
      <c r="A383" s="77"/>
      <c r="B383" s="131"/>
      <c r="C383" s="135"/>
      <c r="D383" s="79" t="str">
        <f>IFERROR(IF(C383="No CAS","",INDEX('DEQ Pollutant List'!$C$7:$C$611,MATCH('5. Pollutant Emissions - MB'!C383,'DEQ Pollutant List'!$B$7:$B$611,0))),"")</f>
        <v/>
      </c>
      <c r="E383" s="113" t="str">
        <f>IFERROR(IF(OR($C383="",$C383="No CAS"),INDEX('DEQ Pollutant List'!$A$7:$A$611,MATCH($D383,'DEQ Pollutant List'!$C$7:$C$611,0)),INDEX('DEQ Pollutant List'!$A$7:$A$611,MATCH($C383,'DEQ Pollutant List'!$B$7:$B$611,0))),"")</f>
        <v/>
      </c>
      <c r="F383" s="136"/>
      <c r="G383" s="137"/>
      <c r="H383" s="102"/>
      <c r="I383" s="100"/>
      <c r="J383" s="103"/>
      <c r="K383" s="81"/>
      <c r="L383" s="100"/>
      <c r="M383" s="103"/>
      <c r="N383" s="81"/>
    </row>
    <row r="384" spans="1:14">
      <c r="A384" s="77"/>
      <c r="B384" s="131"/>
      <c r="C384" s="135"/>
      <c r="D384" s="79" t="str">
        <f>IFERROR(IF(C384="No CAS","",INDEX('DEQ Pollutant List'!$C$7:$C$611,MATCH('5. Pollutant Emissions - MB'!C384,'DEQ Pollutant List'!$B$7:$B$611,0))),"")</f>
        <v/>
      </c>
      <c r="E384" s="113" t="str">
        <f>IFERROR(IF(OR($C384="",$C384="No CAS"),INDEX('DEQ Pollutant List'!$A$7:$A$611,MATCH($D384,'DEQ Pollutant List'!$C$7:$C$611,0)),INDEX('DEQ Pollutant List'!$A$7:$A$611,MATCH($C384,'DEQ Pollutant List'!$B$7:$B$611,0))),"")</f>
        <v/>
      </c>
      <c r="F384" s="136"/>
      <c r="G384" s="137"/>
      <c r="H384" s="102"/>
      <c r="I384" s="100"/>
      <c r="J384" s="103"/>
      <c r="K384" s="81"/>
      <c r="L384" s="100"/>
      <c r="M384" s="103"/>
      <c r="N384" s="81"/>
    </row>
    <row r="385" spans="1:14">
      <c r="A385" s="77"/>
      <c r="B385" s="131"/>
      <c r="C385" s="135"/>
      <c r="D385" s="79" t="str">
        <f>IFERROR(IF(C385="No CAS","",INDEX('DEQ Pollutant List'!$C$7:$C$611,MATCH('5. Pollutant Emissions - MB'!C385,'DEQ Pollutant List'!$B$7:$B$611,0))),"")</f>
        <v/>
      </c>
      <c r="E385" s="113" t="str">
        <f>IFERROR(IF(OR($C385="",$C385="No CAS"),INDEX('DEQ Pollutant List'!$A$7:$A$611,MATCH($D385,'DEQ Pollutant List'!$C$7:$C$611,0)),INDEX('DEQ Pollutant List'!$A$7:$A$611,MATCH($C385,'DEQ Pollutant List'!$B$7:$B$611,0))),"")</f>
        <v/>
      </c>
      <c r="F385" s="136"/>
      <c r="G385" s="137"/>
      <c r="H385" s="102"/>
      <c r="I385" s="100"/>
      <c r="J385" s="103"/>
      <c r="K385" s="81"/>
      <c r="L385" s="100"/>
      <c r="M385" s="103"/>
      <c r="N385" s="81"/>
    </row>
    <row r="386" spans="1:14">
      <c r="A386" s="77"/>
      <c r="B386" s="131"/>
      <c r="C386" s="135"/>
      <c r="D386" s="79" t="str">
        <f>IFERROR(IF(C386="No CAS","",INDEX('DEQ Pollutant List'!$C$7:$C$611,MATCH('5. Pollutant Emissions - MB'!C386,'DEQ Pollutant List'!$B$7:$B$611,0))),"")</f>
        <v/>
      </c>
      <c r="E386" s="113" t="str">
        <f>IFERROR(IF(OR($C386="",$C386="No CAS"),INDEX('DEQ Pollutant List'!$A$7:$A$611,MATCH($D386,'DEQ Pollutant List'!$C$7:$C$611,0)),INDEX('DEQ Pollutant List'!$A$7:$A$611,MATCH($C386,'DEQ Pollutant List'!$B$7:$B$611,0))),"")</f>
        <v/>
      </c>
      <c r="F386" s="136"/>
      <c r="G386" s="137"/>
      <c r="H386" s="102"/>
      <c r="I386" s="100"/>
      <c r="J386" s="103"/>
      <c r="K386" s="81"/>
      <c r="L386" s="100"/>
      <c r="M386" s="103"/>
      <c r="N386" s="81"/>
    </row>
    <row r="387" spans="1:14">
      <c r="A387" s="77"/>
      <c r="B387" s="131"/>
      <c r="C387" s="135"/>
      <c r="D387" s="79" t="str">
        <f>IFERROR(IF(C387="No CAS","",INDEX('DEQ Pollutant List'!$C$7:$C$611,MATCH('5. Pollutant Emissions - MB'!C387,'DEQ Pollutant List'!$B$7:$B$611,0))),"")</f>
        <v/>
      </c>
      <c r="E387" s="113" t="str">
        <f>IFERROR(IF(OR($C387="",$C387="No CAS"),INDEX('DEQ Pollutant List'!$A$7:$A$611,MATCH($D387,'DEQ Pollutant List'!$C$7:$C$611,0)),INDEX('DEQ Pollutant List'!$A$7:$A$611,MATCH($C387,'DEQ Pollutant List'!$B$7:$B$611,0))),"")</f>
        <v/>
      </c>
      <c r="F387" s="136"/>
      <c r="G387" s="137"/>
      <c r="H387" s="102"/>
      <c r="I387" s="100"/>
      <c r="J387" s="103"/>
      <c r="K387" s="81"/>
      <c r="L387" s="100"/>
      <c r="M387" s="103"/>
      <c r="N387" s="81"/>
    </row>
    <row r="388" spans="1:14">
      <c r="A388" s="77"/>
      <c r="B388" s="131"/>
      <c r="C388" s="135"/>
      <c r="D388" s="79" t="str">
        <f>IFERROR(IF(C388="No CAS","",INDEX('DEQ Pollutant List'!$C$7:$C$611,MATCH('5. Pollutant Emissions - MB'!C388,'DEQ Pollutant List'!$B$7:$B$611,0))),"")</f>
        <v/>
      </c>
      <c r="E388" s="113" t="str">
        <f>IFERROR(IF(OR($C388="",$C388="No CAS"),INDEX('DEQ Pollutant List'!$A$7:$A$611,MATCH($D388,'DEQ Pollutant List'!$C$7:$C$611,0)),INDEX('DEQ Pollutant List'!$A$7:$A$611,MATCH($C388,'DEQ Pollutant List'!$B$7:$B$611,0))),"")</f>
        <v/>
      </c>
      <c r="F388" s="136"/>
      <c r="G388" s="137"/>
      <c r="H388" s="102"/>
      <c r="I388" s="100"/>
      <c r="J388" s="103"/>
      <c r="K388" s="81"/>
      <c r="L388" s="100"/>
      <c r="M388" s="103"/>
      <c r="N388" s="81"/>
    </row>
    <row r="389" spans="1:14">
      <c r="A389" s="77"/>
      <c r="B389" s="131"/>
      <c r="C389" s="135"/>
      <c r="D389" s="79" t="str">
        <f>IFERROR(IF(C389="No CAS","",INDEX('DEQ Pollutant List'!$C$7:$C$611,MATCH('5. Pollutant Emissions - MB'!C389,'DEQ Pollutant List'!$B$7:$B$611,0))),"")</f>
        <v/>
      </c>
      <c r="E389" s="113" t="str">
        <f>IFERROR(IF(OR($C389="",$C389="No CAS"),INDEX('DEQ Pollutant List'!$A$7:$A$611,MATCH($D389,'DEQ Pollutant List'!$C$7:$C$611,0)),INDEX('DEQ Pollutant List'!$A$7:$A$611,MATCH($C389,'DEQ Pollutant List'!$B$7:$B$611,0))),"")</f>
        <v/>
      </c>
      <c r="F389" s="136"/>
      <c r="G389" s="137"/>
      <c r="H389" s="102"/>
      <c r="I389" s="100"/>
      <c r="J389" s="103"/>
      <c r="K389" s="81"/>
      <c r="L389" s="100"/>
      <c r="M389" s="103"/>
      <c r="N389" s="81"/>
    </row>
    <row r="390" spans="1:14">
      <c r="A390" s="77"/>
      <c r="B390" s="131"/>
      <c r="C390" s="135"/>
      <c r="D390" s="79" t="str">
        <f>IFERROR(IF(C390="No CAS","",INDEX('DEQ Pollutant List'!$C$7:$C$611,MATCH('5. Pollutant Emissions - MB'!C390,'DEQ Pollutant List'!$B$7:$B$611,0))),"")</f>
        <v/>
      </c>
      <c r="E390" s="113" t="str">
        <f>IFERROR(IF(OR($C390="",$C390="No CAS"),INDEX('DEQ Pollutant List'!$A$7:$A$611,MATCH($D390,'DEQ Pollutant List'!$C$7:$C$611,0)),INDEX('DEQ Pollutant List'!$A$7:$A$611,MATCH($C390,'DEQ Pollutant List'!$B$7:$B$611,0))),"")</f>
        <v/>
      </c>
      <c r="F390" s="136"/>
      <c r="G390" s="137"/>
      <c r="H390" s="102"/>
      <c r="I390" s="100"/>
      <c r="J390" s="103"/>
      <c r="K390" s="81"/>
      <c r="L390" s="100"/>
      <c r="M390" s="103"/>
      <c r="N390" s="81"/>
    </row>
    <row r="391" spans="1:14">
      <c r="A391" s="77"/>
      <c r="B391" s="131"/>
      <c r="C391" s="135"/>
      <c r="D391" s="79" t="str">
        <f>IFERROR(IF(C391="No CAS","",INDEX('DEQ Pollutant List'!$C$7:$C$611,MATCH('5. Pollutant Emissions - MB'!C391,'DEQ Pollutant List'!$B$7:$B$611,0))),"")</f>
        <v/>
      </c>
      <c r="E391" s="113" t="str">
        <f>IFERROR(IF(OR($C391="",$C391="No CAS"),INDEX('DEQ Pollutant List'!$A$7:$A$611,MATCH($D391,'DEQ Pollutant List'!$C$7:$C$611,0)),INDEX('DEQ Pollutant List'!$A$7:$A$611,MATCH($C391,'DEQ Pollutant List'!$B$7:$B$611,0))),"")</f>
        <v/>
      </c>
      <c r="F391" s="136"/>
      <c r="G391" s="137"/>
      <c r="H391" s="102"/>
      <c r="I391" s="100"/>
      <c r="J391" s="103"/>
      <c r="K391" s="81"/>
      <c r="L391" s="100"/>
      <c r="M391" s="103"/>
      <c r="N391" s="81"/>
    </row>
    <row r="392" spans="1:14">
      <c r="A392" s="77"/>
      <c r="B392" s="131"/>
      <c r="C392" s="135"/>
      <c r="D392" s="79" t="str">
        <f>IFERROR(IF(C392="No CAS","",INDEX('DEQ Pollutant List'!$C$7:$C$611,MATCH('5. Pollutant Emissions - MB'!C392,'DEQ Pollutant List'!$B$7:$B$611,0))),"")</f>
        <v/>
      </c>
      <c r="E392" s="113" t="str">
        <f>IFERROR(IF(OR($C392="",$C392="No CAS"),INDEX('DEQ Pollutant List'!$A$7:$A$611,MATCH($D392,'DEQ Pollutant List'!$C$7:$C$611,0)),INDEX('DEQ Pollutant List'!$A$7:$A$611,MATCH($C392,'DEQ Pollutant List'!$B$7:$B$611,0))),"")</f>
        <v/>
      </c>
      <c r="F392" s="136"/>
      <c r="G392" s="137"/>
      <c r="H392" s="102"/>
      <c r="I392" s="100"/>
      <c r="J392" s="103"/>
      <c r="K392" s="81"/>
      <c r="L392" s="100"/>
      <c r="M392" s="103"/>
      <c r="N392" s="81"/>
    </row>
    <row r="393" spans="1:14">
      <c r="A393" s="77"/>
      <c r="B393" s="131"/>
      <c r="C393" s="135"/>
      <c r="D393" s="79" t="str">
        <f>IFERROR(IF(C393="No CAS","",INDEX('DEQ Pollutant List'!$C$7:$C$611,MATCH('5. Pollutant Emissions - MB'!C393,'DEQ Pollutant List'!$B$7:$B$611,0))),"")</f>
        <v/>
      </c>
      <c r="E393" s="113" t="str">
        <f>IFERROR(IF(OR($C393="",$C393="No CAS"),INDEX('DEQ Pollutant List'!$A$7:$A$611,MATCH($D393,'DEQ Pollutant List'!$C$7:$C$611,0)),INDEX('DEQ Pollutant List'!$A$7:$A$611,MATCH($C393,'DEQ Pollutant List'!$B$7:$B$611,0))),"")</f>
        <v/>
      </c>
      <c r="F393" s="136"/>
      <c r="G393" s="137"/>
      <c r="H393" s="102"/>
      <c r="I393" s="100"/>
      <c r="J393" s="103"/>
      <c r="K393" s="81"/>
      <c r="L393" s="100"/>
      <c r="M393" s="103"/>
      <c r="N393" s="81"/>
    </row>
    <row r="394" spans="1:14">
      <c r="A394" s="77"/>
      <c r="B394" s="131"/>
      <c r="C394" s="135"/>
      <c r="D394" s="79" t="str">
        <f>IFERROR(IF(C394="No CAS","",INDEX('DEQ Pollutant List'!$C$7:$C$611,MATCH('5. Pollutant Emissions - MB'!C394,'DEQ Pollutant List'!$B$7:$B$611,0))),"")</f>
        <v/>
      </c>
      <c r="E394" s="113" t="str">
        <f>IFERROR(IF(OR($C394="",$C394="No CAS"),INDEX('DEQ Pollutant List'!$A$7:$A$611,MATCH($D394,'DEQ Pollutant List'!$C$7:$C$611,0)),INDEX('DEQ Pollutant List'!$A$7:$A$611,MATCH($C394,'DEQ Pollutant List'!$B$7:$B$611,0))),"")</f>
        <v/>
      </c>
      <c r="F394" s="136"/>
      <c r="G394" s="137"/>
      <c r="H394" s="102"/>
      <c r="I394" s="100"/>
      <c r="J394" s="103"/>
      <c r="K394" s="81"/>
      <c r="L394" s="100"/>
      <c r="M394" s="103"/>
      <c r="N394" s="81"/>
    </row>
    <row r="395" spans="1:14">
      <c r="A395" s="77"/>
      <c r="B395" s="131"/>
      <c r="C395" s="135"/>
      <c r="D395" s="79" t="str">
        <f>IFERROR(IF(C395="No CAS","",INDEX('DEQ Pollutant List'!$C$7:$C$611,MATCH('5. Pollutant Emissions - MB'!C395,'DEQ Pollutant List'!$B$7:$B$611,0))),"")</f>
        <v/>
      </c>
      <c r="E395" s="113" t="str">
        <f>IFERROR(IF(OR($C395="",$C395="No CAS"),INDEX('DEQ Pollutant List'!$A$7:$A$611,MATCH($D395,'DEQ Pollutant List'!$C$7:$C$611,0)),INDEX('DEQ Pollutant List'!$A$7:$A$611,MATCH($C395,'DEQ Pollutant List'!$B$7:$B$611,0))),"")</f>
        <v/>
      </c>
      <c r="F395" s="136"/>
      <c r="G395" s="137"/>
      <c r="H395" s="102"/>
      <c r="I395" s="100"/>
      <c r="J395" s="103"/>
      <c r="K395" s="81"/>
      <c r="L395" s="100"/>
      <c r="M395" s="103"/>
      <c r="N395" s="81"/>
    </row>
    <row r="396" spans="1:14">
      <c r="A396" s="77"/>
      <c r="B396" s="131"/>
      <c r="C396" s="135"/>
      <c r="D396" s="79" t="str">
        <f>IFERROR(IF(C396="No CAS","",INDEX('DEQ Pollutant List'!$C$7:$C$611,MATCH('5. Pollutant Emissions - MB'!C396,'DEQ Pollutant List'!$B$7:$B$611,0))),"")</f>
        <v/>
      </c>
      <c r="E396" s="113" t="str">
        <f>IFERROR(IF(OR($C396="",$C396="No CAS"),INDEX('DEQ Pollutant List'!$A$7:$A$611,MATCH($D396,'DEQ Pollutant List'!$C$7:$C$611,0)),INDEX('DEQ Pollutant List'!$A$7:$A$611,MATCH($C396,'DEQ Pollutant List'!$B$7:$B$611,0))),"")</f>
        <v/>
      </c>
      <c r="F396" s="136"/>
      <c r="G396" s="137"/>
      <c r="H396" s="102"/>
      <c r="I396" s="100"/>
      <c r="J396" s="103"/>
      <c r="K396" s="81"/>
      <c r="L396" s="100"/>
      <c r="M396" s="103"/>
      <c r="N396" s="81"/>
    </row>
    <row r="397" spans="1:14">
      <c r="A397" s="77"/>
      <c r="B397" s="131"/>
      <c r="C397" s="135"/>
      <c r="D397" s="79" t="str">
        <f>IFERROR(IF(C397="No CAS","",INDEX('DEQ Pollutant List'!$C$7:$C$611,MATCH('5. Pollutant Emissions - MB'!C397,'DEQ Pollutant List'!$B$7:$B$611,0))),"")</f>
        <v/>
      </c>
      <c r="E397" s="113" t="str">
        <f>IFERROR(IF(OR($C397="",$C397="No CAS"),INDEX('DEQ Pollutant List'!$A$7:$A$611,MATCH($D397,'DEQ Pollutant List'!$C$7:$C$611,0)),INDEX('DEQ Pollutant List'!$A$7:$A$611,MATCH($C397,'DEQ Pollutant List'!$B$7:$B$611,0))),"")</f>
        <v/>
      </c>
      <c r="F397" s="136"/>
      <c r="G397" s="137"/>
      <c r="H397" s="102"/>
      <c r="I397" s="100"/>
      <c r="J397" s="103"/>
      <c r="K397" s="81"/>
      <c r="L397" s="100"/>
      <c r="M397" s="103"/>
      <c r="N397" s="81"/>
    </row>
    <row r="398" spans="1:14">
      <c r="A398" s="77"/>
      <c r="B398" s="131"/>
      <c r="C398" s="135"/>
      <c r="D398" s="79" t="str">
        <f>IFERROR(IF(C398="No CAS","",INDEX('[1]DEQ Pollutant List'!$C$7:$C$611,MATCH('[1]5. Pollutant Emissions - MB'!C397,'[1]DEQ Pollutant List'!$B$7:$B$611,0))),"")</f>
        <v/>
      </c>
      <c r="E398" s="113" t="str">
        <f>IFERROR(IF(OR($C398="",$C398="No CAS"),INDEX('DEQ Pollutant List'!$A$7:$A$611,MATCH($D398,'DEQ Pollutant List'!$C$7:$C$611,0)),INDEX('DEQ Pollutant List'!$A$7:$A$611,MATCH($C398,'DEQ Pollutant List'!$B$7:$B$611,0))),"")</f>
        <v/>
      </c>
      <c r="F398" s="136"/>
      <c r="G398" s="137"/>
      <c r="H398" s="102"/>
      <c r="I398" s="100"/>
      <c r="J398" s="103"/>
      <c r="K398" s="81"/>
      <c r="L398" s="100"/>
      <c r="M398" s="103"/>
      <c r="N398" s="81"/>
    </row>
    <row r="399" spans="1:14">
      <c r="A399" s="77"/>
      <c r="B399" s="131"/>
      <c r="C399" s="135"/>
      <c r="D399" s="79" t="str">
        <f>IFERROR(IF(C399="No CAS","",INDEX('[1]DEQ Pollutant List'!$C$7:$C$611,MATCH('[1]5. Pollutant Emissions - MB'!C398,'[1]DEQ Pollutant List'!$B$7:$B$611,0))),"")</f>
        <v/>
      </c>
      <c r="E399" s="113" t="str">
        <f>IFERROR(IF(OR($C399="",$C399="No CAS"),INDEX('DEQ Pollutant List'!$A$7:$A$611,MATCH($D399,'DEQ Pollutant List'!$C$7:$C$611,0)),INDEX('DEQ Pollutant List'!$A$7:$A$611,MATCH($C399,'DEQ Pollutant List'!$B$7:$B$611,0))),"")</f>
        <v/>
      </c>
      <c r="F399" s="136"/>
      <c r="G399" s="137"/>
      <c r="H399" s="102"/>
      <c r="I399" s="100"/>
      <c r="J399" s="103"/>
      <c r="K399" s="81"/>
      <c r="L399" s="100"/>
      <c r="M399" s="103"/>
      <c r="N399" s="81"/>
    </row>
    <row r="400" spans="1:14">
      <c r="A400" s="77"/>
      <c r="B400" s="131"/>
      <c r="C400" s="135"/>
      <c r="D400" s="79" t="str">
        <f>IFERROR(IF(C400="No CAS","",INDEX('[1]DEQ Pollutant List'!$C$7:$C$611,MATCH('[1]5. Pollutant Emissions - MB'!C399,'[1]DEQ Pollutant List'!$B$7:$B$611,0))),"")</f>
        <v/>
      </c>
      <c r="E400" s="113" t="str">
        <f>IFERROR(IF(OR($C400="",$C400="No CAS"),INDEX('DEQ Pollutant List'!$A$7:$A$611,MATCH($D400,'DEQ Pollutant List'!$C$7:$C$611,0)),INDEX('DEQ Pollutant List'!$A$7:$A$611,MATCH($C400,'DEQ Pollutant List'!$B$7:$B$611,0))),"")</f>
        <v/>
      </c>
      <c r="F400" s="136"/>
      <c r="G400" s="137"/>
      <c r="H400" s="102"/>
      <c r="I400" s="100"/>
      <c r="J400" s="103"/>
      <c r="K400" s="81"/>
      <c r="L400" s="100"/>
      <c r="M400" s="103"/>
      <c r="N400" s="81"/>
    </row>
    <row r="401" spans="1:14">
      <c r="A401" s="77"/>
      <c r="B401" s="131"/>
      <c r="C401" s="135"/>
      <c r="D401" s="79" t="str">
        <f>IFERROR(IF(C401="No CAS","",INDEX('[1]DEQ Pollutant List'!$C$7:$C$611,MATCH('[1]5. Pollutant Emissions - MB'!C400,'[1]DEQ Pollutant List'!$B$7:$B$611,0))),"")</f>
        <v/>
      </c>
      <c r="E401" s="113" t="str">
        <f>IFERROR(IF(OR($C401="",$C401="No CAS"),INDEX('DEQ Pollutant List'!$A$7:$A$611,MATCH($D401,'DEQ Pollutant List'!$C$7:$C$611,0)),INDEX('DEQ Pollutant List'!$A$7:$A$611,MATCH($C401,'DEQ Pollutant List'!$B$7:$B$611,0))),"")</f>
        <v/>
      </c>
      <c r="F401" s="136"/>
      <c r="G401" s="137"/>
      <c r="H401" s="102"/>
      <c r="I401" s="100"/>
      <c r="J401" s="103"/>
      <c r="K401" s="81"/>
      <c r="L401" s="100"/>
      <c r="M401" s="103"/>
      <c r="N401" s="81"/>
    </row>
    <row r="402" spans="1:14">
      <c r="A402" s="77"/>
      <c r="B402" s="131"/>
      <c r="C402" s="135"/>
      <c r="D402" s="79" t="str">
        <f>IFERROR(IF(C402="No CAS","",INDEX('[1]DEQ Pollutant List'!$C$7:$C$611,MATCH('[1]5. Pollutant Emissions - MB'!C401,'[1]DEQ Pollutant List'!$B$7:$B$611,0))),"")</f>
        <v/>
      </c>
      <c r="E402" s="113" t="str">
        <f>IFERROR(IF(OR($C402="",$C402="No CAS"),INDEX('DEQ Pollutant List'!$A$7:$A$611,MATCH($D402,'DEQ Pollutant List'!$C$7:$C$611,0)),INDEX('DEQ Pollutant List'!$A$7:$A$611,MATCH($C402,'DEQ Pollutant List'!$B$7:$B$611,0))),"")</f>
        <v/>
      </c>
      <c r="F402" s="136"/>
      <c r="G402" s="137"/>
      <c r="H402" s="102"/>
      <c r="I402" s="100"/>
      <c r="J402" s="103"/>
      <c r="K402" s="81"/>
      <c r="L402" s="100"/>
      <c r="M402" s="103"/>
      <c r="N402" s="81"/>
    </row>
    <row r="403" spans="1:14">
      <c r="A403" s="77"/>
      <c r="B403" s="131"/>
      <c r="C403" s="135"/>
      <c r="D403" s="79" t="str">
        <f>IFERROR(IF(C403="No CAS","",INDEX('[1]DEQ Pollutant List'!$C$7:$C$611,MATCH('[1]5. Pollutant Emissions - MB'!C402,'[1]DEQ Pollutant List'!$B$7:$B$611,0))),"")</f>
        <v/>
      </c>
      <c r="E403" s="113" t="str">
        <f>IFERROR(IF(OR($C403="",$C403="No CAS"),INDEX('DEQ Pollutant List'!$A$7:$A$611,MATCH($D403,'DEQ Pollutant List'!$C$7:$C$611,0)),INDEX('DEQ Pollutant List'!$A$7:$A$611,MATCH($C403,'DEQ Pollutant List'!$B$7:$B$611,0))),"")</f>
        <v/>
      </c>
      <c r="F403" s="136"/>
      <c r="G403" s="137"/>
      <c r="H403" s="102"/>
      <c r="I403" s="100"/>
      <c r="J403" s="103"/>
      <c r="K403" s="81"/>
      <c r="L403" s="100"/>
      <c r="M403" s="103"/>
      <c r="N403" s="81"/>
    </row>
    <row r="404" spans="1:14">
      <c r="A404" s="77"/>
      <c r="B404" s="131"/>
      <c r="C404" s="135"/>
      <c r="D404" s="79" t="str">
        <f>IFERROR(IF(C404="No CAS","",INDEX('[1]DEQ Pollutant List'!$C$7:$C$611,MATCH('[1]5. Pollutant Emissions - MB'!C403,'[1]DEQ Pollutant List'!$B$7:$B$611,0))),"")</f>
        <v/>
      </c>
      <c r="E404" s="113" t="str">
        <f>IFERROR(IF(OR($C404="",$C404="No CAS"),INDEX('DEQ Pollutant List'!$A$7:$A$611,MATCH($D404,'DEQ Pollutant List'!$C$7:$C$611,0)),INDEX('DEQ Pollutant List'!$A$7:$A$611,MATCH($C404,'DEQ Pollutant List'!$B$7:$B$611,0))),"")</f>
        <v/>
      </c>
      <c r="F404" s="136"/>
      <c r="G404" s="137"/>
      <c r="H404" s="102"/>
      <c r="I404" s="100"/>
      <c r="J404" s="103"/>
      <c r="K404" s="81"/>
      <c r="L404" s="100"/>
      <c r="M404" s="103"/>
      <c r="N404" s="81"/>
    </row>
    <row r="405" spans="1:14">
      <c r="A405" s="77"/>
      <c r="B405" s="131"/>
      <c r="C405" s="135"/>
      <c r="D405" s="79" t="str">
        <f>IFERROR(IF(C405="No CAS","",INDEX('[1]DEQ Pollutant List'!$C$7:$C$611,MATCH('[1]5. Pollutant Emissions - MB'!C404,'[1]DEQ Pollutant List'!$B$7:$B$611,0))),"")</f>
        <v/>
      </c>
      <c r="E405" s="113" t="str">
        <f>IFERROR(IF(OR($C405="",$C405="No CAS"),INDEX('DEQ Pollutant List'!$A$7:$A$611,MATCH($D405,'DEQ Pollutant List'!$C$7:$C$611,0)),INDEX('DEQ Pollutant List'!$A$7:$A$611,MATCH($C405,'DEQ Pollutant List'!$B$7:$B$611,0))),"")</f>
        <v/>
      </c>
      <c r="F405" s="136"/>
      <c r="G405" s="137"/>
      <c r="H405" s="102"/>
      <c r="I405" s="100"/>
      <c r="J405" s="103"/>
      <c r="K405" s="81"/>
      <c r="L405" s="100"/>
      <c r="M405" s="103"/>
      <c r="N405" s="81"/>
    </row>
    <row r="406" spans="1:14">
      <c r="A406" s="77"/>
      <c r="B406" s="131"/>
      <c r="C406" s="135"/>
      <c r="D406" s="79" t="str">
        <f>IFERROR(IF(C406="No CAS","",INDEX('[1]DEQ Pollutant List'!$C$7:$C$611,MATCH('[1]5. Pollutant Emissions - MB'!C405,'[1]DEQ Pollutant List'!$B$7:$B$611,0))),"")</f>
        <v/>
      </c>
      <c r="E406" s="113" t="str">
        <f>IFERROR(IF(OR($C406="",$C406="No CAS"),INDEX('DEQ Pollutant List'!$A$7:$A$611,MATCH($D406,'DEQ Pollutant List'!$C$7:$C$611,0)),INDEX('DEQ Pollutant List'!$A$7:$A$611,MATCH($C406,'DEQ Pollutant List'!$B$7:$B$611,0))),"")</f>
        <v/>
      </c>
      <c r="F406" s="136"/>
      <c r="G406" s="137"/>
      <c r="H406" s="102"/>
      <c r="I406" s="100"/>
      <c r="J406" s="103"/>
      <c r="K406" s="81"/>
      <c r="L406" s="100"/>
      <c r="M406" s="103"/>
      <c r="N406" s="81"/>
    </row>
    <row r="407" spans="1:14">
      <c r="A407" s="77"/>
      <c r="B407" s="131"/>
      <c r="C407" s="135"/>
      <c r="D407" s="79" t="str">
        <f>IFERROR(IF(C407="No CAS","",INDEX('[1]DEQ Pollutant List'!$C$7:$C$611,MATCH('[1]5. Pollutant Emissions - MB'!C406,'[1]DEQ Pollutant List'!$B$7:$B$611,0))),"")</f>
        <v/>
      </c>
      <c r="E407" s="113" t="str">
        <f>IFERROR(IF(OR($C407="",$C407="No CAS"),INDEX('DEQ Pollutant List'!$A$7:$A$611,MATCH($D407,'DEQ Pollutant List'!$C$7:$C$611,0)),INDEX('DEQ Pollutant List'!$A$7:$A$611,MATCH($C407,'DEQ Pollutant List'!$B$7:$B$611,0))),"")</f>
        <v/>
      </c>
      <c r="F407" s="136"/>
      <c r="G407" s="137"/>
      <c r="H407" s="102"/>
      <c r="I407" s="100"/>
      <c r="J407" s="103"/>
      <c r="K407" s="81"/>
      <c r="L407" s="100"/>
      <c r="M407" s="103"/>
      <c r="N407" s="81"/>
    </row>
    <row r="408" spans="1:14">
      <c r="A408" s="77"/>
      <c r="B408" s="131"/>
      <c r="C408" s="135"/>
      <c r="D408" s="79" t="str">
        <f>IFERROR(IF(C408="No CAS","",INDEX('[1]DEQ Pollutant List'!$C$7:$C$611,MATCH('[1]5. Pollutant Emissions - MB'!C407,'[1]DEQ Pollutant List'!$B$7:$B$611,0))),"")</f>
        <v/>
      </c>
      <c r="E408" s="113" t="str">
        <f>IFERROR(IF(OR($C408="",$C408="No CAS"),INDEX('DEQ Pollutant List'!$A$7:$A$611,MATCH($D408,'DEQ Pollutant List'!$C$7:$C$611,0)),INDEX('DEQ Pollutant List'!$A$7:$A$611,MATCH($C408,'DEQ Pollutant List'!$B$7:$B$611,0))),"")</f>
        <v/>
      </c>
      <c r="F408" s="136"/>
      <c r="G408" s="137"/>
      <c r="H408" s="102"/>
      <c r="I408" s="100"/>
      <c r="J408" s="103"/>
      <c r="K408" s="81"/>
      <c r="L408" s="100"/>
      <c r="M408" s="103"/>
      <c r="N408" s="81"/>
    </row>
    <row r="409" spans="1:14">
      <c r="A409" s="77"/>
      <c r="B409" s="131"/>
      <c r="C409" s="135"/>
      <c r="D409" s="79" t="str">
        <f>IFERROR(IF(C409="No CAS","",INDEX('[1]DEQ Pollutant List'!$C$7:$C$611,MATCH('[1]5. Pollutant Emissions - MB'!C408,'[1]DEQ Pollutant List'!$B$7:$B$611,0))),"")</f>
        <v/>
      </c>
      <c r="E409" s="113" t="str">
        <f>IFERROR(IF(OR($C409="",$C409="No CAS"),INDEX('DEQ Pollutant List'!$A$7:$A$611,MATCH($D409,'DEQ Pollutant List'!$C$7:$C$611,0)),INDEX('DEQ Pollutant List'!$A$7:$A$611,MATCH($C409,'DEQ Pollutant List'!$B$7:$B$611,0))),"")</f>
        <v/>
      </c>
      <c r="F409" s="136"/>
      <c r="G409" s="137"/>
      <c r="H409" s="102"/>
      <c r="I409" s="100"/>
      <c r="J409" s="103"/>
      <c r="K409" s="81"/>
      <c r="L409" s="100"/>
      <c r="M409" s="103"/>
      <c r="N409" s="81"/>
    </row>
    <row r="410" spans="1:14">
      <c r="A410" s="77"/>
      <c r="B410" s="131"/>
      <c r="C410" s="135"/>
      <c r="D410" s="79" t="str">
        <f>IFERROR(IF(C410="No CAS","",INDEX('[1]DEQ Pollutant List'!$C$7:$C$611,MATCH('[1]5. Pollutant Emissions - MB'!C409,'[1]DEQ Pollutant List'!$B$7:$B$611,0))),"")</f>
        <v/>
      </c>
      <c r="E410" s="113" t="str">
        <f>IFERROR(IF(OR($C410="",$C410="No CAS"),INDEX('DEQ Pollutant List'!$A$7:$A$611,MATCH($D410,'DEQ Pollutant List'!$C$7:$C$611,0)),INDEX('DEQ Pollutant List'!$A$7:$A$611,MATCH($C410,'DEQ Pollutant List'!$B$7:$B$611,0))),"")</f>
        <v/>
      </c>
      <c r="F410" s="136"/>
      <c r="G410" s="137"/>
      <c r="H410" s="102"/>
      <c r="I410" s="100"/>
      <c r="J410" s="103"/>
      <c r="K410" s="81"/>
      <c r="L410" s="100"/>
      <c r="M410" s="103"/>
      <c r="N410" s="81"/>
    </row>
    <row r="411" spans="1:14">
      <c r="A411" s="77"/>
      <c r="B411" s="131"/>
      <c r="C411" s="135"/>
      <c r="D411" s="79" t="str">
        <f>IFERROR(IF(C411="No CAS","",INDEX('[1]DEQ Pollutant List'!$C$7:$C$611,MATCH('[1]5. Pollutant Emissions - MB'!C410,'[1]DEQ Pollutant List'!$B$7:$B$611,0))),"")</f>
        <v/>
      </c>
      <c r="E411" s="113" t="str">
        <f>IFERROR(IF(OR($C411="",$C411="No CAS"),INDEX('DEQ Pollutant List'!$A$7:$A$611,MATCH($D411,'DEQ Pollutant List'!$C$7:$C$611,0)),INDEX('DEQ Pollutant List'!$A$7:$A$611,MATCH($C411,'DEQ Pollutant List'!$B$7:$B$611,0))),"")</f>
        <v/>
      </c>
      <c r="F411" s="136"/>
      <c r="G411" s="137"/>
      <c r="H411" s="102"/>
      <c r="I411" s="100"/>
      <c r="J411" s="103"/>
      <c r="K411" s="81"/>
      <c r="L411" s="100"/>
      <c r="M411" s="103"/>
      <c r="N411" s="81"/>
    </row>
    <row r="412" spans="1:14">
      <c r="A412" s="77"/>
      <c r="B412" s="131"/>
      <c r="C412" s="135"/>
      <c r="D412" s="79" t="str">
        <f>IFERROR(IF(C412="No CAS","",INDEX('[1]DEQ Pollutant List'!$C$7:$C$611,MATCH('[1]5. Pollutant Emissions - MB'!C411,'[1]DEQ Pollutant List'!$B$7:$B$611,0))),"")</f>
        <v/>
      </c>
      <c r="E412" s="113" t="str">
        <f>IFERROR(IF(OR($C412="",$C412="No CAS"),INDEX('DEQ Pollutant List'!$A$7:$A$611,MATCH($D412,'DEQ Pollutant List'!$C$7:$C$611,0)),INDEX('DEQ Pollutant List'!$A$7:$A$611,MATCH($C412,'DEQ Pollutant List'!$B$7:$B$611,0))),"")</f>
        <v/>
      </c>
      <c r="F412" s="136"/>
      <c r="G412" s="137"/>
      <c r="H412" s="102"/>
      <c r="I412" s="100"/>
      <c r="J412" s="103"/>
      <c r="K412" s="81"/>
      <c r="L412" s="100"/>
      <c r="M412" s="103"/>
      <c r="N412" s="81"/>
    </row>
    <row r="413" spans="1:14">
      <c r="A413" s="77"/>
      <c r="B413" s="131"/>
      <c r="C413" s="135"/>
      <c r="D413" s="79" t="str">
        <f>IFERROR(IF(C413="No CAS","",INDEX('[1]DEQ Pollutant List'!$C$7:$C$611,MATCH('[1]5. Pollutant Emissions - MB'!C412,'[1]DEQ Pollutant List'!$B$7:$B$611,0))),"")</f>
        <v/>
      </c>
      <c r="E413" s="113" t="str">
        <f>IFERROR(IF(OR($C413="",$C413="No CAS"),INDEX('DEQ Pollutant List'!$A$7:$A$611,MATCH($D413,'DEQ Pollutant List'!$C$7:$C$611,0)),INDEX('DEQ Pollutant List'!$A$7:$A$611,MATCH($C413,'DEQ Pollutant List'!$B$7:$B$611,0))),"")</f>
        <v/>
      </c>
      <c r="F413" s="136"/>
      <c r="G413" s="137"/>
      <c r="H413" s="102"/>
      <c r="I413" s="100"/>
      <c r="J413" s="103"/>
      <c r="K413" s="81"/>
      <c r="L413" s="100"/>
      <c r="M413" s="103"/>
      <c r="N413" s="81"/>
    </row>
    <row r="414" spans="1:14">
      <c r="A414" s="77"/>
      <c r="B414" s="131"/>
      <c r="C414" s="135"/>
      <c r="D414" s="79" t="str">
        <f>IFERROR(IF(C414="No CAS","",INDEX('[1]DEQ Pollutant List'!$C$7:$C$611,MATCH('[1]5. Pollutant Emissions - MB'!C413,'[1]DEQ Pollutant List'!$B$7:$B$611,0))),"")</f>
        <v/>
      </c>
      <c r="E414" s="113" t="str">
        <f>IFERROR(IF(OR($C414="",$C414="No CAS"),INDEX('DEQ Pollutant List'!$A$7:$A$611,MATCH($D414,'DEQ Pollutant List'!$C$7:$C$611,0)),INDEX('DEQ Pollutant List'!$A$7:$A$611,MATCH($C414,'DEQ Pollutant List'!$B$7:$B$611,0))),"")</f>
        <v/>
      </c>
      <c r="F414" s="136"/>
      <c r="G414" s="137"/>
      <c r="H414" s="102"/>
      <c r="I414" s="100"/>
      <c r="J414" s="103"/>
      <c r="K414" s="81"/>
      <c r="L414" s="100"/>
      <c r="M414" s="103"/>
      <c r="N414" s="81"/>
    </row>
    <row r="415" spans="1:14">
      <c r="A415" s="77"/>
      <c r="B415" s="131"/>
      <c r="C415" s="135"/>
      <c r="D415" s="79" t="str">
        <f>IFERROR(IF(C415="No CAS","",INDEX('[1]DEQ Pollutant List'!$C$7:$C$611,MATCH('[1]5. Pollutant Emissions - MB'!C414,'[1]DEQ Pollutant List'!$B$7:$B$611,0))),"")</f>
        <v/>
      </c>
      <c r="E415" s="113" t="str">
        <f>IFERROR(IF(OR($C415="",$C415="No CAS"),INDEX('DEQ Pollutant List'!$A$7:$A$611,MATCH($D415,'DEQ Pollutant List'!$C$7:$C$611,0)),INDEX('DEQ Pollutant List'!$A$7:$A$611,MATCH($C415,'DEQ Pollutant List'!$B$7:$B$611,0))),"")</f>
        <v/>
      </c>
      <c r="F415" s="136"/>
      <c r="G415" s="137"/>
      <c r="H415" s="102"/>
      <c r="I415" s="100"/>
      <c r="J415" s="103"/>
      <c r="K415" s="81"/>
      <c r="L415" s="100"/>
      <c r="M415" s="103"/>
      <c r="N415" s="81"/>
    </row>
    <row r="416" spans="1:14">
      <c r="A416" s="77"/>
      <c r="B416" s="131"/>
      <c r="C416" s="135"/>
      <c r="D416" s="79" t="str">
        <f>IFERROR(IF(C416="No CAS","",INDEX('[1]DEQ Pollutant List'!$C$7:$C$611,MATCH('[1]5. Pollutant Emissions - MB'!C415,'[1]DEQ Pollutant List'!$B$7:$B$611,0))),"")</f>
        <v/>
      </c>
      <c r="E416" s="113" t="str">
        <f>IFERROR(IF(OR($C416="",$C416="No CAS"),INDEX('DEQ Pollutant List'!$A$7:$A$611,MATCH($D416,'DEQ Pollutant List'!$C$7:$C$611,0)),INDEX('DEQ Pollutant List'!$A$7:$A$611,MATCH($C416,'DEQ Pollutant List'!$B$7:$B$611,0))),"")</f>
        <v/>
      </c>
      <c r="F416" s="136"/>
      <c r="G416" s="137"/>
      <c r="H416" s="102"/>
      <c r="I416" s="100"/>
      <c r="J416" s="103"/>
      <c r="K416" s="81"/>
      <c r="L416" s="100"/>
      <c r="M416" s="103"/>
      <c r="N416" s="81"/>
    </row>
    <row r="417" spans="1:14">
      <c r="A417" s="77"/>
      <c r="B417" s="131"/>
      <c r="C417" s="135"/>
      <c r="D417" s="79" t="str">
        <f>IFERROR(IF(C417="No CAS","",INDEX('[1]DEQ Pollutant List'!$C$7:$C$611,MATCH('[1]5. Pollutant Emissions - MB'!C416,'[1]DEQ Pollutant List'!$B$7:$B$611,0))),"")</f>
        <v/>
      </c>
      <c r="E417" s="113" t="str">
        <f>IFERROR(IF(OR($C417="",$C417="No CAS"),INDEX('DEQ Pollutant List'!$A$7:$A$611,MATCH($D417,'DEQ Pollutant List'!$C$7:$C$611,0)),INDEX('DEQ Pollutant List'!$A$7:$A$611,MATCH($C417,'DEQ Pollutant List'!$B$7:$B$611,0))),"")</f>
        <v/>
      </c>
      <c r="F417" s="136"/>
      <c r="G417" s="137"/>
      <c r="H417" s="102"/>
      <c r="I417" s="100"/>
      <c r="J417" s="103"/>
      <c r="K417" s="81"/>
      <c r="L417" s="100"/>
      <c r="M417" s="103"/>
      <c r="N417" s="81"/>
    </row>
    <row r="418" spans="1:14">
      <c r="A418" s="77"/>
      <c r="B418" s="131"/>
      <c r="C418" s="135"/>
      <c r="D418" s="79" t="str">
        <f>IFERROR(IF(C418="No CAS","",INDEX('[1]DEQ Pollutant List'!$C$7:$C$611,MATCH('[1]5. Pollutant Emissions - MB'!C417,'[1]DEQ Pollutant List'!$B$7:$B$611,0))),"")</f>
        <v/>
      </c>
      <c r="E418" s="113" t="str">
        <f>IFERROR(IF(OR($C418="",$C418="No CAS"),INDEX('DEQ Pollutant List'!$A$7:$A$611,MATCH($D418,'DEQ Pollutant List'!$C$7:$C$611,0)),INDEX('DEQ Pollutant List'!$A$7:$A$611,MATCH($C418,'DEQ Pollutant List'!$B$7:$B$611,0))),"")</f>
        <v/>
      </c>
      <c r="F418" s="136"/>
      <c r="G418" s="137"/>
      <c r="H418" s="102"/>
      <c r="I418" s="100"/>
      <c r="J418" s="103"/>
      <c r="K418" s="81"/>
      <c r="L418" s="100"/>
      <c r="M418" s="103"/>
      <c r="N418" s="81"/>
    </row>
    <row r="419" spans="1:14">
      <c r="A419" s="77"/>
      <c r="B419" s="131"/>
      <c r="C419" s="135"/>
      <c r="D419" s="79" t="str">
        <f>IFERROR(IF(C419="No CAS","",INDEX('[1]DEQ Pollutant List'!$C$7:$C$611,MATCH('[1]5. Pollutant Emissions - MB'!C418,'[1]DEQ Pollutant List'!$B$7:$B$611,0))),"")</f>
        <v/>
      </c>
      <c r="E419" s="113" t="str">
        <f>IFERROR(IF(OR($C419="",$C419="No CAS"),INDEX('DEQ Pollutant List'!$A$7:$A$611,MATCH($D419,'DEQ Pollutant List'!$C$7:$C$611,0)),INDEX('DEQ Pollutant List'!$A$7:$A$611,MATCH($C419,'DEQ Pollutant List'!$B$7:$B$611,0))),"")</f>
        <v/>
      </c>
      <c r="F419" s="136"/>
      <c r="G419" s="137"/>
      <c r="H419" s="102"/>
      <c r="I419" s="100"/>
      <c r="J419" s="103"/>
      <c r="K419" s="81"/>
      <c r="L419" s="100"/>
      <c r="M419" s="103"/>
      <c r="N419" s="81"/>
    </row>
    <row r="420" spans="1:14">
      <c r="A420" s="77"/>
      <c r="B420" s="131"/>
      <c r="C420" s="135"/>
      <c r="D420" s="79" t="str">
        <f>IFERROR(IF(C420="No CAS","",INDEX('[1]DEQ Pollutant List'!$C$7:$C$611,MATCH('[1]5. Pollutant Emissions - MB'!C419,'[1]DEQ Pollutant List'!$B$7:$B$611,0))),"")</f>
        <v/>
      </c>
      <c r="E420" s="113" t="str">
        <f>IFERROR(IF(OR($C420="",$C420="No CAS"),INDEX('DEQ Pollutant List'!$A$7:$A$611,MATCH($D420,'DEQ Pollutant List'!$C$7:$C$611,0)),INDEX('DEQ Pollutant List'!$A$7:$A$611,MATCH($C420,'DEQ Pollutant List'!$B$7:$B$611,0))),"")</f>
        <v/>
      </c>
      <c r="F420" s="136"/>
      <c r="G420" s="137"/>
      <c r="H420" s="102"/>
      <c r="I420" s="100"/>
      <c r="J420" s="103"/>
      <c r="K420" s="81"/>
      <c r="L420" s="100"/>
      <c r="M420" s="103"/>
      <c r="N420" s="81"/>
    </row>
    <row r="421" spans="1:14">
      <c r="A421" s="77"/>
      <c r="B421" s="131"/>
      <c r="C421" s="135"/>
      <c r="D421" s="79" t="str">
        <f>IFERROR(IF(C421="No CAS","",INDEX('[1]DEQ Pollutant List'!$C$7:$C$611,MATCH('[1]5. Pollutant Emissions - MB'!C420,'[1]DEQ Pollutant List'!$B$7:$B$611,0))),"")</f>
        <v/>
      </c>
      <c r="E421" s="113" t="str">
        <f>IFERROR(IF(OR($C421="",$C421="No CAS"),INDEX('DEQ Pollutant List'!$A$7:$A$611,MATCH($D421,'DEQ Pollutant List'!$C$7:$C$611,0)),INDEX('DEQ Pollutant List'!$A$7:$A$611,MATCH($C421,'DEQ Pollutant List'!$B$7:$B$611,0))),"")</f>
        <v/>
      </c>
      <c r="F421" s="136"/>
      <c r="G421" s="137"/>
      <c r="H421" s="102"/>
      <c r="I421" s="100"/>
      <c r="J421" s="103"/>
      <c r="K421" s="81"/>
      <c r="L421" s="100"/>
      <c r="M421" s="103"/>
      <c r="N421" s="81"/>
    </row>
    <row r="422" spans="1:14">
      <c r="A422" s="77"/>
      <c r="B422" s="131"/>
      <c r="C422" s="135"/>
      <c r="D422" s="79" t="str">
        <f>IFERROR(IF(C422="No CAS","",INDEX('[1]DEQ Pollutant List'!$C$7:$C$611,MATCH('[1]5. Pollutant Emissions - MB'!C421,'[1]DEQ Pollutant List'!$B$7:$B$611,0))),"")</f>
        <v/>
      </c>
      <c r="E422" s="113" t="str">
        <f>IFERROR(IF(OR($C422="",$C422="No CAS"),INDEX('DEQ Pollutant List'!$A$7:$A$611,MATCH($D422,'DEQ Pollutant List'!$C$7:$C$611,0)),INDEX('DEQ Pollutant List'!$A$7:$A$611,MATCH($C422,'DEQ Pollutant List'!$B$7:$B$611,0))),"")</f>
        <v/>
      </c>
      <c r="F422" s="136"/>
      <c r="G422" s="137"/>
      <c r="H422" s="102"/>
      <c r="I422" s="100"/>
      <c r="J422" s="103"/>
      <c r="K422" s="81"/>
      <c r="L422" s="100"/>
      <c r="M422" s="103"/>
      <c r="N422" s="81"/>
    </row>
    <row r="423" spans="1:14">
      <c r="A423" s="77"/>
      <c r="B423" s="131"/>
      <c r="C423" s="135"/>
      <c r="D423" s="79" t="str">
        <f>IFERROR(IF(C423="No CAS","",INDEX('[1]DEQ Pollutant List'!$C$7:$C$611,MATCH('[1]5. Pollutant Emissions - MB'!C422,'[1]DEQ Pollutant List'!$B$7:$B$611,0))),"")</f>
        <v/>
      </c>
      <c r="E423" s="113" t="str">
        <f>IFERROR(IF(OR($C423="",$C423="No CAS"),INDEX('DEQ Pollutant List'!$A$7:$A$611,MATCH($D423,'DEQ Pollutant List'!$C$7:$C$611,0)),INDEX('DEQ Pollutant List'!$A$7:$A$611,MATCH($C423,'DEQ Pollutant List'!$B$7:$B$611,0))),"")</f>
        <v/>
      </c>
      <c r="F423" s="136"/>
      <c r="G423" s="137"/>
      <c r="H423" s="102"/>
      <c r="I423" s="100"/>
      <c r="J423" s="103"/>
      <c r="K423" s="81"/>
      <c r="L423" s="100"/>
      <c r="M423" s="103"/>
      <c r="N423" s="81"/>
    </row>
    <row r="424" spans="1:14">
      <c r="A424" s="77"/>
      <c r="B424" s="131"/>
      <c r="C424" s="135"/>
      <c r="D424" s="79" t="str">
        <f>IFERROR(IF(C424="No CAS","",INDEX('[1]DEQ Pollutant List'!$C$7:$C$611,MATCH('[1]5. Pollutant Emissions - MB'!C423,'[1]DEQ Pollutant List'!$B$7:$B$611,0))),"")</f>
        <v/>
      </c>
      <c r="E424" s="113" t="str">
        <f>IFERROR(IF(OR($C424="",$C424="No CAS"),INDEX('DEQ Pollutant List'!$A$7:$A$611,MATCH($D424,'DEQ Pollutant List'!$C$7:$C$611,0)),INDEX('DEQ Pollutant List'!$A$7:$A$611,MATCH($C424,'DEQ Pollutant List'!$B$7:$B$611,0))),"")</f>
        <v/>
      </c>
      <c r="F424" s="136"/>
      <c r="G424" s="137"/>
      <c r="H424" s="102"/>
      <c r="I424" s="100"/>
      <c r="J424" s="103"/>
      <c r="K424" s="81"/>
      <c r="L424" s="100"/>
      <c r="M424" s="103"/>
      <c r="N424" s="81"/>
    </row>
    <row r="425" spans="1:14">
      <c r="A425" s="77"/>
      <c r="B425" s="131"/>
      <c r="C425" s="135"/>
      <c r="D425" s="79" t="str">
        <f>IFERROR(IF(C425="No CAS","",INDEX('[1]DEQ Pollutant List'!$C$7:$C$611,MATCH('[1]5. Pollutant Emissions - MB'!C424,'[1]DEQ Pollutant List'!$B$7:$B$611,0))),"")</f>
        <v/>
      </c>
      <c r="E425" s="113" t="str">
        <f>IFERROR(IF(OR($C425="",$C425="No CAS"),INDEX('DEQ Pollutant List'!$A$7:$A$611,MATCH($D425,'DEQ Pollutant List'!$C$7:$C$611,0)),INDEX('DEQ Pollutant List'!$A$7:$A$611,MATCH($C425,'DEQ Pollutant List'!$B$7:$B$611,0))),"")</f>
        <v/>
      </c>
      <c r="F425" s="136"/>
      <c r="G425" s="137"/>
      <c r="H425" s="102"/>
      <c r="I425" s="100"/>
      <c r="J425" s="103"/>
      <c r="K425" s="81"/>
      <c r="L425" s="100"/>
      <c r="M425" s="103"/>
      <c r="N425" s="81"/>
    </row>
    <row r="426" spans="1:14">
      <c r="A426" s="77"/>
      <c r="B426" s="131"/>
      <c r="C426" s="135"/>
      <c r="D426" s="79" t="str">
        <f>IFERROR(IF(C426="No CAS","",INDEX('[1]DEQ Pollutant List'!$C$7:$C$611,MATCH('[1]5. Pollutant Emissions - MB'!C425,'[1]DEQ Pollutant List'!$B$7:$B$611,0))),"")</f>
        <v/>
      </c>
      <c r="E426" s="113" t="str">
        <f>IFERROR(IF(OR($C426="",$C426="No CAS"),INDEX('DEQ Pollutant List'!$A$7:$A$611,MATCH($D426,'DEQ Pollutant List'!$C$7:$C$611,0)),INDEX('DEQ Pollutant List'!$A$7:$A$611,MATCH($C426,'DEQ Pollutant List'!$B$7:$B$611,0))),"")</f>
        <v/>
      </c>
      <c r="F426" s="136"/>
      <c r="G426" s="137"/>
      <c r="H426" s="102"/>
      <c r="I426" s="100"/>
      <c r="J426" s="103"/>
      <c r="K426" s="81"/>
      <c r="L426" s="100"/>
      <c r="M426" s="103"/>
      <c r="N426" s="81"/>
    </row>
    <row r="427" spans="1:14">
      <c r="A427" s="77"/>
      <c r="B427" s="131"/>
      <c r="C427" s="135"/>
      <c r="D427" s="79" t="str">
        <f>IFERROR(IF(C427="No CAS","",INDEX('[1]DEQ Pollutant List'!$C$7:$C$611,MATCH('[1]5. Pollutant Emissions - MB'!C426,'[1]DEQ Pollutant List'!$B$7:$B$611,0))),"")</f>
        <v/>
      </c>
      <c r="E427" s="113" t="str">
        <f>IFERROR(IF(OR($C427="",$C427="No CAS"),INDEX('DEQ Pollutant List'!$A$7:$A$611,MATCH($D427,'DEQ Pollutant List'!$C$7:$C$611,0)),INDEX('DEQ Pollutant List'!$A$7:$A$611,MATCH($C427,'DEQ Pollutant List'!$B$7:$B$611,0))),"")</f>
        <v/>
      </c>
      <c r="F427" s="136"/>
      <c r="G427" s="137"/>
      <c r="H427" s="102"/>
      <c r="I427" s="100"/>
      <c r="J427" s="103"/>
      <c r="K427" s="81"/>
      <c r="L427" s="100"/>
      <c r="M427" s="103"/>
      <c r="N427" s="81"/>
    </row>
    <row r="428" spans="1:14">
      <c r="A428" s="77"/>
      <c r="B428" s="131"/>
      <c r="C428" s="135"/>
      <c r="D428" s="79" t="str">
        <f>IFERROR(IF(C428="No CAS","",INDEX('[1]DEQ Pollutant List'!$C$7:$C$611,MATCH('[1]5. Pollutant Emissions - MB'!C427,'[1]DEQ Pollutant List'!$B$7:$B$611,0))),"")</f>
        <v/>
      </c>
      <c r="E428" s="113" t="str">
        <f>IFERROR(IF(OR($C428="",$C428="No CAS"),INDEX('DEQ Pollutant List'!$A$7:$A$611,MATCH($D428,'DEQ Pollutant List'!$C$7:$C$611,0)),INDEX('DEQ Pollutant List'!$A$7:$A$611,MATCH($C428,'DEQ Pollutant List'!$B$7:$B$611,0))),"")</f>
        <v/>
      </c>
      <c r="F428" s="136"/>
      <c r="G428" s="137"/>
      <c r="H428" s="102"/>
      <c r="I428" s="100"/>
      <c r="J428" s="103"/>
      <c r="K428" s="81"/>
      <c r="L428" s="100"/>
      <c r="M428" s="103"/>
      <c r="N428" s="81"/>
    </row>
    <row r="429" spans="1:14">
      <c r="A429" s="77"/>
      <c r="B429" s="131"/>
      <c r="C429" s="135"/>
      <c r="D429" s="79" t="str">
        <f>IFERROR(IF(C429="No CAS","",INDEX('[1]DEQ Pollutant List'!$C$7:$C$611,MATCH('[1]5. Pollutant Emissions - MB'!C428,'[1]DEQ Pollutant List'!$B$7:$B$611,0))),"")</f>
        <v/>
      </c>
      <c r="E429" s="113" t="str">
        <f>IFERROR(IF(OR($C429="",$C429="No CAS"),INDEX('DEQ Pollutant List'!$A$7:$A$611,MATCH($D429,'DEQ Pollutant List'!$C$7:$C$611,0)),INDEX('DEQ Pollutant List'!$A$7:$A$611,MATCH($C429,'DEQ Pollutant List'!$B$7:$B$611,0))),"")</f>
        <v/>
      </c>
      <c r="F429" s="136"/>
      <c r="G429" s="137"/>
      <c r="H429" s="102"/>
      <c r="I429" s="100"/>
      <c r="J429" s="103"/>
      <c r="K429" s="81"/>
      <c r="L429" s="100"/>
      <c r="M429" s="103"/>
      <c r="N429" s="81"/>
    </row>
    <row r="430" spans="1:14">
      <c r="A430" s="77"/>
      <c r="B430" s="131"/>
      <c r="C430" s="135"/>
      <c r="D430" s="79" t="str">
        <f>IFERROR(IF(C430="No CAS","",INDEX('[1]DEQ Pollutant List'!$C$7:$C$611,MATCH('[1]5. Pollutant Emissions - MB'!C429,'[1]DEQ Pollutant List'!$B$7:$B$611,0))),"")</f>
        <v/>
      </c>
      <c r="E430" s="113" t="str">
        <f>IFERROR(IF(OR($C430="",$C430="No CAS"),INDEX('DEQ Pollutant List'!$A$7:$A$611,MATCH($D430,'DEQ Pollutant List'!$C$7:$C$611,0)),INDEX('DEQ Pollutant List'!$A$7:$A$611,MATCH($C430,'DEQ Pollutant List'!$B$7:$B$611,0))),"")</f>
        <v/>
      </c>
      <c r="F430" s="136"/>
      <c r="G430" s="137"/>
      <c r="H430" s="102"/>
      <c r="I430" s="100"/>
      <c r="J430" s="103"/>
      <c r="K430" s="81"/>
      <c r="L430" s="100"/>
      <c r="M430" s="103"/>
      <c r="N430" s="81"/>
    </row>
    <row r="431" spans="1:14">
      <c r="A431" s="77"/>
      <c r="B431" s="131"/>
      <c r="C431" s="135"/>
      <c r="D431" s="79" t="str">
        <f>IFERROR(IF(C431="No CAS","",INDEX('[1]DEQ Pollutant List'!$C$7:$C$611,MATCH('[1]5. Pollutant Emissions - MB'!C430,'[1]DEQ Pollutant List'!$B$7:$B$611,0))),"")</f>
        <v/>
      </c>
      <c r="E431" s="113" t="str">
        <f>IFERROR(IF(OR($C431="",$C431="No CAS"),INDEX('DEQ Pollutant List'!$A$7:$A$611,MATCH($D431,'DEQ Pollutant List'!$C$7:$C$611,0)),INDEX('DEQ Pollutant List'!$A$7:$A$611,MATCH($C431,'DEQ Pollutant List'!$B$7:$B$611,0))),"")</f>
        <v/>
      </c>
      <c r="F431" s="136"/>
      <c r="G431" s="137"/>
      <c r="H431" s="102"/>
      <c r="I431" s="100"/>
      <c r="J431" s="103"/>
      <c r="K431" s="81"/>
      <c r="L431" s="100"/>
      <c r="M431" s="103"/>
      <c r="N431" s="81"/>
    </row>
    <row r="432" spans="1:14">
      <c r="A432" s="77"/>
      <c r="B432" s="131"/>
      <c r="C432" s="135"/>
      <c r="D432" s="79" t="str">
        <f>IFERROR(IF(C432="No CAS","",INDEX('[1]DEQ Pollutant List'!$C$7:$C$611,MATCH('[1]5. Pollutant Emissions - MB'!C431,'[1]DEQ Pollutant List'!$B$7:$B$611,0))),"")</f>
        <v/>
      </c>
      <c r="E432" s="113" t="str">
        <f>IFERROR(IF(OR($C432="",$C432="No CAS"),INDEX('DEQ Pollutant List'!$A$7:$A$611,MATCH($D432,'DEQ Pollutant List'!$C$7:$C$611,0)),INDEX('DEQ Pollutant List'!$A$7:$A$611,MATCH($C432,'DEQ Pollutant List'!$B$7:$B$611,0))),"")</f>
        <v/>
      </c>
      <c r="F432" s="136"/>
      <c r="G432" s="137"/>
      <c r="H432" s="102"/>
      <c r="I432" s="100"/>
      <c r="J432" s="103"/>
      <c r="K432" s="81"/>
      <c r="L432" s="100"/>
      <c r="M432" s="103"/>
      <c r="N432" s="81"/>
    </row>
    <row r="433" spans="1:14">
      <c r="A433" s="77"/>
      <c r="B433" s="131"/>
      <c r="C433" s="135"/>
      <c r="D433" s="79" t="str">
        <f>IFERROR(IF(C433="No CAS","",INDEX('[1]DEQ Pollutant List'!$C$7:$C$611,MATCH('[1]5. Pollutant Emissions - MB'!C432,'[1]DEQ Pollutant List'!$B$7:$B$611,0))),"")</f>
        <v/>
      </c>
      <c r="E433" s="113" t="str">
        <f>IFERROR(IF(OR($C433="",$C433="No CAS"),INDEX('DEQ Pollutant List'!$A$7:$A$611,MATCH($D433,'DEQ Pollutant List'!$C$7:$C$611,0)),INDEX('DEQ Pollutant List'!$A$7:$A$611,MATCH($C433,'DEQ Pollutant List'!$B$7:$B$611,0))),"")</f>
        <v/>
      </c>
      <c r="F433" s="136"/>
      <c r="G433" s="137"/>
      <c r="H433" s="102"/>
      <c r="I433" s="100"/>
      <c r="J433" s="103"/>
      <c r="K433" s="81"/>
      <c r="L433" s="100"/>
      <c r="M433" s="103"/>
      <c r="N433" s="81"/>
    </row>
    <row r="434" spans="1:14">
      <c r="A434" s="77"/>
      <c r="B434" s="131"/>
      <c r="C434" s="135"/>
      <c r="D434" s="79" t="str">
        <f>IFERROR(IF(C434="No CAS","",INDEX('[1]DEQ Pollutant List'!$C$7:$C$611,MATCH('[1]5. Pollutant Emissions - MB'!C433,'[1]DEQ Pollutant List'!$B$7:$B$611,0))),"")</f>
        <v/>
      </c>
      <c r="E434" s="113" t="str">
        <f>IFERROR(IF(OR($C434="",$C434="No CAS"),INDEX('DEQ Pollutant List'!$A$7:$A$611,MATCH($D434,'DEQ Pollutant List'!$C$7:$C$611,0)),INDEX('DEQ Pollutant List'!$A$7:$A$611,MATCH($C434,'DEQ Pollutant List'!$B$7:$B$611,0))),"")</f>
        <v/>
      </c>
      <c r="F434" s="136"/>
      <c r="G434" s="137"/>
      <c r="H434" s="102"/>
      <c r="I434" s="100"/>
      <c r="J434" s="103"/>
      <c r="K434" s="81"/>
      <c r="L434" s="100"/>
      <c r="M434" s="103"/>
      <c r="N434" s="81"/>
    </row>
    <row r="435" spans="1:14">
      <c r="A435" s="77"/>
      <c r="B435" s="131"/>
      <c r="C435" s="135"/>
      <c r="D435" s="79" t="str">
        <f>IFERROR(IF(C435="No CAS","",INDEX('[1]DEQ Pollutant List'!$C$7:$C$611,MATCH('[1]5. Pollutant Emissions - MB'!C434,'[1]DEQ Pollutant List'!$B$7:$B$611,0))),"")</f>
        <v/>
      </c>
      <c r="E435" s="113" t="str">
        <f>IFERROR(IF(OR($C435="",$C435="No CAS"),INDEX('DEQ Pollutant List'!$A$7:$A$611,MATCH($D435,'DEQ Pollutant List'!$C$7:$C$611,0)),INDEX('DEQ Pollutant List'!$A$7:$A$611,MATCH($C435,'DEQ Pollutant List'!$B$7:$B$611,0))),"")</f>
        <v/>
      </c>
      <c r="F435" s="136"/>
      <c r="G435" s="137"/>
      <c r="H435" s="102"/>
      <c r="I435" s="100"/>
      <c r="J435" s="103"/>
      <c r="K435" s="81"/>
      <c r="L435" s="100"/>
      <c r="M435" s="103"/>
      <c r="N435" s="81"/>
    </row>
    <row r="436" spans="1:14">
      <c r="A436" s="77"/>
      <c r="B436" s="131"/>
      <c r="C436" s="135"/>
      <c r="D436" s="79" t="str">
        <f>IFERROR(IF(C436="No CAS","",INDEX('[1]DEQ Pollutant List'!$C$7:$C$611,MATCH('[1]5. Pollutant Emissions - MB'!C435,'[1]DEQ Pollutant List'!$B$7:$B$611,0))),"")</f>
        <v/>
      </c>
      <c r="E436" s="113" t="str">
        <f>IFERROR(IF(OR($C436="",$C436="No CAS"),INDEX('DEQ Pollutant List'!$A$7:$A$611,MATCH($D436,'DEQ Pollutant List'!$C$7:$C$611,0)),INDEX('DEQ Pollutant List'!$A$7:$A$611,MATCH($C436,'DEQ Pollutant List'!$B$7:$B$611,0))),"")</f>
        <v/>
      </c>
      <c r="F436" s="136"/>
      <c r="G436" s="137"/>
      <c r="H436" s="102"/>
      <c r="I436" s="100"/>
      <c r="J436" s="103"/>
      <c r="K436" s="81"/>
      <c r="L436" s="100"/>
      <c r="M436" s="103"/>
      <c r="N436" s="81"/>
    </row>
    <row r="437" spans="1:14">
      <c r="A437" s="77"/>
      <c r="B437" s="131"/>
      <c r="C437" s="135"/>
      <c r="D437" s="79" t="str">
        <f>IFERROR(IF(C437="No CAS","",INDEX('[1]DEQ Pollutant List'!$C$7:$C$611,MATCH('[1]5. Pollutant Emissions - MB'!C436,'[1]DEQ Pollutant List'!$B$7:$B$611,0))),"")</f>
        <v/>
      </c>
      <c r="E437" s="113" t="str">
        <f>IFERROR(IF(OR($C437="",$C437="No CAS"),INDEX('DEQ Pollutant List'!$A$7:$A$611,MATCH($D437,'DEQ Pollutant List'!$C$7:$C$611,0)),INDEX('DEQ Pollutant List'!$A$7:$A$611,MATCH($C437,'DEQ Pollutant List'!$B$7:$B$611,0))),"")</f>
        <v/>
      </c>
      <c r="F437" s="136"/>
      <c r="G437" s="137"/>
      <c r="H437" s="102"/>
      <c r="I437" s="100"/>
      <c r="J437" s="103"/>
      <c r="K437" s="81"/>
      <c r="L437" s="100"/>
      <c r="M437" s="103"/>
      <c r="N437" s="81"/>
    </row>
    <row r="438" spans="1:14">
      <c r="A438" s="77"/>
      <c r="B438" s="131"/>
      <c r="C438" s="135"/>
      <c r="D438" s="79" t="str">
        <f>IFERROR(IF(C438="No CAS","",INDEX('[1]DEQ Pollutant List'!$C$7:$C$611,MATCH('[1]5. Pollutant Emissions - MB'!C437,'[1]DEQ Pollutant List'!$B$7:$B$611,0))),"")</f>
        <v/>
      </c>
      <c r="E438" s="113" t="str">
        <f>IFERROR(IF(OR($C438="",$C438="No CAS"),INDEX('DEQ Pollutant List'!$A$7:$A$611,MATCH($D438,'DEQ Pollutant List'!$C$7:$C$611,0)),INDEX('DEQ Pollutant List'!$A$7:$A$611,MATCH($C438,'DEQ Pollutant List'!$B$7:$B$611,0))),"")</f>
        <v/>
      </c>
      <c r="F438" s="136"/>
      <c r="G438" s="137"/>
      <c r="H438" s="102"/>
      <c r="I438" s="100"/>
      <c r="J438" s="103"/>
      <c r="K438" s="81"/>
      <c r="L438" s="100"/>
      <c r="M438" s="103"/>
      <c r="N438" s="81"/>
    </row>
    <row r="439" spans="1:14">
      <c r="A439" s="77"/>
      <c r="B439" s="131"/>
      <c r="C439" s="135"/>
      <c r="D439" s="79" t="str">
        <f>IFERROR(IF(C439="No CAS","",INDEX('[1]DEQ Pollutant List'!$C$7:$C$611,MATCH('[1]5. Pollutant Emissions - MB'!C438,'[1]DEQ Pollutant List'!$B$7:$B$611,0))),"")</f>
        <v/>
      </c>
      <c r="E439" s="113" t="str">
        <f>IFERROR(IF(OR($C439="",$C439="No CAS"),INDEX('DEQ Pollutant List'!$A$7:$A$611,MATCH($D439,'DEQ Pollutant List'!$C$7:$C$611,0)),INDEX('DEQ Pollutant List'!$A$7:$A$611,MATCH($C439,'DEQ Pollutant List'!$B$7:$B$611,0))),"")</f>
        <v/>
      </c>
      <c r="F439" s="136"/>
      <c r="G439" s="137"/>
      <c r="H439" s="102"/>
      <c r="I439" s="100"/>
      <c r="J439" s="103"/>
      <c r="K439" s="81"/>
      <c r="L439" s="100"/>
      <c r="M439" s="103"/>
      <c r="N439" s="81"/>
    </row>
    <row r="440" spans="1:14">
      <c r="A440" s="77"/>
      <c r="B440" s="131"/>
      <c r="C440" s="135"/>
      <c r="D440" s="79" t="str">
        <f>IFERROR(IF(C440="No CAS","",INDEX('[1]DEQ Pollutant List'!$C$7:$C$611,MATCH('[1]5. Pollutant Emissions - MB'!C439,'[1]DEQ Pollutant List'!$B$7:$B$611,0))),"")</f>
        <v/>
      </c>
      <c r="E440" s="113" t="str">
        <f>IFERROR(IF(OR($C440="",$C440="No CAS"),INDEX('DEQ Pollutant List'!$A$7:$A$611,MATCH($D440,'DEQ Pollutant List'!$C$7:$C$611,0)),INDEX('DEQ Pollutant List'!$A$7:$A$611,MATCH($C440,'DEQ Pollutant List'!$B$7:$B$611,0))),"")</f>
        <v/>
      </c>
      <c r="F440" s="136"/>
      <c r="G440" s="137"/>
      <c r="H440" s="102"/>
      <c r="I440" s="100"/>
      <c r="J440" s="103"/>
      <c r="K440" s="81"/>
      <c r="L440" s="100"/>
      <c r="M440" s="103"/>
      <c r="N440" s="81"/>
    </row>
    <row r="441" spans="1:14">
      <c r="A441" s="77"/>
      <c r="B441" s="131"/>
      <c r="C441" s="135"/>
      <c r="D441" s="79" t="str">
        <f>IFERROR(IF(C441="No CAS","",INDEX('[1]DEQ Pollutant List'!$C$7:$C$611,MATCH('[1]5. Pollutant Emissions - MB'!C440,'[1]DEQ Pollutant List'!$B$7:$B$611,0))),"")</f>
        <v/>
      </c>
      <c r="E441" s="113" t="str">
        <f>IFERROR(IF(OR($C441="",$C441="No CAS"),INDEX('DEQ Pollutant List'!$A$7:$A$611,MATCH($D441,'DEQ Pollutant List'!$C$7:$C$611,0)),INDEX('DEQ Pollutant List'!$A$7:$A$611,MATCH($C441,'DEQ Pollutant List'!$B$7:$B$611,0))),"")</f>
        <v/>
      </c>
      <c r="F441" s="136"/>
      <c r="G441" s="137"/>
      <c r="H441" s="102"/>
      <c r="I441" s="100"/>
      <c r="J441" s="103"/>
      <c r="K441" s="81"/>
      <c r="L441" s="100"/>
      <c r="M441" s="103"/>
      <c r="N441" s="81"/>
    </row>
    <row r="442" spans="1:14">
      <c r="A442" s="77"/>
      <c r="B442" s="131"/>
      <c r="C442" s="135"/>
      <c r="D442" s="79" t="str">
        <f>IFERROR(IF(C442="No CAS","",INDEX('[1]DEQ Pollutant List'!$C$7:$C$611,MATCH('[1]5. Pollutant Emissions - MB'!C441,'[1]DEQ Pollutant List'!$B$7:$B$611,0))),"")</f>
        <v/>
      </c>
      <c r="E442" s="113" t="str">
        <f>IFERROR(IF(OR($C442="",$C442="No CAS"),INDEX('DEQ Pollutant List'!$A$7:$A$611,MATCH($D442,'DEQ Pollutant List'!$C$7:$C$611,0)),INDEX('DEQ Pollutant List'!$A$7:$A$611,MATCH($C442,'DEQ Pollutant List'!$B$7:$B$611,0))),"")</f>
        <v/>
      </c>
      <c r="F442" s="136"/>
      <c r="G442" s="137"/>
      <c r="H442" s="102"/>
      <c r="I442" s="100"/>
      <c r="J442" s="103"/>
      <c r="K442" s="81"/>
      <c r="L442" s="100"/>
      <c r="M442" s="103"/>
      <c r="N442" s="81"/>
    </row>
    <row r="443" spans="1:14">
      <c r="A443" s="77"/>
      <c r="B443" s="131"/>
      <c r="C443" s="135"/>
      <c r="D443" s="79" t="str">
        <f>IFERROR(IF(C443="No CAS","",INDEX('[1]DEQ Pollutant List'!$C$7:$C$611,MATCH('[1]5. Pollutant Emissions - MB'!C442,'[1]DEQ Pollutant List'!$B$7:$B$611,0))),"")</f>
        <v/>
      </c>
      <c r="E443" s="113" t="str">
        <f>IFERROR(IF(OR($C443="",$C443="No CAS"),INDEX('DEQ Pollutant List'!$A$7:$A$611,MATCH($D443,'DEQ Pollutant List'!$C$7:$C$611,0)),INDEX('DEQ Pollutant List'!$A$7:$A$611,MATCH($C443,'DEQ Pollutant List'!$B$7:$B$611,0))),"")</f>
        <v/>
      </c>
      <c r="F443" s="136"/>
      <c r="G443" s="137"/>
      <c r="H443" s="102"/>
      <c r="I443" s="100"/>
      <c r="J443" s="103"/>
      <c r="K443" s="81"/>
      <c r="L443" s="100"/>
      <c r="M443" s="103"/>
      <c r="N443" s="81"/>
    </row>
    <row r="444" spans="1:14">
      <c r="A444" s="77"/>
      <c r="B444" s="131"/>
      <c r="C444" s="135"/>
      <c r="D444" s="79" t="str">
        <f>IFERROR(IF(C444="No CAS","",INDEX('[1]DEQ Pollutant List'!$C$7:$C$611,MATCH('[1]5. Pollutant Emissions - MB'!C443,'[1]DEQ Pollutant List'!$B$7:$B$611,0))),"")</f>
        <v/>
      </c>
      <c r="E444" s="113" t="str">
        <f>IFERROR(IF(OR($C444="",$C444="No CAS"),INDEX('DEQ Pollutant List'!$A$7:$A$611,MATCH($D444,'DEQ Pollutant List'!$C$7:$C$611,0)),INDEX('DEQ Pollutant List'!$A$7:$A$611,MATCH($C444,'DEQ Pollutant List'!$B$7:$B$611,0))),"")</f>
        <v/>
      </c>
      <c r="F444" s="136"/>
      <c r="G444" s="137"/>
      <c r="H444" s="102"/>
      <c r="I444" s="100"/>
      <c r="J444" s="103"/>
      <c r="K444" s="81"/>
      <c r="L444" s="100"/>
      <c r="M444" s="103"/>
      <c r="N444" s="81"/>
    </row>
    <row r="445" spans="1:14">
      <c r="A445" s="77"/>
      <c r="B445" s="131"/>
      <c r="C445" s="135"/>
      <c r="D445" s="79" t="str">
        <f>IFERROR(IF(C445="No CAS","",INDEX('[1]DEQ Pollutant List'!$C$7:$C$611,MATCH('[1]5. Pollutant Emissions - MB'!C444,'[1]DEQ Pollutant List'!$B$7:$B$611,0))),"")</f>
        <v/>
      </c>
      <c r="E445" s="113" t="str">
        <f>IFERROR(IF(OR($C445="",$C445="No CAS"),INDEX('DEQ Pollutant List'!$A$7:$A$611,MATCH($D445,'DEQ Pollutant List'!$C$7:$C$611,0)),INDEX('DEQ Pollutant List'!$A$7:$A$611,MATCH($C445,'DEQ Pollutant List'!$B$7:$B$611,0))),"")</f>
        <v/>
      </c>
      <c r="F445" s="136"/>
      <c r="G445" s="137"/>
      <c r="H445" s="102"/>
      <c r="I445" s="100"/>
      <c r="J445" s="103"/>
      <c r="K445" s="81"/>
      <c r="L445" s="100"/>
      <c r="M445" s="103"/>
      <c r="N445" s="81"/>
    </row>
    <row r="446" spans="1:14">
      <c r="A446" s="77"/>
      <c r="B446" s="131"/>
      <c r="C446" s="135"/>
      <c r="D446" s="79" t="str">
        <f>IFERROR(IF(C446="No CAS","",INDEX('[1]DEQ Pollutant List'!$C$7:$C$611,MATCH('[1]5. Pollutant Emissions - MB'!C445,'[1]DEQ Pollutant List'!$B$7:$B$611,0))),"")</f>
        <v/>
      </c>
      <c r="E446" s="113" t="str">
        <f>IFERROR(IF(OR($C446="",$C446="No CAS"),INDEX('DEQ Pollutant List'!$A$7:$A$611,MATCH($D446,'DEQ Pollutant List'!$C$7:$C$611,0)),INDEX('DEQ Pollutant List'!$A$7:$A$611,MATCH($C446,'DEQ Pollutant List'!$B$7:$B$611,0))),"")</f>
        <v/>
      </c>
      <c r="F446" s="136"/>
      <c r="G446" s="137"/>
      <c r="H446" s="102"/>
      <c r="I446" s="100"/>
      <c r="J446" s="103"/>
      <c r="K446" s="81"/>
      <c r="L446" s="100"/>
      <c r="M446" s="103"/>
      <c r="N446" s="81"/>
    </row>
    <row r="447" spans="1:14">
      <c r="A447" s="77"/>
      <c r="B447" s="131"/>
      <c r="C447" s="135"/>
      <c r="D447" s="79" t="str">
        <f>IFERROR(IF(C447="No CAS","",INDEX('[1]DEQ Pollutant List'!$C$7:$C$611,MATCH('[1]5. Pollutant Emissions - MB'!C446,'[1]DEQ Pollutant List'!$B$7:$B$611,0))),"")</f>
        <v/>
      </c>
      <c r="E447" s="113" t="str">
        <f>IFERROR(IF(OR($C447="",$C447="No CAS"),INDEX('DEQ Pollutant List'!$A$7:$A$611,MATCH($D447,'DEQ Pollutant List'!$C$7:$C$611,0)),INDEX('DEQ Pollutant List'!$A$7:$A$611,MATCH($C447,'DEQ Pollutant List'!$B$7:$B$611,0))),"")</f>
        <v/>
      </c>
      <c r="F447" s="136"/>
      <c r="G447" s="137"/>
      <c r="H447" s="102"/>
      <c r="I447" s="100"/>
      <c r="J447" s="103"/>
      <c r="K447" s="81"/>
      <c r="L447" s="100"/>
      <c r="M447" s="103"/>
      <c r="N447" s="81"/>
    </row>
    <row r="448" spans="1:14">
      <c r="A448" s="77"/>
      <c r="B448" s="131"/>
      <c r="C448" s="135"/>
      <c r="D448" s="79" t="str">
        <f>IFERROR(IF(C448="No CAS","",INDEX('[1]DEQ Pollutant List'!$C$7:$C$611,MATCH('[1]5. Pollutant Emissions - MB'!C447,'[1]DEQ Pollutant List'!$B$7:$B$611,0))),"")</f>
        <v/>
      </c>
      <c r="E448" s="113" t="str">
        <f>IFERROR(IF(OR($C448="",$C448="No CAS"),INDEX('DEQ Pollutant List'!$A$7:$A$611,MATCH($D448,'DEQ Pollutant List'!$C$7:$C$611,0)),INDEX('DEQ Pollutant List'!$A$7:$A$611,MATCH($C448,'DEQ Pollutant List'!$B$7:$B$611,0))),"")</f>
        <v/>
      </c>
      <c r="F448" s="136"/>
      <c r="G448" s="137"/>
      <c r="H448" s="102"/>
      <c r="I448" s="100"/>
      <c r="J448" s="103"/>
      <c r="K448" s="81"/>
      <c r="L448" s="100"/>
      <c r="M448" s="103"/>
      <c r="N448" s="81"/>
    </row>
    <row r="449" spans="1:14">
      <c r="A449" s="77"/>
      <c r="B449" s="131"/>
      <c r="C449" s="135"/>
      <c r="D449" s="79" t="str">
        <f>IFERROR(IF(C449="No CAS","",INDEX('[1]DEQ Pollutant List'!$C$7:$C$611,MATCH('[1]5. Pollutant Emissions - MB'!C448,'[1]DEQ Pollutant List'!$B$7:$B$611,0))),"")</f>
        <v/>
      </c>
      <c r="E449" s="113" t="str">
        <f>IFERROR(IF(OR($C449="",$C449="No CAS"),INDEX('DEQ Pollutant List'!$A$7:$A$611,MATCH($D449,'DEQ Pollutant List'!$C$7:$C$611,0)),INDEX('DEQ Pollutant List'!$A$7:$A$611,MATCH($C449,'DEQ Pollutant List'!$B$7:$B$611,0))),"")</f>
        <v/>
      </c>
      <c r="F449" s="136"/>
      <c r="G449" s="137"/>
      <c r="H449" s="102"/>
      <c r="I449" s="100"/>
      <c r="J449" s="103"/>
      <c r="K449" s="81"/>
      <c r="L449" s="100"/>
      <c r="M449" s="103"/>
      <c r="N449" s="81"/>
    </row>
    <row r="450" spans="1:14">
      <c r="A450" s="77"/>
      <c r="B450" s="131"/>
      <c r="C450" s="135"/>
      <c r="D450" s="79" t="str">
        <f>IFERROR(IF(C450="No CAS","",INDEX('[1]DEQ Pollutant List'!$C$7:$C$611,MATCH('[1]5. Pollutant Emissions - MB'!C449,'[1]DEQ Pollutant List'!$B$7:$B$611,0))),"")</f>
        <v/>
      </c>
      <c r="E450" s="113" t="str">
        <f>IFERROR(IF(OR($C450="",$C450="No CAS"),INDEX('DEQ Pollutant List'!$A$7:$A$611,MATCH($D450,'DEQ Pollutant List'!$C$7:$C$611,0)),INDEX('DEQ Pollutant List'!$A$7:$A$611,MATCH($C450,'DEQ Pollutant List'!$B$7:$B$611,0))),"")</f>
        <v/>
      </c>
      <c r="F450" s="136"/>
      <c r="G450" s="137"/>
      <c r="H450" s="102"/>
      <c r="I450" s="100"/>
      <c r="J450" s="103"/>
      <c r="K450" s="81"/>
      <c r="L450" s="100"/>
      <c r="M450" s="103"/>
      <c r="N450" s="81"/>
    </row>
    <row r="451" spans="1:14">
      <c r="A451" s="77"/>
      <c r="B451" s="131"/>
      <c r="C451" s="135"/>
      <c r="D451" s="79" t="str">
        <f>IFERROR(IF(C451="No CAS","",INDEX('[1]DEQ Pollutant List'!$C$7:$C$611,MATCH('[1]5. Pollutant Emissions - MB'!C450,'[1]DEQ Pollutant List'!$B$7:$B$611,0))),"")</f>
        <v/>
      </c>
      <c r="E451" s="113" t="str">
        <f>IFERROR(IF(OR($C451="",$C451="No CAS"),INDEX('DEQ Pollutant List'!$A$7:$A$611,MATCH($D451,'DEQ Pollutant List'!$C$7:$C$611,0)),INDEX('DEQ Pollutant List'!$A$7:$A$611,MATCH($C451,'DEQ Pollutant List'!$B$7:$B$611,0))),"")</f>
        <v/>
      </c>
      <c r="F451" s="136"/>
      <c r="G451" s="137"/>
      <c r="H451" s="102"/>
      <c r="I451" s="100"/>
      <c r="J451" s="103"/>
      <c r="K451" s="81"/>
      <c r="L451" s="100"/>
      <c r="M451" s="103"/>
      <c r="N451" s="81"/>
    </row>
    <row r="452" spans="1:14">
      <c r="A452" s="77"/>
      <c r="B452" s="131"/>
      <c r="C452" s="135"/>
      <c r="D452" s="79" t="str">
        <f>IFERROR(IF(C452="No CAS","",INDEX('[1]DEQ Pollutant List'!$C$7:$C$611,MATCH('[1]5. Pollutant Emissions - MB'!C451,'[1]DEQ Pollutant List'!$B$7:$B$611,0))),"")</f>
        <v/>
      </c>
      <c r="E452" s="113" t="str">
        <f>IFERROR(IF(OR($C452="",$C452="No CAS"),INDEX('DEQ Pollutant List'!$A$7:$A$611,MATCH($D452,'DEQ Pollutant List'!$C$7:$C$611,0)),INDEX('DEQ Pollutant List'!$A$7:$A$611,MATCH($C452,'DEQ Pollutant List'!$B$7:$B$611,0))),"")</f>
        <v/>
      </c>
      <c r="F452" s="136"/>
      <c r="G452" s="137"/>
      <c r="H452" s="102"/>
      <c r="I452" s="100"/>
      <c r="J452" s="103"/>
      <c r="K452" s="81"/>
      <c r="L452" s="100"/>
      <c r="M452" s="103"/>
      <c r="N452" s="81"/>
    </row>
    <row r="453" spans="1:14">
      <c r="A453" s="77"/>
      <c r="B453" s="131"/>
      <c r="C453" s="135"/>
      <c r="D453" s="79" t="str">
        <f>IFERROR(IF(C453="No CAS","",INDEX('[1]DEQ Pollutant List'!$C$7:$C$611,MATCH('[1]5. Pollutant Emissions - MB'!C452,'[1]DEQ Pollutant List'!$B$7:$B$611,0))),"")</f>
        <v/>
      </c>
      <c r="E453" s="113" t="str">
        <f>IFERROR(IF(OR($C453="",$C453="No CAS"),INDEX('DEQ Pollutant List'!$A$7:$A$611,MATCH($D453,'DEQ Pollutant List'!$C$7:$C$611,0)),INDEX('DEQ Pollutant List'!$A$7:$A$611,MATCH($C453,'DEQ Pollutant List'!$B$7:$B$611,0))),"")</f>
        <v/>
      </c>
      <c r="F453" s="136"/>
      <c r="G453" s="137"/>
      <c r="H453" s="102"/>
      <c r="I453" s="100"/>
      <c r="J453" s="103"/>
      <c r="K453" s="81"/>
      <c r="L453" s="100"/>
      <c r="M453" s="103"/>
      <c r="N453" s="81"/>
    </row>
    <row r="454" spans="1:14">
      <c r="A454" s="77"/>
      <c r="B454" s="131"/>
      <c r="C454" s="135"/>
      <c r="D454" s="79" t="str">
        <f>IFERROR(IF(C454="No CAS","",INDEX('[1]DEQ Pollutant List'!$C$7:$C$611,MATCH('[1]5. Pollutant Emissions - MB'!C453,'[1]DEQ Pollutant List'!$B$7:$B$611,0))),"")</f>
        <v/>
      </c>
      <c r="E454" s="113" t="str">
        <f>IFERROR(IF(OR($C454="",$C454="No CAS"),INDEX('DEQ Pollutant List'!$A$7:$A$611,MATCH($D454,'DEQ Pollutant List'!$C$7:$C$611,0)),INDEX('DEQ Pollutant List'!$A$7:$A$611,MATCH($C454,'DEQ Pollutant List'!$B$7:$B$611,0))),"")</f>
        <v/>
      </c>
      <c r="F454" s="136"/>
      <c r="G454" s="137"/>
      <c r="H454" s="102"/>
      <c r="I454" s="100"/>
      <c r="J454" s="103"/>
      <c r="K454" s="81"/>
      <c r="L454" s="100"/>
      <c r="M454" s="103"/>
      <c r="N454" s="81"/>
    </row>
    <row r="455" spans="1:14">
      <c r="A455" s="77"/>
      <c r="B455" s="131"/>
      <c r="C455" s="135"/>
      <c r="D455" s="79" t="str">
        <f>IFERROR(IF(C455="No CAS","",INDEX('[1]DEQ Pollutant List'!$C$7:$C$611,MATCH('[1]5. Pollutant Emissions - MB'!C454,'[1]DEQ Pollutant List'!$B$7:$B$611,0))),"")</f>
        <v/>
      </c>
      <c r="E455" s="113" t="str">
        <f>IFERROR(IF(OR($C455="",$C455="No CAS"),INDEX('DEQ Pollutant List'!$A$7:$A$611,MATCH($D455,'DEQ Pollutant List'!$C$7:$C$611,0)),INDEX('DEQ Pollutant List'!$A$7:$A$611,MATCH($C455,'DEQ Pollutant List'!$B$7:$B$611,0))),"")</f>
        <v/>
      </c>
      <c r="F455" s="136"/>
      <c r="G455" s="137"/>
      <c r="H455" s="102"/>
      <c r="I455" s="100"/>
      <c r="J455" s="103"/>
      <c r="K455" s="81"/>
      <c r="L455" s="100"/>
      <c r="M455" s="103"/>
      <c r="N455" s="81"/>
    </row>
    <row r="456" spans="1:14">
      <c r="A456" s="77"/>
      <c r="B456" s="131"/>
      <c r="C456" s="135"/>
      <c r="D456" s="79" t="str">
        <f>IFERROR(IF(C456="No CAS","",INDEX('[1]DEQ Pollutant List'!$C$7:$C$611,MATCH('[1]5. Pollutant Emissions - MB'!C455,'[1]DEQ Pollutant List'!$B$7:$B$611,0))),"")</f>
        <v/>
      </c>
      <c r="E456" s="113" t="str">
        <f>IFERROR(IF(OR($C456="",$C456="No CAS"),INDEX('DEQ Pollutant List'!$A$7:$A$611,MATCH($D456,'DEQ Pollutant List'!$C$7:$C$611,0)),INDEX('DEQ Pollutant List'!$A$7:$A$611,MATCH($C456,'DEQ Pollutant List'!$B$7:$B$611,0))),"")</f>
        <v/>
      </c>
      <c r="F456" s="136"/>
      <c r="G456" s="137"/>
      <c r="H456" s="102"/>
      <c r="I456" s="100"/>
      <c r="J456" s="103"/>
      <c r="K456" s="81"/>
      <c r="L456" s="100"/>
      <c r="M456" s="103"/>
      <c r="N456" s="81"/>
    </row>
    <row r="457" spans="1:14">
      <c r="A457" s="77"/>
      <c r="B457" s="131"/>
      <c r="C457" s="135"/>
      <c r="D457" s="79" t="str">
        <f>IFERROR(IF(C457="No CAS","",INDEX('[1]DEQ Pollutant List'!$C$7:$C$611,MATCH('[1]5. Pollutant Emissions - MB'!C456,'[1]DEQ Pollutant List'!$B$7:$B$611,0))),"")</f>
        <v/>
      </c>
      <c r="E457" s="113" t="str">
        <f>IFERROR(IF(OR($C457="",$C457="No CAS"),INDEX('DEQ Pollutant List'!$A$7:$A$611,MATCH($D457,'DEQ Pollutant List'!$C$7:$C$611,0)),INDEX('DEQ Pollutant List'!$A$7:$A$611,MATCH($C457,'DEQ Pollutant List'!$B$7:$B$611,0))),"")</f>
        <v/>
      </c>
      <c r="F457" s="136"/>
      <c r="G457" s="137"/>
      <c r="H457" s="102"/>
      <c r="I457" s="100"/>
      <c r="J457" s="103"/>
      <c r="K457" s="81"/>
      <c r="L457" s="100"/>
      <c r="M457" s="103"/>
      <c r="N457" s="81"/>
    </row>
    <row r="458" spans="1:14">
      <c r="A458" s="77"/>
      <c r="B458" s="131"/>
      <c r="C458" s="135"/>
      <c r="D458" s="79" t="str">
        <f>IFERROR(IF(C458="No CAS","",INDEX('[1]DEQ Pollutant List'!$C$7:$C$611,MATCH('[1]5. Pollutant Emissions - MB'!C457,'[1]DEQ Pollutant List'!$B$7:$B$611,0))),"")</f>
        <v/>
      </c>
      <c r="E458" s="113" t="str">
        <f>IFERROR(IF(OR($C458="",$C458="No CAS"),INDEX('DEQ Pollutant List'!$A$7:$A$611,MATCH($D458,'DEQ Pollutant List'!$C$7:$C$611,0)),INDEX('DEQ Pollutant List'!$A$7:$A$611,MATCH($C458,'DEQ Pollutant List'!$B$7:$B$611,0))),"")</f>
        <v/>
      </c>
      <c r="F458" s="136"/>
      <c r="G458" s="137"/>
      <c r="H458" s="102"/>
      <c r="I458" s="100"/>
      <c r="J458" s="103"/>
      <c r="K458" s="81"/>
      <c r="L458" s="100"/>
      <c r="M458" s="103"/>
      <c r="N458" s="81"/>
    </row>
    <row r="459" spans="1:14">
      <c r="A459" s="77"/>
      <c r="B459" s="131"/>
      <c r="C459" s="135"/>
      <c r="D459" s="79" t="str">
        <f>IFERROR(IF(C459="No CAS","",INDEX('[1]DEQ Pollutant List'!$C$7:$C$611,MATCH('[1]5. Pollutant Emissions - MB'!C458,'[1]DEQ Pollutant List'!$B$7:$B$611,0))),"")</f>
        <v/>
      </c>
      <c r="E459" s="113" t="str">
        <f>IFERROR(IF(OR($C459="",$C459="No CAS"),INDEX('DEQ Pollutant List'!$A$7:$A$611,MATCH($D459,'DEQ Pollutant List'!$C$7:$C$611,0)),INDEX('DEQ Pollutant List'!$A$7:$A$611,MATCH($C459,'DEQ Pollutant List'!$B$7:$B$611,0))),"")</f>
        <v/>
      </c>
      <c r="F459" s="136"/>
      <c r="G459" s="137"/>
      <c r="H459" s="102"/>
      <c r="I459" s="100"/>
      <c r="J459" s="103"/>
      <c r="K459" s="81"/>
      <c r="L459" s="100"/>
      <c r="M459" s="103"/>
      <c r="N459" s="81"/>
    </row>
    <row r="460" spans="1:14">
      <c r="A460" s="77"/>
      <c r="B460" s="131"/>
      <c r="C460" s="135"/>
      <c r="D460" s="79" t="str">
        <f>IFERROR(IF(C460="No CAS","",INDEX('[1]DEQ Pollutant List'!$C$7:$C$611,MATCH('[1]5. Pollutant Emissions - MB'!C459,'[1]DEQ Pollutant List'!$B$7:$B$611,0))),"")</f>
        <v/>
      </c>
      <c r="E460" s="113" t="str">
        <f>IFERROR(IF(OR($C460="",$C460="No CAS"),INDEX('DEQ Pollutant List'!$A$7:$A$611,MATCH($D460,'DEQ Pollutant List'!$C$7:$C$611,0)),INDEX('DEQ Pollutant List'!$A$7:$A$611,MATCH($C460,'DEQ Pollutant List'!$B$7:$B$611,0))),"")</f>
        <v/>
      </c>
      <c r="F460" s="136"/>
      <c r="G460" s="137"/>
      <c r="H460" s="102"/>
      <c r="I460" s="100"/>
      <c r="J460" s="103"/>
      <c r="K460" s="81"/>
      <c r="L460" s="100"/>
      <c r="M460" s="103"/>
      <c r="N460" s="81"/>
    </row>
    <row r="461" spans="1:14">
      <c r="A461" s="77"/>
      <c r="B461" s="131"/>
      <c r="C461" s="135"/>
      <c r="D461" s="79" t="str">
        <f>IFERROR(IF(C461="No CAS","",INDEX('[1]DEQ Pollutant List'!$C$7:$C$611,MATCH('[1]5. Pollutant Emissions - MB'!C460,'[1]DEQ Pollutant List'!$B$7:$B$611,0))),"")</f>
        <v/>
      </c>
      <c r="E461" s="113" t="str">
        <f>IFERROR(IF(OR($C461="",$C461="No CAS"),INDEX('DEQ Pollutant List'!$A$7:$A$611,MATCH($D461,'DEQ Pollutant List'!$C$7:$C$611,0)),INDEX('DEQ Pollutant List'!$A$7:$A$611,MATCH($C461,'DEQ Pollutant List'!$B$7:$B$611,0))),"")</f>
        <v/>
      </c>
      <c r="F461" s="136"/>
      <c r="G461" s="137"/>
      <c r="H461" s="102"/>
      <c r="I461" s="100"/>
      <c r="J461" s="103"/>
      <c r="K461" s="81"/>
      <c r="L461" s="100"/>
      <c r="M461" s="103"/>
      <c r="N461" s="81"/>
    </row>
    <row r="462" spans="1:14">
      <c r="A462" s="77"/>
      <c r="B462" s="131"/>
      <c r="C462" s="135"/>
      <c r="D462" s="79" t="str">
        <f>IFERROR(IF(C462="No CAS","",INDEX('[1]DEQ Pollutant List'!$C$7:$C$611,MATCH('[1]5. Pollutant Emissions - MB'!C461,'[1]DEQ Pollutant List'!$B$7:$B$611,0))),"")</f>
        <v/>
      </c>
      <c r="E462" s="113" t="str">
        <f>IFERROR(IF(OR($C462="",$C462="No CAS"),INDEX('DEQ Pollutant List'!$A$7:$A$611,MATCH($D462,'DEQ Pollutant List'!$C$7:$C$611,0)),INDEX('DEQ Pollutant List'!$A$7:$A$611,MATCH($C462,'DEQ Pollutant List'!$B$7:$B$611,0))),"")</f>
        <v/>
      </c>
      <c r="F462" s="136"/>
      <c r="G462" s="137"/>
      <c r="H462" s="102"/>
      <c r="I462" s="100"/>
      <c r="J462" s="103"/>
      <c r="K462" s="81"/>
      <c r="L462" s="100"/>
      <c r="M462" s="103"/>
      <c r="N462" s="81"/>
    </row>
    <row r="463" spans="1:14">
      <c r="A463" s="77"/>
      <c r="B463" s="131"/>
      <c r="C463" s="135"/>
      <c r="D463" s="79" t="str">
        <f>IFERROR(IF(C463="No CAS","",INDEX('[1]DEQ Pollutant List'!$C$7:$C$611,MATCH('[1]5. Pollutant Emissions - MB'!C462,'[1]DEQ Pollutant List'!$B$7:$B$611,0))),"")</f>
        <v/>
      </c>
      <c r="E463" s="113" t="str">
        <f>IFERROR(IF(OR($C463="",$C463="No CAS"),INDEX('DEQ Pollutant List'!$A$7:$A$611,MATCH($D463,'DEQ Pollutant List'!$C$7:$C$611,0)),INDEX('DEQ Pollutant List'!$A$7:$A$611,MATCH($C463,'DEQ Pollutant List'!$B$7:$B$611,0))),"")</f>
        <v/>
      </c>
      <c r="F463" s="136"/>
      <c r="G463" s="137"/>
      <c r="H463" s="102"/>
      <c r="I463" s="100"/>
      <c r="J463" s="103"/>
      <c r="K463" s="81"/>
      <c r="L463" s="100"/>
      <c r="M463" s="103"/>
      <c r="N463" s="81"/>
    </row>
    <row r="464" spans="1:14">
      <c r="A464" s="77"/>
      <c r="B464" s="131"/>
      <c r="C464" s="135"/>
      <c r="D464" s="79" t="str">
        <f>IFERROR(IF(C464="No CAS","",INDEX('[1]DEQ Pollutant List'!$C$7:$C$611,MATCH('[1]5. Pollutant Emissions - MB'!C463,'[1]DEQ Pollutant List'!$B$7:$B$611,0))),"")</f>
        <v/>
      </c>
      <c r="E464" s="113" t="str">
        <f>IFERROR(IF(OR($C464="",$C464="No CAS"),INDEX('DEQ Pollutant List'!$A$7:$A$611,MATCH($D464,'DEQ Pollutant List'!$C$7:$C$611,0)),INDEX('DEQ Pollutant List'!$A$7:$A$611,MATCH($C464,'DEQ Pollutant List'!$B$7:$B$611,0))),"")</f>
        <v/>
      </c>
      <c r="F464" s="136"/>
      <c r="G464" s="137"/>
      <c r="H464" s="102"/>
      <c r="I464" s="100"/>
      <c r="J464" s="103"/>
      <c r="K464" s="81"/>
      <c r="L464" s="100"/>
      <c r="M464" s="103"/>
      <c r="N464" s="81"/>
    </row>
    <row r="465" spans="1:14">
      <c r="A465" s="77"/>
      <c r="B465" s="131"/>
      <c r="C465" s="135"/>
      <c r="D465" s="79" t="str">
        <f>IFERROR(IF(C465="No CAS","",INDEX('[1]DEQ Pollutant List'!$C$7:$C$611,MATCH('[1]5. Pollutant Emissions - MB'!C464,'[1]DEQ Pollutant List'!$B$7:$B$611,0))),"")</f>
        <v/>
      </c>
      <c r="E465" s="113" t="str">
        <f>IFERROR(IF(OR($C465="",$C465="No CAS"),INDEX('DEQ Pollutant List'!$A$7:$A$611,MATCH($D465,'DEQ Pollutant List'!$C$7:$C$611,0)),INDEX('DEQ Pollutant List'!$A$7:$A$611,MATCH($C465,'DEQ Pollutant List'!$B$7:$B$611,0))),"")</f>
        <v/>
      </c>
      <c r="F465" s="136"/>
      <c r="G465" s="137"/>
      <c r="H465" s="102"/>
      <c r="I465" s="100"/>
      <c r="J465" s="103"/>
      <c r="K465" s="81"/>
      <c r="L465" s="100"/>
      <c r="M465" s="103"/>
      <c r="N465" s="81"/>
    </row>
    <row r="466" spans="1:14">
      <c r="A466" s="77"/>
      <c r="B466" s="131"/>
      <c r="C466" s="135"/>
      <c r="D466" s="79" t="str">
        <f>IFERROR(IF(C466="No CAS","",INDEX('[1]DEQ Pollutant List'!$C$7:$C$611,MATCH('[1]5. Pollutant Emissions - MB'!C465,'[1]DEQ Pollutant List'!$B$7:$B$611,0))),"")</f>
        <v/>
      </c>
      <c r="E466" s="113" t="str">
        <f>IFERROR(IF(OR($C466="",$C466="No CAS"),INDEX('DEQ Pollutant List'!$A$7:$A$611,MATCH($D466,'DEQ Pollutant List'!$C$7:$C$611,0)),INDEX('DEQ Pollutant List'!$A$7:$A$611,MATCH($C466,'DEQ Pollutant List'!$B$7:$B$611,0))),"")</f>
        <v/>
      </c>
      <c r="F466" s="136"/>
      <c r="G466" s="137"/>
      <c r="H466" s="102"/>
      <c r="I466" s="100"/>
      <c r="J466" s="103"/>
      <c r="K466" s="81"/>
      <c r="L466" s="100"/>
      <c r="M466" s="103"/>
      <c r="N466" s="81"/>
    </row>
    <row r="467" spans="1:14">
      <c r="A467" s="77"/>
      <c r="B467" s="131"/>
      <c r="C467" s="135"/>
      <c r="D467" s="79" t="str">
        <f>IFERROR(IF(C467="No CAS","",INDEX('[1]DEQ Pollutant List'!$C$7:$C$611,MATCH('[1]5. Pollutant Emissions - MB'!C466,'[1]DEQ Pollutant List'!$B$7:$B$611,0))),"")</f>
        <v/>
      </c>
      <c r="E467" s="113" t="str">
        <f>IFERROR(IF(OR($C467="",$C467="No CAS"),INDEX('DEQ Pollutant List'!$A$7:$A$611,MATCH($D467,'DEQ Pollutant List'!$C$7:$C$611,0)),INDEX('DEQ Pollutant List'!$A$7:$A$611,MATCH($C467,'DEQ Pollutant List'!$B$7:$B$611,0))),"")</f>
        <v/>
      </c>
      <c r="F467" s="136"/>
      <c r="G467" s="137"/>
      <c r="H467" s="102"/>
      <c r="I467" s="100"/>
      <c r="J467" s="103"/>
      <c r="K467" s="81"/>
      <c r="L467" s="100"/>
      <c r="M467" s="103"/>
      <c r="N467" s="81"/>
    </row>
    <row r="468" spans="1:14">
      <c r="A468" s="77"/>
      <c r="B468" s="131"/>
      <c r="C468" s="135"/>
      <c r="D468" s="79" t="str">
        <f>IFERROR(IF(C468="No CAS","",INDEX('[1]DEQ Pollutant List'!$C$7:$C$611,MATCH('[1]5. Pollutant Emissions - MB'!C467,'[1]DEQ Pollutant List'!$B$7:$B$611,0))),"")</f>
        <v/>
      </c>
      <c r="E468" s="113" t="str">
        <f>IFERROR(IF(OR($C468="",$C468="No CAS"),INDEX('DEQ Pollutant List'!$A$7:$A$611,MATCH($D468,'DEQ Pollutant List'!$C$7:$C$611,0)),INDEX('DEQ Pollutant List'!$A$7:$A$611,MATCH($C468,'DEQ Pollutant List'!$B$7:$B$611,0))),"")</f>
        <v/>
      </c>
      <c r="F468" s="136"/>
      <c r="G468" s="137"/>
      <c r="H468" s="102"/>
      <c r="I468" s="100"/>
      <c r="J468" s="103"/>
      <c r="K468" s="81"/>
      <c r="L468" s="100"/>
      <c r="M468" s="103"/>
      <c r="N468" s="81"/>
    </row>
    <row r="469" spans="1:14">
      <c r="A469" s="77"/>
      <c r="B469" s="131"/>
      <c r="C469" s="135"/>
      <c r="D469" s="79" t="str">
        <f>IFERROR(IF(C469="No CAS","",INDEX('[1]DEQ Pollutant List'!$C$7:$C$611,MATCH('[1]5. Pollutant Emissions - MB'!C468,'[1]DEQ Pollutant List'!$B$7:$B$611,0))),"")</f>
        <v/>
      </c>
      <c r="E469" s="113" t="str">
        <f>IFERROR(IF(OR($C469="",$C469="No CAS"),INDEX('DEQ Pollutant List'!$A$7:$A$611,MATCH($D469,'DEQ Pollutant List'!$C$7:$C$611,0)),INDEX('DEQ Pollutant List'!$A$7:$A$611,MATCH($C469,'DEQ Pollutant List'!$B$7:$B$611,0))),"")</f>
        <v/>
      </c>
      <c r="F469" s="136"/>
      <c r="G469" s="137"/>
      <c r="H469" s="102"/>
      <c r="I469" s="100"/>
      <c r="J469" s="103"/>
      <c r="K469" s="81"/>
      <c r="L469" s="100"/>
      <c r="M469" s="103"/>
      <c r="N469" s="81"/>
    </row>
    <row r="470" spans="1:14">
      <c r="A470" s="77"/>
      <c r="B470" s="131"/>
      <c r="C470" s="135"/>
      <c r="D470" s="79" t="str">
        <f>IFERROR(IF(C470="No CAS","",INDEX('[1]DEQ Pollutant List'!$C$7:$C$611,MATCH('[1]5. Pollutant Emissions - MB'!C469,'[1]DEQ Pollutant List'!$B$7:$B$611,0))),"")</f>
        <v/>
      </c>
      <c r="E470" s="113" t="str">
        <f>IFERROR(IF(OR($C470="",$C470="No CAS"),INDEX('DEQ Pollutant List'!$A$7:$A$611,MATCH($D470,'DEQ Pollutant List'!$C$7:$C$611,0)),INDEX('DEQ Pollutant List'!$A$7:$A$611,MATCH($C470,'DEQ Pollutant List'!$B$7:$B$611,0))),"")</f>
        <v/>
      </c>
      <c r="F470" s="136"/>
      <c r="G470" s="137"/>
      <c r="H470" s="102"/>
      <c r="I470" s="100"/>
      <c r="J470" s="103"/>
      <c r="K470" s="81"/>
      <c r="L470" s="100"/>
      <c r="M470" s="103"/>
      <c r="N470" s="81"/>
    </row>
    <row r="471" spans="1:14">
      <c r="A471" s="77"/>
      <c r="B471" s="131"/>
      <c r="C471" s="135"/>
      <c r="D471" s="79" t="str">
        <f>IFERROR(IF(C471="No CAS","",INDEX('[1]DEQ Pollutant List'!$C$7:$C$611,MATCH('[1]5. Pollutant Emissions - MB'!C470,'[1]DEQ Pollutant List'!$B$7:$B$611,0))),"")</f>
        <v/>
      </c>
      <c r="E471" s="113" t="str">
        <f>IFERROR(IF(OR($C471="",$C471="No CAS"),INDEX('DEQ Pollutant List'!$A$7:$A$611,MATCH($D471,'DEQ Pollutant List'!$C$7:$C$611,0)),INDEX('DEQ Pollutant List'!$A$7:$A$611,MATCH($C471,'DEQ Pollutant List'!$B$7:$B$611,0))),"")</f>
        <v/>
      </c>
      <c r="F471" s="136"/>
      <c r="G471" s="137"/>
      <c r="H471" s="102"/>
      <c r="I471" s="100"/>
      <c r="J471" s="103"/>
      <c r="K471" s="81"/>
      <c r="L471" s="100"/>
      <c r="M471" s="103"/>
      <c r="N471" s="81"/>
    </row>
    <row r="472" spans="1:14">
      <c r="A472" s="77"/>
      <c r="B472" s="131"/>
      <c r="C472" s="135"/>
      <c r="D472" s="79" t="str">
        <f>IFERROR(IF(C472="No CAS","",INDEX('[1]DEQ Pollutant List'!$C$7:$C$611,MATCH('[1]5. Pollutant Emissions - MB'!C471,'[1]DEQ Pollutant List'!$B$7:$B$611,0))),"")</f>
        <v/>
      </c>
      <c r="E472" s="113" t="str">
        <f>IFERROR(IF(OR($C472="",$C472="No CAS"),INDEX('DEQ Pollutant List'!$A$7:$A$611,MATCH($D472,'DEQ Pollutant List'!$C$7:$C$611,0)),INDEX('DEQ Pollutant List'!$A$7:$A$611,MATCH($C472,'DEQ Pollutant List'!$B$7:$B$611,0))),"")</f>
        <v/>
      </c>
      <c r="F472" s="136"/>
      <c r="G472" s="137"/>
      <c r="H472" s="102"/>
      <c r="I472" s="100"/>
      <c r="J472" s="103"/>
      <c r="K472" s="81"/>
      <c r="L472" s="100"/>
      <c r="M472" s="103"/>
      <c r="N472" s="81"/>
    </row>
    <row r="473" spans="1:14">
      <c r="A473" s="77"/>
      <c r="B473" s="131"/>
      <c r="C473" s="135"/>
      <c r="D473" s="79" t="str">
        <f>IFERROR(IF(C473="No CAS","",INDEX('[1]DEQ Pollutant List'!$C$7:$C$611,MATCH('[1]5. Pollutant Emissions - MB'!C472,'[1]DEQ Pollutant List'!$B$7:$B$611,0))),"")</f>
        <v/>
      </c>
      <c r="E473" s="113" t="str">
        <f>IFERROR(IF(OR($C473="",$C473="No CAS"),INDEX('DEQ Pollutant List'!$A$7:$A$611,MATCH($D473,'DEQ Pollutant List'!$C$7:$C$611,0)),INDEX('DEQ Pollutant List'!$A$7:$A$611,MATCH($C473,'DEQ Pollutant List'!$B$7:$B$611,0))),"")</f>
        <v/>
      </c>
      <c r="F473" s="136"/>
      <c r="G473" s="137"/>
      <c r="H473" s="102"/>
      <c r="I473" s="100"/>
      <c r="J473" s="103"/>
      <c r="K473" s="81"/>
      <c r="L473" s="100"/>
      <c r="M473" s="103"/>
      <c r="N473" s="81"/>
    </row>
    <row r="474" spans="1:14">
      <c r="A474" s="77"/>
      <c r="B474" s="131"/>
      <c r="C474" s="135"/>
      <c r="D474" s="79" t="str">
        <f>IFERROR(IF(C474="No CAS","",INDEX('[1]DEQ Pollutant List'!$C$7:$C$611,MATCH('[1]5. Pollutant Emissions - MB'!C473,'[1]DEQ Pollutant List'!$B$7:$B$611,0))),"")</f>
        <v/>
      </c>
      <c r="E474" s="113" t="str">
        <f>IFERROR(IF(OR($C474="",$C474="No CAS"),INDEX('DEQ Pollutant List'!$A$7:$A$611,MATCH($D474,'DEQ Pollutant List'!$C$7:$C$611,0)),INDEX('DEQ Pollutant List'!$A$7:$A$611,MATCH($C474,'DEQ Pollutant List'!$B$7:$B$611,0))),"")</f>
        <v/>
      </c>
      <c r="F474" s="136"/>
      <c r="G474" s="137"/>
      <c r="H474" s="102"/>
      <c r="I474" s="100"/>
      <c r="J474" s="103"/>
      <c r="K474" s="81"/>
      <c r="L474" s="100"/>
      <c r="M474" s="103"/>
      <c r="N474" s="81"/>
    </row>
    <row r="475" spans="1:14">
      <c r="A475" s="77"/>
      <c r="B475" s="131"/>
      <c r="C475" s="135"/>
      <c r="D475" s="79" t="str">
        <f>IFERROR(IF(C475="No CAS","",INDEX('[1]DEQ Pollutant List'!$C$7:$C$611,MATCH('[1]5. Pollutant Emissions - MB'!C474,'[1]DEQ Pollutant List'!$B$7:$B$611,0))),"")</f>
        <v/>
      </c>
      <c r="E475" s="113" t="str">
        <f>IFERROR(IF(OR($C475="",$C475="No CAS"),INDEX('DEQ Pollutant List'!$A$7:$A$611,MATCH($D475,'DEQ Pollutant List'!$C$7:$C$611,0)),INDEX('DEQ Pollutant List'!$A$7:$A$611,MATCH($C475,'DEQ Pollutant List'!$B$7:$B$611,0))),"")</f>
        <v/>
      </c>
      <c r="F475" s="136"/>
      <c r="G475" s="137"/>
      <c r="H475" s="102"/>
      <c r="I475" s="100"/>
      <c r="J475" s="103"/>
      <c r="K475" s="81"/>
      <c r="L475" s="100"/>
      <c r="M475" s="103"/>
      <c r="N475" s="81"/>
    </row>
    <row r="476" spans="1:14">
      <c r="A476" s="77"/>
      <c r="B476" s="131"/>
      <c r="C476" s="135"/>
      <c r="D476" s="79" t="str">
        <f>IFERROR(IF(C476="No CAS","",INDEX('[1]DEQ Pollutant List'!$C$7:$C$611,MATCH('[1]5. Pollutant Emissions - MB'!C475,'[1]DEQ Pollutant List'!$B$7:$B$611,0))),"")</f>
        <v/>
      </c>
      <c r="E476" s="113" t="str">
        <f>IFERROR(IF(OR($C476="",$C476="No CAS"),INDEX('DEQ Pollutant List'!$A$7:$A$611,MATCH($D476,'DEQ Pollutant List'!$C$7:$C$611,0)),INDEX('DEQ Pollutant List'!$A$7:$A$611,MATCH($C476,'DEQ Pollutant List'!$B$7:$B$611,0))),"")</f>
        <v/>
      </c>
      <c r="F476" s="136"/>
      <c r="G476" s="137"/>
      <c r="H476" s="102"/>
      <c r="I476" s="100"/>
      <c r="J476" s="103"/>
      <c r="K476" s="81"/>
      <c r="L476" s="100"/>
      <c r="M476" s="103"/>
      <c r="N476" s="81"/>
    </row>
    <row r="477" spans="1:14">
      <c r="A477" s="77"/>
      <c r="B477" s="131"/>
      <c r="C477" s="135"/>
      <c r="D477" s="79" t="str">
        <f>IFERROR(IF(C477="No CAS","",INDEX('[1]DEQ Pollutant List'!$C$7:$C$611,MATCH('[1]5. Pollutant Emissions - MB'!C476,'[1]DEQ Pollutant List'!$B$7:$B$611,0))),"")</f>
        <v/>
      </c>
      <c r="E477" s="113" t="str">
        <f>IFERROR(IF(OR($C477="",$C477="No CAS"),INDEX('DEQ Pollutant List'!$A$7:$A$611,MATCH($D477,'DEQ Pollutant List'!$C$7:$C$611,0)),INDEX('DEQ Pollutant List'!$A$7:$A$611,MATCH($C477,'DEQ Pollutant List'!$B$7:$B$611,0))),"")</f>
        <v/>
      </c>
      <c r="F477" s="136"/>
      <c r="G477" s="137"/>
      <c r="H477" s="102"/>
      <c r="I477" s="100"/>
      <c r="J477" s="103"/>
      <c r="K477" s="81"/>
      <c r="L477" s="100"/>
      <c r="M477" s="103"/>
      <c r="N477" s="81"/>
    </row>
    <row r="478" spans="1:14">
      <c r="A478" s="77"/>
      <c r="B478" s="131"/>
      <c r="C478" s="135"/>
      <c r="D478" s="79" t="str">
        <f>IFERROR(IF(C478="No CAS","",INDEX('[1]DEQ Pollutant List'!$C$7:$C$611,MATCH('[1]5. Pollutant Emissions - MB'!C477,'[1]DEQ Pollutant List'!$B$7:$B$611,0))),"")</f>
        <v/>
      </c>
      <c r="E478" s="113" t="str">
        <f>IFERROR(IF(OR($C478="",$C478="No CAS"),INDEX('DEQ Pollutant List'!$A$7:$A$611,MATCH($D478,'DEQ Pollutant List'!$C$7:$C$611,0)),INDEX('DEQ Pollutant List'!$A$7:$A$611,MATCH($C478,'DEQ Pollutant List'!$B$7:$B$611,0))),"")</f>
        <v/>
      </c>
      <c r="F478" s="136"/>
      <c r="G478" s="137"/>
      <c r="H478" s="102"/>
      <c r="I478" s="100"/>
      <c r="J478" s="103"/>
      <c r="K478" s="81"/>
      <c r="L478" s="100"/>
      <c r="M478" s="103"/>
      <c r="N478" s="81"/>
    </row>
    <row r="479" spans="1:14">
      <c r="A479" s="77"/>
      <c r="B479" s="131"/>
      <c r="C479" s="135"/>
      <c r="D479" s="79" t="str">
        <f>IFERROR(IF(C479="No CAS","",INDEX('[1]DEQ Pollutant List'!$C$7:$C$611,MATCH('[1]5. Pollutant Emissions - MB'!C478,'[1]DEQ Pollutant List'!$B$7:$B$611,0))),"")</f>
        <v/>
      </c>
      <c r="E479" s="113" t="str">
        <f>IFERROR(IF(OR($C479="",$C479="No CAS"),INDEX('DEQ Pollutant List'!$A$7:$A$611,MATCH($D479,'DEQ Pollutant List'!$C$7:$C$611,0)),INDEX('DEQ Pollutant List'!$A$7:$A$611,MATCH($C479,'DEQ Pollutant List'!$B$7:$B$611,0))),"")</f>
        <v/>
      </c>
      <c r="F479" s="136"/>
      <c r="G479" s="137"/>
      <c r="H479" s="102"/>
      <c r="I479" s="100"/>
      <c r="J479" s="103"/>
      <c r="K479" s="81"/>
      <c r="L479" s="100"/>
      <c r="M479" s="103"/>
      <c r="N479" s="81"/>
    </row>
    <row r="480" spans="1:14">
      <c r="A480" s="77"/>
      <c r="B480" s="131"/>
      <c r="C480" s="135"/>
      <c r="D480" s="79" t="str">
        <f>IFERROR(IF(C480="No CAS","",INDEX('[1]DEQ Pollutant List'!$C$7:$C$611,MATCH('[1]5. Pollutant Emissions - MB'!C479,'[1]DEQ Pollutant List'!$B$7:$B$611,0))),"")</f>
        <v/>
      </c>
      <c r="E480" s="113" t="str">
        <f>IFERROR(IF(OR($C480="",$C480="No CAS"),INDEX('DEQ Pollutant List'!$A$7:$A$611,MATCH($D480,'DEQ Pollutant List'!$C$7:$C$611,0)),INDEX('DEQ Pollutant List'!$A$7:$A$611,MATCH($C480,'DEQ Pollutant List'!$B$7:$B$611,0))),"")</f>
        <v/>
      </c>
      <c r="F480" s="136"/>
      <c r="G480" s="137"/>
      <c r="H480" s="102"/>
      <c r="I480" s="100"/>
      <c r="J480" s="103"/>
      <c r="K480" s="81"/>
      <c r="L480" s="100"/>
      <c r="M480" s="103"/>
      <c r="N480" s="81"/>
    </row>
    <row r="481" spans="1:14">
      <c r="A481" s="77"/>
      <c r="B481" s="131"/>
      <c r="C481" s="135"/>
      <c r="D481" s="79" t="str">
        <f>IFERROR(IF(C481="No CAS","",INDEX('[1]DEQ Pollutant List'!$C$7:$C$611,MATCH('[1]5. Pollutant Emissions - MB'!C480,'[1]DEQ Pollutant List'!$B$7:$B$611,0))),"")</f>
        <v/>
      </c>
      <c r="E481" s="113" t="str">
        <f>IFERROR(IF(OR($C481="",$C481="No CAS"),INDEX('DEQ Pollutant List'!$A$7:$A$611,MATCH($D481,'DEQ Pollutant List'!$C$7:$C$611,0)),INDEX('DEQ Pollutant List'!$A$7:$A$611,MATCH($C481,'DEQ Pollutant List'!$B$7:$B$611,0))),"")</f>
        <v/>
      </c>
      <c r="F481" s="136"/>
      <c r="G481" s="137"/>
      <c r="H481" s="102"/>
      <c r="I481" s="100"/>
      <c r="J481" s="103"/>
      <c r="K481" s="81"/>
      <c r="L481" s="100"/>
      <c r="M481" s="103"/>
      <c r="N481" s="81"/>
    </row>
    <row r="482" spans="1:14">
      <c r="A482" s="77"/>
      <c r="B482" s="131"/>
      <c r="C482" s="135"/>
      <c r="D482" s="79" t="str">
        <f>IFERROR(IF(C482="No CAS","",INDEX('[1]DEQ Pollutant List'!$C$7:$C$611,MATCH('[1]5. Pollutant Emissions - MB'!C481,'[1]DEQ Pollutant List'!$B$7:$B$611,0))),"")</f>
        <v/>
      </c>
      <c r="E482" s="113" t="str">
        <f>IFERROR(IF(OR($C482="",$C482="No CAS"),INDEX('DEQ Pollutant List'!$A$7:$A$611,MATCH($D482,'DEQ Pollutant List'!$C$7:$C$611,0)),INDEX('DEQ Pollutant List'!$A$7:$A$611,MATCH($C482,'DEQ Pollutant List'!$B$7:$B$611,0))),"")</f>
        <v/>
      </c>
      <c r="F482" s="136"/>
      <c r="G482" s="137"/>
      <c r="H482" s="102"/>
      <c r="I482" s="100"/>
      <c r="J482" s="103"/>
      <c r="K482" s="81"/>
      <c r="L482" s="100"/>
      <c r="M482" s="103"/>
      <c r="N482" s="81"/>
    </row>
    <row r="483" spans="1:14">
      <c r="A483" s="77"/>
      <c r="B483" s="131"/>
      <c r="C483" s="135"/>
      <c r="D483" s="79" t="str">
        <f>IFERROR(IF(C483="No CAS","",INDEX('[1]DEQ Pollutant List'!$C$7:$C$611,MATCH('[1]5. Pollutant Emissions - MB'!C482,'[1]DEQ Pollutant List'!$B$7:$B$611,0))),"")</f>
        <v/>
      </c>
      <c r="E483" s="113" t="str">
        <f>IFERROR(IF(OR($C483="",$C483="No CAS"),INDEX('DEQ Pollutant List'!$A$7:$A$611,MATCH($D483,'DEQ Pollutant List'!$C$7:$C$611,0)),INDEX('DEQ Pollutant List'!$A$7:$A$611,MATCH($C483,'DEQ Pollutant List'!$B$7:$B$611,0))),"")</f>
        <v/>
      </c>
      <c r="F483" s="136"/>
      <c r="G483" s="137"/>
      <c r="H483" s="102"/>
      <c r="I483" s="100"/>
      <c r="J483" s="103"/>
      <c r="K483" s="81"/>
      <c r="L483" s="100"/>
      <c r="M483" s="103"/>
      <c r="N483" s="81"/>
    </row>
    <row r="484" spans="1:14">
      <c r="A484" s="77"/>
      <c r="B484" s="131"/>
      <c r="C484" s="135"/>
      <c r="D484" s="79" t="str">
        <f>IFERROR(IF(C484="No CAS","",INDEX('[1]DEQ Pollutant List'!$C$7:$C$611,MATCH('[1]5. Pollutant Emissions - MB'!C483,'[1]DEQ Pollutant List'!$B$7:$B$611,0))),"")</f>
        <v/>
      </c>
      <c r="E484" s="113" t="str">
        <f>IFERROR(IF(OR($C484="",$C484="No CAS"),INDEX('DEQ Pollutant List'!$A$7:$A$611,MATCH($D484,'DEQ Pollutant List'!$C$7:$C$611,0)),INDEX('DEQ Pollutant List'!$A$7:$A$611,MATCH($C484,'DEQ Pollutant List'!$B$7:$B$611,0))),"")</f>
        <v/>
      </c>
      <c r="F484" s="136"/>
      <c r="G484" s="137"/>
      <c r="H484" s="102"/>
      <c r="I484" s="100"/>
      <c r="J484" s="103"/>
      <c r="K484" s="81"/>
      <c r="L484" s="100"/>
      <c r="M484" s="103"/>
      <c r="N484" s="81"/>
    </row>
    <row r="485" spans="1:14">
      <c r="A485" s="77"/>
      <c r="B485" s="131"/>
      <c r="C485" s="135"/>
      <c r="D485" s="79" t="str">
        <f>IFERROR(IF(C485="No CAS","",INDEX('[1]DEQ Pollutant List'!$C$7:$C$611,MATCH('[1]5. Pollutant Emissions - MB'!C484,'[1]DEQ Pollutant List'!$B$7:$B$611,0))),"")</f>
        <v/>
      </c>
      <c r="E485" s="113" t="str">
        <f>IFERROR(IF(OR($C485="",$C485="No CAS"),INDEX('DEQ Pollutant List'!$A$7:$A$611,MATCH($D485,'DEQ Pollutant List'!$C$7:$C$611,0)),INDEX('DEQ Pollutant List'!$A$7:$A$611,MATCH($C485,'DEQ Pollutant List'!$B$7:$B$611,0))),"")</f>
        <v/>
      </c>
      <c r="F485" s="136"/>
      <c r="G485" s="137"/>
      <c r="H485" s="102"/>
      <c r="I485" s="100"/>
      <c r="J485" s="103"/>
      <c r="K485" s="81"/>
      <c r="L485" s="100"/>
      <c r="M485" s="103"/>
      <c r="N485" s="81"/>
    </row>
    <row r="486" spans="1:14">
      <c r="A486" s="77"/>
      <c r="B486" s="131"/>
      <c r="C486" s="135"/>
      <c r="D486" s="79" t="str">
        <f>IFERROR(IF(C486="No CAS","",INDEX('[1]DEQ Pollutant List'!$C$7:$C$611,MATCH('[1]5. Pollutant Emissions - MB'!C485,'[1]DEQ Pollutant List'!$B$7:$B$611,0))),"")</f>
        <v/>
      </c>
      <c r="E486" s="113" t="str">
        <f>IFERROR(IF(OR($C486="",$C486="No CAS"),INDEX('DEQ Pollutant List'!$A$7:$A$611,MATCH($D486,'DEQ Pollutant List'!$C$7:$C$611,0)),INDEX('DEQ Pollutant List'!$A$7:$A$611,MATCH($C486,'DEQ Pollutant List'!$B$7:$B$611,0))),"")</f>
        <v/>
      </c>
      <c r="F486" s="136"/>
      <c r="G486" s="137"/>
      <c r="H486" s="102"/>
      <c r="I486" s="100"/>
      <c r="J486" s="103"/>
      <c r="K486" s="81"/>
      <c r="L486" s="100"/>
      <c r="M486" s="103"/>
      <c r="N486" s="81"/>
    </row>
    <row r="487" spans="1:14">
      <c r="A487" s="77"/>
      <c r="B487" s="131"/>
      <c r="C487" s="135"/>
      <c r="D487" s="79" t="str">
        <f>IFERROR(IF(C487="No CAS","",INDEX('[1]DEQ Pollutant List'!$C$7:$C$611,MATCH('[1]5. Pollutant Emissions - MB'!C486,'[1]DEQ Pollutant List'!$B$7:$B$611,0))),"")</f>
        <v/>
      </c>
      <c r="E487" s="113" t="str">
        <f>IFERROR(IF(OR($C487="",$C487="No CAS"),INDEX('DEQ Pollutant List'!$A$7:$A$611,MATCH($D487,'DEQ Pollutant List'!$C$7:$C$611,0)),INDEX('DEQ Pollutant List'!$A$7:$A$611,MATCH($C487,'DEQ Pollutant List'!$B$7:$B$611,0))),"")</f>
        <v/>
      </c>
      <c r="F487" s="136"/>
      <c r="G487" s="137"/>
      <c r="H487" s="102"/>
      <c r="I487" s="100"/>
      <c r="J487" s="103"/>
      <c r="K487" s="81"/>
      <c r="L487" s="100"/>
      <c r="M487" s="103"/>
      <c r="N487" s="81"/>
    </row>
    <row r="488" spans="1:14">
      <c r="A488" s="77"/>
      <c r="B488" s="131"/>
      <c r="C488" s="135"/>
      <c r="D488" s="79" t="str">
        <f>IFERROR(IF(C488="No CAS","",INDEX('[1]DEQ Pollutant List'!$C$7:$C$611,MATCH('[1]5. Pollutant Emissions - MB'!C487,'[1]DEQ Pollutant List'!$B$7:$B$611,0))),"")</f>
        <v/>
      </c>
      <c r="E488" s="113" t="str">
        <f>IFERROR(IF(OR($C488="",$C488="No CAS"),INDEX('DEQ Pollutant List'!$A$7:$A$611,MATCH($D488,'DEQ Pollutant List'!$C$7:$C$611,0)),INDEX('DEQ Pollutant List'!$A$7:$A$611,MATCH($C488,'DEQ Pollutant List'!$B$7:$B$611,0))),"")</f>
        <v/>
      </c>
      <c r="F488" s="136"/>
      <c r="G488" s="137"/>
      <c r="H488" s="102"/>
      <c r="I488" s="100"/>
      <c r="J488" s="103"/>
      <c r="K488" s="81"/>
      <c r="L488" s="100"/>
      <c r="M488" s="103"/>
      <c r="N488" s="81"/>
    </row>
    <row r="489" spans="1:14">
      <c r="A489" s="77"/>
      <c r="B489" s="131"/>
      <c r="C489" s="135"/>
      <c r="D489" s="79" t="str">
        <f>IFERROR(IF(C489="No CAS","",INDEX('[1]DEQ Pollutant List'!$C$7:$C$611,MATCH('[1]5. Pollutant Emissions - MB'!C488,'[1]DEQ Pollutant List'!$B$7:$B$611,0))),"")</f>
        <v/>
      </c>
      <c r="E489" s="113" t="str">
        <f>IFERROR(IF(OR($C489="",$C489="No CAS"),INDEX('DEQ Pollutant List'!$A$7:$A$611,MATCH($D489,'DEQ Pollutant List'!$C$7:$C$611,0)),INDEX('DEQ Pollutant List'!$A$7:$A$611,MATCH($C489,'DEQ Pollutant List'!$B$7:$B$611,0))),"")</f>
        <v/>
      </c>
      <c r="F489" s="136"/>
      <c r="G489" s="137"/>
      <c r="H489" s="102"/>
      <c r="I489" s="100"/>
      <c r="J489" s="103"/>
      <c r="K489" s="81"/>
      <c r="L489" s="100"/>
      <c r="M489" s="103"/>
      <c r="N489" s="81"/>
    </row>
    <row r="490" spans="1:14">
      <c r="A490" s="77"/>
      <c r="B490" s="131"/>
      <c r="C490" s="135"/>
      <c r="D490" s="79" t="str">
        <f>IFERROR(IF(C490="No CAS","",INDEX('[1]DEQ Pollutant List'!$C$7:$C$611,MATCH('[1]5. Pollutant Emissions - MB'!C489,'[1]DEQ Pollutant List'!$B$7:$B$611,0))),"")</f>
        <v/>
      </c>
      <c r="E490" s="113" t="str">
        <f>IFERROR(IF(OR($C490="",$C490="No CAS"),INDEX('DEQ Pollutant List'!$A$7:$A$611,MATCH($D490,'DEQ Pollutant List'!$C$7:$C$611,0)),INDEX('DEQ Pollutant List'!$A$7:$A$611,MATCH($C490,'DEQ Pollutant List'!$B$7:$B$611,0))),"")</f>
        <v/>
      </c>
      <c r="F490" s="136"/>
      <c r="G490" s="137"/>
      <c r="H490" s="102"/>
      <c r="I490" s="100"/>
      <c r="J490" s="103"/>
      <c r="K490" s="81"/>
      <c r="L490" s="100"/>
      <c r="M490" s="103"/>
      <c r="N490" s="81"/>
    </row>
    <row r="491" spans="1:14">
      <c r="A491" s="77"/>
      <c r="B491" s="131"/>
      <c r="C491" s="135"/>
      <c r="D491" s="79" t="str">
        <f>IFERROR(IF(C491="No CAS","",INDEX('[1]DEQ Pollutant List'!$C$7:$C$611,MATCH('[1]5. Pollutant Emissions - MB'!C490,'[1]DEQ Pollutant List'!$B$7:$B$611,0))),"")</f>
        <v/>
      </c>
      <c r="E491" s="113" t="str">
        <f>IFERROR(IF(OR($C491="",$C491="No CAS"),INDEX('DEQ Pollutant List'!$A$7:$A$611,MATCH($D491,'DEQ Pollutant List'!$C$7:$C$611,0)),INDEX('DEQ Pollutant List'!$A$7:$A$611,MATCH($C491,'DEQ Pollutant List'!$B$7:$B$611,0))),"")</f>
        <v/>
      </c>
      <c r="F491" s="136"/>
      <c r="G491" s="137"/>
      <c r="H491" s="102"/>
      <c r="I491" s="100"/>
      <c r="J491" s="103"/>
      <c r="K491" s="81"/>
      <c r="L491" s="100"/>
      <c r="M491" s="103"/>
      <c r="N491" s="81"/>
    </row>
    <row r="492" spans="1:14">
      <c r="A492" s="77"/>
      <c r="B492" s="131"/>
      <c r="C492" s="135"/>
      <c r="D492" s="79" t="str">
        <f>IFERROR(IF(C492="No CAS","",INDEX('[1]DEQ Pollutant List'!$C$7:$C$611,MATCH('[1]5. Pollutant Emissions - MB'!C491,'[1]DEQ Pollutant List'!$B$7:$B$611,0))),"")</f>
        <v/>
      </c>
      <c r="E492" s="113" t="str">
        <f>IFERROR(IF(OR($C492="",$C492="No CAS"),INDEX('DEQ Pollutant List'!$A$7:$A$611,MATCH($D492,'DEQ Pollutant List'!$C$7:$C$611,0)),INDEX('DEQ Pollutant List'!$A$7:$A$611,MATCH($C492,'DEQ Pollutant List'!$B$7:$B$611,0))),"")</f>
        <v/>
      </c>
      <c r="F492" s="136"/>
      <c r="G492" s="137"/>
      <c r="H492" s="102"/>
      <c r="I492" s="100"/>
      <c r="J492" s="103"/>
      <c r="K492" s="81"/>
      <c r="L492" s="100"/>
      <c r="M492" s="103"/>
      <c r="N492" s="81"/>
    </row>
    <row r="493" spans="1:14">
      <c r="A493" s="77"/>
      <c r="B493" s="131"/>
      <c r="C493" s="135"/>
      <c r="D493" s="79" t="str">
        <f>IFERROR(IF(C493="No CAS","",INDEX('[1]DEQ Pollutant List'!$C$7:$C$611,MATCH('[1]5. Pollutant Emissions - MB'!C492,'[1]DEQ Pollutant List'!$B$7:$B$611,0))),"")</f>
        <v/>
      </c>
      <c r="E493" s="113" t="str">
        <f>IFERROR(IF(OR($C493="",$C493="No CAS"),INDEX('DEQ Pollutant List'!$A$7:$A$611,MATCH($D493,'DEQ Pollutant List'!$C$7:$C$611,0)),INDEX('DEQ Pollutant List'!$A$7:$A$611,MATCH($C493,'DEQ Pollutant List'!$B$7:$B$611,0))),"")</f>
        <v/>
      </c>
      <c r="F493" s="136"/>
      <c r="G493" s="137"/>
      <c r="H493" s="102"/>
      <c r="I493" s="100"/>
      <c r="J493" s="103"/>
      <c r="K493" s="81"/>
      <c r="L493" s="100"/>
      <c r="M493" s="103"/>
      <c r="N493" s="81"/>
    </row>
    <row r="494" spans="1:14">
      <c r="A494" s="77"/>
      <c r="B494" s="131"/>
      <c r="C494" s="135"/>
      <c r="D494" s="79" t="str">
        <f>IFERROR(IF(C494="No CAS","",INDEX('[1]DEQ Pollutant List'!$C$7:$C$611,MATCH('[1]5. Pollutant Emissions - MB'!C493,'[1]DEQ Pollutant List'!$B$7:$B$611,0))),"")</f>
        <v/>
      </c>
      <c r="E494" s="113" t="str">
        <f>IFERROR(IF(OR($C494="",$C494="No CAS"),INDEX('DEQ Pollutant List'!$A$7:$A$611,MATCH($D494,'DEQ Pollutant List'!$C$7:$C$611,0)),INDEX('DEQ Pollutant List'!$A$7:$A$611,MATCH($C494,'DEQ Pollutant List'!$B$7:$B$611,0))),"")</f>
        <v/>
      </c>
      <c r="F494" s="136"/>
      <c r="G494" s="137"/>
      <c r="H494" s="102"/>
      <c r="I494" s="100"/>
      <c r="J494" s="103"/>
      <c r="K494" s="81"/>
      <c r="L494" s="100"/>
      <c r="M494" s="103"/>
      <c r="N494" s="81"/>
    </row>
    <row r="495" spans="1:14">
      <c r="A495" s="77"/>
      <c r="B495" s="131"/>
      <c r="C495" s="135"/>
      <c r="D495" s="79" t="str">
        <f>IFERROR(IF(C495="No CAS","",INDEX('[1]DEQ Pollutant List'!$C$7:$C$611,MATCH('[1]5. Pollutant Emissions - MB'!C494,'[1]DEQ Pollutant List'!$B$7:$B$611,0))),"")</f>
        <v/>
      </c>
      <c r="E495" s="113" t="str">
        <f>IFERROR(IF(OR($C495="",$C495="No CAS"),INDEX('DEQ Pollutant List'!$A$7:$A$611,MATCH($D495,'DEQ Pollutant List'!$C$7:$C$611,0)),INDEX('DEQ Pollutant List'!$A$7:$A$611,MATCH($C495,'DEQ Pollutant List'!$B$7:$B$611,0))),"")</f>
        <v/>
      </c>
      <c r="F495" s="136"/>
      <c r="G495" s="137"/>
      <c r="H495" s="102"/>
      <c r="I495" s="100"/>
      <c r="J495" s="103"/>
      <c r="K495" s="81"/>
      <c r="L495" s="100"/>
      <c r="M495" s="103"/>
      <c r="N495" s="81"/>
    </row>
    <row r="496" spans="1:14">
      <c r="A496" s="77"/>
      <c r="B496" s="131"/>
      <c r="C496" s="135"/>
      <c r="D496" s="79" t="str">
        <f>IFERROR(IF(C496="No CAS","",INDEX('[1]DEQ Pollutant List'!$C$7:$C$611,MATCH('[1]5. Pollutant Emissions - MB'!C495,'[1]DEQ Pollutant List'!$B$7:$B$611,0))),"")</f>
        <v/>
      </c>
      <c r="E496" s="113" t="str">
        <f>IFERROR(IF(OR($C496="",$C496="No CAS"),INDEX('DEQ Pollutant List'!$A$7:$A$611,MATCH($D496,'DEQ Pollutant List'!$C$7:$C$611,0)),INDEX('DEQ Pollutant List'!$A$7:$A$611,MATCH($C496,'DEQ Pollutant List'!$B$7:$B$611,0))),"")</f>
        <v/>
      </c>
      <c r="F496" s="136"/>
      <c r="G496" s="137"/>
      <c r="H496" s="102"/>
      <c r="I496" s="100"/>
      <c r="J496" s="103"/>
      <c r="K496" s="81"/>
      <c r="L496" s="100"/>
      <c r="M496" s="103"/>
      <c r="N496" s="81"/>
    </row>
    <row r="497" spans="1:14">
      <c r="A497" s="77"/>
      <c r="B497" s="131"/>
      <c r="C497" s="135"/>
      <c r="D497" s="79" t="str">
        <f>IFERROR(IF(C497="No CAS","",INDEX('[1]DEQ Pollutant List'!$C$7:$C$611,MATCH('[1]5. Pollutant Emissions - MB'!C496,'[1]DEQ Pollutant List'!$B$7:$B$611,0))),"")</f>
        <v/>
      </c>
      <c r="E497" s="113" t="str">
        <f>IFERROR(IF(OR($C497="",$C497="No CAS"),INDEX('DEQ Pollutant List'!$A$7:$A$611,MATCH($D497,'DEQ Pollutant List'!$C$7:$C$611,0)),INDEX('DEQ Pollutant List'!$A$7:$A$611,MATCH($C497,'DEQ Pollutant List'!$B$7:$B$611,0))),"")</f>
        <v/>
      </c>
      <c r="F497" s="136"/>
      <c r="G497" s="137"/>
      <c r="H497" s="102"/>
      <c r="I497" s="100"/>
      <c r="J497" s="103"/>
      <c r="K497" s="81"/>
      <c r="L497" s="100"/>
      <c r="M497" s="103"/>
      <c r="N497" s="81"/>
    </row>
    <row r="498" spans="1:14">
      <c r="A498" s="77"/>
      <c r="B498" s="131"/>
      <c r="C498" s="135"/>
      <c r="D498" s="79" t="str">
        <f>IFERROR(IF(C498="No CAS","",INDEX('[1]DEQ Pollutant List'!$C$7:$C$611,MATCH('[1]5. Pollutant Emissions - MB'!C497,'[1]DEQ Pollutant List'!$B$7:$B$611,0))),"")</f>
        <v/>
      </c>
      <c r="E498" s="113" t="str">
        <f>IFERROR(IF(OR($C498="",$C498="No CAS"),INDEX('DEQ Pollutant List'!$A$7:$A$611,MATCH($D498,'DEQ Pollutant List'!$C$7:$C$611,0)),INDEX('DEQ Pollutant List'!$A$7:$A$611,MATCH($C498,'DEQ Pollutant List'!$B$7:$B$611,0))),"")</f>
        <v/>
      </c>
      <c r="F498" s="136"/>
      <c r="G498" s="137"/>
      <c r="H498" s="102"/>
      <c r="I498" s="100"/>
      <c r="J498" s="103"/>
      <c r="K498" s="81"/>
      <c r="L498" s="100"/>
      <c r="M498" s="103"/>
      <c r="N498" s="81"/>
    </row>
    <row r="499" spans="1:14">
      <c r="A499" s="77"/>
      <c r="B499" s="131"/>
      <c r="C499" s="135"/>
      <c r="D499" s="79" t="str">
        <f>IFERROR(IF(C499="No CAS","",INDEX('[1]DEQ Pollutant List'!$C$7:$C$611,MATCH('[1]5. Pollutant Emissions - MB'!C498,'[1]DEQ Pollutant List'!$B$7:$B$611,0))),"")</f>
        <v/>
      </c>
      <c r="E499" s="113" t="str">
        <f>IFERROR(IF(OR($C499="",$C499="No CAS"),INDEX('DEQ Pollutant List'!$A$7:$A$611,MATCH($D499,'DEQ Pollutant List'!$C$7:$C$611,0)),INDEX('DEQ Pollutant List'!$A$7:$A$611,MATCH($C499,'DEQ Pollutant List'!$B$7:$B$611,0))),"")</f>
        <v/>
      </c>
      <c r="F499" s="136"/>
      <c r="G499" s="137"/>
      <c r="H499" s="102"/>
      <c r="I499" s="100"/>
      <c r="J499" s="103"/>
      <c r="K499" s="81"/>
      <c r="L499" s="100"/>
      <c r="M499" s="103"/>
      <c r="N499" s="81"/>
    </row>
    <row r="500" spans="1:14">
      <c r="A500" s="77"/>
      <c r="B500" s="131"/>
      <c r="C500" s="135"/>
      <c r="D500" s="79" t="str">
        <f>IFERROR(IF(C500="No CAS","",INDEX('[1]DEQ Pollutant List'!$C$7:$C$611,MATCH('[1]5. Pollutant Emissions - MB'!C499,'[1]DEQ Pollutant List'!$B$7:$B$611,0))),"")</f>
        <v/>
      </c>
      <c r="E500" s="113" t="str">
        <f>IFERROR(IF(OR($C500="",$C500="No CAS"),INDEX('DEQ Pollutant List'!$A$7:$A$611,MATCH($D500,'DEQ Pollutant List'!$C$7:$C$611,0)),INDEX('DEQ Pollutant List'!$A$7:$A$611,MATCH($C500,'DEQ Pollutant List'!$B$7:$B$611,0))),"")</f>
        <v/>
      </c>
      <c r="F500" s="136"/>
      <c r="G500" s="137"/>
      <c r="H500" s="102"/>
      <c r="I500" s="100"/>
      <c r="J500" s="103"/>
      <c r="K500" s="81"/>
      <c r="L500" s="100"/>
      <c r="M500" s="103"/>
      <c r="N500" s="81"/>
    </row>
    <row r="501" spans="1:14">
      <c r="A501" s="77"/>
      <c r="B501" s="131"/>
      <c r="C501" s="135"/>
      <c r="D501" s="79" t="str">
        <f>IFERROR(IF(C501="No CAS","",INDEX('[1]DEQ Pollutant List'!$C$7:$C$611,MATCH('[1]5. Pollutant Emissions - MB'!C500,'[1]DEQ Pollutant List'!$B$7:$B$611,0))),"")</f>
        <v/>
      </c>
      <c r="E501" s="113" t="str">
        <f>IFERROR(IF(OR($C501="",$C501="No CAS"),INDEX('DEQ Pollutant List'!$A$7:$A$611,MATCH($D501,'DEQ Pollutant List'!$C$7:$C$611,0)),INDEX('DEQ Pollutant List'!$A$7:$A$611,MATCH($C501,'DEQ Pollutant List'!$B$7:$B$611,0))),"")</f>
        <v/>
      </c>
      <c r="F501" s="136"/>
      <c r="G501" s="137"/>
      <c r="H501" s="102"/>
      <c r="I501" s="100"/>
      <c r="J501" s="103"/>
      <c r="K501" s="81"/>
      <c r="L501" s="100"/>
      <c r="M501" s="103"/>
      <c r="N501" s="81"/>
    </row>
    <row r="502" spans="1:14">
      <c r="A502" s="77"/>
      <c r="B502" s="131"/>
      <c r="C502" s="135"/>
      <c r="D502" s="79" t="str">
        <f>IFERROR(IF(C502="No CAS","",INDEX('[1]DEQ Pollutant List'!$C$7:$C$611,MATCH('[1]5. Pollutant Emissions - MB'!C501,'[1]DEQ Pollutant List'!$B$7:$B$611,0))),"")</f>
        <v/>
      </c>
      <c r="E502" s="113" t="str">
        <f>IFERROR(IF(OR($C502="",$C502="No CAS"),INDEX('DEQ Pollutant List'!$A$7:$A$611,MATCH($D502,'DEQ Pollutant List'!$C$7:$C$611,0)),INDEX('DEQ Pollutant List'!$A$7:$A$611,MATCH($C502,'DEQ Pollutant List'!$B$7:$B$611,0))),"")</f>
        <v/>
      </c>
      <c r="F502" s="136"/>
      <c r="G502" s="137"/>
      <c r="H502" s="102"/>
      <c r="I502" s="100"/>
      <c r="J502" s="103"/>
      <c r="K502" s="81"/>
      <c r="L502" s="100"/>
      <c r="M502" s="103"/>
      <c r="N502" s="81"/>
    </row>
    <row r="503" spans="1:14">
      <c r="A503" s="77"/>
      <c r="B503" s="131"/>
      <c r="C503" s="135"/>
      <c r="D503" s="79" t="str">
        <f>IFERROR(IF(C503="No CAS","",INDEX('[1]DEQ Pollutant List'!$C$7:$C$611,MATCH('[1]5. Pollutant Emissions - MB'!C502,'[1]DEQ Pollutant List'!$B$7:$B$611,0))),"")</f>
        <v/>
      </c>
      <c r="E503" s="113" t="str">
        <f>IFERROR(IF(OR($C503="",$C503="No CAS"),INDEX('DEQ Pollutant List'!$A$7:$A$611,MATCH($D503,'DEQ Pollutant List'!$C$7:$C$611,0)),INDEX('DEQ Pollutant List'!$A$7:$A$611,MATCH($C503,'DEQ Pollutant List'!$B$7:$B$611,0))),"")</f>
        <v/>
      </c>
      <c r="F503" s="136"/>
      <c r="G503" s="137"/>
      <c r="H503" s="102"/>
      <c r="I503" s="100"/>
      <c r="J503" s="103"/>
      <c r="K503" s="81"/>
      <c r="L503" s="100"/>
      <c r="M503" s="103"/>
      <c r="N503" s="81"/>
    </row>
    <row r="504" spans="1:14">
      <c r="A504" s="77"/>
      <c r="B504" s="131"/>
      <c r="C504" s="135"/>
      <c r="D504" s="79" t="str">
        <f>IFERROR(IF(C504="No CAS","",INDEX('[1]DEQ Pollutant List'!$C$7:$C$611,MATCH('[1]5. Pollutant Emissions - MB'!C503,'[1]DEQ Pollutant List'!$B$7:$B$611,0))),"")</f>
        <v/>
      </c>
      <c r="E504" s="113" t="str">
        <f>IFERROR(IF(OR($C504="",$C504="No CAS"),INDEX('DEQ Pollutant List'!$A$7:$A$611,MATCH($D504,'DEQ Pollutant List'!$C$7:$C$611,0)),INDEX('DEQ Pollutant List'!$A$7:$A$611,MATCH($C504,'DEQ Pollutant List'!$B$7:$B$611,0))),"")</f>
        <v/>
      </c>
      <c r="F504" s="136"/>
      <c r="G504" s="137"/>
      <c r="H504" s="102"/>
      <c r="I504" s="100"/>
      <c r="J504" s="103"/>
      <c r="K504" s="81"/>
      <c r="L504" s="100"/>
      <c r="M504" s="103"/>
      <c r="N504" s="81"/>
    </row>
    <row r="505" spans="1:14">
      <c r="A505" s="77"/>
      <c r="B505" s="131"/>
      <c r="C505" s="135"/>
      <c r="D505" s="79" t="str">
        <f>IFERROR(IF(C505="No CAS","",INDEX('[1]DEQ Pollutant List'!$C$7:$C$611,MATCH('[1]5. Pollutant Emissions - MB'!C504,'[1]DEQ Pollutant List'!$B$7:$B$611,0))),"")</f>
        <v/>
      </c>
      <c r="E505" s="113" t="str">
        <f>IFERROR(IF(OR($C505="",$C505="No CAS"),INDEX('DEQ Pollutant List'!$A$7:$A$611,MATCH($D505,'DEQ Pollutant List'!$C$7:$C$611,0)),INDEX('DEQ Pollutant List'!$A$7:$A$611,MATCH($C505,'DEQ Pollutant List'!$B$7:$B$611,0))),"")</f>
        <v/>
      </c>
      <c r="F505" s="136"/>
      <c r="G505" s="137"/>
      <c r="H505" s="102"/>
      <c r="I505" s="100"/>
      <c r="J505" s="103"/>
      <c r="K505" s="81"/>
      <c r="L505" s="100"/>
      <c r="M505" s="103"/>
      <c r="N505" s="81"/>
    </row>
    <row r="506" spans="1:14">
      <c r="A506" s="77"/>
      <c r="B506" s="131"/>
      <c r="C506" s="135"/>
      <c r="D506" s="79" t="str">
        <f>IFERROR(IF(C506="No CAS","",INDEX('[1]DEQ Pollutant List'!$C$7:$C$611,MATCH('[1]5. Pollutant Emissions - MB'!C505,'[1]DEQ Pollutant List'!$B$7:$B$611,0))),"")</f>
        <v/>
      </c>
      <c r="E506" s="113" t="str">
        <f>IFERROR(IF(OR($C506="",$C506="No CAS"),INDEX('DEQ Pollutant List'!$A$7:$A$611,MATCH($D506,'DEQ Pollutant List'!$C$7:$C$611,0)),INDEX('DEQ Pollutant List'!$A$7:$A$611,MATCH($C506,'DEQ Pollutant List'!$B$7:$B$611,0))),"")</f>
        <v/>
      </c>
      <c r="F506" s="136"/>
      <c r="G506" s="137"/>
      <c r="H506" s="102"/>
      <c r="I506" s="100"/>
      <c r="J506" s="103"/>
      <c r="K506" s="81"/>
      <c r="L506" s="100"/>
      <c r="M506" s="103"/>
      <c r="N506" s="81"/>
    </row>
    <row r="507" spans="1:14">
      <c r="A507" s="77"/>
      <c r="B507" s="131"/>
      <c r="C507" s="135"/>
      <c r="D507" s="79" t="str">
        <f>IFERROR(IF(C507="No CAS","",INDEX('[1]DEQ Pollutant List'!$C$7:$C$611,MATCH('[1]5. Pollutant Emissions - MB'!C506,'[1]DEQ Pollutant List'!$B$7:$B$611,0))),"")</f>
        <v/>
      </c>
      <c r="E507" s="113" t="str">
        <f>IFERROR(IF(OR($C507="",$C507="No CAS"),INDEX('DEQ Pollutant List'!$A$7:$A$611,MATCH($D507,'DEQ Pollutant List'!$C$7:$C$611,0)),INDEX('DEQ Pollutant List'!$A$7:$A$611,MATCH($C507,'DEQ Pollutant List'!$B$7:$B$611,0))),"")</f>
        <v/>
      </c>
      <c r="F507" s="136"/>
      <c r="G507" s="137"/>
      <c r="H507" s="102"/>
      <c r="I507" s="100"/>
      <c r="J507" s="103"/>
      <c r="K507" s="81"/>
      <c r="L507" s="100"/>
      <c r="M507" s="103"/>
      <c r="N507" s="81"/>
    </row>
    <row r="508" spans="1:14">
      <c r="A508" s="77"/>
      <c r="B508" s="131"/>
      <c r="C508" s="135"/>
      <c r="D508" s="79" t="str">
        <f>IFERROR(IF(C508="No CAS","",INDEX('[1]DEQ Pollutant List'!$C$7:$C$611,MATCH('[1]5. Pollutant Emissions - MB'!C507,'[1]DEQ Pollutant List'!$B$7:$B$611,0))),"")</f>
        <v/>
      </c>
      <c r="E508" s="113" t="str">
        <f>IFERROR(IF(OR($C508="",$C508="No CAS"),INDEX('DEQ Pollutant List'!$A$7:$A$611,MATCH($D508,'DEQ Pollutant List'!$C$7:$C$611,0)),INDEX('DEQ Pollutant List'!$A$7:$A$611,MATCH($C508,'DEQ Pollutant List'!$B$7:$B$611,0))),"")</f>
        <v/>
      </c>
      <c r="F508" s="136"/>
      <c r="G508" s="137"/>
      <c r="H508" s="102"/>
      <c r="I508" s="100"/>
      <c r="J508" s="103"/>
      <c r="K508" s="81"/>
      <c r="L508" s="100"/>
      <c r="M508" s="103"/>
      <c r="N508" s="81"/>
    </row>
    <row r="509" spans="1:14">
      <c r="A509" s="77"/>
      <c r="B509" s="131"/>
      <c r="C509" s="135"/>
      <c r="D509" s="79" t="str">
        <f>IFERROR(IF(C509="No CAS","",INDEX('[1]DEQ Pollutant List'!$C$7:$C$611,MATCH('[1]5. Pollutant Emissions - MB'!C508,'[1]DEQ Pollutant List'!$B$7:$B$611,0))),"")</f>
        <v/>
      </c>
      <c r="E509" s="113" t="str">
        <f>IFERROR(IF(OR($C509="",$C509="No CAS"),INDEX('DEQ Pollutant List'!$A$7:$A$611,MATCH($D509,'DEQ Pollutant List'!$C$7:$C$611,0)),INDEX('DEQ Pollutant List'!$A$7:$A$611,MATCH($C509,'DEQ Pollutant List'!$B$7:$B$611,0))),"")</f>
        <v/>
      </c>
      <c r="F509" s="136"/>
      <c r="G509" s="137"/>
      <c r="H509" s="102"/>
      <c r="I509" s="100"/>
      <c r="J509" s="103"/>
      <c r="K509" s="81"/>
      <c r="L509" s="100"/>
      <c r="M509" s="103"/>
      <c r="N509" s="81"/>
    </row>
    <row r="510" spans="1:14">
      <c r="A510" s="77"/>
      <c r="B510" s="131"/>
      <c r="C510" s="135"/>
      <c r="D510" s="79" t="str">
        <f>IFERROR(IF(C510="No CAS","",INDEX('[1]DEQ Pollutant List'!$C$7:$C$611,MATCH('[1]5. Pollutant Emissions - MB'!C509,'[1]DEQ Pollutant List'!$B$7:$B$611,0))),"")</f>
        <v/>
      </c>
      <c r="E510" s="113" t="str">
        <f>IFERROR(IF(OR($C510="",$C510="No CAS"),INDEX('DEQ Pollutant List'!$A$7:$A$611,MATCH($D510,'DEQ Pollutant List'!$C$7:$C$611,0)),INDEX('DEQ Pollutant List'!$A$7:$A$611,MATCH($C510,'DEQ Pollutant List'!$B$7:$B$611,0))),"")</f>
        <v/>
      </c>
      <c r="F510" s="136"/>
      <c r="G510" s="137"/>
      <c r="H510" s="102"/>
      <c r="I510" s="100"/>
      <c r="J510" s="103"/>
      <c r="K510" s="81"/>
      <c r="L510" s="100"/>
      <c r="M510" s="103"/>
      <c r="N510" s="81"/>
    </row>
    <row r="511" spans="1:14">
      <c r="A511" s="77"/>
      <c r="B511" s="131"/>
      <c r="C511" s="135"/>
      <c r="D511" s="79" t="str">
        <f>IFERROR(IF(C511="No CAS","",INDEX('[1]DEQ Pollutant List'!$C$7:$C$611,MATCH('[1]5. Pollutant Emissions - MB'!C510,'[1]DEQ Pollutant List'!$B$7:$B$611,0))),"")</f>
        <v/>
      </c>
      <c r="E511" s="113" t="str">
        <f>IFERROR(IF(OR($C511="",$C511="No CAS"),INDEX('DEQ Pollutant List'!$A$7:$A$611,MATCH($D511,'DEQ Pollutant List'!$C$7:$C$611,0)),INDEX('DEQ Pollutant List'!$A$7:$A$611,MATCH($C511,'DEQ Pollutant List'!$B$7:$B$611,0))),"")</f>
        <v/>
      </c>
      <c r="F511" s="136"/>
      <c r="G511" s="137"/>
      <c r="H511" s="102"/>
      <c r="I511" s="100"/>
      <c r="J511" s="103"/>
      <c r="K511" s="81"/>
      <c r="L511" s="100"/>
      <c r="M511" s="103"/>
      <c r="N511" s="81"/>
    </row>
    <row r="512" spans="1:14">
      <c r="A512" s="77"/>
      <c r="B512" s="131"/>
      <c r="C512" s="135"/>
      <c r="D512" s="79" t="str">
        <f>IFERROR(IF(C512="No CAS","",INDEX('[1]DEQ Pollutant List'!$C$7:$C$611,MATCH('[1]5. Pollutant Emissions - MB'!C511,'[1]DEQ Pollutant List'!$B$7:$B$611,0))),"")</f>
        <v/>
      </c>
      <c r="E512" s="113" t="str">
        <f>IFERROR(IF(OR($C512="",$C512="No CAS"),INDEX('DEQ Pollutant List'!$A$7:$A$611,MATCH($D512,'DEQ Pollutant List'!$C$7:$C$611,0)),INDEX('DEQ Pollutant List'!$A$7:$A$611,MATCH($C512,'DEQ Pollutant List'!$B$7:$B$611,0))),"")</f>
        <v/>
      </c>
      <c r="F512" s="136"/>
      <c r="G512" s="137"/>
      <c r="H512" s="102"/>
      <c r="I512" s="100"/>
      <c r="J512" s="103"/>
      <c r="K512" s="81"/>
      <c r="L512" s="100"/>
      <c r="M512" s="103"/>
      <c r="N512" s="81"/>
    </row>
    <row r="513" spans="1:14">
      <c r="A513" s="77"/>
      <c r="B513" s="131"/>
      <c r="C513" s="135"/>
      <c r="D513" s="79" t="str">
        <f>IFERROR(IF(C513="No CAS","",INDEX('[1]DEQ Pollutant List'!$C$7:$C$611,MATCH('[1]5. Pollutant Emissions - MB'!C512,'[1]DEQ Pollutant List'!$B$7:$B$611,0))),"")</f>
        <v/>
      </c>
      <c r="E513" s="113" t="str">
        <f>IFERROR(IF(OR($C513="",$C513="No CAS"),INDEX('DEQ Pollutant List'!$A$7:$A$611,MATCH($D513,'DEQ Pollutant List'!$C$7:$C$611,0)),INDEX('DEQ Pollutant List'!$A$7:$A$611,MATCH($C513,'DEQ Pollutant List'!$B$7:$B$611,0))),"")</f>
        <v/>
      </c>
      <c r="F513" s="136"/>
      <c r="G513" s="137"/>
      <c r="H513" s="102"/>
      <c r="I513" s="100"/>
      <c r="J513" s="103"/>
      <c r="K513" s="81"/>
      <c r="L513" s="100"/>
      <c r="M513" s="103"/>
      <c r="N513" s="81"/>
    </row>
    <row r="514" spans="1:14">
      <c r="A514" s="77"/>
      <c r="B514" s="131"/>
      <c r="C514" s="135"/>
      <c r="D514" s="79" t="str">
        <f>IFERROR(IF(C514="No CAS","",INDEX('[1]DEQ Pollutant List'!$C$7:$C$611,MATCH('[1]5. Pollutant Emissions - MB'!C513,'[1]DEQ Pollutant List'!$B$7:$B$611,0))),"")</f>
        <v/>
      </c>
      <c r="E514" s="113" t="str">
        <f>IFERROR(IF(OR($C514="",$C514="No CAS"),INDEX('DEQ Pollutant List'!$A$7:$A$611,MATCH($D514,'DEQ Pollutant List'!$C$7:$C$611,0)),INDEX('DEQ Pollutant List'!$A$7:$A$611,MATCH($C514,'DEQ Pollutant List'!$B$7:$B$611,0))),"")</f>
        <v/>
      </c>
      <c r="F514" s="136"/>
      <c r="G514" s="137"/>
      <c r="H514" s="102"/>
      <c r="I514" s="100"/>
      <c r="J514" s="103"/>
      <c r="K514" s="81"/>
      <c r="L514" s="100"/>
      <c r="M514" s="103"/>
      <c r="N514" s="81"/>
    </row>
    <row r="515" spans="1:14">
      <c r="A515" s="77"/>
      <c r="B515" s="131"/>
      <c r="C515" s="135"/>
      <c r="D515" s="79" t="str">
        <f>IFERROR(IF(C515="No CAS","",INDEX('[1]DEQ Pollutant List'!$C$7:$C$611,MATCH('[1]5. Pollutant Emissions - MB'!C514,'[1]DEQ Pollutant List'!$B$7:$B$611,0))),"")</f>
        <v/>
      </c>
      <c r="E515" s="113" t="str">
        <f>IFERROR(IF(OR($C515="",$C515="No CAS"),INDEX('DEQ Pollutant List'!$A$7:$A$611,MATCH($D515,'DEQ Pollutant List'!$C$7:$C$611,0)),INDEX('DEQ Pollutant List'!$A$7:$A$611,MATCH($C515,'DEQ Pollutant List'!$B$7:$B$611,0))),"")</f>
        <v/>
      </c>
      <c r="F515" s="136"/>
      <c r="G515" s="137"/>
      <c r="H515" s="102"/>
      <c r="I515" s="100"/>
      <c r="J515" s="103"/>
      <c r="K515" s="81"/>
      <c r="L515" s="100"/>
      <c r="M515" s="103"/>
      <c r="N515" s="81"/>
    </row>
    <row r="516" spans="1:14">
      <c r="A516" s="77"/>
      <c r="B516" s="131"/>
      <c r="C516" s="135"/>
      <c r="D516" s="79" t="str">
        <f>IFERROR(IF(C516="No CAS","",INDEX('[1]DEQ Pollutant List'!$C$7:$C$611,MATCH('[1]5. Pollutant Emissions - MB'!C515,'[1]DEQ Pollutant List'!$B$7:$B$611,0))),"")</f>
        <v/>
      </c>
      <c r="E516" s="113" t="str">
        <f>IFERROR(IF(OR($C516="",$C516="No CAS"),INDEX('DEQ Pollutant List'!$A$7:$A$611,MATCH($D516,'DEQ Pollutant List'!$C$7:$C$611,0)),INDEX('DEQ Pollutant List'!$A$7:$A$611,MATCH($C516,'DEQ Pollutant List'!$B$7:$B$611,0))),"")</f>
        <v/>
      </c>
      <c r="F516" s="136"/>
      <c r="G516" s="137"/>
      <c r="H516" s="102"/>
      <c r="I516" s="100"/>
      <c r="J516" s="103"/>
      <c r="K516" s="81"/>
      <c r="L516" s="100"/>
      <c r="M516" s="103"/>
      <c r="N516" s="81"/>
    </row>
    <row r="517" spans="1:14">
      <c r="A517" s="77"/>
      <c r="B517" s="131"/>
      <c r="C517" s="135"/>
      <c r="D517" s="79" t="str">
        <f>IFERROR(IF(C517="No CAS","",INDEX('[1]DEQ Pollutant List'!$C$7:$C$611,MATCH('[1]5. Pollutant Emissions - MB'!C516,'[1]DEQ Pollutant List'!$B$7:$B$611,0))),"")</f>
        <v/>
      </c>
      <c r="E517" s="113" t="str">
        <f>IFERROR(IF(OR($C517="",$C517="No CAS"),INDEX('DEQ Pollutant List'!$A$7:$A$611,MATCH($D517,'DEQ Pollutant List'!$C$7:$C$611,0)),INDEX('DEQ Pollutant List'!$A$7:$A$611,MATCH($C517,'DEQ Pollutant List'!$B$7:$B$611,0))),"")</f>
        <v/>
      </c>
      <c r="F517" s="136"/>
      <c r="G517" s="137"/>
      <c r="H517" s="102"/>
      <c r="I517" s="100"/>
      <c r="J517" s="103"/>
      <c r="K517" s="81"/>
      <c r="L517" s="100"/>
      <c r="M517" s="103"/>
      <c r="N517" s="81"/>
    </row>
    <row r="518" spans="1:14">
      <c r="A518" s="77"/>
      <c r="B518" s="131"/>
      <c r="C518" s="135"/>
      <c r="D518" s="79" t="str">
        <f>IFERROR(IF(C518="No CAS","",INDEX('[1]DEQ Pollutant List'!$C$7:$C$611,MATCH('[1]5. Pollutant Emissions - MB'!C517,'[1]DEQ Pollutant List'!$B$7:$B$611,0))),"")</f>
        <v/>
      </c>
      <c r="E518" s="113" t="str">
        <f>IFERROR(IF(OR($C518="",$C518="No CAS"),INDEX('DEQ Pollutant List'!$A$7:$A$611,MATCH($D518,'DEQ Pollutant List'!$C$7:$C$611,0)),INDEX('DEQ Pollutant List'!$A$7:$A$611,MATCH($C518,'DEQ Pollutant List'!$B$7:$B$611,0))),"")</f>
        <v/>
      </c>
      <c r="F518" s="136"/>
      <c r="G518" s="137"/>
      <c r="H518" s="102"/>
      <c r="I518" s="100"/>
      <c r="J518" s="103"/>
      <c r="K518" s="81"/>
      <c r="L518" s="100"/>
      <c r="M518" s="103"/>
      <c r="N518" s="81"/>
    </row>
    <row r="519" spans="1:14">
      <c r="A519" s="77"/>
      <c r="B519" s="131"/>
      <c r="C519" s="135"/>
      <c r="D519" s="79" t="str">
        <f>IFERROR(IF(C519="No CAS","",INDEX('[1]DEQ Pollutant List'!$C$7:$C$611,MATCH('[1]5. Pollutant Emissions - MB'!C518,'[1]DEQ Pollutant List'!$B$7:$B$611,0))),"")</f>
        <v/>
      </c>
      <c r="E519" s="113" t="str">
        <f>IFERROR(IF(OR($C519="",$C519="No CAS"),INDEX('DEQ Pollutant List'!$A$7:$A$611,MATCH($D519,'DEQ Pollutant List'!$C$7:$C$611,0)),INDEX('DEQ Pollutant List'!$A$7:$A$611,MATCH($C519,'DEQ Pollutant List'!$B$7:$B$611,0))),"")</f>
        <v/>
      </c>
      <c r="F519" s="136"/>
      <c r="G519" s="137"/>
      <c r="H519" s="102"/>
      <c r="I519" s="100"/>
      <c r="J519" s="103"/>
      <c r="K519" s="81"/>
      <c r="L519" s="100"/>
      <c r="M519" s="103"/>
      <c r="N519" s="81"/>
    </row>
    <row r="520" spans="1:14">
      <c r="A520" s="77"/>
      <c r="B520" s="131"/>
      <c r="C520" s="135"/>
      <c r="D520" s="79" t="str">
        <f>IFERROR(IF(C520="No CAS","",INDEX('[1]DEQ Pollutant List'!$C$7:$C$611,MATCH('[1]5. Pollutant Emissions - MB'!C519,'[1]DEQ Pollutant List'!$B$7:$B$611,0))),"")</f>
        <v/>
      </c>
      <c r="E520" s="113" t="str">
        <f>IFERROR(IF(OR($C520="",$C520="No CAS"),INDEX('DEQ Pollutant List'!$A$7:$A$611,MATCH($D520,'DEQ Pollutant List'!$C$7:$C$611,0)),INDEX('DEQ Pollutant List'!$A$7:$A$611,MATCH($C520,'DEQ Pollutant List'!$B$7:$B$611,0))),"")</f>
        <v/>
      </c>
      <c r="F520" s="136"/>
      <c r="G520" s="137"/>
      <c r="H520" s="102"/>
      <c r="I520" s="100"/>
      <c r="J520" s="103"/>
      <c r="K520" s="81"/>
      <c r="L520" s="100"/>
      <c r="M520" s="103"/>
      <c r="N520" s="81"/>
    </row>
    <row r="521" spans="1:14">
      <c r="A521" s="77"/>
      <c r="B521" s="131"/>
      <c r="C521" s="135"/>
      <c r="D521" s="79" t="str">
        <f>IFERROR(IF(C521="No CAS","",INDEX('[1]DEQ Pollutant List'!$C$7:$C$611,MATCH('[1]5. Pollutant Emissions - MB'!C520,'[1]DEQ Pollutant List'!$B$7:$B$611,0))),"")</f>
        <v/>
      </c>
      <c r="E521" s="113" t="str">
        <f>IFERROR(IF(OR($C521="",$C521="No CAS"),INDEX('DEQ Pollutant List'!$A$7:$A$611,MATCH($D521,'DEQ Pollutant List'!$C$7:$C$611,0)),INDEX('DEQ Pollutant List'!$A$7:$A$611,MATCH($C521,'DEQ Pollutant List'!$B$7:$B$611,0))),"")</f>
        <v/>
      </c>
      <c r="F521" s="136"/>
      <c r="G521" s="137"/>
      <c r="H521" s="102"/>
      <c r="I521" s="100"/>
      <c r="J521" s="103"/>
      <c r="K521" s="81"/>
      <c r="L521" s="100"/>
      <c r="M521" s="103"/>
      <c r="N521" s="81"/>
    </row>
    <row r="522" spans="1:14">
      <c r="A522" s="77"/>
      <c r="B522" s="131"/>
      <c r="C522" s="135"/>
      <c r="D522" s="79" t="str">
        <f>IFERROR(IF(C522="No CAS","",INDEX('[1]DEQ Pollutant List'!$C$7:$C$611,MATCH('[1]5. Pollutant Emissions - MB'!C521,'[1]DEQ Pollutant List'!$B$7:$B$611,0))),"")</f>
        <v/>
      </c>
      <c r="E522" s="113" t="str">
        <f>IFERROR(IF(OR($C522="",$C522="No CAS"),INDEX('DEQ Pollutant List'!$A$7:$A$611,MATCH($D522,'DEQ Pollutant List'!$C$7:$C$611,0)),INDEX('DEQ Pollutant List'!$A$7:$A$611,MATCH($C522,'DEQ Pollutant List'!$B$7:$B$611,0))),"")</f>
        <v/>
      </c>
      <c r="F522" s="136"/>
      <c r="G522" s="137"/>
      <c r="H522" s="102"/>
      <c r="I522" s="100"/>
      <c r="J522" s="103"/>
      <c r="K522" s="81"/>
      <c r="L522" s="100"/>
      <c r="M522" s="103"/>
      <c r="N522" s="81"/>
    </row>
    <row r="523" spans="1:14">
      <c r="A523" s="77"/>
      <c r="B523" s="131"/>
      <c r="C523" s="135"/>
      <c r="D523" s="79" t="str">
        <f>IFERROR(IF(C523="No CAS","",INDEX('[1]DEQ Pollutant List'!$C$7:$C$611,MATCH('[1]5. Pollutant Emissions - MB'!C522,'[1]DEQ Pollutant List'!$B$7:$B$611,0))),"")</f>
        <v/>
      </c>
      <c r="E523" s="113" t="str">
        <f>IFERROR(IF(OR($C523="",$C523="No CAS"),INDEX('DEQ Pollutant List'!$A$7:$A$611,MATCH($D523,'DEQ Pollutant List'!$C$7:$C$611,0)),INDEX('DEQ Pollutant List'!$A$7:$A$611,MATCH($C523,'DEQ Pollutant List'!$B$7:$B$611,0))),"")</f>
        <v/>
      </c>
      <c r="F523" s="136"/>
      <c r="G523" s="137"/>
      <c r="H523" s="102"/>
      <c r="I523" s="100"/>
      <c r="J523" s="103"/>
      <c r="K523" s="81"/>
      <c r="L523" s="100"/>
      <c r="M523" s="103"/>
      <c r="N523" s="81"/>
    </row>
    <row r="524" spans="1:14">
      <c r="A524" s="77"/>
      <c r="B524" s="131"/>
      <c r="C524" s="135"/>
      <c r="D524" s="79" t="str">
        <f>IFERROR(IF(C524="No CAS","",INDEX('[1]DEQ Pollutant List'!$C$7:$C$611,MATCH('[1]5. Pollutant Emissions - MB'!C523,'[1]DEQ Pollutant List'!$B$7:$B$611,0))),"")</f>
        <v/>
      </c>
      <c r="E524" s="113" t="str">
        <f>IFERROR(IF(OR($C524="",$C524="No CAS"),INDEX('DEQ Pollutant List'!$A$7:$A$611,MATCH($D524,'DEQ Pollutant List'!$C$7:$C$611,0)),INDEX('DEQ Pollutant List'!$A$7:$A$611,MATCH($C524,'DEQ Pollutant List'!$B$7:$B$611,0))),"")</f>
        <v/>
      </c>
      <c r="F524" s="136"/>
      <c r="G524" s="137"/>
      <c r="H524" s="102"/>
      <c r="I524" s="100"/>
      <c r="J524" s="103"/>
      <c r="K524" s="81"/>
      <c r="L524" s="100"/>
      <c r="M524" s="103"/>
      <c r="N524" s="81"/>
    </row>
    <row r="525" spans="1:14">
      <c r="A525" s="77"/>
      <c r="B525" s="131"/>
      <c r="C525" s="135"/>
      <c r="D525" s="79" t="str">
        <f>IFERROR(IF(C525="No CAS","",INDEX('[1]DEQ Pollutant List'!$C$7:$C$611,MATCH('[1]5. Pollutant Emissions - MB'!C524,'[1]DEQ Pollutant List'!$B$7:$B$611,0))),"")</f>
        <v/>
      </c>
      <c r="E525" s="113" t="str">
        <f>IFERROR(IF(OR($C525="",$C525="No CAS"),INDEX('DEQ Pollutant List'!$A$7:$A$611,MATCH($D525,'DEQ Pollutant List'!$C$7:$C$611,0)),INDEX('DEQ Pollutant List'!$A$7:$A$611,MATCH($C525,'DEQ Pollutant List'!$B$7:$B$611,0))),"")</f>
        <v/>
      </c>
      <c r="F525" s="136"/>
      <c r="G525" s="137"/>
      <c r="H525" s="102"/>
      <c r="I525" s="100"/>
      <c r="J525" s="103"/>
      <c r="K525" s="81"/>
      <c r="L525" s="100"/>
      <c r="M525" s="103"/>
      <c r="N525" s="81"/>
    </row>
    <row r="526" spans="1:14">
      <c r="A526" s="77"/>
      <c r="B526" s="131"/>
      <c r="C526" s="135"/>
      <c r="D526" s="79" t="str">
        <f>IFERROR(IF(C526="No CAS","",INDEX('[1]DEQ Pollutant List'!$C$7:$C$611,MATCH('[1]5. Pollutant Emissions - MB'!C525,'[1]DEQ Pollutant List'!$B$7:$B$611,0))),"")</f>
        <v/>
      </c>
      <c r="E526" s="113" t="str">
        <f>IFERROR(IF(OR($C526="",$C526="No CAS"),INDEX('DEQ Pollutant List'!$A$7:$A$611,MATCH($D526,'DEQ Pollutant List'!$C$7:$C$611,0)),INDEX('DEQ Pollutant List'!$A$7:$A$611,MATCH($C526,'DEQ Pollutant List'!$B$7:$B$611,0))),"")</f>
        <v/>
      </c>
      <c r="F526" s="136"/>
      <c r="G526" s="137"/>
      <c r="H526" s="102"/>
      <c r="I526" s="100"/>
      <c r="J526" s="103"/>
      <c r="K526" s="81"/>
      <c r="L526" s="100"/>
      <c r="M526" s="103"/>
      <c r="N526" s="81"/>
    </row>
    <row r="527" spans="1:14">
      <c r="A527" s="77"/>
      <c r="B527" s="131"/>
      <c r="C527" s="135"/>
      <c r="D527" s="79" t="str">
        <f>IFERROR(IF(C527="No CAS","",INDEX('[1]DEQ Pollutant List'!$C$7:$C$611,MATCH('[1]5. Pollutant Emissions - MB'!C526,'[1]DEQ Pollutant List'!$B$7:$B$611,0))),"")</f>
        <v/>
      </c>
      <c r="E527" s="113" t="str">
        <f>IFERROR(IF(OR($C527="",$C527="No CAS"),INDEX('DEQ Pollutant List'!$A$7:$A$611,MATCH($D527,'DEQ Pollutant List'!$C$7:$C$611,0)),INDEX('DEQ Pollutant List'!$A$7:$A$611,MATCH($C527,'DEQ Pollutant List'!$B$7:$B$611,0))),"")</f>
        <v/>
      </c>
      <c r="F527" s="136"/>
      <c r="G527" s="137"/>
      <c r="H527" s="102"/>
      <c r="I527" s="100"/>
      <c r="J527" s="103"/>
      <c r="K527" s="81"/>
      <c r="L527" s="100"/>
      <c r="M527" s="103"/>
      <c r="N527" s="81"/>
    </row>
    <row r="528" spans="1:14">
      <c r="A528" s="77"/>
      <c r="B528" s="131"/>
      <c r="C528" s="135"/>
      <c r="D528" s="79" t="str">
        <f>IFERROR(IF(C528="No CAS","",INDEX('[1]DEQ Pollutant List'!$C$7:$C$611,MATCH('[1]5. Pollutant Emissions - MB'!C527,'[1]DEQ Pollutant List'!$B$7:$B$611,0))),"")</f>
        <v/>
      </c>
      <c r="E528" s="113" t="str">
        <f>IFERROR(IF(OR($C528="",$C528="No CAS"),INDEX('DEQ Pollutant List'!$A$7:$A$611,MATCH($D528,'DEQ Pollutant List'!$C$7:$C$611,0)),INDEX('DEQ Pollutant List'!$A$7:$A$611,MATCH($C528,'DEQ Pollutant List'!$B$7:$B$611,0))),"")</f>
        <v/>
      </c>
      <c r="F528" s="136"/>
      <c r="G528" s="137"/>
      <c r="H528" s="102"/>
      <c r="I528" s="100"/>
      <c r="J528" s="103"/>
      <c r="K528" s="81"/>
      <c r="L528" s="100"/>
      <c r="M528" s="103"/>
      <c r="N528" s="81"/>
    </row>
    <row r="529" spans="1:14">
      <c r="A529" s="77"/>
      <c r="B529" s="131"/>
      <c r="C529" s="135"/>
      <c r="D529" s="79" t="str">
        <f>IFERROR(IF(C529="No CAS","",INDEX('[1]DEQ Pollutant List'!$C$7:$C$611,MATCH('[1]5. Pollutant Emissions - MB'!C528,'[1]DEQ Pollutant List'!$B$7:$B$611,0))),"")</f>
        <v/>
      </c>
      <c r="E529" s="113" t="str">
        <f>IFERROR(IF(OR($C529="",$C529="No CAS"),INDEX('DEQ Pollutant List'!$A$7:$A$611,MATCH($D529,'DEQ Pollutant List'!$C$7:$C$611,0)),INDEX('DEQ Pollutant List'!$A$7:$A$611,MATCH($C529,'DEQ Pollutant List'!$B$7:$B$611,0))),"")</f>
        <v/>
      </c>
      <c r="F529" s="136"/>
      <c r="G529" s="137"/>
      <c r="H529" s="102"/>
      <c r="I529" s="100"/>
      <c r="J529" s="103"/>
      <c r="K529" s="81"/>
      <c r="L529" s="100"/>
      <c r="M529" s="103"/>
      <c r="N529" s="81"/>
    </row>
    <row r="530" spans="1:14">
      <c r="A530" s="77"/>
      <c r="B530" s="131"/>
      <c r="C530" s="135"/>
      <c r="D530" s="79" t="str">
        <f>IFERROR(IF(C530="No CAS","",INDEX('[1]DEQ Pollutant List'!$C$7:$C$611,MATCH('[1]5. Pollutant Emissions - MB'!C529,'[1]DEQ Pollutant List'!$B$7:$B$611,0))),"")</f>
        <v/>
      </c>
      <c r="E530" s="113" t="str">
        <f>IFERROR(IF(OR($C530="",$C530="No CAS"),INDEX('DEQ Pollutant List'!$A$7:$A$611,MATCH($D530,'DEQ Pollutant List'!$C$7:$C$611,0)),INDEX('DEQ Pollutant List'!$A$7:$A$611,MATCH($C530,'DEQ Pollutant List'!$B$7:$B$611,0))),"")</f>
        <v/>
      </c>
      <c r="F530" s="136"/>
      <c r="G530" s="137"/>
      <c r="H530" s="102"/>
      <c r="I530" s="100"/>
      <c r="J530" s="103"/>
      <c r="K530" s="81"/>
      <c r="L530" s="100"/>
      <c r="M530" s="103"/>
      <c r="N530" s="81"/>
    </row>
    <row r="531" spans="1:14">
      <c r="A531" s="77"/>
      <c r="B531" s="131"/>
      <c r="C531" s="135"/>
      <c r="D531" s="79" t="str">
        <f>IFERROR(IF(C531="No CAS","",INDEX('[1]DEQ Pollutant List'!$C$7:$C$611,MATCH('[1]5. Pollutant Emissions - MB'!C530,'[1]DEQ Pollutant List'!$B$7:$B$611,0))),"")</f>
        <v/>
      </c>
      <c r="E531" s="113" t="str">
        <f>IFERROR(IF(OR($C531="",$C531="No CAS"),INDEX('DEQ Pollutant List'!$A$7:$A$611,MATCH($D531,'DEQ Pollutant List'!$C$7:$C$611,0)),INDEX('DEQ Pollutant List'!$A$7:$A$611,MATCH($C531,'DEQ Pollutant List'!$B$7:$B$611,0))),"")</f>
        <v/>
      </c>
      <c r="F531" s="136"/>
      <c r="G531" s="137"/>
      <c r="H531" s="102"/>
      <c r="I531" s="100"/>
      <c r="J531" s="103"/>
      <c r="K531" s="81"/>
      <c r="L531" s="100"/>
      <c r="M531" s="103"/>
      <c r="N531" s="81"/>
    </row>
    <row r="532" spans="1:14">
      <c r="A532" s="77"/>
      <c r="B532" s="131"/>
      <c r="C532" s="135"/>
      <c r="D532" s="79" t="str">
        <f>IFERROR(IF(C532="No CAS","",INDEX('[1]DEQ Pollutant List'!$C$7:$C$611,MATCH('[1]5. Pollutant Emissions - MB'!C531,'[1]DEQ Pollutant List'!$B$7:$B$611,0))),"")</f>
        <v/>
      </c>
      <c r="E532" s="113" t="str">
        <f>IFERROR(IF(OR($C532="",$C532="No CAS"),INDEX('DEQ Pollutant List'!$A$7:$A$611,MATCH($D532,'DEQ Pollutant List'!$C$7:$C$611,0)),INDEX('DEQ Pollutant List'!$A$7:$A$611,MATCH($C532,'DEQ Pollutant List'!$B$7:$B$611,0))),"")</f>
        <v/>
      </c>
      <c r="F532" s="136"/>
      <c r="G532" s="137"/>
      <c r="H532" s="102"/>
      <c r="I532" s="100"/>
      <c r="J532" s="103"/>
      <c r="K532" s="81"/>
      <c r="L532" s="100"/>
      <c r="M532" s="103"/>
      <c r="N532" s="81"/>
    </row>
    <row r="533" spans="1:14">
      <c r="A533" s="77"/>
      <c r="B533" s="131"/>
      <c r="C533" s="135"/>
      <c r="D533" s="79" t="str">
        <f>IFERROR(IF(C533="No CAS","",INDEX('[1]DEQ Pollutant List'!$C$7:$C$611,MATCH('[1]5. Pollutant Emissions - MB'!C532,'[1]DEQ Pollutant List'!$B$7:$B$611,0))),"")</f>
        <v/>
      </c>
      <c r="E533" s="113" t="str">
        <f>IFERROR(IF(OR($C533="",$C533="No CAS"),INDEX('DEQ Pollutant List'!$A$7:$A$611,MATCH($D533,'DEQ Pollutant List'!$C$7:$C$611,0)),INDEX('DEQ Pollutant List'!$A$7:$A$611,MATCH($C533,'DEQ Pollutant List'!$B$7:$B$611,0))),"")</f>
        <v/>
      </c>
      <c r="F533" s="136"/>
      <c r="G533" s="137"/>
      <c r="H533" s="102"/>
      <c r="I533" s="100"/>
      <c r="J533" s="103"/>
      <c r="K533" s="81"/>
      <c r="L533" s="100"/>
      <c r="M533" s="103"/>
      <c r="N533" s="81"/>
    </row>
    <row r="534" spans="1:14">
      <c r="A534" s="77"/>
      <c r="B534" s="131"/>
      <c r="C534" s="135"/>
      <c r="D534" s="79" t="str">
        <f>IFERROR(IF(C534="No CAS","",INDEX('[1]DEQ Pollutant List'!$C$7:$C$611,MATCH('[1]5. Pollutant Emissions - MB'!C533,'[1]DEQ Pollutant List'!$B$7:$B$611,0))),"")</f>
        <v/>
      </c>
      <c r="E534" s="113" t="str">
        <f>IFERROR(IF(OR($C534="",$C534="No CAS"),INDEX('DEQ Pollutant List'!$A$7:$A$611,MATCH($D534,'DEQ Pollutant List'!$C$7:$C$611,0)),INDEX('DEQ Pollutant List'!$A$7:$A$611,MATCH($C534,'DEQ Pollutant List'!$B$7:$B$611,0))),"")</f>
        <v/>
      </c>
      <c r="F534" s="136"/>
      <c r="G534" s="137"/>
      <c r="H534" s="102"/>
      <c r="I534" s="100"/>
      <c r="J534" s="103"/>
      <c r="K534" s="81"/>
      <c r="L534" s="100"/>
      <c r="M534" s="103"/>
      <c r="N534" s="81"/>
    </row>
    <row r="535" spans="1:14">
      <c r="A535" s="77"/>
      <c r="B535" s="131"/>
      <c r="C535" s="135"/>
      <c r="D535" s="79" t="str">
        <f>IFERROR(IF(C535="No CAS","",INDEX('[1]DEQ Pollutant List'!$C$7:$C$611,MATCH('[1]5. Pollutant Emissions - MB'!C534,'[1]DEQ Pollutant List'!$B$7:$B$611,0))),"")</f>
        <v/>
      </c>
      <c r="E535" s="113" t="str">
        <f>IFERROR(IF(OR($C535="",$C535="No CAS"),INDEX('DEQ Pollutant List'!$A$7:$A$611,MATCH($D535,'DEQ Pollutant List'!$C$7:$C$611,0)),INDEX('DEQ Pollutant List'!$A$7:$A$611,MATCH($C535,'DEQ Pollutant List'!$B$7:$B$611,0))),"")</f>
        <v/>
      </c>
      <c r="F535" s="136"/>
      <c r="G535" s="137"/>
      <c r="H535" s="102"/>
      <c r="I535" s="100"/>
      <c r="J535" s="103"/>
      <c r="K535" s="81"/>
      <c r="L535" s="100"/>
      <c r="M535" s="103"/>
      <c r="N535" s="81"/>
    </row>
    <row r="536" spans="1:14">
      <c r="A536" s="77"/>
      <c r="B536" s="131"/>
      <c r="C536" s="135"/>
      <c r="D536" s="79" t="str">
        <f>IFERROR(IF(C536="No CAS","",INDEX('[1]DEQ Pollutant List'!$C$7:$C$611,MATCH('[1]5. Pollutant Emissions - MB'!C535,'[1]DEQ Pollutant List'!$B$7:$B$611,0))),"")</f>
        <v/>
      </c>
      <c r="E536" s="113" t="str">
        <f>IFERROR(IF(OR($C536="",$C536="No CAS"),INDEX('DEQ Pollutant List'!$A$7:$A$611,MATCH($D536,'DEQ Pollutant List'!$C$7:$C$611,0)),INDEX('DEQ Pollutant List'!$A$7:$A$611,MATCH($C536,'DEQ Pollutant List'!$B$7:$B$611,0))),"")</f>
        <v/>
      </c>
      <c r="F536" s="136"/>
      <c r="G536" s="137"/>
      <c r="H536" s="102"/>
      <c r="I536" s="100"/>
      <c r="J536" s="103"/>
      <c r="K536" s="81"/>
      <c r="L536" s="100"/>
      <c r="M536" s="103"/>
      <c r="N536" s="81"/>
    </row>
    <row r="537" spans="1:14">
      <c r="A537" s="77"/>
      <c r="B537" s="131"/>
      <c r="C537" s="135"/>
      <c r="D537" s="79" t="str">
        <f>IFERROR(IF(C537="No CAS","",INDEX('[1]DEQ Pollutant List'!$C$7:$C$611,MATCH('[1]5. Pollutant Emissions - MB'!C536,'[1]DEQ Pollutant List'!$B$7:$B$611,0))),"")</f>
        <v/>
      </c>
      <c r="E537" s="113" t="str">
        <f>IFERROR(IF(OR($C537="",$C537="No CAS"),INDEX('DEQ Pollutant List'!$A$7:$A$611,MATCH($D537,'DEQ Pollutant List'!$C$7:$C$611,0)),INDEX('DEQ Pollutant List'!$A$7:$A$611,MATCH($C537,'DEQ Pollutant List'!$B$7:$B$611,0))),"")</f>
        <v/>
      </c>
      <c r="F537" s="136"/>
      <c r="G537" s="137"/>
      <c r="H537" s="102"/>
      <c r="I537" s="100"/>
      <c r="J537" s="103"/>
      <c r="K537" s="81"/>
      <c r="L537" s="100"/>
      <c r="M537" s="103"/>
      <c r="N537" s="81"/>
    </row>
    <row r="538" spans="1:14">
      <c r="A538" s="77"/>
      <c r="B538" s="131"/>
      <c r="C538" s="135"/>
      <c r="D538" s="79" t="str">
        <f>IFERROR(IF(C538="No CAS","",INDEX('[1]DEQ Pollutant List'!$C$7:$C$611,MATCH('[1]5. Pollutant Emissions - MB'!C537,'[1]DEQ Pollutant List'!$B$7:$B$611,0))),"")</f>
        <v/>
      </c>
      <c r="E538" s="113" t="str">
        <f>IFERROR(IF(OR($C538="",$C538="No CAS"),INDEX('DEQ Pollutant List'!$A$7:$A$611,MATCH($D538,'DEQ Pollutant List'!$C$7:$C$611,0)),INDEX('DEQ Pollutant List'!$A$7:$A$611,MATCH($C538,'DEQ Pollutant List'!$B$7:$B$611,0))),"")</f>
        <v/>
      </c>
      <c r="F538" s="136"/>
      <c r="G538" s="137"/>
      <c r="H538" s="102"/>
      <c r="I538" s="100"/>
      <c r="J538" s="103"/>
      <c r="K538" s="81"/>
      <c r="L538" s="100"/>
      <c r="M538" s="103"/>
      <c r="N538" s="81"/>
    </row>
    <row r="539" spans="1:14">
      <c r="A539" s="77"/>
      <c r="B539" s="131"/>
      <c r="C539" s="135"/>
      <c r="D539" s="79" t="str">
        <f>IFERROR(IF(C539="No CAS","",INDEX('[1]DEQ Pollutant List'!$C$7:$C$611,MATCH('[1]5. Pollutant Emissions - MB'!C538,'[1]DEQ Pollutant List'!$B$7:$B$611,0))),"")</f>
        <v/>
      </c>
      <c r="E539" s="113" t="str">
        <f>IFERROR(IF(OR($C539="",$C539="No CAS"),INDEX('DEQ Pollutant List'!$A$7:$A$611,MATCH($D539,'DEQ Pollutant List'!$C$7:$C$611,0)),INDEX('DEQ Pollutant List'!$A$7:$A$611,MATCH($C539,'DEQ Pollutant List'!$B$7:$B$611,0))),"")</f>
        <v/>
      </c>
      <c r="F539" s="136"/>
      <c r="G539" s="137"/>
      <c r="H539" s="102"/>
      <c r="I539" s="100"/>
      <c r="J539" s="103"/>
      <c r="K539" s="81"/>
      <c r="L539" s="100"/>
      <c r="M539" s="103"/>
      <c r="N539" s="81"/>
    </row>
    <row r="540" spans="1:14">
      <c r="A540" s="77"/>
      <c r="B540" s="131"/>
      <c r="C540" s="135"/>
      <c r="D540" s="79" t="str">
        <f>IFERROR(IF(C540="No CAS","",INDEX('[1]DEQ Pollutant List'!$C$7:$C$611,MATCH('[1]5. Pollutant Emissions - MB'!C539,'[1]DEQ Pollutant List'!$B$7:$B$611,0))),"")</f>
        <v/>
      </c>
      <c r="E540" s="113" t="str">
        <f>IFERROR(IF(OR($C540="",$C540="No CAS"),INDEX('DEQ Pollutant List'!$A$7:$A$611,MATCH($D540,'DEQ Pollutant List'!$C$7:$C$611,0)),INDEX('DEQ Pollutant List'!$A$7:$A$611,MATCH($C540,'DEQ Pollutant List'!$B$7:$B$611,0))),"")</f>
        <v/>
      </c>
      <c r="F540" s="136"/>
      <c r="G540" s="137"/>
      <c r="H540" s="102"/>
      <c r="I540" s="100"/>
      <c r="J540" s="103"/>
      <c r="K540" s="81"/>
      <c r="L540" s="100"/>
      <c r="M540" s="103"/>
      <c r="N540" s="81"/>
    </row>
    <row r="541" spans="1:14">
      <c r="A541" s="77"/>
      <c r="B541" s="131"/>
      <c r="C541" s="135"/>
      <c r="D541" s="79" t="str">
        <f>IFERROR(IF(C541="No CAS","",INDEX('[1]DEQ Pollutant List'!$C$7:$C$611,MATCH('[1]5. Pollutant Emissions - MB'!C540,'[1]DEQ Pollutant List'!$B$7:$B$611,0))),"")</f>
        <v/>
      </c>
      <c r="E541" s="113" t="str">
        <f>IFERROR(IF(OR($C541="",$C541="No CAS"),INDEX('DEQ Pollutant List'!$A$7:$A$611,MATCH($D541,'DEQ Pollutant List'!$C$7:$C$611,0)),INDEX('DEQ Pollutant List'!$A$7:$A$611,MATCH($C541,'DEQ Pollutant List'!$B$7:$B$611,0))),"")</f>
        <v/>
      </c>
      <c r="F541" s="136"/>
      <c r="G541" s="137"/>
      <c r="H541" s="102"/>
      <c r="I541" s="100"/>
      <c r="J541" s="103"/>
      <c r="K541" s="81"/>
      <c r="L541" s="100"/>
      <c r="M541" s="103"/>
      <c r="N541" s="81"/>
    </row>
    <row r="542" spans="1:14">
      <c r="A542" s="77"/>
      <c r="B542" s="131"/>
      <c r="C542" s="135"/>
      <c r="D542" s="79" t="str">
        <f>IFERROR(IF(C542="No CAS","",INDEX('[1]DEQ Pollutant List'!$C$7:$C$611,MATCH('[1]5. Pollutant Emissions - MB'!C541,'[1]DEQ Pollutant List'!$B$7:$B$611,0))),"")</f>
        <v/>
      </c>
      <c r="E542" s="113" t="str">
        <f>IFERROR(IF(OR($C542="",$C542="No CAS"),INDEX('DEQ Pollutant List'!$A$7:$A$611,MATCH($D542,'DEQ Pollutant List'!$C$7:$C$611,0)),INDEX('DEQ Pollutant List'!$A$7:$A$611,MATCH($C542,'DEQ Pollutant List'!$B$7:$B$611,0))),"")</f>
        <v/>
      </c>
      <c r="F542" s="136"/>
      <c r="G542" s="137"/>
      <c r="H542" s="102"/>
      <c r="I542" s="100"/>
      <c r="J542" s="103"/>
      <c r="K542" s="81"/>
      <c r="L542" s="100"/>
      <c r="M542" s="103"/>
      <c r="N542" s="81"/>
    </row>
    <row r="543" spans="1:14">
      <c r="A543" s="77"/>
      <c r="B543" s="131"/>
      <c r="C543" s="135"/>
      <c r="D543" s="79" t="str">
        <f>IFERROR(IF(C543="No CAS","",INDEX('[1]DEQ Pollutant List'!$C$7:$C$611,MATCH('[1]5. Pollutant Emissions - MB'!C542,'[1]DEQ Pollutant List'!$B$7:$B$611,0))),"")</f>
        <v/>
      </c>
      <c r="E543" s="113" t="str">
        <f>IFERROR(IF(OR($C543="",$C543="No CAS"),INDEX('DEQ Pollutant List'!$A$7:$A$611,MATCH($D543,'DEQ Pollutant List'!$C$7:$C$611,0)),INDEX('DEQ Pollutant List'!$A$7:$A$611,MATCH($C543,'DEQ Pollutant List'!$B$7:$B$611,0))),"")</f>
        <v/>
      </c>
      <c r="F543" s="136"/>
      <c r="G543" s="137"/>
      <c r="H543" s="102"/>
      <c r="I543" s="100"/>
      <c r="J543" s="103"/>
      <c r="K543" s="81"/>
      <c r="L543" s="100"/>
      <c r="M543" s="103"/>
      <c r="N543" s="81"/>
    </row>
    <row r="544" spans="1:14">
      <c r="A544" s="77"/>
      <c r="B544" s="131"/>
      <c r="C544" s="135"/>
      <c r="D544" s="79" t="str">
        <f>IFERROR(IF(C544="No CAS","",INDEX('[1]DEQ Pollutant List'!$C$7:$C$611,MATCH('[1]5. Pollutant Emissions - MB'!C543,'[1]DEQ Pollutant List'!$B$7:$B$611,0))),"")</f>
        <v/>
      </c>
      <c r="E544" s="113" t="str">
        <f>IFERROR(IF(OR($C544="",$C544="No CAS"),INDEX('DEQ Pollutant List'!$A$7:$A$611,MATCH($D544,'DEQ Pollutant List'!$C$7:$C$611,0)),INDEX('DEQ Pollutant List'!$A$7:$A$611,MATCH($C544,'DEQ Pollutant List'!$B$7:$B$611,0))),"")</f>
        <v/>
      </c>
      <c r="F544" s="136"/>
      <c r="G544" s="137"/>
      <c r="H544" s="102"/>
      <c r="I544" s="100"/>
      <c r="J544" s="103"/>
      <c r="K544" s="81"/>
      <c r="L544" s="100"/>
      <c r="M544" s="103"/>
      <c r="N544" s="81"/>
    </row>
    <row r="545" spans="1:14">
      <c r="A545" s="77"/>
      <c r="B545" s="131"/>
      <c r="C545" s="135"/>
      <c r="D545" s="79" t="str">
        <f>IFERROR(IF(C545="No CAS","",INDEX('[1]DEQ Pollutant List'!$C$7:$C$611,MATCH('[1]5. Pollutant Emissions - MB'!C544,'[1]DEQ Pollutant List'!$B$7:$B$611,0))),"")</f>
        <v/>
      </c>
      <c r="E545" s="113" t="str">
        <f>IFERROR(IF(OR($C545="",$C545="No CAS"),INDEX('DEQ Pollutant List'!$A$7:$A$611,MATCH($D545,'DEQ Pollutant List'!$C$7:$C$611,0)),INDEX('DEQ Pollutant List'!$A$7:$A$611,MATCH($C545,'DEQ Pollutant List'!$B$7:$B$611,0))),"")</f>
        <v/>
      </c>
      <c r="F545" s="136"/>
      <c r="G545" s="137"/>
      <c r="H545" s="102"/>
      <c r="I545" s="100"/>
      <c r="J545" s="103"/>
      <c r="K545" s="81"/>
      <c r="L545" s="100"/>
      <c r="M545" s="103"/>
      <c r="N545" s="81"/>
    </row>
    <row r="546" spans="1:14">
      <c r="A546" s="77"/>
      <c r="B546" s="131"/>
      <c r="C546" s="135"/>
      <c r="D546" s="79" t="str">
        <f>IFERROR(IF(C546="No CAS","",INDEX('[1]DEQ Pollutant List'!$C$7:$C$611,MATCH('[1]5. Pollutant Emissions - MB'!C545,'[1]DEQ Pollutant List'!$B$7:$B$611,0))),"")</f>
        <v/>
      </c>
      <c r="E546" s="113" t="str">
        <f>IFERROR(IF(OR($C546="",$C546="No CAS"),INDEX('DEQ Pollutant List'!$A$7:$A$611,MATCH($D546,'DEQ Pollutant List'!$C$7:$C$611,0)),INDEX('DEQ Pollutant List'!$A$7:$A$611,MATCH($C546,'DEQ Pollutant List'!$B$7:$B$611,0))),"")</f>
        <v/>
      </c>
      <c r="F546" s="136"/>
      <c r="G546" s="137"/>
      <c r="H546" s="102"/>
      <c r="I546" s="100"/>
      <c r="J546" s="103"/>
      <c r="K546" s="81"/>
      <c r="L546" s="100"/>
      <c r="M546" s="103"/>
      <c r="N546" s="81"/>
    </row>
    <row r="547" spans="1:14">
      <c r="A547" s="77"/>
      <c r="B547" s="131"/>
      <c r="C547" s="135"/>
      <c r="D547" s="79" t="str">
        <f>IFERROR(IF(C547="No CAS","",INDEX('[1]DEQ Pollutant List'!$C$7:$C$611,MATCH('[1]5. Pollutant Emissions - MB'!C546,'[1]DEQ Pollutant List'!$B$7:$B$611,0))),"")</f>
        <v/>
      </c>
      <c r="E547" s="113" t="str">
        <f>IFERROR(IF(OR($C547="",$C547="No CAS"),INDEX('DEQ Pollutant List'!$A$7:$A$611,MATCH($D547,'DEQ Pollutant List'!$C$7:$C$611,0)),INDEX('DEQ Pollutant List'!$A$7:$A$611,MATCH($C547,'DEQ Pollutant List'!$B$7:$B$611,0))),"")</f>
        <v/>
      </c>
      <c r="F547" s="136"/>
      <c r="G547" s="137"/>
      <c r="H547" s="102"/>
      <c r="I547" s="100"/>
      <c r="J547" s="103"/>
      <c r="K547" s="81"/>
      <c r="L547" s="100"/>
      <c r="M547" s="103"/>
      <c r="N547" s="81"/>
    </row>
    <row r="548" spans="1:14">
      <c r="A548" s="77"/>
      <c r="B548" s="131"/>
      <c r="C548" s="135"/>
      <c r="D548" s="79" t="str">
        <f>IFERROR(IF(C548="No CAS","",INDEX('[1]DEQ Pollutant List'!$C$7:$C$611,MATCH('[1]5. Pollutant Emissions - MB'!C547,'[1]DEQ Pollutant List'!$B$7:$B$611,0))),"")</f>
        <v/>
      </c>
      <c r="E548" s="113" t="str">
        <f>IFERROR(IF(OR($C548="",$C548="No CAS"),INDEX('DEQ Pollutant List'!$A$7:$A$611,MATCH($D548,'DEQ Pollutant List'!$C$7:$C$611,0)),INDEX('DEQ Pollutant List'!$A$7:$A$611,MATCH($C548,'DEQ Pollutant List'!$B$7:$B$611,0))),"")</f>
        <v/>
      </c>
      <c r="F548" s="136"/>
      <c r="G548" s="137"/>
      <c r="H548" s="102"/>
      <c r="I548" s="100"/>
      <c r="J548" s="103"/>
      <c r="K548" s="81"/>
      <c r="L548" s="100"/>
      <c r="M548" s="103"/>
      <c r="N548" s="81"/>
    </row>
    <row r="549" spans="1:14">
      <c r="A549" s="77"/>
      <c r="B549" s="131"/>
      <c r="C549" s="135"/>
      <c r="D549" s="79" t="str">
        <f>IFERROR(IF(C549="No CAS","",INDEX('[1]DEQ Pollutant List'!$C$7:$C$611,MATCH('[1]5. Pollutant Emissions - MB'!C548,'[1]DEQ Pollutant List'!$B$7:$B$611,0))),"")</f>
        <v/>
      </c>
      <c r="E549" s="113" t="str">
        <f>IFERROR(IF(OR($C549="",$C549="No CAS"),INDEX('DEQ Pollutant List'!$A$7:$A$611,MATCH($D549,'DEQ Pollutant List'!$C$7:$C$611,0)),INDEX('DEQ Pollutant List'!$A$7:$A$611,MATCH($C549,'DEQ Pollutant List'!$B$7:$B$611,0))),"")</f>
        <v/>
      </c>
      <c r="F549" s="136"/>
      <c r="G549" s="137"/>
      <c r="H549" s="102"/>
      <c r="I549" s="100"/>
      <c r="J549" s="103"/>
      <c r="K549" s="81"/>
      <c r="L549" s="100"/>
      <c r="M549" s="103"/>
      <c r="N549" s="81"/>
    </row>
    <row r="550" spans="1:14">
      <c r="A550" s="77"/>
      <c r="B550" s="131"/>
      <c r="C550" s="135"/>
      <c r="D550" s="79" t="str">
        <f>IFERROR(IF(C550="No CAS","",INDEX('[1]DEQ Pollutant List'!$C$7:$C$611,MATCH('[1]5. Pollutant Emissions - MB'!C549,'[1]DEQ Pollutant List'!$B$7:$B$611,0))),"")</f>
        <v/>
      </c>
      <c r="E550" s="113" t="str">
        <f>IFERROR(IF(OR($C550="",$C550="No CAS"),INDEX('DEQ Pollutant List'!$A$7:$A$611,MATCH($D550,'DEQ Pollutant List'!$C$7:$C$611,0)),INDEX('DEQ Pollutant List'!$A$7:$A$611,MATCH($C550,'DEQ Pollutant List'!$B$7:$B$611,0))),"")</f>
        <v/>
      </c>
      <c r="F550" s="136"/>
      <c r="G550" s="137"/>
      <c r="H550" s="102"/>
      <c r="I550" s="100"/>
      <c r="J550" s="103"/>
      <c r="K550" s="81"/>
      <c r="L550" s="100"/>
      <c r="M550" s="103"/>
      <c r="N550" s="81"/>
    </row>
    <row r="551" spans="1:14">
      <c r="A551" s="77"/>
      <c r="B551" s="131"/>
      <c r="C551" s="135"/>
      <c r="D551" s="79" t="str">
        <f>IFERROR(IF(C551="No CAS","",INDEX('[1]DEQ Pollutant List'!$C$7:$C$611,MATCH('[1]5. Pollutant Emissions - MB'!C550,'[1]DEQ Pollutant List'!$B$7:$B$611,0))),"")</f>
        <v/>
      </c>
      <c r="E551" s="113" t="str">
        <f>IFERROR(IF(OR($C551="",$C551="No CAS"),INDEX('DEQ Pollutant List'!$A$7:$A$611,MATCH($D551,'DEQ Pollutant List'!$C$7:$C$611,0)),INDEX('DEQ Pollutant List'!$A$7:$A$611,MATCH($C551,'DEQ Pollutant List'!$B$7:$B$611,0))),"")</f>
        <v/>
      </c>
      <c r="F551" s="136"/>
      <c r="G551" s="137"/>
      <c r="H551" s="102"/>
      <c r="I551" s="100"/>
      <c r="J551" s="103"/>
      <c r="K551" s="81"/>
      <c r="L551" s="100"/>
      <c r="M551" s="103"/>
      <c r="N551" s="81"/>
    </row>
    <row r="552" spans="1:14">
      <c r="A552" s="77"/>
      <c r="B552" s="131"/>
      <c r="C552" s="135"/>
      <c r="D552" s="79" t="str">
        <f>IFERROR(IF(C552="No CAS","",INDEX('[1]DEQ Pollutant List'!$C$7:$C$611,MATCH('[1]5. Pollutant Emissions - MB'!C551,'[1]DEQ Pollutant List'!$B$7:$B$611,0))),"")</f>
        <v/>
      </c>
      <c r="E552" s="113" t="str">
        <f>IFERROR(IF(OR($C552="",$C552="No CAS"),INDEX('DEQ Pollutant List'!$A$7:$A$611,MATCH($D552,'DEQ Pollutant List'!$C$7:$C$611,0)),INDEX('DEQ Pollutant List'!$A$7:$A$611,MATCH($C552,'DEQ Pollutant List'!$B$7:$B$611,0))),"")</f>
        <v/>
      </c>
      <c r="F552" s="136"/>
      <c r="G552" s="137"/>
      <c r="H552" s="102"/>
      <c r="I552" s="100"/>
      <c r="J552" s="103"/>
      <c r="K552" s="81"/>
      <c r="L552" s="100"/>
      <c r="M552" s="103"/>
      <c r="N552" s="81"/>
    </row>
    <row r="553" spans="1:14">
      <c r="A553" s="77"/>
      <c r="B553" s="131"/>
      <c r="C553" s="135"/>
      <c r="D553" s="79" t="str">
        <f>IFERROR(IF(C553="No CAS","",INDEX('[1]DEQ Pollutant List'!$C$7:$C$611,MATCH('[1]5. Pollutant Emissions - MB'!C552,'[1]DEQ Pollutant List'!$B$7:$B$611,0))),"")</f>
        <v/>
      </c>
      <c r="E553" s="113" t="str">
        <f>IFERROR(IF(OR($C553="",$C553="No CAS"),INDEX('DEQ Pollutant List'!$A$7:$A$611,MATCH($D553,'DEQ Pollutant List'!$C$7:$C$611,0)),INDEX('DEQ Pollutant List'!$A$7:$A$611,MATCH($C553,'DEQ Pollutant List'!$B$7:$B$611,0))),"")</f>
        <v/>
      </c>
      <c r="F553" s="136"/>
      <c r="G553" s="137"/>
      <c r="H553" s="102"/>
      <c r="I553" s="100"/>
      <c r="J553" s="103"/>
      <c r="K553" s="81"/>
      <c r="L553" s="100"/>
      <c r="M553" s="103"/>
      <c r="N553" s="81"/>
    </row>
    <row r="554" spans="1:14">
      <c r="A554" s="77"/>
      <c r="B554" s="131"/>
      <c r="C554" s="135"/>
      <c r="D554" s="79" t="str">
        <f>IFERROR(IF(C554="No CAS","",INDEX('[1]DEQ Pollutant List'!$C$7:$C$611,MATCH('[1]5. Pollutant Emissions - MB'!C553,'[1]DEQ Pollutant List'!$B$7:$B$611,0))),"")</f>
        <v/>
      </c>
      <c r="E554" s="113" t="str">
        <f>IFERROR(IF(OR($C554="",$C554="No CAS"),INDEX('DEQ Pollutant List'!$A$7:$A$611,MATCH($D554,'DEQ Pollutant List'!$C$7:$C$611,0)),INDEX('DEQ Pollutant List'!$A$7:$A$611,MATCH($C554,'DEQ Pollutant List'!$B$7:$B$611,0))),"")</f>
        <v/>
      </c>
      <c r="F554" s="136"/>
      <c r="G554" s="137"/>
      <c r="H554" s="102"/>
      <c r="I554" s="100"/>
      <c r="J554" s="103"/>
      <c r="K554" s="81"/>
      <c r="L554" s="100"/>
      <c r="M554" s="103"/>
      <c r="N554" s="81"/>
    </row>
    <row r="555" spans="1:14">
      <c r="A555" s="77"/>
      <c r="B555" s="131"/>
      <c r="C555" s="135"/>
      <c r="D555" s="79" t="str">
        <f>IFERROR(IF(C555="No CAS","",INDEX('[1]DEQ Pollutant List'!$C$7:$C$611,MATCH('[1]5. Pollutant Emissions - MB'!C554,'[1]DEQ Pollutant List'!$B$7:$B$611,0))),"")</f>
        <v/>
      </c>
      <c r="E555" s="113" t="str">
        <f>IFERROR(IF(OR($C555="",$C555="No CAS"),INDEX('DEQ Pollutant List'!$A$7:$A$611,MATCH($D555,'DEQ Pollutant List'!$C$7:$C$611,0)),INDEX('DEQ Pollutant List'!$A$7:$A$611,MATCH($C555,'DEQ Pollutant List'!$B$7:$B$611,0))),"")</f>
        <v/>
      </c>
      <c r="F555" s="136"/>
      <c r="G555" s="137"/>
      <c r="H555" s="102"/>
      <c r="I555" s="100"/>
      <c r="J555" s="103"/>
      <c r="K555" s="81"/>
      <c r="L555" s="100"/>
      <c r="M555" s="103"/>
      <c r="N555" s="81"/>
    </row>
    <row r="556" spans="1:14">
      <c r="A556" s="77"/>
      <c r="B556" s="131"/>
      <c r="C556" s="135"/>
      <c r="D556" s="79" t="str">
        <f>IFERROR(IF(C556="No CAS","",INDEX('[1]DEQ Pollutant List'!$C$7:$C$611,MATCH('[1]5. Pollutant Emissions - MB'!C555,'[1]DEQ Pollutant List'!$B$7:$B$611,0))),"")</f>
        <v/>
      </c>
      <c r="E556" s="113" t="str">
        <f>IFERROR(IF(OR($C556="",$C556="No CAS"),INDEX('DEQ Pollutant List'!$A$7:$A$611,MATCH($D556,'DEQ Pollutant List'!$C$7:$C$611,0)),INDEX('DEQ Pollutant List'!$A$7:$A$611,MATCH($C556,'DEQ Pollutant List'!$B$7:$B$611,0))),"")</f>
        <v/>
      </c>
      <c r="F556" s="136"/>
      <c r="G556" s="137"/>
      <c r="H556" s="102"/>
      <c r="I556" s="100"/>
      <c r="J556" s="103"/>
      <c r="K556" s="81"/>
      <c r="L556" s="100"/>
      <c r="M556" s="103"/>
      <c r="N556" s="81"/>
    </row>
    <row r="557" spans="1:14">
      <c r="A557" s="77"/>
      <c r="B557" s="131"/>
      <c r="C557" s="135"/>
      <c r="D557" s="79" t="str">
        <f>IFERROR(IF(C557="No CAS","",INDEX('[1]DEQ Pollutant List'!$C$7:$C$611,MATCH('[1]5. Pollutant Emissions - MB'!C556,'[1]DEQ Pollutant List'!$B$7:$B$611,0))),"")</f>
        <v/>
      </c>
      <c r="E557" s="113" t="str">
        <f>IFERROR(IF(OR($C557="",$C557="No CAS"),INDEX('DEQ Pollutant List'!$A$7:$A$611,MATCH($D557,'DEQ Pollutant List'!$C$7:$C$611,0)),INDEX('DEQ Pollutant List'!$A$7:$A$611,MATCH($C557,'DEQ Pollutant List'!$B$7:$B$611,0))),"")</f>
        <v/>
      </c>
      <c r="F557" s="136"/>
      <c r="G557" s="137"/>
      <c r="H557" s="102"/>
      <c r="I557" s="100"/>
      <c r="J557" s="103"/>
      <c r="K557" s="81"/>
      <c r="L557" s="100"/>
      <c r="M557" s="103"/>
      <c r="N557" s="81"/>
    </row>
    <row r="558" spans="1:14">
      <c r="A558" s="77"/>
      <c r="B558" s="131"/>
      <c r="C558" s="135"/>
      <c r="D558" s="79" t="str">
        <f>IFERROR(IF(C558="No CAS","",INDEX('[1]DEQ Pollutant List'!$C$7:$C$611,MATCH('[1]5. Pollutant Emissions - MB'!C557,'[1]DEQ Pollutant List'!$B$7:$B$611,0))),"")</f>
        <v/>
      </c>
      <c r="E558" s="113" t="str">
        <f>IFERROR(IF(OR($C558="",$C558="No CAS"),INDEX('DEQ Pollutant List'!$A$7:$A$611,MATCH($D558,'DEQ Pollutant List'!$C$7:$C$611,0)),INDEX('DEQ Pollutant List'!$A$7:$A$611,MATCH($C558,'DEQ Pollutant List'!$B$7:$B$611,0))),"")</f>
        <v/>
      </c>
      <c r="F558" s="136"/>
      <c r="G558" s="137"/>
      <c r="H558" s="102"/>
      <c r="I558" s="100"/>
      <c r="J558" s="103"/>
      <c r="K558" s="81"/>
      <c r="L558" s="100"/>
      <c r="M558" s="103"/>
      <c r="N558" s="81"/>
    </row>
    <row r="559" spans="1:14">
      <c r="A559" s="77"/>
      <c r="B559" s="131"/>
      <c r="C559" s="135"/>
      <c r="D559" s="79" t="str">
        <f>IFERROR(IF(C559="No CAS","",INDEX('[1]DEQ Pollutant List'!$C$7:$C$611,MATCH('[1]5. Pollutant Emissions - MB'!C558,'[1]DEQ Pollutant List'!$B$7:$B$611,0))),"")</f>
        <v/>
      </c>
      <c r="E559" s="113" t="str">
        <f>IFERROR(IF(OR($C559="",$C559="No CAS"),INDEX('DEQ Pollutant List'!$A$7:$A$611,MATCH($D559,'DEQ Pollutant List'!$C$7:$C$611,0)),INDEX('DEQ Pollutant List'!$A$7:$A$611,MATCH($C559,'DEQ Pollutant List'!$B$7:$B$611,0))),"")</f>
        <v/>
      </c>
      <c r="F559" s="136"/>
      <c r="G559" s="137"/>
      <c r="H559" s="102"/>
      <c r="I559" s="100"/>
      <c r="J559" s="103"/>
      <c r="K559" s="81"/>
      <c r="L559" s="100"/>
      <c r="M559" s="103"/>
      <c r="N559" s="81"/>
    </row>
    <row r="560" spans="1:14">
      <c r="A560" s="77"/>
      <c r="B560" s="131"/>
      <c r="C560" s="135"/>
      <c r="D560" s="79" t="str">
        <f>IFERROR(IF(C560="No CAS","",INDEX('[1]DEQ Pollutant List'!$C$7:$C$611,MATCH('[1]5. Pollutant Emissions - MB'!C559,'[1]DEQ Pollutant List'!$B$7:$B$611,0))),"")</f>
        <v/>
      </c>
      <c r="E560" s="113" t="str">
        <f>IFERROR(IF(OR($C560="",$C560="No CAS"),INDEX('DEQ Pollutant List'!$A$7:$A$611,MATCH($D560,'DEQ Pollutant List'!$C$7:$C$611,0)),INDEX('DEQ Pollutant List'!$A$7:$A$611,MATCH($C560,'DEQ Pollutant List'!$B$7:$B$611,0))),"")</f>
        <v/>
      </c>
      <c r="F560" s="136"/>
      <c r="G560" s="137"/>
      <c r="H560" s="102"/>
      <c r="I560" s="100"/>
      <c r="J560" s="103"/>
      <c r="K560" s="81"/>
      <c r="L560" s="100"/>
      <c r="M560" s="103"/>
      <c r="N560" s="81"/>
    </row>
    <row r="561" spans="1:14">
      <c r="A561" s="77"/>
      <c r="B561" s="131"/>
      <c r="C561" s="135"/>
      <c r="D561" s="79" t="str">
        <f>IFERROR(IF(C561="No CAS","",INDEX('[1]DEQ Pollutant List'!$C$7:$C$611,MATCH('[1]5. Pollutant Emissions - MB'!C560,'[1]DEQ Pollutant List'!$B$7:$B$611,0))),"")</f>
        <v/>
      </c>
      <c r="E561" s="113" t="str">
        <f>IFERROR(IF(OR($C561="",$C561="No CAS"),INDEX('DEQ Pollutant List'!$A$7:$A$611,MATCH($D561,'DEQ Pollutant List'!$C$7:$C$611,0)),INDEX('DEQ Pollutant List'!$A$7:$A$611,MATCH($C561,'DEQ Pollutant List'!$B$7:$B$611,0))),"")</f>
        <v/>
      </c>
      <c r="F561" s="136"/>
      <c r="G561" s="137"/>
      <c r="H561" s="102"/>
      <c r="I561" s="100"/>
      <c r="J561" s="103"/>
      <c r="K561" s="81"/>
      <c r="L561" s="100"/>
      <c r="M561" s="103"/>
      <c r="N561" s="81"/>
    </row>
    <row r="562" spans="1:14">
      <c r="A562" s="77"/>
      <c r="B562" s="131"/>
      <c r="C562" s="135"/>
      <c r="D562" s="79" t="str">
        <f>IFERROR(IF(C562="No CAS","",INDEX('[1]DEQ Pollutant List'!$C$7:$C$611,MATCH('[1]5. Pollutant Emissions - MB'!C561,'[1]DEQ Pollutant List'!$B$7:$B$611,0))),"")</f>
        <v/>
      </c>
      <c r="E562" s="113" t="str">
        <f>IFERROR(IF(OR($C562="",$C562="No CAS"),INDEX('DEQ Pollutant List'!$A$7:$A$611,MATCH($D562,'DEQ Pollutant List'!$C$7:$C$611,0)),INDEX('DEQ Pollutant List'!$A$7:$A$611,MATCH($C562,'DEQ Pollutant List'!$B$7:$B$611,0))),"")</f>
        <v/>
      </c>
      <c r="F562" s="136"/>
      <c r="G562" s="137"/>
      <c r="H562" s="102"/>
      <c r="I562" s="100"/>
      <c r="J562" s="103"/>
      <c r="K562" s="81"/>
      <c r="L562" s="100"/>
      <c r="M562" s="103"/>
      <c r="N562" s="81"/>
    </row>
    <row r="563" spans="1:14">
      <c r="A563" s="77"/>
      <c r="B563" s="131"/>
      <c r="C563" s="135"/>
      <c r="D563" s="79" t="str">
        <f>IFERROR(IF(C563="No CAS","",INDEX('[1]DEQ Pollutant List'!$C$7:$C$611,MATCH('[1]5. Pollutant Emissions - MB'!C562,'[1]DEQ Pollutant List'!$B$7:$B$611,0))),"")</f>
        <v/>
      </c>
      <c r="E563" s="113" t="str">
        <f>IFERROR(IF(OR($C563="",$C563="No CAS"),INDEX('DEQ Pollutant List'!$A$7:$A$611,MATCH($D563,'DEQ Pollutant List'!$C$7:$C$611,0)),INDEX('DEQ Pollutant List'!$A$7:$A$611,MATCH($C563,'DEQ Pollutant List'!$B$7:$B$611,0))),"")</f>
        <v/>
      </c>
      <c r="F563" s="136"/>
      <c r="G563" s="137"/>
      <c r="H563" s="102"/>
      <c r="I563" s="100"/>
      <c r="J563" s="103"/>
      <c r="K563" s="81"/>
      <c r="L563" s="100"/>
      <c r="M563" s="103"/>
      <c r="N563" s="81"/>
    </row>
    <row r="564" spans="1:14">
      <c r="A564" s="77"/>
      <c r="B564" s="131"/>
      <c r="C564" s="135"/>
      <c r="D564" s="79" t="str">
        <f>IFERROR(IF(C564="No CAS","",INDEX('[1]DEQ Pollutant List'!$C$7:$C$611,MATCH('[1]5. Pollutant Emissions - MB'!C563,'[1]DEQ Pollutant List'!$B$7:$B$611,0))),"")</f>
        <v/>
      </c>
      <c r="E564" s="113" t="str">
        <f>IFERROR(IF(OR($C564="",$C564="No CAS"),INDEX('DEQ Pollutant List'!$A$7:$A$611,MATCH($D564,'DEQ Pollutant List'!$C$7:$C$611,0)),INDEX('DEQ Pollutant List'!$A$7:$A$611,MATCH($C564,'DEQ Pollutant List'!$B$7:$B$611,0))),"")</f>
        <v/>
      </c>
      <c r="F564" s="136"/>
      <c r="G564" s="137"/>
      <c r="H564" s="102"/>
      <c r="I564" s="100"/>
      <c r="J564" s="103"/>
      <c r="K564" s="81"/>
      <c r="L564" s="100"/>
      <c r="M564" s="103"/>
      <c r="N564" s="81"/>
    </row>
    <row r="565" spans="1:14">
      <c r="A565" s="77"/>
      <c r="B565" s="131"/>
      <c r="C565" s="135"/>
      <c r="D565" s="79" t="str">
        <f>IFERROR(IF(C565="No CAS","",INDEX('[1]DEQ Pollutant List'!$C$7:$C$611,MATCH('[1]5. Pollutant Emissions - MB'!C564,'[1]DEQ Pollutant List'!$B$7:$B$611,0))),"")</f>
        <v/>
      </c>
      <c r="E565" s="113" t="str">
        <f>IFERROR(IF(OR($C565="",$C565="No CAS"),INDEX('DEQ Pollutant List'!$A$7:$A$611,MATCH($D565,'DEQ Pollutant List'!$C$7:$C$611,0)),INDEX('DEQ Pollutant List'!$A$7:$A$611,MATCH($C565,'DEQ Pollutant List'!$B$7:$B$611,0))),"")</f>
        <v/>
      </c>
      <c r="F565" s="136"/>
      <c r="G565" s="137"/>
      <c r="H565" s="102"/>
      <c r="I565" s="100"/>
      <c r="J565" s="103"/>
      <c r="K565" s="81"/>
      <c r="L565" s="100"/>
      <c r="M565" s="103"/>
      <c r="N565" s="81"/>
    </row>
    <row r="566" spans="1:14">
      <c r="A566" s="77"/>
      <c r="B566" s="131"/>
      <c r="C566" s="135"/>
      <c r="D566" s="79" t="str">
        <f>IFERROR(IF(C566="No CAS","",INDEX('[1]DEQ Pollutant List'!$C$7:$C$611,MATCH('[1]5. Pollutant Emissions - MB'!C565,'[1]DEQ Pollutant List'!$B$7:$B$611,0))),"")</f>
        <v/>
      </c>
      <c r="E566" s="113" t="str">
        <f>IFERROR(IF(OR($C566="",$C566="No CAS"),INDEX('DEQ Pollutant List'!$A$7:$A$611,MATCH($D566,'DEQ Pollutant List'!$C$7:$C$611,0)),INDEX('DEQ Pollutant List'!$A$7:$A$611,MATCH($C566,'DEQ Pollutant List'!$B$7:$B$611,0))),"")</f>
        <v/>
      </c>
      <c r="F566" s="136"/>
      <c r="G566" s="137"/>
      <c r="H566" s="102"/>
      <c r="I566" s="100"/>
      <c r="J566" s="103"/>
      <c r="K566" s="81"/>
      <c r="L566" s="100"/>
      <c r="M566" s="103"/>
      <c r="N566" s="81"/>
    </row>
    <row r="567" spans="1:14">
      <c r="A567" s="77"/>
      <c r="B567" s="131"/>
      <c r="C567" s="135"/>
      <c r="D567" s="79" t="str">
        <f>IFERROR(IF(C567="No CAS","",INDEX('[1]DEQ Pollutant List'!$C$7:$C$611,MATCH('[1]5. Pollutant Emissions - MB'!C566,'[1]DEQ Pollutant List'!$B$7:$B$611,0))),"")</f>
        <v/>
      </c>
      <c r="E567" s="113" t="str">
        <f>IFERROR(IF(OR($C567="",$C567="No CAS"),INDEX('DEQ Pollutant List'!$A$7:$A$611,MATCH($D567,'DEQ Pollutant List'!$C$7:$C$611,0)),INDEX('DEQ Pollutant List'!$A$7:$A$611,MATCH($C567,'DEQ Pollutant List'!$B$7:$B$611,0))),"")</f>
        <v/>
      </c>
      <c r="F567" s="136"/>
      <c r="G567" s="137"/>
      <c r="H567" s="102"/>
      <c r="I567" s="100"/>
      <c r="J567" s="103"/>
      <c r="K567" s="81"/>
      <c r="L567" s="100"/>
      <c r="M567" s="103"/>
      <c r="N567" s="81"/>
    </row>
    <row r="568" spans="1:14">
      <c r="A568" s="77"/>
      <c r="B568" s="131"/>
      <c r="C568" s="135"/>
      <c r="D568" s="79" t="str">
        <f>IFERROR(IF(C568="No CAS","",INDEX('[1]DEQ Pollutant List'!$C$7:$C$611,MATCH('[1]5. Pollutant Emissions - MB'!C567,'[1]DEQ Pollutant List'!$B$7:$B$611,0))),"")</f>
        <v/>
      </c>
      <c r="E568" s="113" t="str">
        <f>IFERROR(IF(OR($C568="",$C568="No CAS"),INDEX('DEQ Pollutant List'!$A$7:$A$611,MATCH($D568,'DEQ Pollutant List'!$C$7:$C$611,0)),INDEX('DEQ Pollutant List'!$A$7:$A$611,MATCH($C568,'DEQ Pollutant List'!$B$7:$B$611,0))),"")</f>
        <v/>
      </c>
      <c r="F568" s="136"/>
      <c r="G568" s="137"/>
      <c r="H568" s="102"/>
      <c r="I568" s="100"/>
      <c r="J568" s="103"/>
      <c r="K568" s="81"/>
      <c r="L568" s="100"/>
      <c r="M568" s="103"/>
      <c r="N568" s="81"/>
    </row>
    <row r="569" spans="1:14">
      <c r="A569" s="77"/>
      <c r="B569" s="131"/>
      <c r="C569" s="135"/>
      <c r="D569" s="79" t="str">
        <f>IFERROR(IF(C569="No CAS","",INDEX('[1]DEQ Pollutant List'!$C$7:$C$611,MATCH('[1]5. Pollutant Emissions - MB'!C568,'[1]DEQ Pollutant List'!$B$7:$B$611,0))),"")</f>
        <v/>
      </c>
      <c r="E569" s="113" t="str">
        <f>IFERROR(IF(OR($C569="",$C569="No CAS"),INDEX('DEQ Pollutant List'!$A$7:$A$611,MATCH($D569,'DEQ Pollutant List'!$C$7:$C$611,0)),INDEX('DEQ Pollutant List'!$A$7:$A$611,MATCH($C569,'DEQ Pollutant List'!$B$7:$B$611,0))),"")</f>
        <v/>
      </c>
      <c r="F569" s="136"/>
      <c r="G569" s="137"/>
      <c r="H569" s="102"/>
      <c r="I569" s="100"/>
      <c r="J569" s="103"/>
      <c r="K569" s="81"/>
      <c r="L569" s="100"/>
      <c r="M569" s="103"/>
      <c r="N569" s="81"/>
    </row>
    <row r="570" spans="1:14">
      <c r="A570" s="77"/>
      <c r="B570" s="131"/>
      <c r="C570" s="135"/>
      <c r="D570" s="79" t="str">
        <f>IFERROR(IF(C570="No CAS","",INDEX('[1]DEQ Pollutant List'!$C$7:$C$611,MATCH('[1]5. Pollutant Emissions - MB'!C569,'[1]DEQ Pollutant List'!$B$7:$B$611,0))),"")</f>
        <v/>
      </c>
      <c r="E570" s="113" t="str">
        <f>IFERROR(IF(OR($C570="",$C570="No CAS"),INDEX('DEQ Pollutant List'!$A$7:$A$611,MATCH($D570,'DEQ Pollutant List'!$C$7:$C$611,0)),INDEX('DEQ Pollutant List'!$A$7:$A$611,MATCH($C570,'DEQ Pollutant List'!$B$7:$B$611,0))),"")</f>
        <v/>
      </c>
      <c r="F570" s="136"/>
      <c r="G570" s="137"/>
      <c r="H570" s="102"/>
      <c r="I570" s="100"/>
      <c r="J570" s="103"/>
      <c r="K570" s="81"/>
      <c r="L570" s="100"/>
      <c r="M570" s="103"/>
      <c r="N570" s="81"/>
    </row>
    <row r="571" spans="1:14">
      <c r="A571" s="77"/>
      <c r="B571" s="131"/>
      <c r="C571" s="135"/>
      <c r="D571" s="79" t="str">
        <f>IFERROR(IF(C571="No CAS","",INDEX('[1]DEQ Pollutant List'!$C$7:$C$611,MATCH('[1]5. Pollutant Emissions - MB'!C570,'[1]DEQ Pollutant List'!$B$7:$B$611,0))),"")</f>
        <v/>
      </c>
      <c r="E571" s="113" t="str">
        <f>IFERROR(IF(OR($C571="",$C571="No CAS"),INDEX('DEQ Pollutant List'!$A$7:$A$611,MATCH($D571,'DEQ Pollutant List'!$C$7:$C$611,0)),INDEX('DEQ Pollutant List'!$A$7:$A$611,MATCH($C571,'DEQ Pollutant List'!$B$7:$B$611,0))),"")</f>
        <v/>
      </c>
      <c r="F571" s="136"/>
      <c r="G571" s="137"/>
      <c r="H571" s="102"/>
      <c r="I571" s="100"/>
      <c r="J571" s="103"/>
      <c r="K571" s="81"/>
      <c r="L571" s="100"/>
      <c r="M571" s="103"/>
      <c r="N571" s="81"/>
    </row>
    <row r="572" spans="1:14">
      <c r="A572" s="77"/>
      <c r="B572" s="131"/>
      <c r="C572" s="135"/>
      <c r="D572" s="79" t="str">
        <f>IFERROR(IF(C572="No CAS","",INDEX('[1]DEQ Pollutant List'!$C$7:$C$611,MATCH('[1]5. Pollutant Emissions - MB'!C571,'[1]DEQ Pollutant List'!$B$7:$B$611,0))),"")</f>
        <v/>
      </c>
      <c r="E572" s="113" t="str">
        <f>IFERROR(IF(OR($C572="",$C572="No CAS"),INDEX('DEQ Pollutant List'!$A$7:$A$611,MATCH($D572,'DEQ Pollutant List'!$C$7:$C$611,0)),INDEX('DEQ Pollutant List'!$A$7:$A$611,MATCH($C572,'DEQ Pollutant List'!$B$7:$B$611,0))),"")</f>
        <v/>
      </c>
      <c r="F572" s="136"/>
      <c r="G572" s="137"/>
      <c r="H572" s="102"/>
      <c r="I572" s="100"/>
      <c r="J572" s="103"/>
      <c r="K572" s="81"/>
      <c r="L572" s="100"/>
      <c r="M572" s="103"/>
      <c r="N572" s="81"/>
    </row>
    <row r="573" spans="1:14">
      <c r="A573" s="77"/>
      <c r="B573" s="131"/>
      <c r="C573" s="135"/>
      <c r="D573" s="79" t="str">
        <f>IFERROR(IF(C573="No CAS","",INDEX('[1]DEQ Pollutant List'!$C$7:$C$611,MATCH('[1]5. Pollutant Emissions - MB'!C572,'[1]DEQ Pollutant List'!$B$7:$B$611,0))),"")</f>
        <v/>
      </c>
      <c r="E573" s="113" t="str">
        <f>IFERROR(IF(OR($C573="",$C573="No CAS"),INDEX('DEQ Pollutant List'!$A$7:$A$611,MATCH($D573,'DEQ Pollutant List'!$C$7:$C$611,0)),INDEX('DEQ Pollutant List'!$A$7:$A$611,MATCH($C573,'DEQ Pollutant List'!$B$7:$B$611,0))),"")</f>
        <v/>
      </c>
      <c r="F573" s="136"/>
      <c r="G573" s="137"/>
      <c r="H573" s="102"/>
      <c r="I573" s="100"/>
      <c r="J573" s="103"/>
      <c r="K573" s="81"/>
      <c r="L573" s="100"/>
      <c r="M573" s="103"/>
      <c r="N573" s="81"/>
    </row>
    <row r="574" spans="1:14">
      <c r="A574" s="77"/>
      <c r="B574" s="131"/>
      <c r="C574" s="135"/>
      <c r="D574" s="79" t="str">
        <f>IFERROR(IF(C574="No CAS","",INDEX('[1]DEQ Pollutant List'!$C$7:$C$611,MATCH('[1]5. Pollutant Emissions - MB'!C573,'[1]DEQ Pollutant List'!$B$7:$B$611,0))),"")</f>
        <v/>
      </c>
      <c r="E574" s="113" t="str">
        <f>IFERROR(IF(OR($C574="",$C574="No CAS"),INDEX('DEQ Pollutant List'!$A$7:$A$611,MATCH($D574,'DEQ Pollutant List'!$C$7:$C$611,0)),INDEX('DEQ Pollutant List'!$A$7:$A$611,MATCH($C574,'DEQ Pollutant List'!$B$7:$B$611,0))),"")</f>
        <v/>
      </c>
      <c r="F574" s="136"/>
      <c r="G574" s="137"/>
      <c r="H574" s="102"/>
      <c r="I574" s="100"/>
      <c r="J574" s="103"/>
      <c r="K574" s="81"/>
      <c r="L574" s="100"/>
      <c r="M574" s="103"/>
      <c r="N574" s="81"/>
    </row>
    <row r="575" spans="1:14">
      <c r="A575" s="77"/>
      <c r="B575" s="131"/>
      <c r="C575" s="135"/>
      <c r="D575" s="79" t="str">
        <f>IFERROR(IF(C575="No CAS","",INDEX('[1]DEQ Pollutant List'!$C$7:$C$611,MATCH('[1]5. Pollutant Emissions - MB'!C574,'[1]DEQ Pollutant List'!$B$7:$B$611,0))),"")</f>
        <v/>
      </c>
      <c r="E575" s="113" t="str">
        <f>IFERROR(IF(OR($C575="",$C575="No CAS"),INDEX('DEQ Pollutant List'!$A$7:$A$611,MATCH($D575,'DEQ Pollutant List'!$C$7:$C$611,0)),INDEX('DEQ Pollutant List'!$A$7:$A$611,MATCH($C575,'DEQ Pollutant List'!$B$7:$B$611,0))),"")</f>
        <v/>
      </c>
      <c r="F575" s="136"/>
      <c r="G575" s="137"/>
      <c r="H575" s="102"/>
      <c r="I575" s="100"/>
      <c r="J575" s="103"/>
      <c r="K575" s="81"/>
      <c r="L575" s="100"/>
      <c r="M575" s="103"/>
      <c r="N575" s="81"/>
    </row>
    <row r="576" spans="1:14">
      <c r="A576" s="77"/>
      <c r="B576" s="131"/>
      <c r="C576" s="135"/>
      <c r="D576" s="79" t="str">
        <f>IFERROR(IF(C576="No CAS","",INDEX('[1]DEQ Pollutant List'!$C$7:$C$611,MATCH('[1]5. Pollutant Emissions - MB'!C575,'[1]DEQ Pollutant List'!$B$7:$B$611,0))),"")</f>
        <v/>
      </c>
      <c r="E576" s="113" t="str">
        <f>IFERROR(IF(OR($C576="",$C576="No CAS"),INDEX('DEQ Pollutant List'!$A$7:$A$611,MATCH($D576,'DEQ Pollutant List'!$C$7:$C$611,0)),INDEX('DEQ Pollutant List'!$A$7:$A$611,MATCH($C576,'DEQ Pollutant List'!$B$7:$B$611,0))),"")</f>
        <v/>
      </c>
      <c r="F576" s="136"/>
      <c r="G576" s="137"/>
      <c r="H576" s="102"/>
      <c r="I576" s="100"/>
      <c r="J576" s="103"/>
      <c r="K576" s="81"/>
      <c r="L576" s="100"/>
      <c r="M576" s="103"/>
      <c r="N576" s="81"/>
    </row>
    <row r="577" spans="1:14">
      <c r="A577" s="77"/>
      <c r="B577" s="131"/>
      <c r="C577" s="135"/>
      <c r="D577" s="79" t="str">
        <f>IFERROR(IF(C577="No CAS","",INDEX('[1]DEQ Pollutant List'!$C$7:$C$611,MATCH('[1]5. Pollutant Emissions - MB'!C576,'[1]DEQ Pollutant List'!$B$7:$B$611,0))),"")</f>
        <v/>
      </c>
      <c r="E577" s="113" t="str">
        <f>IFERROR(IF(OR($C577="",$C577="No CAS"),INDEX('DEQ Pollutant List'!$A$7:$A$611,MATCH($D577,'DEQ Pollutant List'!$C$7:$C$611,0)),INDEX('DEQ Pollutant List'!$A$7:$A$611,MATCH($C577,'DEQ Pollutant List'!$B$7:$B$611,0))),"")</f>
        <v/>
      </c>
      <c r="F577" s="136"/>
      <c r="G577" s="137"/>
      <c r="H577" s="102"/>
      <c r="I577" s="100"/>
      <c r="J577" s="103"/>
      <c r="K577" s="81"/>
      <c r="L577" s="100"/>
      <c r="M577" s="103"/>
      <c r="N577" s="81"/>
    </row>
    <row r="578" spans="1:14">
      <c r="A578" s="77"/>
      <c r="B578" s="131"/>
      <c r="C578" s="135"/>
      <c r="D578" s="79" t="str">
        <f>IFERROR(IF(C578="No CAS","",INDEX('[1]DEQ Pollutant List'!$C$7:$C$611,MATCH('[1]5. Pollutant Emissions - MB'!C577,'[1]DEQ Pollutant List'!$B$7:$B$611,0))),"")</f>
        <v/>
      </c>
      <c r="E578" s="113" t="str">
        <f>IFERROR(IF(OR($C578="",$C578="No CAS"),INDEX('DEQ Pollutant List'!$A$7:$A$611,MATCH($D578,'DEQ Pollutant List'!$C$7:$C$611,0)),INDEX('DEQ Pollutant List'!$A$7:$A$611,MATCH($C578,'DEQ Pollutant List'!$B$7:$B$611,0))),"")</f>
        <v/>
      </c>
      <c r="F578" s="136"/>
      <c r="G578" s="137"/>
      <c r="H578" s="102"/>
      <c r="I578" s="100"/>
      <c r="J578" s="103"/>
      <c r="K578" s="81"/>
      <c r="L578" s="100"/>
      <c r="M578" s="103"/>
      <c r="N578" s="81"/>
    </row>
    <row r="579" spans="1:14">
      <c r="A579" s="77"/>
      <c r="B579" s="131"/>
      <c r="C579" s="135"/>
      <c r="D579" s="79" t="str">
        <f>IFERROR(IF(C579="No CAS","",INDEX('[1]DEQ Pollutant List'!$C$7:$C$611,MATCH('[1]5. Pollutant Emissions - MB'!C578,'[1]DEQ Pollutant List'!$B$7:$B$611,0))),"")</f>
        <v/>
      </c>
      <c r="E579" s="113" t="str">
        <f>IFERROR(IF(OR($C579="",$C579="No CAS"),INDEX('DEQ Pollutant List'!$A$7:$A$611,MATCH($D579,'DEQ Pollutant List'!$C$7:$C$611,0)),INDEX('DEQ Pollutant List'!$A$7:$A$611,MATCH($C579,'DEQ Pollutant List'!$B$7:$B$611,0))),"")</f>
        <v/>
      </c>
      <c r="F579" s="136"/>
      <c r="G579" s="137"/>
      <c r="H579" s="102"/>
      <c r="I579" s="100"/>
      <c r="J579" s="103"/>
      <c r="K579" s="81"/>
      <c r="L579" s="100"/>
      <c r="M579" s="103"/>
      <c r="N579" s="81"/>
    </row>
    <row r="580" spans="1:14">
      <c r="A580" s="77"/>
      <c r="B580" s="131"/>
      <c r="C580" s="135"/>
      <c r="D580" s="79" t="str">
        <f>IFERROR(IF(C580="No CAS","",INDEX('[1]DEQ Pollutant List'!$C$7:$C$611,MATCH('[1]5. Pollutant Emissions - MB'!C579,'[1]DEQ Pollutant List'!$B$7:$B$611,0))),"")</f>
        <v/>
      </c>
      <c r="E580" s="113" t="str">
        <f>IFERROR(IF(OR($C580="",$C580="No CAS"),INDEX('DEQ Pollutant List'!$A$7:$A$611,MATCH($D580,'DEQ Pollutant List'!$C$7:$C$611,0)),INDEX('DEQ Pollutant List'!$A$7:$A$611,MATCH($C580,'DEQ Pollutant List'!$B$7:$B$611,0))),"")</f>
        <v/>
      </c>
      <c r="F580" s="136"/>
      <c r="G580" s="137"/>
      <c r="H580" s="102"/>
      <c r="I580" s="100"/>
      <c r="J580" s="103"/>
      <c r="K580" s="81"/>
      <c r="L580" s="100"/>
      <c r="M580" s="103"/>
      <c r="N580" s="81"/>
    </row>
    <row r="581" spans="1:14">
      <c r="A581" s="77"/>
      <c r="B581" s="131"/>
      <c r="C581" s="135"/>
      <c r="D581" s="79" t="str">
        <f>IFERROR(IF(C581="No CAS","",INDEX('[1]DEQ Pollutant List'!$C$7:$C$611,MATCH('[1]5. Pollutant Emissions - MB'!C580,'[1]DEQ Pollutant List'!$B$7:$B$611,0))),"")</f>
        <v/>
      </c>
      <c r="E581" s="113" t="str">
        <f>IFERROR(IF(OR($C581="",$C581="No CAS"),INDEX('DEQ Pollutant List'!$A$7:$A$611,MATCH($D581,'DEQ Pollutant List'!$C$7:$C$611,0)),INDEX('DEQ Pollutant List'!$A$7:$A$611,MATCH($C581,'DEQ Pollutant List'!$B$7:$B$611,0))),"")</f>
        <v/>
      </c>
      <c r="F581" s="136"/>
      <c r="G581" s="137"/>
      <c r="H581" s="102"/>
      <c r="I581" s="100"/>
      <c r="J581" s="103"/>
      <c r="K581" s="81"/>
      <c r="L581" s="100"/>
      <c r="M581" s="103"/>
      <c r="N581" s="81"/>
    </row>
    <row r="582" spans="1:14">
      <c r="A582" s="77"/>
      <c r="B582" s="131"/>
      <c r="C582" s="135"/>
      <c r="D582" s="79" t="str">
        <f>IFERROR(IF(C582="No CAS","",INDEX('[1]DEQ Pollutant List'!$C$7:$C$611,MATCH('[1]5. Pollutant Emissions - MB'!C581,'[1]DEQ Pollutant List'!$B$7:$B$611,0))),"")</f>
        <v/>
      </c>
      <c r="E582" s="113" t="str">
        <f>IFERROR(IF(OR($C582="",$C582="No CAS"),INDEX('DEQ Pollutant List'!$A$7:$A$611,MATCH($D582,'DEQ Pollutant List'!$C$7:$C$611,0)),INDEX('DEQ Pollutant List'!$A$7:$A$611,MATCH($C582,'DEQ Pollutant List'!$B$7:$B$611,0))),"")</f>
        <v/>
      </c>
      <c r="F582" s="136"/>
      <c r="G582" s="137"/>
      <c r="H582" s="102"/>
      <c r="I582" s="100"/>
      <c r="J582" s="103"/>
      <c r="K582" s="81"/>
      <c r="L582" s="100"/>
      <c r="M582" s="103"/>
      <c r="N582" s="81"/>
    </row>
    <row r="583" spans="1:14">
      <c r="A583" s="77"/>
      <c r="B583" s="131"/>
      <c r="C583" s="135"/>
      <c r="D583" s="79" t="str">
        <f>IFERROR(IF(C583="No CAS","",INDEX('[1]DEQ Pollutant List'!$C$7:$C$611,MATCH('[1]5. Pollutant Emissions - MB'!C582,'[1]DEQ Pollutant List'!$B$7:$B$611,0))),"")</f>
        <v/>
      </c>
      <c r="E583" s="113" t="str">
        <f>IFERROR(IF(OR($C583="",$C583="No CAS"),INDEX('DEQ Pollutant List'!$A$7:$A$611,MATCH($D583,'DEQ Pollutant List'!$C$7:$C$611,0)),INDEX('DEQ Pollutant List'!$A$7:$A$611,MATCH($C583,'DEQ Pollutant List'!$B$7:$B$611,0))),"")</f>
        <v/>
      </c>
      <c r="F583" s="136"/>
      <c r="G583" s="137"/>
      <c r="H583" s="102"/>
      <c r="I583" s="100"/>
      <c r="J583" s="103"/>
      <c r="K583" s="81"/>
      <c r="L583" s="100"/>
      <c r="M583" s="103"/>
      <c r="N583" s="81"/>
    </row>
    <row r="584" spans="1:14">
      <c r="A584" s="77"/>
      <c r="B584" s="131"/>
      <c r="C584" s="135"/>
      <c r="D584" s="79" t="str">
        <f>IFERROR(IF(C584="No CAS","",INDEX('[1]DEQ Pollutant List'!$C$7:$C$611,MATCH('[1]5. Pollutant Emissions - MB'!C583,'[1]DEQ Pollutant List'!$B$7:$B$611,0))),"")</f>
        <v/>
      </c>
      <c r="E584" s="113" t="str">
        <f>IFERROR(IF(OR($C584="",$C584="No CAS"),INDEX('DEQ Pollutant List'!$A$7:$A$611,MATCH($D584,'DEQ Pollutant List'!$C$7:$C$611,0)),INDEX('DEQ Pollutant List'!$A$7:$A$611,MATCH($C584,'DEQ Pollutant List'!$B$7:$B$611,0))),"")</f>
        <v/>
      </c>
      <c r="F584" s="136"/>
      <c r="G584" s="137"/>
      <c r="H584" s="102"/>
      <c r="I584" s="100"/>
      <c r="J584" s="103"/>
      <c r="K584" s="81"/>
      <c r="L584" s="100"/>
      <c r="M584" s="103"/>
      <c r="N584" s="81"/>
    </row>
    <row r="585" spans="1:14">
      <c r="A585" s="77"/>
      <c r="B585" s="131"/>
      <c r="C585" s="135"/>
      <c r="D585" s="79" t="str">
        <f>IFERROR(IF(C585="No CAS","",INDEX('[1]DEQ Pollutant List'!$C$7:$C$611,MATCH('[1]5. Pollutant Emissions - MB'!C584,'[1]DEQ Pollutant List'!$B$7:$B$611,0))),"")</f>
        <v/>
      </c>
      <c r="E585" s="113" t="str">
        <f>IFERROR(IF(OR($C585="",$C585="No CAS"),INDEX('DEQ Pollutant List'!$A$7:$A$611,MATCH($D585,'DEQ Pollutant List'!$C$7:$C$611,0)),INDEX('DEQ Pollutant List'!$A$7:$A$611,MATCH($C585,'DEQ Pollutant List'!$B$7:$B$611,0))),"")</f>
        <v/>
      </c>
      <c r="F585" s="136"/>
      <c r="G585" s="137"/>
      <c r="H585" s="102"/>
      <c r="I585" s="100"/>
      <c r="J585" s="103"/>
      <c r="K585" s="81"/>
      <c r="L585" s="100"/>
      <c r="M585" s="103"/>
      <c r="N585" s="81"/>
    </row>
    <row r="586" spans="1:14">
      <c r="A586" s="77"/>
      <c r="B586" s="131"/>
      <c r="C586" s="135"/>
      <c r="D586" s="79" t="str">
        <f>IFERROR(IF(C586="No CAS","",INDEX('[1]DEQ Pollutant List'!$C$7:$C$611,MATCH('[1]5. Pollutant Emissions - MB'!C585,'[1]DEQ Pollutant List'!$B$7:$B$611,0))),"")</f>
        <v/>
      </c>
      <c r="E586" s="113" t="str">
        <f>IFERROR(IF(OR($C586="",$C586="No CAS"),INDEX('DEQ Pollutant List'!$A$7:$A$611,MATCH($D586,'DEQ Pollutant List'!$C$7:$C$611,0)),INDEX('DEQ Pollutant List'!$A$7:$A$611,MATCH($C586,'DEQ Pollutant List'!$B$7:$B$611,0))),"")</f>
        <v/>
      </c>
      <c r="F586" s="136"/>
      <c r="G586" s="137"/>
      <c r="H586" s="102"/>
      <c r="I586" s="100"/>
      <c r="J586" s="103"/>
      <c r="K586" s="81"/>
      <c r="L586" s="100"/>
      <c r="M586" s="103"/>
      <c r="N586" s="81"/>
    </row>
    <row r="587" spans="1:14">
      <c r="A587" s="77"/>
      <c r="B587" s="131"/>
      <c r="C587" s="135"/>
      <c r="D587" s="79" t="str">
        <f>IFERROR(IF(C587="No CAS","",INDEX('[1]DEQ Pollutant List'!$C$7:$C$611,MATCH('[1]5. Pollutant Emissions - MB'!C586,'[1]DEQ Pollutant List'!$B$7:$B$611,0))),"")</f>
        <v/>
      </c>
      <c r="E587" s="113" t="str">
        <f>IFERROR(IF(OR($C587="",$C587="No CAS"),INDEX('DEQ Pollutant List'!$A$7:$A$611,MATCH($D587,'DEQ Pollutant List'!$C$7:$C$611,0)),INDEX('DEQ Pollutant List'!$A$7:$A$611,MATCH($C587,'DEQ Pollutant List'!$B$7:$B$611,0))),"")</f>
        <v/>
      </c>
      <c r="F587" s="136"/>
      <c r="G587" s="137"/>
      <c r="H587" s="102"/>
      <c r="I587" s="100"/>
      <c r="J587" s="103"/>
      <c r="K587" s="81"/>
      <c r="L587" s="100"/>
      <c r="M587" s="103"/>
      <c r="N587" s="81"/>
    </row>
    <row r="588" spans="1:14">
      <c r="A588" s="77"/>
      <c r="B588" s="131"/>
      <c r="C588" s="135"/>
      <c r="D588" s="79" t="str">
        <f>IFERROR(IF(C588="No CAS","",INDEX('[1]DEQ Pollutant List'!$C$7:$C$611,MATCH('[1]5. Pollutant Emissions - MB'!C587,'[1]DEQ Pollutant List'!$B$7:$B$611,0))),"")</f>
        <v/>
      </c>
      <c r="E588" s="113" t="str">
        <f>IFERROR(IF(OR($C588="",$C588="No CAS"),INDEX('DEQ Pollutant List'!$A$7:$A$611,MATCH($D588,'DEQ Pollutant List'!$C$7:$C$611,0)),INDEX('DEQ Pollutant List'!$A$7:$A$611,MATCH($C588,'DEQ Pollutant List'!$B$7:$B$611,0))),"")</f>
        <v/>
      </c>
      <c r="F588" s="136"/>
      <c r="G588" s="137"/>
      <c r="H588" s="102"/>
      <c r="I588" s="100"/>
      <c r="J588" s="103"/>
      <c r="K588" s="81"/>
      <c r="L588" s="100"/>
      <c r="M588" s="103"/>
      <c r="N588" s="81"/>
    </row>
    <row r="589" spans="1:14">
      <c r="A589" s="77"/>
      <c r="B589" s="131"/>
      <c r="C589" s="135"/>
      <c r="D589" s="79" t="str">
        <f>IFERROR(IF(C589="No CAS","",INDEX('[1]DEQ Pollutant List'!$C$7:$C$611,MATCH('[1]5. Pollutant Emissions - MB'!C588,'[1]DEQ Pollutant List'!$B$7:$B$611,0))),"")</f>
        <v/>
      </c>
      <c r="E589" s="113" t="str">
        <f>IFERROR(IF(OR($C589="",$C589="No CAS"),INDEX('DEQ Pollutant List'!$A$7:$A$611,MATCH($D589,'DEQ Pollutant List'!$C$7:$C$611,0)),INDEX('DEQ Pollutant List'!$A$7:$A$611,MATCH($C589,'DEQ Pollutant List'!$B$7:$B$611,0))),"")</f>
        <v/>
      </c>
      <c r="F589" s="136"/>
      <c r="G589" s="137"/>
      <c r="H589" s="102"/>
      <c r="I589" s="100"/>
      <c r="J589" s="103"/>
      <c r="K589" s="81"/>
      <c r="L589" s="100"/>
      <c r="M589" s="103"/>
      <c r="N589" s="81"/>
    </row>
    <row r="590" spans="1:14">
      <c r="A590" s="77"/>
      <c r="B590" s="131"/>
      <c r="C590" s="135"/>
      <c r="D590" s="79" t="str">
        <f>IFERROR(IF(C590="No CAS","",INDEX('[1]DEQ Pollutant List'!$C$7:$C$611,MATCH('[1]5. Pollutant Emissions - MB'!C589,'[1]DEQ Pollutant List'!$B$7:$B$611,0))),"")</f>
        <v/>
      </c>
      <c r="E590" s="113" t="str">
        <f>IFERROR(IF(OR($C590="",$C590="No CAS"),INDEX('DEQ Pollutant List'!$A$7:$A$611,MATCH($D590,'DEQ Pollutant List'!$C$7:$C$611,0)),INDEX('DEQ Pollutant List'!$A$7:$A$611,MATCH($C590,'DEQ Pollutant List'!$B$7:$B$611,0))),"")</f>
        <v/>
      </c>
      <c r="F590" s="136"/>
      <c r="G590" s="137"/>
      <c r="H590" s="102"/>
      <c r="I590" s="100"/>
      <c r="J590" s="103"/>
      <c r="K590" s="81"/>
      <c r="L590" s="100"/>
      <c r="M590" s="103"/>
      <c r="N590" s="81"/>
    </row>
    <row r="591" spans="1:14">
      <c r="A591" s="77"/>
      <c r="B591" s="131"/>
      <c r="C591" s="135"/>
      <c r="D591" s="79" t="str">
        <f>IFERROR(IF(C591="No CAS","",INDEX('[1]DEQ Pollutant List'!$C$7:$C$611,MATCH('[1]5. Pollutant Emissions - MB'!C590,'[1]DEQ Pollutant List'!$B$7:$B$611,0))),"")</f>
        <v/>
      </c>
      <c r="E591" s="113" t="str">
        <f>IFERROR(IF(OR($C591="",$C591="No CAS"),INDEX('DEQ Pollutant List'!$A$7:$A$611,MATCH($D591,'DEQ Pollutant List'!$C$7:$C$611,0)),INDEX('DEQ Pollutant List'!$A$7:$A$611,MATCH($C591,'DEQ Pollutant List'!$B$7:$B$611,0))),"")</f>
        <v/>
      </c>
      <c r="F591" s="136"/>
      <c r="G591" s="137"/>
      <c r="H591" s="102"/>
      <c r="I591" s="100"/>
      <c r="J591" s="103"/>
      <c r="K591" s="81"/>
      <c r="L591" s="100"/>
      <c r="M591" s="103"/>
      <c r="N591" s="81"/>
    </row>
    <row r="592" spans="1:14">
      <c r="A592" s="77"/>
      <c r="B592" s="131"/>
      <c r="C592" s="135"/>
      <c r="D592" s="79" t="str">
        <f>IFERROR(IF(C592="No CAS","",INDEX('[1]DEQ Pollutant List'!$C$7:$C$611,MATCH('[1]5. Pollutant Emissions - MB'!C591,'[1]DEQ Pollutant List'!$B$7:$B$611,0))),"")</f>
        <v/>
      </c>
      <c r="E592" s="113" t="str">
        <f>IFERROR(IF(OR($C592="",$C592="No CAS"),INDEX('DEQ Pollutant List'!$A$7:$A$611,MATCH($D592,'DEQ Pollutant List'!$C$7:$C$611,0)),INDEX('DEQ Pollutant List'!$A$7:$A$611,MATCH($C592,'DEQ Pollutant List'!$B$7:$B$611,0))),"")</f>
        <v/>
      </c>
      <c r="F592" s="136"/>
      <c r="G592" s="137"/>
      <c r="H592" s="102"/>
      <c r="I592" s="100"/>
      <c r="J592" s="103"/>
      <c r="K592" s="81"/>
      <c r="L592" s="100"/>
      <c r="M592" s="103"/>
      <c r="N592" s="81"/>
    </row>
    <row r="593" spans="1:14">
      <c r="A593" s="77"/>
      <c r="B593" s="131"/>
      <c r="C593" s="135"/>
      <c r="D593" s="79" t="str">
        <f>IFERROR(IF(C593="No CAS","",INDEX('[1]DEQ Pollutant List'!$C$7:$C$611,MATCH('[1]5. Pollutant Emissions - MB'!C592,'[1]DEQ Pollutant List'!$B$7:$B$611,0))),"")</f>
        <v/>
      </c>
      <c r="E593" s="113" t="str">
        <f>IFERROR(IF(OR($C593="",$C593="No CAS"),INDEX('DEQ Pollutant List'!$A$7:$A$611,MATCH($D593,'DEQ Pollutant List'!$C$7:$C$611,0)),INDEX('DEQ Pollutant List'!$A$7:$A$611,MATCH($C593,'DEQ Pollutant List'!$B$7:$B$611,0))),"")</f>
        <v/>
      </c>
      <c r="F593" s="136"/>
      <c r="G593" s="137"/>
      <c r="H593" s="102"/>
      <c r="I593" s="100"/>
      <c r="J593" s="103"/>
      <c r="K593" s="81"/>
      <c r="L593" s="100"/>
      <c r="M593" s="103"/>
      <c r="N593" s="81"/>
    </row>
    <row r="594" spans="1:14">
      <c r="A594" s="77"/>
      <c r="B594" s="131"/>
      <c r="C594" s="135"/>
      <c r="D594" s="79" t="str">
        <f>IFERROR(IF(C594="No CAS","",INDEX('[1]DEQ Pollutant List'!$C$7:$C$611,MATCH('[1]5. Pollutant Emissions - MB'!C593,'[1]DEQ Pollutant List'!$B$7:$B$611,0))),"")</f>
        <v/>
      </c>
      <c r="E594" s="113" t="str">
        <f>IFERROR(IF(OR($C594="",$C594="No CAS"),INDEX('DEQ Pollutant List'!$A$7:$A$611,MATCH($D594,'DEQ Pollutant List'!$C$7:$C$611,0)),INDEX('DEQ Pollutant List'!$A$7:$A$611,MATCH($C594,'DEQ Pollutant List'!$B$7:$B$611,0))),"")</f>
        <v/>
      </c>
      <c r="F594" s="136"/>
      <c r="G594" s="137"/>
      <c r="H594" s="102"/>
      <c r="I594" s="100"/>
      <c r="J594" s="103"/>
      <c r="K594" s="81"/>
      <c r="L594" s="100"/>
      <c r="M594" s="103"/>
      <c r="N594" s="81"/>
    </row>
    <row r="595" spans="1:14">
      <c r="A595" s="77"/>
      <c r="B595" s="131"/>
      <c r="C595" s="135"/>
      <c r="D595" s="79" t="str">
        <f>IFERROR(IF(C595="No CAS","",INDEX('[1]DEQ Pollutant List'!$C$7:$C$611,MATCH('[1]5. Pollutant Emissions - MB'!C594,'[1]DEQ Pollutant List'!$B$7:$B$611,0))),"")</f>
        <v/>
      </c>
      <c r="E595" s="113" t="str">
        <f>IFERROR(IF(OR($C595="",$C595="No CAS"),INDEX('DEQ Pollutant List'!$A$7:$A$611,MATCH($D595,'DEQ Pollutant List'!$C$7:$C$611,0)),INDEX('DEQ Pollutant List'!$A$7:$A$611,MATCH($C595,'DEQ Pollutant List'!$B$7:$B$611,0))),"")</f>
        <v/>
      </c>
      <c r="F595" s="136"/>
      <c r="G595" s="137"/>
      <c r="H595" s="102"/>
      <c r="I595" s="100"/>
      <c r="J595" s="103"/>
      <c r="K595" s="81"/>
      <c r="L595" s="100"/>
      <c r="M595" s="103"/>
      <c r="N595" s="81"/>
    </row>
    <row r="596" spans="1:14">
      <c r="A596" s="77"/>
      <c r="B596" s="131"/>
      <c r="C596" s="135"/>
      <c r="D596" s="79" t="str">
        <f>IFERROR(IF(C596="No CAS","",INDEX('[1]DEQ Pollutant List'!$C$7:$C$611,MATCH('[1]5. Pollutant Emissions - MB'!C595,'[1]DEQ Pollutant List'!$B$7:$B$611,0))),"")</f>
        <v/>
      </c>
      <c r="E596" s="113" t="str">
        <f>IFERROR(IF(OR($C596="",$C596="No CAS"),INDEX('DEQ Pollutant List'!$A$7:$A$611,MATCH($D596,'DEQ Pollutant List'!$C$7:$C$611,0)),INDEX('DEQ Pollutant List'!$A$7:$A$611,MATCH($C596,'DEQ Pollutant List'!$B$7:$B$611,0))),"")</f>
        <v/>
      </c>
      <c r="F596" s="136"/>
      <c r="G596" s="137"/>
      <c r="H596" s="102"/>
      <c r="I596" s="100"/>
      <c r="J596" s="103"/>
      <c r="K596" s="81"/>
      <c r="L596" s="100"/>
      <c r="M596" s="103"/>
      <c r="N596" s="81"/>
    </row>
    <row r="597" spans="1:14">
      <c r="A597" s="77"/>
      <c r="B597" s="131"/>
      <c r="C597" s="135"/>
      <c r="D597" s="79" t="str">
        <f>IFERROR(IF(C597="No CAS","",INDEX('[1]DEQ Pollutant List'!$C$7:$C$611,MATCH('[1]5. Pollutant Emissions - MB'!C596,'[1]DEQ Pollutant List'!$B$7:$B$611,0))),"")</f>
        <v/>
      </c>
      <c r="E597" s="113" t="str">
        <f>IFERROR(IF(OR($C597="",$C597="No CAS"),INDEX('DEQ Pollutant List'!$A$7:$A$611,MATCH($D597,'DEQ Pollutant List'!$C$7:$C$611,0)),INDEX('DEQ Pollutant List'!$A$7:$A$611,MATCH($C597,'DEQ Pollutant List'!$B$7:$B$611,0))),"")</f>
        <v/>
      </c>
      <c r="F597" s="136"/>
      <c r="G597" s="137"/>
      <c r="H597" s="102"/>
      <c r="I597" s="100"/>
      <c r="J597" s="103"/>
      <c r="K597" s="81"/>
      <c r="L597" s="100"/>
      <c r="M597" s="103"/>
      <c r="N597" s="81"/>
    </row>
    <row r="598" spans="1:14">
      <c r="A598" s="77"/>
      <c r="B598" s="131"/>
      <c r="C598" s="135"/>
      <c r="D598" s="79" t="str">
        <f>IFERROR(IF(C598="No CAS","",INDEX('[1]DEQ Pollutant List'!$C$7:$C$611,MATCH('[1]5. Pollutant Emissions - MB'!C597,'[1]DEQ Pollutant List'!$B$7:$B$611,0))),"")</f>
        <v/>
      </c>
      <c r="E598" s="113" t="str">
        <f>IFERROR(IF(OR($C598="",$C598="No CAS"),INDEX('DEQ Pollutant List'!$A$7:$A$611,MATCH($D598,'DEQ Pollutant List'!$C$7:$C$611,0)),INDEX('DEQ Pollutant List'!$A$7:$A$611,MATCH($C598,'DEQ Pollutant List'!$B$7:$B$611,0))),"")</f>
        <v/>
      </c>
      <c r="F598" s="136"/>
      <c r="G598" s="137"/>
      <c r="H598" s="102"/>
      <c r="I598" s="100"/>
      <c r="J598" s="103"/>
      <c r="K598" s="81"/>
      <c r="L598" s="100"/>
      <c r="M598" s="103"/>
      <c r="N598" s="81"/>
    </row>
    <row r="599" spans="1:14">
      <c r="A599" s="77"/>
      <c r="B599" s="131"/>
      <c r="C599" s="135"/>
      <c r="D599" s="79" t="str">
        <f>IFERROR(IF(C599="No CAS","",INDEX('[1]DEQ Pollutant List'!$C$7:$C$611,MATCH('[1]5. Pollutant Emissions - MB'!C598,'[1]DEQ Pollutant List'!$B$7:$B$611,0))),"")</f>
        <v/>
      </c>
      <c r="E599" s="113" t="str">
        <f>IFERROR(IF(OR($C599="",$C599="No CAS"),INDEX('DEQ Pollutant List'!$A$7:$A$611,MATCH($D599,'DEQ Pollutant List'!$C$7:$C$611,0)),INDEX('DEQ Pollutant List'!$A$7:$A$611,MATCH($C599,'DEQ Pollutant List'!$B$7:$B$611,0))),"")</f>
        <v/>
      </c>
      <c r="F599" s="136"/>
      <c r="G599" s="137"/>
      <c r="H599" s="102"/>
      <c r="I599" s="100"/>
      <c r="J599" s="103"/>
      <c r="K599" s="81"/>
      <c r="L599" s="100"/>
      <c r="M599" s="103"/>
      <c r="N599" s="81"/>
    </row>
    <row r="600" spans="1:14">
      <c r="A600" s="77"/>
      <c r="B600" s="131"/>
      <c r="C600" s="135"/>
      <c r="D600" s="79" t="str">
        <f>IFERROR(IF(C600="No CAS","",INDEX('[1]DEQ Pollutant List'!$C$7:$C$611,MATCH('[1]5. Pollutant Emissions - MB'!C599,'[1]DEQ Pollutant List'!$B$7:$B$611,0))),"")</f>
        <v/>
      </c>
      <c r="E600" s="113" t="str">
        <f>IFERROR(IF(OR($C600="",$C600="No CAS"),INDEX('DEQ Pollutant List'!$A$7:$A$611,MATCH($D600,'DEQ Pollutant List'!$C$7:$C$611,0)),INDEX('DEQ Pollutant List'!$A$7:$A$611,MATCH($C600,'DEQ Pollutant List'!$B$7:$B$611,0))),"")</f>
        <v/>
      </c>
      <c r="F600" s="136"/>
      <c r="G600" s="137"/>
      <c r="H600" s="102"/>
      <c r="I600" s="100"/>
      <c r="J600" s="103"/>
      <c r="K600" s="81"/>
      <c r="L600" s="100"/>
      <c r="M600" s="103"/>
      <c r="N600" s="81"/>
    </row>
    <row r="601" spans="1:14">
      <c r="A601" s="77"/>
      <c r="B601" s="131"/>
      <c r="C601" s="135"/>
      <c r="D601" s="79" t="str">
        <f>IFERROR(IF(C601="No CAS","",INDEX('[1]DEQ Pollutant List'!$C$7:$C$611,MATCH('[1]5. Pollutant Emissions - MB'!C600,'[1]DEQ Pollutant List'!$B$7:$B$611,0))),"")</f>
        <v/>
      </c>
      <c r="E601" s="113" t="str">
        <f>IFERROR(IF(OR($C601="",$C601="No CAS"),INDEX('DEQ Pollutant List'!$A$7:$A$611,MATCH($D601,'DEQ Pollutant List'!$C$7:$C$611,0)),INDEX('DEQ Pollutant List'!$A$7:$A$611,MATCH($C601,'DEQ Pollutant List'!$B$7:$B$611,0))),"")</f>
        <v/>
      </c>
      <c r="F601" s="136"/>
      <c r="G601" s="137"/>
      <c r="H601" s="102"/>
      <c r="I601" s="100"/>
      <c r="J601" s="103"/>
      <c r="K601" s="81"/>
      <c r="L601" s="100"/>
      <c r="M601" s="103"/>
      <c r="N601" s="81"/>
    </row>
    <row r="602" spans="1:14">
      <c r="A602" s="77"/>
      <c r="B602" s="131"/>
      <c r="C602" s="135"/>
      <c r="D602" s="79" t="str">
        <f>IFERROR(IF(C602="No CAS","",INDEX('[1]DEQ Pollutant List'!$C$7:$C$611,MATCH('[1]5. Pollutant Emissions - MB'!C601,'[1]DEQ Pollutant List'!$B$7:$B$611,0))),"")</f>
        <v/>
      </c>
      <c r="E602" s="113" t="str">
        <f>IFERROR(IF(OR($C602="",$C602="No CAS"),INDEX('DEQ Pollutant List'!$A$7:$A$611,MATCH($D602,'DEQ Pollutant List'!$C$7:$C$611,0)),INDEX('DEQ Pollutant List'!$A$7:$A$611,MATCH($C602,'DEQ Pollutant List'!$B$7:$B$611,0))),"")</f>
        <v/>
      </c>
      <c r="F602" s="136"/>
      <c r="G602" s="137"/>
      <c r="H602" s="102"/>
      <c r="I602" s="100"/>
      <c r="J602" s="103"/>
      <c r="K602" s="81"/>
      <c r="L602" s="100"/>
      <c r="M602" s="103"/>
      <c r="N602" s="81"/>
    </row>
    <row r="603" spans="1:14">
      <c r="A603" s="77"/>
      <c r="B603" s="131"/>
      <c r="C603" s="135"/>
      <c r="D603" s="79" t="str">
        <f>IFERROR(IF(C603="No CAS","",INDEX('[1]DEQ Pollutant List'!$C$7:$C$611,MATCH('[1]5. Pollutant Emissions - MB'!C602,'[1]DEQ Pollutant List'!$B$7:$B$611,0))),"")</f>
        <v/>
      </c>
      <c r="E603" s="113" t="str">
        <f>IFERROR(IF(OR($C603="",$C603="No CAS"),INDEX('DEQ Pollutant List'!$A$7:$A$611,MATCH($D603,'DEQ Pollutant List'!$C$7:$C$611,0)),INDEX('DEQ Pollutant List'!$A$7:$A$611,MATCH($C603,'DEQ Pollutant List'!$B$7:$B$611,0))),"")</f>
        <v/>
      </c>
      <c r="F603" s="136"/>
      <c r="G603" s="137"/>
      <c r="H603" s="102"/>
      <c r="I603" s="100"/>
      <c r="J603" s="103"/>
      <c r="K603" s="81"/>
      <c r="L603" s="100"/>
      <c r="M603" s="103"/>
      <c r="N603" s="81"/>
    </row>
    <row r="604" spans="1:14">
      <c r="A604" s="77"/>
      <c r="B604" s="131"/>
      <c r="C604" s="135"/>
      <c r="D604" s="79" t="str">
        <f>IFERROR(IF(C604="No CAS","",INDEX('[1]DEQ Pollutant List'!$C$7:$C$611,MATCH('[1]5. Pollutant Emissions - MB'!C603,'[1]DEQ Pollutant List'!$B$7:$B$611,0))),"")</f>
        <v/>
      </c>
      <c r="E604" s="113" t="str">
        <f>IFERROR(IF(OR($C604="",$C604="No CAS"),INDEX('DEQ Pollutant List'!$A$7:$A$611,MATCH($D604,'DEQ Pollutant List'!$C$7:$C$611,0)),INDEX('DEQ Pollutant List'!$A$7:$A$611,MATCH($C604,'DEQ Pollutant List'!$B$7:$B$611,0))),"")</f>
        <v/>
      </c>
      <c r="F604" s="136"/>
      <c r="G604" s="137"/>
      <c r="H604" s="102"/>
      <c r="I604" s="100"/>
      <c r="J604" s="103"/>
      <c r="K604" s="81"/>
      <c r="L604" s="100"/>
      <c r="M604" s="103"/>
      <c r="N604" s="81"/>
    </row>
    <row r="605" spans="1:14">
      <c r="A605" s="77"/>
      <c r="B605" s="131"/>
      <c r="C605" s="135"/>
      <c r="D605" s="79" t="str">
        <f>IFERROR(IF(C605="No CAS","",INDEX('[1]DEQ Pollutant List'!$C$7:$C$611,MATCH('[1]5. Pollutant Emissions - MB'!C604,'[1]DEQ Pollutant List'!$B$7:$B$611,0))),"")</f>
        <v/>
      </c>
      <c r="E605" s="113" t="str">
        <f>IFERROR(IF(OR($C605="",$C605="No CAS"),INDEX('DEQ Pollutant List'!$A$7:$A$611,MATCH($D605,'DEQ Pollutant List'!$C$7:$C$611,0)),INDEX('DEQ Pollutant List'!$A$7:$A$611,MATCH($C605,'DEQ Pollutant List'!$B$7:$B$611,0))),"")</f>
        <v/>
      </c>
      <c r="F605" s="136"/>
      <c r="G605" s="137"/>
      <c r="H605" s="102"/>
      <c r="I605" s="100"/>
      <c r="J605" s="103"/>
      <c r="K605" s="81"/>
      <c r="L605" s="100"/>
      <c r="M605" s="103"/>
      <c r="N605" s="81"/>
    </row>
    <row r="606" spans="1:14">
      <c r="A606" s="77"/>
      <c r="B606" s="131"/>
      <c r="C606" s="135"/>
      <c r="D606" s="79" t="str">
        <f>IFERROR(IF(C606="No CAS","",INDEX('[1]DEQ Pollutant List'!$C$7:$C$611,MATCH('[1]5. Pollutant Emissions - MB'!C605,'[1]DEQ Pollutant List'!$B$7:$B$611,0))),"")</f>
        <v/>
      </c>
      <c r="E606" s="113" t="str">
        <f>IFERROR(IF(OR($C606="",$C606="No CAS"),INDEX('DEQ Pollutant List'!$A$7:$A$611,MATCH($D606,'DEQ Pollutant List'!$C$7:$C$611,0)),INDEX('DEQ Pollutant List'!$A$7:$A$611,MATCH($C606,'DEQ Pollutant List'!$B$7:$B$611,0))),"")</f>
        <v/>
      </c>
      <c r="F606" s="136"/>
      <c r="G606" s="137"/>
      <c r="H606" s="102"/>
      <c r="I606" s="100"/>
      <c r="J606" s="103"/>
      <c r="K606" s="81"/>
      <c r="L606" s="100"/>
      <c r="M606" s="103"/>
      <c r="N606" s="81"/>
    </row>
    <row r="607" spans="1:14">
      <c r="A607" s="77"/>
      <c r="B607" s="131"/>
      <c r="C607" s="135"/>
      <c r="D607" s="79" t="str">
        <f>IFERROR(IF(C607="No CAS","",INDEX('[1]DEQ Pollutant List'!$C$7:$C$611,MATCH('[1]5. Pollutant Emissions - MB'!C606,'[1]DEQ Pollutant List'!$B$7:$B$611,0))),"")</f>
        <v/>
      </c>
      <c r="E607" s="113" t="str">
        <f>IFERROR(IF(OR($C607="",$C607="No CAS"),INDEX('DEQ Pollutant List'!$A$7:$A$611,MATCH($D607,'DEQ Pollutant List'!$C$7:$C$611,0)),INDEX('DEQ Pollutant List'!$A$7:$A$611,MATCH($C607,'DEQ Pollutant List'!$B$7:$B$611,0))),"")</f>
        <v/>
      </c>
      <c r="F607" s="136"/>
      <c r="G607" s="137"/>
      <c r="H607" s="102"/>
      <c r="I607" s="100"/>
      <c r="J607" s="103"/>
      <c r="K607" s="81"/>
      <c r="L607" s="100"/>
      <c r="M607" s="103"/>
      <c r="N607" s="81"/>
    </row>
    <row r="608" spans="1:14">
      <c r="A608" s="77"/>
      <c r="B608" s="131"/>
      <c r="C608" s="135"/>
      <c r="D608" s="79" t="str">
        <f>IFERROR(IF(C608="No CAS","",INDEX('[1]DEQ Pollutant List'!$C$7:$C$611,MATCH('[1]5. Pollutant Emissions - MB'!C607,'[1]DEQ Pollutant List'!$B$7:$B$611,0))),"")</f>
        <v/>
      </c>
      <c r="E608" s="113" t="str">
        <f>IFERROR(IF(OR($C608="",$C608="No CAS"),INDEX('DEQ Pollutant List'!$A$7:$A$611,MATCH($D608,'DEQ Pollutant List'!$C$7:$C$611,0)),INDEX('DEQ Pollutant List'!$A$7:$A$611,MATCH($C608,'DEQ Pollutant List'!$B$7:$B$611,0))),"")</f>
        <v/>
      </c>
      <c r="F608" s="136"/>
      <c r="G608" s="137"/>
      <c r="H608" s="102"/>
      <c r="I608" s="100"/>
      <c r="J608" s="103"/>
      <c r="K608" s="81"/>
      <c r="L608" s="100"/>
      <c r="M608" s="103"/>
      <c r="N608" s="81"/>
    </row>
    <row r="609" spans="1:14">
      <c r="A609" s="77"/>
      <c r="B609" s="131"/>
      <c r="C609" s="135"/>
      <c r="D609" s="79" t="str">
        <f>IFERROR(IF(C609="No CAS","",INDEX('[1]DEQ Pollutant List'!$C$7:$C$611,MATCH('[1]5. Pollutant Emissions - MB'!C608,'[1]DEQ Pollutant List'!$B$7:$B$611,0))),"")</f>
        <v/>
      </c>
      <c r="E609" s="113" t="str">
        <f>IFERROR(IF(OR($C609="",$C609="No CAS"),INDEX('DEQ Pollutant List'!$A$7:$A$611,MATCH($D609,'DEQ Pollutant List'!$C$7:$C$611,0)),INDEX('DEQ Pollutant List'!$A$7:$A$611,MATCH($C609,'DEQ Pollutant List'!$B$7:$B$611,0))),"")</f>
        <v/>
      </c>
      <c r="F609" s="136"/>
      <c r="G609" s="137"/>
      <c r="H609" s="102"/>
      <c r="I609" s="100"/>
      <c r="J609" s="103"/>
      <c r="K609" s="81"/>
      <c r="L609" s="100"/>
      <c r="M609" s="103"/>
      <c r="N609" s="81"/>
    </row>
    <row r="610" spans="1:14">
      <c r="A610" s="77"/>
      <c r="B610" s="131"/>
      <c r="C610" s="135"/>
      <c r="D610" s="79" t="str">
        <f>IFERROR(IF(C610="No CAS","",INDEX('[1]DEQ Pollutant List'!$C$7:$C$611,MATCH('[1]5. Pollutant Emissions - MB'!C609,'[1]DEQ Pollutant List'!$B$7:$B$611,0))),"")</f>
        <v/>
      </c>
      <c r="E610" s="113" t="str">
        <f>IFERROR(IF(OR($C610="",$C610="No CAS"),INDEX('DEQ Pollutant List'!$A$7:$A$611,MATCH($D610,'DEQ Pollutant List'!$C$7:$C$611,0)),INDEX('DEQ Pollutant List'!$A$7:$A$611,MATCH($C610,'DEQ Pollutant List'!$B$7:$B$611,0))),"")</f>
        <v/>
      </c>
      <c r="F610" s="136"/>
      <c r="G610" s="137"/>
      <c r="H610" s="102"/>
      <c r="I610" s="100"/>
      <c r="J610" s="103"/>
      <c r="K610" s="81"/>
      <c r="L610" s="100"/>
      <c r="M610" s="103"/>
      <c r="N610" s="81"/>
    </row>
    <row r="611" spans="1:14">
      <c r="A611" s="77"/>
      <c r="B611" s="131"/>
      <c r="C611" s="135"/>
      <c r="D611" s="79" t="str">
        <f>IFERROR(IF(C611="No CAS","",INDEX('[1]DEQ Pollutant List'!$C$7:$C$611,MATCH('[1]5. Pollutant Emissions - MB'!C610,'[1]DEQ Pollutant List'!$B$7:$B$611,0))),"")</f>
        <v/>
      </c>
      <c r="E611" s="113" t="str">
        <f>IFERROR(IF(OR($C611="",$C611="No CAS"),INDEX('DEQ Pollutant List'!$A$7:$A$611,MATCH($D611,'DEQ Pollutant List'!$C$7:$C$611,0)),INDEX('DEQ Pollutant List'!$A$7:$A$611,MATCH($C611,'DEQ Pollutant List'!$B$7:$B$611,0))),"")</f>
        <v/>
      </c>
      <c r="F611" s="136"/>
      <c r="G611" s="137"/>
      <c r="H611" s="102"/>
      <c r="I611" s="100"/>
      <c r="J611" s="103"/>
      <c r="K611" s="81"/>
      <c r="L611" s="100"/>
      <c r="M611" s="103"/>
      <c r="N611" s="81"/>
    </row>
    <row r="612" spans="1:14">
      <c r="A612" s="77"/>
      <c r="B612" s="131"/>
      <c r="C612" s="135"/>
      <c r="D612" s="79" t="str">
        <f>IFERROR(IF(C612="No CAS","",INDEX('[1]DEQ Pollutant List'!$C$7:$C$611,MATCH('[1]5. Pollutant Emissions - MB'!C611,'[1]DEQ Pollutant List'!$B$7:$B$611,0))),"")</f>
        <v/>
      </c>
      <c r="E612" s="113" t="str">
        <f>IFERROR(IF(OR($C612="",$C612="No CAS"),INDEX('DEQ Pollutant List'!$A$7:$A$611,MATCH($D612,'DEQ Pollutant List'!$C$7:$C$611,0)),INDEX('DEQ Pollutant List'!$A$7:$A$611,MATCH($C612,'DEQ Pollutant List'!$B$7:$B$611,0))),"")</f>
        <v/>
      </c>
      <c r="F612" s="136"/>
      <c r="G612" s="137"/>
      <c r="H612" s="102"/>
      <c r="I612" s="100"/>
      <c r="J612" s="103"/>
      <c r="K612" s="81"/>
      <c r="L612" s="100"/>
      <c r="M612" s="103"/>
      <c r="N612" s="81"/>
    </row>
    <row r="613" spans="1:14">
      <c r="A613" s="77"/>
      <c r="B613" s="131"/>
      <c r="C613" s="135"/>
      <c r="D613" s="79" t="str">
        <f>IFERROR(IF(C613="No CAS","",INDEX('[1]DEQ Pollutant List'!$C$7:$C$611,MATCH('[1]5. Pollutant Emissions - MB'!C612,'[1]DEQ Pollutant List'!$B$7:$B$611,0))),"")</f>
        <v/>
      </c>
      <c r="E613" s="113" t="str">
        <f>IFERROR(IF(OR($C613="",$C613="No CAS"),INDEX('DEQ Pollutant List'!$A$7:$A$611,MATCH($D613,'DEQ Pollutant List'!$C$7:$C$611,0)),INDEX('DEQ Pollutant List'!$A$7:$A$611,MATCH($C613,'DEQ Pollutant List'!$B$7:$B$611,0))),"")</f>
        <v/>
      </c>
      <c r="F613" s="136"/>
      <c r="G613" s="137"/>
      <c r="H613" s="102"/>
      <c r="I613" s="100"/>
      <c r="J613" s="103"/>
      <c r="K613" s="81"/>
      <c r="L613" s="100"/>
      <c r="M613" s="103"/>
      <c r="N613" s="81"/>
    </row>
    <row r="614" spans="1:14">
      <c r="A614" s="77"/>
      <c r="B614" s="131"/>
      <c r="C614" s="135"/>
      <c r="D614" s="79" t="str">
        <f>IFERROR(IF(C614="No CAS","",INDEX('[1]DEQ Pollutant List'!$C$7:$C$611,MATCH('[1]5. Pollutant Emissions - MB'!C613,'[1]DEQ Pollutant List'!$B$7:$B$611,0))),"")</f>
        <v/>
      </c>
      <c r="E614" s="113" t="str">
        <f>IFERROR(IF(OR($C614="",$C614="No CAS"),INDEX('DEQ Pollutant List'!$A$7:$A$611,MATCH($D614,'DEQ Pollutant List'!$C$7:$C$611,0)),INDEX('DEQ Pollutant List'!$A$7:$A$611,MATCH($C614,'DEQ Pollutant List'!$B$7:$B$611,0))),"")</f>
        <v/>
      </c>
      <c r="F614" s="136"/>
      <c r="G614" s="137"/>
      <c r="H614" s="102"/>
      <c r="I614" s="100"/>
      <c r="J614" s="103"/>
      <c r="K614" s="81"/>
      <c r="L614" s="100"/>
      <c r="M614" s="103"/>
      <c r="N614" s="81"/>
    </row>
    <row r="615" spans="1:14">
      <c r="A615" s="77"/>
      <c r="B615" s="131"/>
      <c r="C615" s="135"/>
      <c r="D615" s="79" t="str">
        <f>IFERROR(IF(C615="No CAS","",INDEX('[1]DEQ Pollutant List'!$C$7:$C$611,MATCH('[1]5. Pollutant Emissions - MB'!C614,'[1]DEQ Pollutant List'!$B$7:$B$611,0))),"")</f>
        <v/>
      </c>
      <c r="E615" s="113" t="str">
        <f>IFERROR(IF(OR($C615="",$C615="No CAS"),INDEX('DEQ Pollutant List'!$A$7:$A$611,MATCH($D615,'DEQ Pollutant List'!$C$7:$C$611,0)),INDEX('DEQ Pollutant List'!$A$7:$A$611,MATCH($C615,'DEQ Pollutant List'!$B$7:$B$611,0))),"")</f>
        <v/>
      </c>
      <c r="F615" s="136"/>
      <c r="G615" s="137"/>
      <c r="H615" s="102"/>
      <c r="I615" s="100"/>
      <c r="J615" s="103"/>
      <c r="K615" s="81"/>
      <c r="L615" s="100"/>
      <c r="M615" s="103"/>
      <c r="N615" s="81"/>
    </row>
    <row r="616" spans="1:14">
      <c r="A616" s="77"/>
      <c r="B616" s="131"/>
      <c r="C616" s="135"/>
      <c r="D616" s="79" t="str">
        <f>IFERROR(IF(C616="No CAS","",INDEX('[1]DEQ Pollutant List'!$C$7:$C$611,MATCH('[1]5. Pollutant Emissions - MB'!C615,'[1]DEQ Pollutant List'!$B$7:$B$611,0))),"")</f>
        <v/>
      </c>
      <c r="E616" s="113" t="str">
        <f>IFERROR(IF(OR($C616="",$C616="No CAS"),INDEX('DEQ Pollutant List'!$A$7:$A$611,MATCH($D616,'DEQ Pollutant List'!$C$7:$C$611,0)),INDEX('DEQ Pollutant List'!$A$7:$A$611,MATCH($C616,'DEQ Pollutant List'!$B$7:$B$611,0))),"")</f>
        <v/>
      </c>
      <c r="F616" s="136"/>
      <c r="G616" s="137"/>
      <c r="H616" s="102"/>
      <c r="I616" s="100"/>
      <c r="J616" s="103"/>
      <c r="K616" s="81"/>
      <c r="L616" s="100"/>
      <c r="M616" s="103"/>
      <c r="N616" s="81"/>
    </row>
    <row r="617" spans="1:14">
      <c r="A617" s="77"/>
      <c r="B617" s="131"/>
      <c r="C617" s="135"/>
      <c r="D617" s="79" t="str">
        <f>IFERROR(IF(C617="No CAS","",INDEX('[1]DEQ Pollutant List'!$C$7:$C$611,MATCH('[1]5. Pollutant Emissions - MB'!C616,'[1]DEQ Pollutant List'!$B$7:$B$611,0))),"")</f>
        <v/>
      </c>
      <c r="E617" s="113" t="str">
        <f>IFERROR(IF(OR($C617="",$C617="No CAS"),INDEX('DEQ Pollutant List'!$A$7:$A$611,MATCH($D617,'DEQ Pollutant List'!$C$7:$C$611,0)),INDEX('DEQ Pollutant List'!$A$7:$A$611,MATCH($C617,'DEQ Pollutant List'!$B$7:$B$611,0))),"")</f>
        <v/>
      </c>
      <c r="F617" s="136"/>
      <c r="G617" s="137"/>
      <c r="H617" s="102"/>
      <c r="I617" s="100"/>
      <c r="J617" s="103"/>
      <c r="K617" s="81"/>
      <c r="L617" s="100"/>
      <c r="M617" s="103"/>
      <c r="N617" s="81"/>
    </row>
    <row r="618" spans="1:14">
      <c r="A618" s="77"/>
      <c r="B618" s="131"/>
      <c r="C618" s="135"/>
      <c r="D618" s="79" t="str">
        <f>IFERROR(IF(C618="No CAS","",INDEX('[1]DEQ Pollutant List'!$C$7:$C$611,MATCH('[1]5. Pollutant Emissions - MB'!C617,'[1]DEQ Pollutant List'!$B$7:$B$611,0))),"")</f>
        <v/>
      </c>
      <c r="E618" s="113" t="str">
        <f>IFERROR(IF(OR($C618="",$C618="No CAS"),INDEX('DEQ Pollutant List'!$A$7:$A$611,MATCH($D618,'DEQ Pollutant List'!$C$7:$C$611,0)),INDEX('DEQ Pollutant List'!$A$7:$A$611,MATCH($C618,'DEQ Pollutant List'!$B$7:$B$611,0))),"")</f>
        <v/>
      </c>
      <c r="F618" s="136"/>
      <c r="G618" s="137"/>
      <c r="H618" s="102"/>
      <c r="I618" s="100"/>
      <c r="J618" s="103"/>
      <c r="K618" s="81"/>
      <c r="L618" s="100"/>
      <c r="M618" s="103"/>
      <c r="N618" s="81"/>
    </row>
    <row r="619" spans="1:14">
      <c r="A619" s="77"/>
      <c r="B619" s="131"/>
      <c r="C619" s="135"/>
      <c r="D619" s="79" t="str">
        <f>IFERROR(IF(C619="No CAS","",INDEX('DEQ Pollutant List'!$C$7:$C$611,MATCH('5. Pollutant Emissions - MB'!C619,'DEQ Pollutant List'!$B$7:$B$611,0))),"")</f>
        <v/>
      </c>
      <c r="E619" s="113" t="str">
        <f>IFERROR(IF(OR($C619="",$C619="No CAS"),INDEX('DEQ Pollutant List'!$A$7:$A$611,MATCH($D619,'DEQ Pollutant List'!$C$7:$C$611,0)),INDEX('DEQ Pollutant List'!$A$7:$A$611,MATCH($C619,'DEQ Pollutant List'!$B$7:$B$611,0))),"")</f>
        <v/>
      </c>
      <c r="F619" s="136"/>
      <c r="G619" s="137"/>
      <c r="H619" s="102"/>
      <c r="I619" s="100"/>
      <c r="J619" s="103"/>
      <c r="K619" s="81"/>
      <c r="L619" s="100"/>
      <c r="M619" s="103"/>
      <c r="N619" s="81"/>
    </row>
    <row r="620" spans="1:14">
      <c r="A620" s="77"/>
      <c r="B620" s="131"/>
      <c r="C620" s="135"/>
      <c r="D620" s="79" t="str">
        <f>IFERROR(IF(C620="No CAS","",INDEX('DEQ Pollutant List'!$C$7:$C$611,MATCH('5. Pollutant Emissions - MB'!C620,'DEQ Pollutant List'!$B$7:$B$611,0))),"")</f>
        <v/>
      </c>
      <c r="E620" s="113" t="str">
        <f>IFERROR(IF(OR($C620="",$C620="No CAS"),INDEX('DEQ Pollutant List'!$A$7:$A$611,MATCH($D620,'DEQ Pollutant List'!$C$7:$C$611,0)),INDEX('DEQ Pollutant List'!$A$7:$A$611,MATCH($C620,'DEQ Pollutant List'!$B$7:$B$611,0))),"")</f>
        <v/>
      </c>
      <c r="F620" s="136"/>
      <c r="G620" s="137"/>
      <c r="H620" s="102"/>
      <c r="I620" s="100"/>
      <c r="J620" s="103"/>
      <c r="K620" s="81"/>
      <c r="L620" s="100"/>
      <c r="M620" s="103"/>
      <c r="N620" s="81"/>
    </row>
    <row r="621" spans="1:14">
      <c r="A621" s="77"/>
      <c r="B621" s="131"/>
      <c r="C621" s="135"/>
      <c r="D621" s="79" t="str">
        <f>IFERROR(IF(C621="No CAS","",INDEX('DEQ Pollutant List'!$C$7:$C$611,MATCH('5. Pollutant Emissions - MB'!C621,'DEQ Pollutant List'!$B$7:$B$611,0))),"")</f>
        <v/>
      </c>
      <c r="E621" s="113" t="str">
        <f>IFERROR(IF(OR($C621="",$C621="No CAS"),INDEX('DEQ Pollutant List'!$A$7:$A$611,MATCH($D621,'DEQ Pollutant List'!$C$7:$C$611,0)),INDEX('DEQ Pollutant List'!$A$7:$A$611,MATCH($C621,'DEQ Pollutant List'!$B$7:$B$611,0))),"")</f>
        <v/>
      </c>
      <c r="F621" s="136"/>
      <c r="G621" s="137"/>
      <c r="H621" s="102"/>
      <c r="I621" s="100"/>
      <c r="J621" s="103"/>
      <c r="K621" s="81"/>
      <c r="L621" s="100"/>
      <c r="M621" s="103"/>
      <c r="N621" s="81"/>
    </row>
    <row r="622" spans="1:14">
      <c r="A622" s="77"/>
      <c r="B622" s="131"/>
      <c r="C622" s="135"/>
      <c r="D622" s="79" t="str">
        <f>IFERROR(IF(C622="No CAS","",INDEX('DEQ Pollutant List'!$C$7:$C$611,MATCH('5. Pollutant Emissions - MB'!C622,'DEQ Pollutant List'!$B$7:$B$611,0))),"")</f>
        <v/>
      </c>
      <c r="E622" s="113" t="str">
        <f>IFERROR(IF(OR($C622="",$C622="No CAS"),INDEX('DEQ Pollutant List'!$A$7:$A$611,MATCH($D622,'DEQ Pollutant List'!$C$7:$C$611,0)),INDEX('DEQ Pollutant List'!$A$7:$A$611,MATCH($C622,'DEQ Pollutant List'!$B$7:$B$611,0))),"")</f>
        <v/>
      </c>
      <c r="F622" s="136"/>
      <c r="G622" s="137"/>
      <c r="H622" s="102"/>
      <c r="I622" s="100"/>
      <c r="J622" s="103"/>
      <c r="K622" s="81"/>
      <c r="L622" s="100"/>
      <c r="M622" s="103"/>
      <c r="N622" s="81"/>
    </row>
    <row r="623" spans="1:14">
      <c r="A623" s="77"/>
      <c r="B623" s="131"/>
      <c r="C623" s="135"/>
      <c r="D623" s="79" t="str">
        <f>IFERROR(IF(C623="No CAS","",INDEX('DEQ Pollutant List'!$C$7:$C$611,MATCH('5. Pollutant Emissions - MB'!C623,'DEQ Pollutant List'!$B$7:$B$611,0))),"")</f>
        <v/>
      </c>
      <c r="E623" s="113" t="str">
        <f>IFERROR(IF(OR($C623="",$C623="No CAS"),INDEX('DEQ Pollutant List'!$A$7:$A$611,MATCH($D623,'DEQ Pollutant List'!$C$7:$C$611,0)),INDEX('DEQ Pollutant List'!$A$7:$A$611,MATCH($C623,'DEQ Pollutant List'!$B$7:$B$611,0))),"")</f>
        <v/>
      </c>
      <c r="F623" s="136"/>
      <c r="G623" s="137"/>
      <c r="H623" s="102"/>
      <c r="I623" s="100"/>
      <c r="J623" s="103"/>
      <c r="K623" s="81"/>
      <c r="L623" s="100"/>
      <c r="M623" s="103"/>
      <c r="N623" s="81"/>
    </row>
    <row r="624" spans="1:14">
      <c r="A624" s="77"/>
      <c r="B624" s="131"/>
      <c r="C624" s="135"/>
      <c r="D624" s="79" t="str">
        <f>IFERROR(IF(C624="No CAS","",INDEX('DEQ Pollutant List'!$C$7:$C$611,MATCH('5. Pollutant Emissions - MB'!C624,'DEQ Pollutant List'!$B$7:$B$611,0))),"")</f>
        <v/>
      </c>
      <c r="E624" s="113" t="str">
        <f>IFERROR(IF(OR($C624="",$C624="No CAS"),INDEX('DEQ Pollutant List'!$A$7:$A$611,MATCH($D624,'DEQ Pollutant List'!$C$7:$C$611,0)),INDEX('DEQ Pollutant List'!$A$7:$A$611,MATCH($C624,'DEQ Pollutant List'!$B$7:$B$611,0))),"")</f>
        <v/>
      </c>
      <c r="F624" s="136"/>
      <c r="G624" s="137"/>
      <c r="H624" s="102"/>
      <c r="I624" s="100"/>
      <c r="J624" s="103"/>
      <c r="K624" s="81"/>
      <c r="L624" s="100"/>
      <c r="M624" s="103"/>
      <c r="N624" s="81"/>
    </row>
    <row r="625" spans="1:14">
      <c r="A625" s="77"/>
      <c r="B625" s="131"/>
      <c r="C625" s="135"/>
      <c r="D625" s="79" t="str">
        <f>IFERROR(IF(C625="No CAS","",INDEX('DEQ Pollutant List'!$C$7:$C$611,MATCH('5. Pollutant Emissions - MB'!C625,'DEQ Pollutant List'!$B$7:$B$611,0))),"")</f>
        <v/>
      </c>
      <c r="E625" s="113" t="str">
        <f>IFERROR(IF(OR($C625="",$C625="No CAS"),INDEX('DEQ Pollutant List'!$A$7:$A$611,MATCH($D625,'DEQ Pollutant List'!$C$7:$C$611,0)),INDEX('DEQ Pollutant List'!$A$7:$A$611,MATCH($C625,'DEQ Pollutant List'!$B$7:$B$611,0))),"")</f>
        <v/>
      </c>
      <c r="F625" s="136"/>
      <c r="G625" s="137"/>
      <c r="H625" s="102"/>
      <c r="I625" s="100"/>
      <c r="J625" s="103"/>
      <c r="K625" s="81"/>
      <c r="L625" s="100"/>
      <c r="M625" s="103"/>
      <c r="N625" s="81"/>
    </row>
    <row r="626" spans="1:14">
      <c r="A626" s="77"/>
      <c r="B626" s="131"/>
      <c r="C626" s="135"/>
      <c r="D626" s="79" t="str">
        <f>IFERROR(IF(C626="No CAS","",INDEX('DEQ Pollutant List'!$C$7:$C$611,MATCH('5. Pollutant Emissions - MB'!C626,'DEQ Pollutant List'!$B$7:$B$611,0))),"")</f>
        <v/>
      </c>
      <c r="E626" s="113" t="str">
        <f>IFERROR(IF(OR($C626="",$C626="No CAS"),INDEX('DEQ Pollutant List'!$A$7:$A$611,MATCH($D626,'DEQ Pollutant List'!$C$7:$C$611,0)),INDEX('DEQ Pollutant List'!$A$7:$A$611,MATCH($C626,'DEQ Pollutant List'!$B$7:$B$611,0))),"")</f>
        <v/>
      </c>
      <c r="F626" s="136"/>
      <c r="G626" s="137"/>
      <c r="H626" s="102"/>
      <c r="I626" s="100"/>
      <c r="J626" s="103"/>
      <c r="K626" s="81"/>
      <c r="L626" s="100"/>
      <c r="M626" s="103"/>
      <c r="N626" s="81"/>
    </row>
    <row r="627" spans="1:14">
      <c r="A627" s="77"/>
      <c r="B627" s="131"/>
      <c r="C627" s="135"/>
      <c r="D627" s="79" t="str">
        <f>IFERROR(IF(C627="No CAS","",INDEX('DEQ Pollutant List'!$C$7:$C$611,MATCH('5. Pollutant Emissions - MB'!C627,'DEQ Pollutant List'!$B$7:$B$611,0))),"")</f>
        <v/>
      </c>
      <c r="E627" s="113" t="str">
        <f>IFERROR(IF(OR($C627="",$C627="No CAS"),INDEX('DEQ Pollutant List'!$A$7:$A$611,MATCH($D627,'DEQ Pollutant List'!$C$7:$C$611,0)),INDEX('DEQ Pollutant List'!$A$7:$A$611,MATCH($C627,'DEQ Pollutant List'!$B$7:$B$611,0))),"")</f>
        <v/>
      </c>
      <c r="F627" s="136"/>
      <c r="G627" s="137"/>
      <c r="H627" s="102"/>
      <c r="I627" s="100"/>
      <c r="J627" s="103"/>
      <c r="K627" s="81"/>
      <c r="L627" s="100"/>
      <c r="M627" s="103"/>
      <c r="N627" s="81"/>
    </row>
    <row r="628" spans="1:14">
      <c r="A628" s="77"/>
      <c r="B628" s="131"/>
      <c r="C628" s="135"/>
      <c r="D628" s="79" t="str">
        <f>IFERROR(IF(C628="No CAS","",INDEX('DEQ Pollutant List'!$C$7:$C$611,MATCH('5. Pollutant Emissions - MB'!C628,'DEQ Pollutant List'!$B$7:$B$611,0))),"")</f>
        <v/>
      </c>
      <c r="E628" s="113" t="str">
        <f>IFERROR(IF(OR($C628="",$C628="No CAS"),INDEX('DEQ Pollutant List'!$A$7:$A$611,MATCH($D628,'DEQ Pollutant List'!$C$7:$C$611,0)),INDEX('DEQ Pollutant List'!$A$7:$A$611,MATCH($C628,'DEQ Pollutant List'!$B$7:$B$611,0))),"")</f>
        <v/>
      </c>
      <c r="F628" s="136"/>
      <c r="G628" s="137"/>
      <c r="H628" s="102"/>
      <c r="I628" s="100"/>
      <c r="J628" s="103"/>
      <c r="K628" s="81"/>
      <c r="L628" s="100"/>
      <c r="M628" s="103"/>
      <c r="N628" s="81"/>
    </row>
    <row r="629" spans="1:14">
      <c r="A629" s="77"/>
      <c r="B629" s="131"/>
      <c r="C629" s="135"/>
      <c r="D629" s="79" t="str">
        <f>IFERROR(IF(C629="No CAS","",INDEX('DEQ Pollutant List'!$C$7:$C$611,MATCH('5. Pollutant Emissions - MB'!C629,'DEQ Pollutant List'!$B$7:$B$611,0))),"")</f>
        <v/>
      </c>
      <c r="E629" s="113" t="str">
        <f>IFERROR(IF(OR($C629="",$C629="No CAS"),INDEX('DEQ Pollutant List'!$A$7:$A$611,MATCH($D629,'DEQ Pollutant List'!$C$7:$C$611,0)),INDEX('DEQ Pollutant List'!$A$7:$A$611,MATCH($C629,'DEQ Pollutant List'!$B$7:$B$611,0))),"")</f>
        <v/>
      </c>
      <c r="F629" s="136"/>
      <c r="G629" s="137"/>
      <c r="H629" s="102"/>
      <c r="I629" s="100"/>
      <c r="J629" s="103"/>
      <c r="K629" s="81"/>
      <c r="L629" s="100"/>
      <c r="M629" s="103"/>
      <c r="N629" s="81"/>
    </row>
    <row r="630" spans="1:14">
      <c r="A630" s="77"/>
      <c r="B630" s="131"/>
      <c r="C630" s="135"/>
      <c r="D630" s="79" t="str">
        <f>IFERROR(IF(C630="No CAS","",INDEX('DEQ Pollutant List'!$C$7:$C$611,MATCH('5. Pollutant Emissions - MB'!C630,'DEQ Pollutant List'!$B$7:$B$611,0))),"")</f>
        <v/>
      </c>
      <c r="E630" s="113" t="str">
        <f>IFERROR(IF(OR($C630="",$C630="No CAS"),INDEX('DEQ Pollutant List'!$A$7:$A$611,MATCH($D630,'DEQ Pollutant List'!$C$7:$C$611,0)),INDEX('DEQ Pollutant List'!$A$7:$A$611,MATCH($C630,'DEQ Pollutant List'!$B$7:$B$611,0))),"")</f>
        <v/>
      </c>
      <c r="F630" s="136"/>
      <c r="G630" s="137"/>
      <c r="H630" s="102"/>
      <c r="I630" s="100"/>
      <c r="J630" s="103"/>
      <c r="K630" s="81"/>
      <c r="L630" s="100"/>
      <c r="M630" s="103"/>
      <c r="N630" s="81"/>
    </row>
    <row r="631" spans="1:14">
      <c r="A631" s="77"/>
      <c r="B631" s="131"/>
      <c r="C631" s="135"/>
      <c r="D631" s="79" t="str">
        <f>IFERROR(IF(C631="No CAS","",INDEX('DEQ Pollutant List'!$C$7:$C$611,MATCH('5. Pollutant Emissions - MB'!C631,'DEQ Pollutant List'!$B$7:$B$611,0))),"")</f>
        <v/>
      </c>
      <c r="E631" s="113" t="str">
        <f>IFERROR(IF(OR($C631="",$C631="No CAS"),INDEX('DEQ Pollutant List'!$A$7:$A$611,MATCH($D631,'DEQ Pollutant List'!$C$7:$C$611,0)),INDEX('DEQ Pollutant List'!$A$7:$A$611,MATCH($C631,'DEQ Pollutant List'!$B$7:$B$611,0))),"")</f>
        <v/>
      </c>
      <c r="F631" s="136"/>
      <c r="G631" s="137"/>
      <c r="H631" s="102"/>
      <c r="I631" s="100"/>
      <c r="J631" s="103"/>
      <c r="K631" s="81"/>
      <c r="L631" s="100"/>
      <c r="M631" s="103"/>
      <c r="N631" s="81"/>
    </row>
    <row r="632" spans="1:14">
      <c r="A632" s="77"/>
      <c r="B632" s="131"/>
      <c r="C632" s="135"/>
      <c r="D632" s="79" t="str">
        <f>IFERROR(IF(C632="No CAS","",INDEX('DEQ Pollutant List'!$C$7:$C$611,MATCH('5. Pollutant Emissions - MB'!C632,'DEQ Pollutant List'!$B$7:$B$611,0))),"")</f>
        <v/>
      </c>
      <c r="E632" s="113" t="str">
        <f>IFERROR(IF(OR($C632="",$C632="No CAS"),INDEX('DEQ Pollutant List'!$A$7:$A$611,MATCH($D632,'DEQ Pollutant List'!$C$7:$C$611,0)),INDEX('DEQ Pollutant List'!$A$7:$A$611,MATCH($C632,'DEQ Pollutant List'!$B$7:$B$611,0))),"")</f>
        <v/>
      </c>
      <c r="F632" s="136"/>
      <c r="G632" s="137"/>
      <c r="H632" s="102"/>
      <c r="I632" s="100"/>
      <c r="J632" s="103"/>
      <c r="K632" s="81"/>
      <c r="L632" s="100"/>
      <c r="M632" s="103"/>
      <c r="N632" s="81"/>
    </row>
    <row r="633" spans="1:14">
      <c r="A633" s="77"/>
      <c r="B633" s="131"/>
      <c r="C633" s="135"/>
      <c r="D633" s="79" t="str">
        <f>IFERROR(IF(C633="No CAS","",INDEX('DEQ Pollutant List'!$C$7:$C$611,MATCH('5. Pollutant Emissions - MB'!C633,'DEQ Pollutant List'!$B$7:$B$611,0))),"")</f>
        <v/>
      </c>
      <c r="E633" s="113" t="str">
        <f>IFERROR(IF(OR($C633="",$C633="No CAS"),INDEX('DEQ Pollutant List'!$A$7:$A$611,MATCH($D633,'DEQ Pollutant List'!$C$7:$C$611,0)),INDEX('DEQ Pollutant List'!$A$7:$A$611,MATCH($C633,'DEQ Pollutant List'!$B$7:$B$611,0))),"")</f>
        <v/>
      </c>
      <c r="F633" s="136"/>
      <c r="G633" s="137"/>
      <c r="H633" s="102"/>
      <c r="I633" s="100"/>
      <c r="J633" s="103"/>
      <c r="K633" s="81"/>
      <c r="L633" s="100"/>
      <c r="M633" s="103"/>
      <c r="N633" s="81"/>
    </row>
    <row r="634" spans="1:14">
      <c r="A634" s="77"/>
      <c r="B634" s="131"/>
      <c r="C634" s="135"/>
      <c r="D634" s="79" t="str">
        <f>IFERROR(IF(C634="No CAS","",INDEX('DEQ Pollutant List'!$C$7:$C$611,MATCH('5. Pollutant Emissions - MB'!C634,'DEQ Pollutant List'!$B$7:$B$611,0))),"")</f>
        <v/>
      </c>
      <c r="E634" s="113" t="str">
        <f>IFERROR(IF(OR($C634="",$C634="No CAS"),INDEX('DEQ Pollutant List'!$A$7:$A$611,MATCH($D634,'DEQ Pollutant List'!$C$7:$C$611,0)),INDEX('DEQ Pollutant List'!$A$7:$A$611,MATCH($C634,'DEQ Pollutant List'!$B$7:$B$611,0))),"")</f>
        <v/>
      </c>
      <c r="F634" s="136"/>
      <c r="G634" s="137"/>
      <c r="H634" s="102"/>
      <c r="I634" s="100"/>
      <c r="J634" s="103"/>
      <c r="K634" s="81"/>
      <c r="L634" s="100"/>
      <c r="M634" s="103"/>
      <c r="N634" s="81"/>
    </row>
    <row r="635" spans="1:14">
      <c r="A635" s="77"/>
      <c r="B635" s="131"/>
      <c r="C635" s="135"/>
      <c r="D635" s="79" t="str">
        <f>IFERROR(IF(C635="No CAS","",INDEX('DEQ Pollutant List'!$C$7:$C$611,MATCH('5. Pollutant Emissions - MB'!C635,'DEQ Pollutant List'!$B$7:$B$611,0))),"")</f>
        <v/>
      </c>
      <c r="E635" s="113" t="str">
        <f>IFERROR(IF(OR($C635="",$C635="No CAS"),INDEX('DEQ Pollutant List'!$A$7:$A$611,MATCH($D635,'DEQ Pollutant List'!$C$7:$C$611,0)),INDEX('DEQ Pollutant List'!$A$7:$A$611,MATCH($C635,'DEQ Pollutant List'!$B$7:$B$611,0))),"")</f>
        <v/>
      </c>
      <c r="F635" s="136"/>
      <c r="G635" s="137"/>
      <c r="H635" s="102"/>
      <c r="I635" s="100"/>
      <c r="J635" s="103"/>
      <c r="K635" s="81"/>
      <c r="L635" s="100"/>
      <c r="M635" s="103"/>
      <c r="N635" s="81"/>
    </row>
    <row r="636" spans="1:14">
      <c r="A636" s="77"/>
      <c r="B636" s="131"/>
      <c r="C636" s="135"/>
      <c r="D636" s="79" t="str">
        <f>IFERROR(IF(C636="No CAS","",INDEX('DEQ Pollutant List'!$C$7:$C$611,MATCH('5. Pollutant Emissions - MB'!C636,'DEQ Pollutant List'!$B$7:$B$611,0))),"")</f>
        <v/>
      </c>
      <c r="E636" s="113"/>
      <c r="F636" s="136"/>
      <c r="G636" s="137"/>
      <c r="H636" s="102"/>
      <c r="I636" s="100"/>
      <c r="J636" s="103"/>
      <c r="K636" s="81"/>
      <c r="L636" s="100"/>
      <c r="M636" s="103"/>
      <c r="N636" s="81"/>
    </row>
    <row r="637" spans="1:14">
      <c r="A637" s="77"/>
      <c r="B637" s="131"/>
      <c r="C637" s="135"/>
      <c r="D637" s="79" t="str">
        <f>IFERROR(IF(C637="No CAS","",INDEX('DEQ Pollutant List'!$C$7:$C$611,MATCH('5. Pollutant Emissions - MB'!C637,'DEQ Pollutant List'!$B$7:$B$611,0))),"")</f>
        <v/>
      </c>
      <c r="E637" s="113"/>
      <c r="F637" s="136"/>
      <c r="G637" s="137"/>
      <c r="H637" s="102"/>
      <c r="I637" s="100"/>
      <c r="J637" s="103"/>
      <c r="K637" s="81"/>
      <c r="L637" s="100"/>
      <c r="M637" s="103"/>
      <c r="N637" s="81"/>
    </row>
    <row r="638" spans="1:14">
      <c r="A638" s="77"/>
      <c r="B638" s="131"/>
      <c r="C638" s="135"/>
      <c r="D638" s="79" t="str">
        <f>IFERROR(IF(C638="No CAS","",INDEX('DEQ Pollutant List'!$C$7:$C$611,MATCH('5. Pollutant Emissions - MB'!C638,'DEQ Pollutant List'!$B$7:$B$611,0))),"")</f>
        <v/>
      </c>
      <c r="E638" s="113"/>
      <c r="F638" s="136"/>
      <c r="G638" s="137"/>
      <c r="H638" s="102"/>
      <c r="I638" s="100"/>
      <c r="J638" s="103"/>
      <c r="K638" s="81"/>
      <c r="L638" s="100"/>
      <c r="M638" s="103"/>
      <c r="N638" s="81"/>
    </row>
    <row r="639" spans="1:14">
      <c r="A639" s="77"/>
      <c r="B639" s="131"/>
      <c r="C639" s="135"/>
      <c r="D639" s="79" t="str">
        <f>IFERROR(IF(C639="No CAS","",INDEX('DEQ Pollutant List'!$C$7:$C$611,MATCH('5. Pollutant Emissions - MB'!C639,'DEQ Pollutant List'!$B$7:$B$611,0))),"")</f>
        <v/>
      </c>
      <c r="E639" s="113"/>
      <c r="F639" s="136"/>
      <c r="G639" s="137"/>
      <c r="H639" s="102"/>
      <c r="I639" s="100"/>
      <c r="J639" s="103"/>
      <c r="K639" s="81"/>
      <c r="L639" s="100"/>
      <c r="M639" s="103"/>
      <c r="N639" s="81"/>
    </row>
    <row r="640" spans="1:14">
      <c r="A640" s="77"/>
      <c r="B640" s="131"/>
      <c r="C640" s="135"/>
      <c r="D640" s="79" t="str">
        <f>IFERROR(IF(C640="No CAS","",INDEX('DEQ Pollutant List'!$C$7:$C$611,MATCH('5. Pollutant Emissions - MB'!C640,'DEQ Pollutant List'!$B$7:$B$611,0))),"")</f>
        <v/>
      </c>
      <c r="E640" s="113"/>
      <c r="F640" s="136"/>
      <c r="G640" s="137"/>
      <c r="H640" s="102"/>
      <c r="I640" s="100"/>
      <c r="J640" s="103"/>
      <c r="K640" s="81"/>
      <c r="L640" s="100"/>
      <c r="M640" s="103"/>
      <c r="N640" s="81"/>
    </row>
    <row r="641" spans="1:14">
      <c r="A641" s="77"/>
      <c r="B641" s="131"/>
      <c r="C641" s="135"/>
      <c r="D641" s="79" t="str">
        <f>IFERROR(IF(C641="No CAS","",INDEX('DEQ Pollutant List'!$C$7:$C$611,MATCH('5. Pollutant Emissions - MB'!C641,'DEQ Pollutant List'!$B$7:$B$611,0))),"")</f>
        <v/>
      </c>
      <c r="E641" s="113"/>
      <c r="F641" s="136"/>
      <c r="G641" s="137"/>
      <c r="H641" s="102"/>
      <c r="I641" s="100"/>
      <c r="J641" s="103"/>
      <c r="K641" s="81"/>
      <c r="L641" s="100"/>
      <c r="M641" s="103"/>
      <c r="N641" s="81"/>
    </row>
    <row r="642" spans="1:14">
      <c r="A642" s="77"/>
      <c r="B642" s="131"/>
      <c r="C642" s="135"/>
      <c r="D642" s="79" t="str">
        <f>IFERROR(IF(C642="No CAS","",INDEX('DEQ Pollutant List'!$C$7:$C$611,MATCH('5. Pollutant Emissions - MB'!C642,'DEQ Pollutant List'!$B$7:$B$611,0))),"")</f>
        <v/>
      </c>
      <c r="E642" s="113"/>
      <c r="F642" s="136"/>
      <c r="G642" s="137"/>
      <c r="H642" s="102"/>
      <c r="I642" s="100"/>
      <c r="J642" s="103"/>
      <c r="K642" s="81"/>
      <c r="L642" s="100"/>
      <c r="M642" s="103"/>
      <c r="N642" s="81"/>
    </row>
    <row r="643" spans="1:14">
      <c r="A643" s="77"/>
      <c r="B643" s="131"/>
      <c r="C643" s="135"/>
      <c r="D643" s="79" t="str">
        <f>IFERROR(IF(C643="No CAS","",INDEX('DEQ Pollutant List'!$C$7:$C$611,MATCH('5. Pollutant Emissions - MB'!C643,'DEQ Pollutant List'!$B$7:$B$611,0))),"")</f>
        <v/>
      </c>
      <c r="E643" s="113"/>
      <c r="F643" s="136"/>
      <c r="G643" s="137"/>
      <c r="H643" s="102"/>
      <c r="I643" s="100"/>
      <c r="J643" s="103"/>
      <c r="K643" s="81"/>
      <c r="L643" s="100"/>
      <c r="M643" s="103"/>
      <c r="N643" s="81"/>
    </row>
    <row r="644" spans="1:14">
      <c r="A644" s="77"/>
      <c r="B644" s="131"/>
      <c r="C644" s="135"/>
      <c r="D644" s="79" t="str">
        <f>IFERROR(IF(C644="No CAS","",INDEX('DEQ Pollutant List'!$C$7:$C$611,MATCH('5. Pollutant Emissions - MB'!C644,'DEQ Pollutant List'!$B$7:$B$611,0))),"")</f>
        <v/>
      </c>
      <c r="E644" s="113"/>
      <c r="F644" s="136"/>
      <c r="G644" s="137"/>
      <c r="H644" s="102"/>
      <c r="I644" s="100"/>
      <c r="J644" s="103"/>
      <c r="K644" s="81"/>
      <c r="L644" s="100"/>
      <c r="M644" s="103"/>
      <c r="N644" s="81"/>
    </row>
    <row r="645" spans="1:14">
      <c r="A645" s="77"/>
      <c r="B645" s="131"/>
      <c r="C645" s="135"/>
      <c r="D645" s="79" t="str">
        <f>IFERROR(IF(C645="No CAS","",INDEX('DEQ Pollutant List'!$C$7:$C$611,MATCH('5. Pollutant Emissions - MB'!C645,'DEQ Pollutant List'!$B$7:$B$611,0))),"")</f>
        <v/>
      </c>
      <c r="E645" s="113"/>
      <c r="F645" s="136"/>
      <c r="G645" s="137"/>
      <c r="H645" s="102"/>
      <c r="I645" s="100"/>
      <c r="J645" s="103"/>
      <c r="K645" s="81"/>
      <c r="L645" s="100"/>
      <c r="M645" s="103"/>
      <c r="N645" s="81"/>
    </row>
    <row r="646" spans="1:14">
      <c r="A646" s="77"/>
      <c r="B646" s="131"/>
      <c r="C646" s="135"/>
      <c r="D646" s="79" t="str">
        <f>IFERROR(IF(C646="No CAS","",INDEX('DEQ Pollutant List'!$C$7:$C$611,MATCH('5. Pollutant Emissions - MB'!C646,'DEQ Pollutant List'!$B$7:$B$611,0))),"")</f>
        <v/>
      </c>
      <c r="E646" s="113"/>
      <c r="F646" s="136"/>
      <c r="G646" s="137"/>
      <c r="H646" s="102"/>
      <c r="I646" s="100"/>
      <c r="J646" s="103"/>
      <c r="K646" s="81"/>
      <c r="L646" s="100"/>
      <c r="M646" s="103"/>
      <c r="N646" s="81"/>
    </row>
    <row r="647" spans="1:14">
      <c r="A647" s="77"/>
      <c r="B647" s="131"/>
      <c r="C647" s="135"/>
      <c r="D647" s="79" t="str">
        <f>IFERROR(IF(C647="No CAS","",INDEX('DEQ Pollutant List'!$C$7:$C$611,MATCH('5. Pollutant Emissions - MB'!C647,'DEQ Pollutant List'!$B$7:$B$611,0))),"")</f>
        <v/>
      </c>
      <c r="E647" s="113"/>
      <c r="F647" s="136"/>
      <c r="G647" s="137"/>
      <c r="H647" s="102"/>
      <c r="I647" s="100"/>
      <c r="J647" s="103"/>
      <c r="K647" s="81"/>
      <c r="L647" s="100"/>
      <c r="M647" s="103"/>
      <c r="N647" s="81"/>
    </row>
    <row r="648" spans="1:14">
      <c r="A648" s="77"/>
      <c r="B648" s="131"/>
      <c r="C648" s="135"/>
      <c r="D648" s="79" t="str">
        <f>IFERROR(IF(C648="No CAS","",INDEX('DEQ Pollutant List'!$C$7:$C$611,MATCH('5. Pollutant Emissions - MB'!C648,'DEQ Pollutant List'!$B$7:$B$611,0))),"")</f>
        <v/>
      </c>
      <c r="E648" s="113"/>
      <c r="F648" s="136"/>
      <c r="G648" s="137"/>
      <c r="H648" s="102"/>
      <c r="I648" s="100"/>
      <c r="J648" s="103"/>
      <c r="K648" s="81"/>
      <c r="L648" s="100"/>
      <c r="M648" s="103"/>
      <c r="N648" s="81"/>
    </row>
    <row r="649" spans="1:14">
      <c r="A649" s="77"/>
      <c r="B649" s="131"/>
      <c r="C649" s="135"/>
      <c r="D649" s="79" t="str">
        <f>IFERROR(IF(C649="No CAS","",INDEX('DEQ Pollutant List'!$C$7:$C$611,MATCH('5. Pollutant Emissions - MB'!C649,'DEQ Pollutant List'!$B$7:$B$611,0))),"")</f>
        <v/>
      </c>
      <c r="E649" s="113"/>
      <c r="F649" s="136"/>
      <c r="G649" s="137"/>
      <c r="H649" s="102"/>
      <c r="I649" s="100"/>
      <c r="J649" s="103"/>
      <c r="K649" s="81"/>
      <c r="L649" s="100"/>
      <c r="M649" s="103"/>
      <c r="N649" s="81"/>
    </row>
    <row r="650" spans="1:14">
      <c r="A650" s="77"/>
      <c r="B650" s="131"/>
      <c r="C650" s="135"/>
      <c r="D650" s="79" t="str">
        <f>IFERROR(IF(C650="No CAS","",INDEX('DEQ Pollutant List'!$C$7:$C$611,MATCH('5. Pollutant Emissions - MB'!C650,'DEQ Pollutant List'!$B$7:$B$611,0))),"")</f>
        <v/>
      </c>
      <c r="E650" s="113"/>
      <c r="F650" s="136"/>
      <c r="G650" s="137"/>
      <c r="H650" s="102"/>
      <c r="I650" s="100"/>
      <c r="J650" s="103"/>
      <c r="K650" s="81"/>
      <c r="L650" s="100"/>
      <c r="M650" s="103"/>
      <c r="N650" s="81"/>
    </row>
    <row r="651" spans="1:14">
      <c r="A651" s="77"/>
      <c r="B651" s="131"/>
      <c r="C651" s="135"/>
      <c r="D651" s="79" t="str">
        <f>IFERROR(IF(C651="No CAS","",INDEX('DEQ Pollutant List'!$C$7:$C$611,MATCH('5. Pollutant Emissions - MB'!C651,'DEQ Pollutant List'!$B$7:$B$611,0))),"")</f>
        <v/>
      </c>
      <c r="E651" s="113"/>
      <c r="F651" s="136"/>
      <c r="G651" s="137"/>
      <c r="H651" s="102"/>
      <c r="I651" s="100"/>
      <c r="J651" s="103"/>
      <c r="K651" s="81"/>
      <c r="L651" s="100"/>
      <c r="M651" s="103"/>
      <c r="N651" s="81"/>
    </row>
    <row r="652" spans="1:14">
      <c r="A652" s="77"/>
      <c r="B652" s="131"/>
      <c r="C652" s="135"/>
      <c r="D652" s="79" t="str">
        <f>IFERROR(IF(C652="No CAS","",INDEX('DEQ Pollutant List'!$C$7:$C$611,MATCH('5. Pollutant Emissions - MB'!C652,'DEQ Pollutant List'!$B$7:$B$611,0))),"")</f>
        <v/>
      </c>
      <c r="E652" s="113"/>
      <c r="F652" s="136"/>
      <c r="G652" s="137"/>
      <c r="H652" s="102"/>
      <c r="I652" s="100"/>
      <c r="J652" s="103"/>
      <c r="K652" s="81"/>
      <c r="L652" s="100"/>
      <c r="M652" s="103"/>
      <c r="N652" s="81"/>
    </row>
    <row r="653" spans="1:14">
      <c r="A653" s="77"/>
      <c r="B653" s="131"/>
      <c r="C653" s="135"/>
      <c r="D653" s="79" t="str">
        <f>IFERROR(IF(C653="No CAS","",INDEX('DEQ Pollutant List'!$C$7:$C$611,MATCH('5. Pollutant Emissions - MB'!C653,'DEQ Pollutant List'!$B$7:$B$611,0))),"")</f>
        <v/>
      </c>
      <c r="E653" s="113"/>
      <c r="F653" s="136"/>
      <c r="G653" s="137"/>
      <c r="H653" s="102"/>
      <c r="I653" s="100"/>
      <c r="J653" s="103"/>
      <c r="K653" s="81"/>
      <c r="L653" s="100"/>
      <c r="M653" s="103"/>
      <c r="N653" s="81"/>
    </row>
    <row r="654" spans="1:14">
      <c r="A654" s="77"/>
      <c r="B654" s="131"/>
      <c r="C654" s="135"/>
      <c r="D654" s="79" t="str">
        <f>IFERROR(IF(C654="No CAS","",INDEX('DEQ Pollutant List'!$C$7:$C$611,MATCH('5. Pollutant Emissions - MB'!C654,'DEQ Pollutant List'!$B$7:$B$611,0))),"")</f>
        <v/>
      </c>
      <c r="E654" s="113"/>
      <c r="F654" s="136"/>
      <c r="G654" s="137"/>
      <c r="H654" s="102"/>
      <c r="I654" s="100"/>
      <c r="J654" s="103"/>
      <c r="K654" s="81"/>
      <c r="L654" s="100"/>
      <c r="M654" s="103"/>
      <c r="N654" s="81"/>
    </row>
    <row r="655" spans="1:14">
      <c r="A655" s="77"/>
      <c r="B655" s="131"/>
      <c r="C655" s="135"/>
      <c r="D655" s="79" t="str">
        <f>IFERROR(IF(C655="No CAS","",INDEX('DEQ Pollutant List'!$C$7:$C$611,MATCH('5. Pollutant Emissions - MB'!C655,'DEQ Pollutant List'!$B$7:$B$611,0))),"")</f>
        <v/>
      </c>
      <c r="E655" s="113"/>
      <c r="F655" s="136"/>
      <c r="G655" s="137"/>
      <c r="H655" s="102"/>
      <c r="I655" s="100"/>
      <c r="J655" s="103"/>
      <c r="K655" s="81"/>
      <c r="L655" s="100"/>
      <c r="M655" s="103"/>
      <c r="N655" s="81"/>
    </row>
    <row r="656" spans="1:14">
      <c r="A656" s="77"/>
      <c r="B656" s="131"/>
      <c r="C656" s="135"/>
      <c r="D656" s="79" t="str">
        <f>IFERROR(IF(C656="No CAS","",INDEX('DEQ Pollutant List'!$C$7:$C$611,MATCH('5. Pollutant Emissions - MB'!C656,'DEQ Pollutant List'!$B$7:$B$611,0))),"")</f>
        <v/>
      </c>
      <c r="E656" s="113"/>
      <c r="F656" s="136"/>
      <c r="G656" s="137"/>
      <c r="H656" s="102"/>
      <c r="I656" s="100"/>
      <c r="J656" s="103"/>
      <c r="K656" s="81"/>
      <c r="L656" s="100"/>
      <c r="M656" s="103"/>
      <c r="N656" s="81"/>
    </row>
    <row r="657" spans="1:14">
      <c r="A657" s="77"/>
      <c r="B657" s="131"/>
      <c r="C657" s="135"/>
      <c r="D657" s="79" t="str">
        <f>IFERROR(IF(C657="No CAS","",INDEX('DEQ Pollutant List'!$C$7:$C$611,MATCH('5. Pollutant Emissions - MB'!C657,'DEQ Pollutant List'!$B$7:$B$611,0))),"")</f>
        <v/>
      </c>
      <c r="E657" s="113"/>
      <c r="F657" s="136"/>
      <c r="G657" s="137"/>
      <c r="H657" s="102"/>
      <c r="I657" s="100"/>
      <c r="J657" s="103"/>
      <c r="K657" s="81"/>
      <c r="L657" s="100"/>
      <c r="M657" s="103"/>
      <c r="N657" s="81"/>
    </row>
    <row r="658" spans="1:14">
      <c r="A658" s="77"/>
      <c r="B658" s="131"/>
      <c r="C658" s="135"/>
      <c r="D658" s="79" t="str">
        <f>IFERROR(IF(C658="No CAS","",INDEX('DEQ Pollutant List'!$C$7:$C$611,MATCH('5. Pollutant Emissions - MB'!C658,'DEQ Pollutant List'!$B$7:$B$611,0))),"")</f>
        <v/>
      </c>
      <c r="E658" s="113"/>
      <c r="F658" s="136"/>
      <c r="G658" s="137"/>
      <c r="H658" s="102"/>
      <c r="I658" s="100"/>
      <c r="J658" s="103"/>
      <c r="K658" s="81"/>
      <c r="L658" s="100"/>
      <c r="M658" s="103"/>
      <c r="N658" s="81"/>
    </row>
    <row r="659" spans="1:14">
      <c r="A659" s="77"/>
      <c r="B659" s="131"/>
      <c r="C659" s="135"/>
      <c r="D659" s="79" t="str">
        <f>IFERROR(IF(C659="No CAS","",INDEX('DEQ Pollutant List'!$C$7:$C$611,MATCH('5. Pollutant Emissions - MB'!C659,'DEQ Pollutant List'!$B$7:$B$611,0))),"")</f>
        <v/>
      </c>
      <c r="E659" s="113"/>
      <c r="F659" s="136"/>
      <c r="G659" s="137"/>
      <c r="H659" s="102"/>
      <c r="I659" s="100"/>
      <c r="J659" s="103"/>
      <c r="K659" s="81"/>
      <c r="L659" s="100"/>
      <c r="M659" s="103"/>
      <c r="N659" s="81"/>
    </row>
    <row r="660" spans="1:14">
      <c r="A660" s="77"/>
      <c r="B660" s="131"/>
      <c r="C660" s="135"/>
      <c r="D660" s="79" t="str">
        <f>IFERROR(IF(C660="No CAS","",INDEX('DEQ Pollutant List'!$C$7:$C$611,MATCH('5. Pollutant Emissions - MB'!C660,'DEQ Pollutant List'!$B$7:$B$611,0))),"")</f>
        <v/>
      </c>
      <c r="E660" s="113"/>
      <c r="F660" s="136"/>
      <c r="G660" s="137"/>
      <c r="H660" s="102"/>
      <c r="I660" s="100"/>
      <c r="J660" s="103"/>
      <c r="K660" s="81"/>
      <c r="L660" s="100"/>
      <c r="M660" s="103"/>
      <c r="N660" s="81"/>
    </row>
    <row r="661" spans="1:14">
      <c r="A661" s="77"/>
      <c r="B661" s="131"/>
      <c r="C661" s="135"/>
      <c r="D661" s="79" t="str">
        <f>IFERROR(IF(C661="No CAS","",INDEX('DEQ Pollutant List'!$C$7:$C$611,MATCH('5. Pollutant Emissions - MB'!C661,'DEQ Pollutant List'!$B$7:$B$611,0))),"")</f>
        <v/>
      </c>
      <c r="E661" s="113"/>
      <c r="F661" s="136"/>
      <c r="G661" s="137"/>
      <c r="H661" s="102"/>
      <c r="I661" s="100"/>
      <c r="J661" s="103"/>
      <c r="K661" s="81"/>
      <c r="L661" s="100"/>
      <c r="M661" s="103"/>
      <c r="N661" s="81"/>
    </row>
    <row r="662" spans="1:14">
      <c r="A662" s="77"/>
      <c r="B662" s="131"/>
      <c r="C662" s="135"/>
      <c r="D662" s="79" t="str">
        <f>IFERROR(IF(C662="No CAS","",INDEX('DEQ Pollutant List'!$C$7:$C$611,MATCH('5. Pollutant Emissions - MB'!C662,'DEQ Pollutant List'!$B$7:$B$611,0))),"")</f>
        <v/>
      </c>
      <c r="E662" s="113"/>
      <c r="F662" s="136"/>
      <c r="G662" s="137"/>
      <c r="H662" s="102"/>
      <c r="I662" s="100"/>
      <c r="J662" s="103"/>
      <c r="K662" s="81"/>
      <c r="L662" s="100"/>
      <c r="M662" s="103"/>
      <c r="N662" s="81"/>
    </row>
    <row r="663" spans="1:14">
      <c r="A663" s="77"/>
      <c r="B663" s="131"/>
      <c r="C663" s="135"/>
      <c r="D663" s="79" t="str">
        <f>IFERROR(IF(C663="No CAS","",INDEX('DEQ Pollutant List'!$C$7:$C$611,MATCH('5. Pollutant Emissions - MB'!C663,'DEQ Pollutant List'!$B$7:$B$611,0))),"")</f>
        <v/>
      </c>
      <c r="E663" s="113"/>
      <c r="F663" s="136"/>
      <c r="G663" s="137"/>
      <c r="H663" s="102"/>
      <c r="I663" s="100"/>
      <c r="J663" s="103"/>
      <c r="K663" s="81"/>
      <c r="L663" s="100"/>
      <c r="M663" s="103"/>
      <c r="N663" s="81"/>
    </row>
    <row r="664" spans="1:14">
      <c r="A664" s="77"/>
      <c r="B664" s="131"/>
      <c r="C664" s="135"/>
      <c r="D664" s="79" t="str">
        <f>IFERROR(IF(C664="No CAS","",INDEX('DEQ Pollutant List'!$C$7:$C$611,MATCH('5. Pollutant Emissions - MB'!C664,'DEQ Pollutant List'!$B$7:$B$611,0))),"")</f>
        <v/>
      </c>
      <c r="E664" s="113"/>
      <c r="F664" s="136"/>
      <c r="G664" s="137"/>
      <c r="H664" s="102"/>
      <c r="I664" s="100"/>
      <c r="J664" s="103"/>
      <c r="K664" s="81"/>
      <c r="L664" s="100"/>
      <c r="M664" s="103"/>
      <c r="N664" s="81"/>
    </row>
    <row r="665" spans="1:14">
      <c r="A665" s="77"/>
      <c r="B665" s="131"/>
      <c r="C665" s="135"/>
      <c r="D665" s="79" t="str">
        <f>IFERROR(IF(C665="No CAS","",INDEX('DEQ Pollutant List'!$C$7:$C$611,MATCH('5. Pollutant Emissions - MB'!C665,'DEQ Pollutant List'!$B$7:$B$611,0))),"")</f>
        <v/>
      </c>
      <c r="E665" s="113"/>
      <c r="F665" s="136"/>
      <c r="G665" s="137"/>
      <c r="H665" s="102"/>
      <c r="I665" s="100"/>
      <c r="J665" s="103"/>
      <c r="K665" s="81"/>
      <c r="L665" s="100"/>
      <c r="M665" s="103"/>
      <c r="N665" s="81"/>
    </row>
    <row r="666" spans="1:14">
      <c r="A666" s="77"/>
      <c r="B666" s="131"/>
      <c r="C666" s="135"/>
      <c r="D666" s="79" t="str">
        <f>IFERROR(IF(C666="No CAS","",INDEX('DEQ Pollutant List'!$C$7:$C$611,MATCH('5. Pollutant Emissions - MB'!C666,'DEQ Pollutant List'!$B$7:$B$611,0))),"")</f>
        <v/>
      </c>
      <c r="E666" s="113"/>
      <c r="F666" s="136"/>
      <c r="G666" s="137"/>
      <c r="H666" s="102"/>
      <c r="I666" s="100"/>
      <c r="J666" s="103"/>
      <c r="K666" s="81"/>
      <c r="L666" s="100"/>
      <c r="M666" s="103"/>
      <c r="N666" s="81"/>
    </row>
    <row r="667" spans="1:14">
      <c r="A667" s="77"/>
      <c r="B667" s="131"/>
      <c r="C667" s="135"/>
      <c r="D667" s="79" t="str">
        <f>IFERROR(IF(C667="No CAS","",INDEX('DEQ Pollutant List'!$C$7:$C$611,MATCH('5. Pollutant Emissions - MB'!C667,'DEQ Pollutant List'!$B$7:$B$611,0))),"")</f>
        <v/>
      </c>
      <c r="E667" s="113"/>
      <c r="F667" s="136"/>
      <c r="G667" s="137"/>
      <c r="H667" s="102"/>
      <c r="I667" s="100"/>
      <c r="J667" s="103"/>
      <c r="K667" s="81"/>
      <c r="L667" s="100"/>
      <c r="M667" s="103"/>
      <c r="N667" s="81"/>
    </row>
    <row r="668" spans="1:14">
      <c r="A668" s="77"/>
      <c r="B668" s="131"/>
      <c r="C668" s="135"/>
      <c r="D668" s="79" t="str">
        <f>IFERROR(IF(C668="No CAS","",INDEX('DEQ Pollutant List'!$C$7:$C$611,MATCH('5. Pollutant Emissions - MB'!C668,'DEQ Pollutant List'!$B$7:$B$611,0))),"")</f>
        <v/>
      </c>
      <c r="E668" s="113"/>
      <c r="F668" s="136"/>
      <c r="G668" s="137"/>
      <c r="H668" s="102"/>
      <c r="I668" s="100"/>
      <c r="J668" s="103"/>
      <c r="K668" s="81"/>
      <c r="L668" s="100"/>
      <c r="M668" s="103"/>
      <c r="N668" s="81"/>
    </row>
    <row r="669" spans="1:14">
      <c r="A669" s="77"/>
      <c r="B669" s="131"/>
      <c r="C669" s="135"/>
      <c r="D669" s="79" t="str">
        <f>IFERROR(IF(C669="No CAS","",INDEX('DEQ Pollutant List'!$C$7:$C$611,MATCH('5. Pollutant Emissions - MB'!C669,'DEQ Pollutant List'!$B$7:$B$611,0))),"")</f>
        <v/>
      </c>
      <c r="E669" s="113"/>
      <c r="F669" s="136"/>
      <c r="G669" s="137"/>
      <c r="H669" s="102"/>
      <c r="I669" s="100"/>
      <c r="J669" s="103"/>
      <c r="K669" s="81"/>
      <c r="L669" s="100"/>
      <c r="M669" s="103"/>
      <c r="N669" s="81"/>
    </row>
    <row r="670" spans="1:14">
      <c r="A670" s="77"/>
      <c r="B670" s="131"/>
      <c r="C670" s="135"/>
      <c r="D670" s="79" t="str">
        <f>IFERROR(IF(C670="No CAS","",INDEX('DEQ Pollutant List'!$C$7:$C$611,MATCH('5. Pollutant Emissions - MB'!C670,'DEQ Pollutant List'!$B$7:$B$611,0))),"")</f>
        <v/>
      </c>
      <c r="E670" s="113"/>
      <c r="F670" s="136"/>
      <c r="G670" s="137"/>
      <c r="H670" s="102"/>
      <c r="I670" s="100"/>
      <c r="J670" s="103"/>
      <c r="K670" s="81"/>
      <c r="L670" s="100"/>
      <c r="M670" s="103"/>
      <c r="N670" s="81"/>
    </row>
    <row r="671" spans="1:14">
      <c r="A671" s="77"/>
      <c r="B671" s="131"/>
      <c r="C671" s="135"/>
      <c r="D671" s="79" t="str">
        <f>IFERROR(IF(C671="No CAS","",INDEX('DEQ Pollutant List'!$C$7:$C$611,MATCH('5. Pollutant Emissions - MB'!C671,'DEQ Pollutant List'!$B$7:$B$611,0))),"")</f>
        <v/>
      </c>
      <c r="E671" s="113"/>
      <c r="F671" s="136"/>
      <c r="G671" s="137"/>
      <c r="H671" s="102"/>
      <c r="I671" s="100"/>
      <c r="J671" s="103"/>
      <c r="K671" s="81"/>
      <c r="L671" s="100"/>
      <c r="M671" s="103"/>
      <c r="N671" s="81"/>
    </row>
    <row r="672" spans="1:14">
      <c r="A672" s="77"/>
      <c r="B672" s="131"/>
      <c r="C672" s="135"/>
      <c r="D672" s="79" t="str">
        <f>IFERROR(IF(C672="No CAS","",INDEX('DEQ Pollutant List'!$C$7:$C$611,MATCH('5. Pollutant Emissions - MB'!C672,'DEQ Pollutant List'!$B$7:$B$611,0))),"")</f>
        <v/>
      </c>
      <c r="E672" s="113"/>
      <c r="F672" s="136"/>
      <c r="G672" s="137"/>
      <c r="H672" s="102"/>
      <c r="I672" s="100"/>
      <c r="J672" s="103"/>
      <c r="K672" s="81"/>
      <c r="L672" s="100"/>
      <c r="M672" s="103"/>
      <c r="N672" s="81"/>
    </row>
    <row r="673" spans="1:14">
      <c r="A673" s="77"/>
      <c r="B673" s="131"/>
      <c r="C673" s="135"/>
      <c r="D673" s="79" t="str">
        <f>IFERROR(IF(C673="No CAS","",INDEX('DEQ Pollutant List'!$C$7:$C$611,MATCH('5. Pollutant Emissions - MB'!C673,'DEQ Pollutant List'!$B$7:$B$611,0))),"")</f>
        <v/>
      </c>
      <c r="E673" s="113"/>
      <c r="F673" s="136"/>
      <c r="G673" s="137"/>
      <c r="H673" s="102"/>
      <c r="I673" s="100"/>
      <c r="J673" s="103"/>
      <c r="K673" s="81"/>
      <c r="L673" s="100"/>
      <c r="M673" s="103"/>
      <c r="N673" s="81"/>
    </row>
    <row r="674" spans="1:14">
      <c r="A674" s="77"/>
      <c r="B674" s="131"/>
      <c r="C674" s="135"/>
      <c r="D674" s="79" t="str">
        <f>IFERROR(IF(C674="No CAS","",INDEX('DEQ Pollutant List'!$C$7:$C$611,MATCH('5. Pollutant Emissions - MB'!C674,'DEQ Pollutant List'!$B$7:$B$611,0))),"")</f>
        <v/>
      </c>
      <c r="E674" s="113"/>
      <c r="F674" s="136"/>
      <c r="G674" s="137"/>
      <c r="H674" s="102"/>
      <c r="I674" s="100"/>
      <c r="J674" s="103"/>
      <c r="K674" s="81"/>
      <c r="L674" s="100"/>
      <c r="M674" s="103"/>
      <c r="N674" s="81"/>
    </row>
    <row r="675" spans="1:14">
      <c r="A675" s="77"/>
      <c r="B675" s="131"/>
      <c r="C675" s="135"/>
      <c r="D675" s="79" t="str">
        <f>IFERROR(IF(C675="No CAS","",INDEX('DEQ Pollutant List'!$C$7:$C$611,MATCH('5. Pollutant Emissions - MB'!C675,'DEQ Pollutant List'!$B$7:$B$611,0))),"")</f>
        <v/>
      </c>
      <c r="E675" s="113"/>
      <c r="F675" s="136"/>
      <c r="G675" s="137"/>
      <c r="H675" s="102"/>
      <c r="I675" s="100"/>
      <c r="J675" s="103"/>
      <c r="K675" s="81"/>
      <c r="L675" s="100"/>
      <c r="M675" s="103"/>
      <c r="N675" s="81"/>
    </row>
    <row r="676" spans="1:14">
      <c r="A676" s="77"/>
      <c r="B676" s="131"/>
      <c r="C676" s="135"/>
      <c r="D676" s="79" t="str">
        <f>IFERROR(IF(C676="No CAS","",INDEX('DEQ Pollutant List'!$C$7:$C$611,MATCH('5. Pollutant Emissions - MB'!C676,'DEQ Pollutant List'!$B$7:$B$611,0))),"")</f>
        <v/>
      </c>
      <c r="E676" s="113"/>
      <c r="F676" s="136"/>
      <c r="G676" s="137"/>
      <c r="H676" s="102"/>
      <c r="I676" s="100"/>
      <c r="J676" s="103"/>
      <c r="K676" s="81"/>
      <c r="L676" s="100"/>
      <c r="M676" s="103"/>
      <c r="N676" s="81"/>
    </row>
    <row r="677" spans="1:14">
      <c r="A677" s="77"/>
      <c r="B677" s="131"/>
      <c r="C677" s="135"/>
      <c r="D677" s="79" t="str">
        <f>IFERROR(IF(C677="No CAS","",INDEX('DEQ Pollutant List'!$C$7:$C$611,MATCH('5. Pollutant Emissions - MB'!C677,'DEQ Pollutant List'!$B$7:$B$611,0))),"")</f>
        <v/>
      </c>
      <c r="E677" s="113"/>
      <c r="F677" s="136"/>
      <c r="G677" s="137"/>
      <c r="H677" s="102"/>
      <c r="I677" s="100"/>
      <c r="J677" s="103"/>
      <c r="K677" s="81"/>
      <c r="L677" s="100"/>
      <c r="M677" s="103"/>
      <c r="N677" s="81"/>
    </row>
    <row r="678" spans="1:14">
      <c r="A678" s="77"/>
      <c r="B678" s="131"/>
      <c r="C678" s="135"/>
      <c r="D678" s="79" t="str">
        <f>IFERROR(IF(C678="No CAS","",INDEX('DEQ Pollutant List'!$C$7:$C$611,MATCH('5. Pollutant Emissions - MB'!C678,'DEQ Pollutant List'!$B$7:$B$611,0))),"")</f>
        <v/>
      </c>
      <c r="E678" s="113"/>
      <c r="F678" s="136"/>
      <c r="G678" s="137"/>
      <c r="H678" s="102"/>
      <c r="I678" s="100"/>
      <c r="J678" s="103"/>
      <c r="K678" s="81"/>
      <c r="L678" s="100"/>
      <c r="M678" s="103"/>
      <c r="N678" s="81"/>
    </row>
    <row r="679" spans="1:14">
      <c r="A679" s="77"/>
      <c r="B679" s="131"/>
      <c r="C679" s="135"/>
      <c r="D679" s="79" t="str">
        <f>IFERROR(IF(C679="No CAS","",INDEX('DEQ Pollutant List'!$C$7:$C$611,MATCH('5. Pollutant Emissions - MB'!C679,'DEQ Pollutant List'!$B$7:$B$611,0))),"")</f>
        <v/>
      </c>
      <c r="E679" s="113"/>
      <c r="F679" s="136"/>
      <c r="G679" s="137"/>
      <c r="H679" s="102"/>
      <c r="I679" s="100"/>
      <c r="J679" s="103"/>
      <c r="K679" s="81"/>
      <c r="L679" s="100"/>
      <c r="M679" s="103"/>
      <c r="N679" s="81"/>
    </row>
    <row r="680" spans="1:14">
      <c r="A680" s="77"/>
      <c r="B680" s="131"/>
      <c r="C680" s="135"/>
      <c r="D680" s="79" t="str">
        <f>IFERROR(IF(C680="No CAS","",INDEX('DEQ Pollutant List'!$C$7:$C$611,MATCH('5. Pollutant Emissions - MB'!C680,'DEQ Pollutant List'!$B$7:$B$611,0))),"")</f>
        <v/>
      </c>
      <c r="E680" s="113"/>
      <c r="F680" s="136"/>
      <c r="G680" s="137"/>
      <c r="H680" s="102"/>
      <c r="I680" s="100"/>
      <c r="J680" s="103"/>
      <c r="K680" s="81"/>
      <c r="L680" s="100"/>
      <c r="M680" s="103"/>
      <c r="N680" s="81"/>
    </row>
    <row r="681" spans="1:14">
      <c r="A681" s="77"/>
      <c r="B681" s="131"/>
      <c r="C681" s="135"/>
      <c r="D681" s="79" t="str">
        <f>IFERROR(IF(C681="No CAS","",INDEX('DEQ Pollutant List'!$C$7:$C$611,MATCH('5. Pollutant Emissions - MB'!C681,'DEQ Pollutant List'!$B$7:$B$611,0))),"")</f>
        <v/>
      </c>
      <c r="E681" s="113"/>
      <c r="F681" s="136"/>
      <c r="G681" s="137"/>
      <c r="H681" s="102"/>
      <c r="I681" s="100"/>
      <c r="J681" s="103"/>
      <c r="K681" s="81"/>
      <c r="L681" s="100"/>
      <c r="M681" s="103"/>
      <c r="N681" s="81"/>
    </row>
    <row r="682" spans="1:14">
      <c r="A682" s="77"/>
      <c r="B682" s="131"/>
      <c r="C682" s="135"/>
      <c r="D682" s="79" t="str">
        <f>IFERROR(IF(C682="No CAS","",INDEX('DEQ Pollutant List'!$C$7:$C$611,MATCH('5. Pollutant Emissions - MB'!C682,'DEQ Pollutant List'!$B$7:$B$611,0))),"")</f>
        <v/>
      </c>
      <c r="E682" s="113"/>
      <c r="F682" s="136"/>
      <c r="G682" s="137"/>
      <c r="H682" s="102"/>
      <c r="I682" s="100"/>
      <c r="J682" s="103"/>
      <c r="K682" s="81"/>
      <c r="L682" s="100"/>
      <c r="M682" s="103"/>
      <c r="N682" s="81"/>
    </row>
    <row r="683" spans="1:14">
      <c r="A683" s="77"/>
      <c r="B683" s="131"/>
      <c r="C683" s="135"/>
      <c r="D683" s="79" t="str">
        <f>IFERROR(IF(C683="No CAS","",INDEX('DEQ Pollutant List'!$C$7:$C$611,MATCH('5. Pollutant Emissions - MB'!C683,'DEQ Pollutant List'!$B$7:$B$611,0))),"")</f>
        <v/>
      </c>
      <c r="E683" s="113"/>
      <c r="F683" s="136"/>
      <c r="G683" s="137"/>
      <c r="H683" s="102"/>
      <c r="I683" s="100"/>
      <c r="J683" s="103"/>
      <c r="K683" s="81"/>
      <c r="L683" s="100"/>
      <c r="M683" s="103"/>
      <c r="N683" s="81"/>
    </row>
    <row r="684" spans="1:14">
      <c r="A684" s="77"/>
      <c r="B684" s="131"/>
      <c r="C684" s="135"/>
      <c r="D684" s="79" t="str">
        <f>IFERROR(IF(C684="No CAS","",INDEX('DEQ Pollutant List'!$C$7:$C$611,MATCH('5. Pollutant Emissions - MB'!C684,'DEQ Pollutant List'!$B$7:$B$611,0))),"")</f>
        <v/>
      </c>
      <c r="E684" s="113"/>
      <c r="F684" s="136"/>
      <c r="G684" s="137"/>
      <c r="H684" s="102"/>
      <c r="I684" s="100"/>
      <c r="J684" s="103"/>
      <c r="K684" s="81"/>
      <c r="L684" s="100"/>
      <c r="M684" s="103"/>
      <c r="N684" s="81"/>
    </row>
    <row r="685" spans="1:14">
      <c r="A685" s="77"/>
      <c r="B685" s="131"/>
      <c r="C685" s="135"/>
      <c r="D685" s="79" t="str">
        <f>IFERROR(IF(C685="No CAS","",INDEX('DEQ Pollutant List'!$C$7:$C$611,MATCH('5. Pollutant Emissions - MB'!C685,'DEQ Pollutant List'!$B$7:$B$611,0))),"")</f>
        <v/>
      </c>
      <c r="E685" s="113"/>
      <c r="F685" s="136"/>
      <c r="G685" s="137"/>
      <c r="H685" s="102"/>
      <c r="I685" s="100"/>
      <c r="J685" s="103"/>
      <c r="K685" s="81"/>
      <c r="L685" s="100"/>
      <c r="M685" s="103"/>
      <c r="N685" s="81"/>
    </row>
    <row r="686" spans="1:14">
      <c r="A686" s="77"/>
      <c r="B686" s="131"/>
      <c r="C686" s="135"/>
      <c r="D686" s="79" t="str">
        <f>IFERROR(IF(C686="No CAS","",INDEX('DEQ Pollutant List'!$C$7:$C$611,MATCH('5. Pollutant Emissions - MB'!C686,'DEQ Pollutant List'!$B$7:$B$611,0))),"")</f>
        <v/>
      </c>
      <c r="E686" s="113"/>
      <c r="F686" s="136"/>
      <c r="G686" s="137"/>
      <c r="H686" s="102"/>
      <c r="I686" s="100"/>
      <c r="J686" s="103"/>
      <c r="K686" s="81"/>
      <c r="L686" s="100"/>
      <c r="M686" s="103"/>
      <c r="N686" s="81"/>
    </row>
    <row r="687" spans="1:14">
      <c r="A687" s="77"/>
      <c r="B687" s="131"/>
      <c r="C687" s="135"/>
      <c r="D687" s="79" t="str">
        <f>IFERROR(IF(C687="No CAS","",INDEX('DEQ Pollutant List'!$C$7:$C$611,MATCH('5. Pollutant Emissions - MB'!C687,'DEQ Pollutant List'!$B$7:$B$611,0))),"")</f>
        <v/>
      </c>
      <c r="E687" s="113"/>
      <c r="F687" s="136"/>
      <c r="G687" s="137"/>
      <c r="H687" s="102"/>
      <c r="I687" s="100"/>
      <c r="J687" s="103"/>
      <c r="K687" s="81"/>
      <c r="L687" s="100"/>
      <c r="M687" s="103"/>
      <c r="N687" s="81"/>
    </row>
    <row r="688" spans="1:14">
      <c r="A688" s="77"/>
      <c r="B688" s="131"/>
      <c r="C688" s="135"/>
      <c r="D688" s="79" t="str">
        <f>IFERROR(IF(C688="No CAS","",INDEX('DEQ Pollutant List'!$C$7:$C$611,MATCH('5. Pollutant Emissions - MB'!C688,'DEQ Pollutant List'!$B$7:$B$611,0))),"")</f>
        <v/>
      </c>
      <c r="E688" s="113"/>
      <c r="F688" s="136"/>
      <c r="G688" s="137"/>
      <c r="H688" s="102"/>
      <c r="I688" s="100"/>
      <c r="J688" s="103"/>
      <c r="K688" s="81"/>
      <c r="L688" s="100"/>
      <c r="M688" s="103"/>
      <c r="N688" s="81"/>
    </row>
    <row r="689" spans="1:14">
      <c r="A689" s="77"/>
      <c r="B689" s="131"/>
      <c r="C689" s="135"/>
      <c r="D689" s="79" t="str">
        <f>IFERROR(IF(C689="No CAS","",INDEX('DEQ Pollutant List'!$C$7:$C$611,MATCH('5. Pollutant Emissions - MB'!C689,'DEQ Pollutant List'!$B$7:$B$611,0))),"")</f>
        <v/>
      </c>
      <c r="E689" s="113"/>
      <c r="F689" s="136"/>
      <c r="G689" s="137"/>
      <c r="H689" s="102"/>
      <c r="I689" s="100"/>
      <c r="J689" s="103"/>
      <c r="K689" s="81"/>
      <c r="L689" s="100"/>
      <c r="M689" s="103"/>
      <c r="N689" s="81"/>
    </row>
    <row r="690" spans="1:14">
      <c r="A690" s="77"/>
      <c r="B690" s="131"/>
      <c r="C690" s="135"/>
      <c r="D690" s="79" t="str">
        <f>IFERROR(IF(C690="No CAS","",INDEX('DEQ Pollutant List'!$C$7:$C$611,MATCH('5. Pollutant Emissions - MB'!C690,'DEQ Pollutant List'!$B$7:$B$611,0))),"")</f>
        <v/>
      </c>
      <c r="E690" s="113"/>
      <c r="F690" s="136"/>
      <c r="G690" s="137"/>
      <c r="H690" s="102"/>
      <c r="I690" s="100"/>
      <c r="J690" s="103"/>
      <c r="K690" s="81"/>
      <c r="L690" s="100"/>
      <c r="M690" s="103"/>
      <c r="N690" s="81"/>
    </row>
    <row r="691" spans="1:14">
      <c r="A691" s="77"/>
      <c r="B691" s="131"/>
      <c r="C691" s="135"/>
      <c r="D691" s="79" t="str">
        <f>IFERROR(IF(C691="No CAS","",INDEX('DEQ Pollutant List'!$C$7:$C$611,MATCH('5. Pollutant Emissions - MB'!C691,'DEQ Pollutant List'!$B$7:$B$611,0))),"")</f>
        <v/>
      </c>
      <c r="E691" s="113"/>
      <c r="F691" s="136"/>
      <c r="G691" s="137"/>
      <c r="H691" s="102"/>
      <c r="I691" s="100"/>
      <c r="J691" s="103"/>
      <c r="K691" s="81"/>
      <c r="L691" s="100"/>
      <c r="M691" s="103"/>
      <c r="N691" s="81"/>
    </row>
    <row r="692" spans="1:14">
      <c r="A692" s="77"/>
      <c r="B692" s="131"/>
      <c r="C692" s="135"/>
      <c r="D692" s="79" t="str">
        <f>IFERROR(IF(C692="No CAS","",INDEX('DEQ Pollutant List'!$C$7:$C$611,MATCH('5. Pollutant Emissions - MB'!C692,'DEQ Pollutant List'!$B$7:$B$611,0))),"")</f>
        <v/>
      </c>
      <c r="E692" s="113"/>
      <c r="F692" s="136"/>
      <c r="G692" s="137"/>
      <c r="H692" s="102"/>
      <c r="I692" s="100"/>
      <c r="J692" s="103"/>
      <c r="K692" s="81"/>
      <c r="L692" s="100"/>
      <c r="M692" s="103"/>
      <c r="N692" s="81"/>
    </row>
    <row r="693" spans="1:14">
      <c r="A693" s="77"/>
      <c r="B693" s="131"/>
      <c r="C693" s="135"/>
      <c r="D693" s="79" t="str">
        <f>IFERROR(IF(C693="No CAS","",INDEX('DEQ Pollutant List'!$C$7:$C$611,MATCH('5. Pollutant Emissions - MB'!C693,'DEQ Pollutant List'!$B$7:$B$611,0))),"")</f>
        <v/>
      </c>
      <c r="E693" s="113"/>
      <c r="F693" s="136"/>
      <c r="G693" s="137"/>
      <c r="H693" s="102"/>
      <c r="I693" s="100"/>
      <c r="J693" s="103"/>
      <c r="K693" s="81"/>
      <c r="L693" s="100"/>
      <c r="M693" s="103"/>
      <c r="N693" s="81"/>
    </row>
    <row r="694" spans="1:14">
      <c r="A694" s="77"/>
      <c r="B694" s="131"/>
      <c r="C694" s="135"/>
      <c r="D694" s="79" t="str">
        <f>IFERROR(IF(C694="No CAS","",INDEX('DEQ Pollutant List'!$C$7:$C$611,MATCH('5. Pollutant Emissions - MB'!C694,'DEQ Pollutant List'!$B$7:$B$611,0))),"")</f>
        <v/>
      </c>
      <c r="E694" s="113"/>
      <c r="F694" s="136"/>
      <c r="G694" s="137"/>
      <c r="H694" s="102"/>
      <c r="I694" s="100"/>
      <c r="J694" s="103"/>
      <c r="K694" s="81"/>
      <c r="L694" s="100"/>
      <c r="M694" s="103"/>
      <c r="N694" s="81"/>
    </row>
    <row r="695" spans="1:14">
      <c r="A695" s="77"/>
      <c r="B695" s="131"/>
      <c r="C695" s="135"/>
      <c r="D695" s="79" t="str">
        <f>IFERROR(IF(C695="No CAS","",INDEX('DEQ Pollutant List'!$C$7:$C$611,MATCH('5. Pollutant Emissions - MB'!C695,'DEQ Pollutant List'!$B$7:$B$611,0))),"")</f>
        <v/>
      </c>
      <c r="E695" s="113"/>
      <c r="F695" s="136"/>
      <c r="G695" s="137"/>
      <c r="H695" s="102"/>
      <c r="I695" s="100"/>
      <c r="J695" s="103"/>
      <c r="K695" s="81"/>
      <c r="L695" s="100"/>
      <c r="M695" s="103"/>
      <c r="N695" s="81"/>
    </row>
    <row r="696" spans="1:14">
      <c r="A696" s="77"/>
      <c r="B696" s="131"/>
      <c r="C696" s="135"/>
      <c r="D696" s="79" t="str">
        <f>IFERROR(IF(C696="No CAS","",INDEX('DEQ Pollutant List'!$C$7:$C$611,MATCH('5. Pollutant Emissions - MB'!C696,'DEQ Pollutant List'!$B$7:$B$611,0))),"")</f>
        <v/>
      </c>
      <c r="E696" s="113"/>
      <c r="F696" s="136"/>
      <c r="G696" s="137"/>
      <c r="H696" s="102"/>
      <c r="I696" s="100"/>
      <c r="J696" s="103"/>
      <c r="K696" s="81"/>
      <c r="L696" s="100"/>
      <c r="M696" s="103"/>
      <c r="N696" s="81"/>
    </row>
    <row r="697" spans="1:14">
      <c r="A697" s="77"/>
      <c r="B697" s="131"/>
      <c r="C697" s="135"/>
      <c r="D697" s="79" t="str">
        <f>IFERROR(IF(C697="No CAS","",INDEX('DEQ Pollutant List'!$C$7:$C$611,MATCH('5. Pollutant Emissions - MB'!C697,'DEQ Pollutant List'!$B$7:$B$611,0))),"")</f>
        <v/>
      </c>
      <c r="E697" s="113"/>
      <c r="F697" s="136"/>
      <c r="G697" s="137"/>
      <c r="H697" s="102"/>
      <c r="I697" s="100"/>
      <c r="J697" s="103"/>
      <c r="K697" s="81"/>
      <c r="L697" s="100"/>
      <c r="M697" s="103"/>
      <c r="N697" s="81"/>
    </row>
    <row r="698" spans="1:14">
      <c r="A698" s="77"/>
      <c r="B698" s="131"/>
      <c r="C698" s="135"/>
      <c r="D698" s="79" t="str">
        <f>IFERROR(IF(C698="No CAS","",INDEX('DEQ Pollutant List'!$C$7:$C$611,MATCH('5. Pollutant Emissions - MB'!C698,'DEQ Pollutant List'!$B$7:$B$611,0))),"")</f>
        <v/>
      </c>
      <c r="E698" s="113"/>
      <c r="F698" s="136"/>
      <c r="G698" s="137"/>
      <c r="H698" s="102"/>
      <c r="I698" s="100"/>
      <c r="J698" s="103"/>
      <c r="K698" s="81"/>
      <c r="L698" s="100"/>
      <c r="M698" s="103"/>
      <c r="N698" s="81"/>
    </row>
    <row r="699" spans="1:14">
      <c r="A699" s="77"/>
      <c r="B699" s="131"/>
      <c r="C699" s="135"/>
      <c r="D699" s="79" t="str">
        <f>IFERROR(IF(C699="No CAS","",INDEX('DEQ Pollutant List'!$C$7:$C$611,MATCH('5. Pollutant Emissions - MB'!C699,'DEQ Pollutant List'!$B$7:$B$611,0))),"")</f>
        <v/>
      </c>
      <c r="E699" s="113"/>
      <c r="F699" s="136"/>
      <c r="G699" s="137"/>
      <c r="H699" s="102"/>
      <c r="I699" s="100"/>
      <c r="J699" s="103"/>
      <c r="K699" s="81"/>
      <c r="L699" s="100"/>
      <c r="M699" s="103"/>
      <c r="N699" s="81"/>
    </row>
    <row r="700" spans="1:14">
      <c r="A700" s="77"/>
      <c r="B700" s="131"/>
      <c r="C700" s="135"/>
      <c r="D700" s="79" t="str">
        <f>IFERROR(IF(C700="No CAS","",INDEX('DEQ Pollutant List'!$C$7:$C$611,MATCH('5. Pollutant Emissions - MB'!C700,'DEQ Pollutant List'!$B$7:$B$611,0))),"")</f>
        <v/>
      </c>
      <c r="E700" s="113"/>
      <c r="F700" s="136"/>
      <c r="G700" s="137"/>
      <c r="H700" s="102"/>
      <c r="I700" s="100"/>
      <c r="J700" s="103"/>
      <c r="K700" s="81"/>
      <c r="L700" s="100"/>
      <c r="M700" s="103"/>
      <c r="N700" s="81"/>
    </row>
    <row r="701" spans="1:14">
      <c r="A701" s="77"/>
      <c r="B701" s="131"/>
      <c r="C701" s="135"/>
      <c r="D701" s="79" t="str">
        <f>IFERROR(IF(C701="No CAS","",INDEX('DEQ Pollutant List'!$C$7:$C$611,MATCH('5. Pollutant Emissions - MB'!C701,'DEQ Pollutant List'!$B$7:$B$611,0))),"")</f>
        <v/>
      </c>
      <c r="E701" s="113"/>
      <c r="F701" s="136"/>
      <c r="G701" s="137"/>
      <c r="H701" s="102"/>
      <c r="I701" s="100"/>
      <c r="J701" s="103"/>
      <c r="K701" s="81"/>
      <c r="L701" s="100"/>
      <c r="M701" s="103"/>
      <c r="N701" s="81"/>
    </row>
    <row r="702" spans="1:14">
      <c r="A702" s="77"/>
      <c r="B702" s="131"/>
      <c r="C702" s="135"/>
      <c r="D702" s="79" t="str">
        <f>IFERROR(IF(C702="No CAS","",INDEX('DEQ Pollutant List'!$C$7:$C$611,MATCH('5. Pollutant Emissions - MB'!C702,'DEQ Pollutant List'!$B$7:$B$611,0))),"")</f>
        <v/>
      </c>
      <c r="E702" s="113"/>
      <c r="F702" s="136"/>
      <c r="G702" s="137"/>
      <c r="H702" s="102"/>
      <c r="I702" s="100"/>
      <c r="J702" s="103"/>
      <c r="K702" s="81"/>
      <c r="L702" s="100"/>
      <c r="M702" s="103"/>
      <c r="N702" s="81"/>
    </row>
    <row r="703" spans="1:14">
      <c r="A703" s="77"/>
      <c r="B703" s="131"/>
      <c r="C703" s="135"/>
      <c r="D703" s="79" t="str">
        <f>IFERROR(IF(C703="No CAS","",INDEX('DEQ Pollutant List'!$C$7:$C$611,MATCH('5. Pollutant Emissions - MB'!C703,'DEQ Pollutant List'!$B$7:$B$611,0))),"")</f>
        <v/>
      </c>
      <c r="E703" s="113"/>
      <c r="F703" s="136"/>
      <c r="G703" s="137"/>
      <c r="H703" s="102"/>
      <c r="I703" s="100"/>
      <c r="J703" s="103"/>
      <c r="K703" s="81"/>
      <c r="L703" s="100"/>
      <c r="M703" s="103"/>
      <c r="N703" s="81"/>
    </row>
    <row r="704" spans="1:14">
      <c r="A704" s="77"/>
      <c r="B704" s="131"/>
      <c r="C704" s="135"/>
      <c r="D704" s="79" t="str">
        <f>IFERROR(IF(C704="No CAS","",INDEX('DEQ Pollutant List'!$C$7:$C$611,MATCH('5. Pollutant Emissions - MB'!C704,'DEQ Pollutant List'!$B$7:$B$611,0))),"")</f>
        <v/>
      </c>
      <c r="E704" s="113"/>
      <c r="F704" s="136"/>
      <c r="G704" s="137"/>
      <c r="H704" s="102"/>
      <c r="I704" s="100"/>
      <c r="J704" s="103"/>
      <c r="K704" s="81"/>
      <c r="L704" s="100"/>
      <c r="M704" s="103"/>
      <c r="N704" s="81"/>
    </row>
    <row r="705" spans="1:14">
      <c r="A705" s="77"/>
      <c r="B705" s="131"/>
      <c r="C705" s="135"/>
      <c r="D705" s="79" t="str">
        <f>IFERROR(IF(C705="No CAS","",INDEX('DEQ Pollutant List'!$C$7:$C$611,MATCH('5. Pollutant Emissions - MB'!C705,'DEQ Pollutant List'!$B$7:$B$611,0))),"")</f>
        <v/>
      </c>
      <c r="E705" s="113"/>
      <c r="F705" s="136"/>
      <c r="G705" s="137"/>
      <c r="H705" s="102"/>
      <c r="I705" s="100"/>
      <c r="J705" s="103"/>
      <c r="K705" s="81"/>
      <c r="L705" s="100"/>
      <c r="M705" s="103"/>
      <c r="N705" s="81"/>
    </row>
    <row r="706" spans="1:14">
      <c r="A706" s="77"/>
      <c r="B706" s="131"/>
      <c r="C706" s="135"/>
      <c r="D706" s="79" t="str">
        <f>IFERROR(IF(C706="No CAS","",INDEX('DEQ Pollutant List'!$C$7:$C$611,MATCH('5. Pollutant Emissions - MB'!C706,'DEQ Pollutant List'!$B$7:$B$611,0))),"")</f>
        <v/>
      </c>
      <c r="E706" s="113"/>
      <c r="F706" s="136"/>
      <c r="G706" s="137"/>
      <c r="H706" s="102"/>
      <c r="I706" s="100"/>
      <c r="J706" s="103"/>
      <c r="K706" s="81"/>
      <c r="L706" s="100"/>
      <c r="M706" s="103"/>
      <c r="N706" s="81"/>
    </row>
    <row r="707" spans="1:14">
      <c r="A707" s="77"/>
      <c r="B707" s="131"/>
      <c r="C707" s="135"/>
      <c r="D707" s="79" t="str">
        <f>IFERROR(IF(C707="No CAS","",INDEX('DEQ Pollutant List'!$C$7:$C$611,MATCH('5. Pollutant Emissions - MB'!C707,'DEQ Pollutant List'!$B$7:$B$611,0))),"")</f>
        <v/>
      </c>
      <c r="E707" s="113"/>
      <c r="F707" s="136"/>
      <c r="G707" s="137"/>
      <c r="H707" s="102"/>
      <c r="I707" s="100"/>
      <c r="J707" s="103"/>
      <c r="K707" s="81"/>
      <c r="L707" s="100"/>
      <c r="M707" s="103"/>
      <c r="N707" s="81"/>
    </row>
    <row r="708" spans="1:14">
      <c r="A708" s="77"/>
      <c r="B708" s="131"/>
      <c r="C708" s="135"/>
      <c r="D708" s="79" t="str">
        <f>IFERROR(IF(C708="No CAS","",INDEX('DEQ Pollutant List'!$C$7:$C$611,MATCH('5. Pollutant Emissions - MB'!C708,'DEQ Pollutant List'!$B$7:$B$611,0))),"")</f>
        <v/>
      </c>
      <c r="E708" s="113"/>
      <c r="F708" s="136"/>
      <c r="G708" s="137"/>
      <c r="H708" s="102"/>
      <c r="I708" s="100"/>
      <c r="J708" s="103"/>
      <c r="K708" s="81"/>
      <c r="L708" s="100"/>
      <c r="M708" s="103"/>
      <c r="N708" s="81"/>
    </row>
    <row r="709" spans="1:14">
      <c r="A709" s="77"/>
      <c r="B709" s="131"/>
      <c r="C709" s="135"/>
      <c r="D709" s="79" t="str">
        <f>IFERROR(IF(C709="No CAS","",INDEX('DEQ Pollutant List'!$C$7:$C$611,MATCH('5. Pollutant Emissions - MB'!C709,'DEQ Pollutant List'!$B$7:$B$611,0))),"")</f>
        <v/>
      </c>
      <c r="E709" s="113"/>
      <c r="F709" s="136"/>
      <c r="G709" s="137"/>
      <c r="H709" s="102"/>
      <c r="I709" s="100"/>
      <c r="J709" s="103"/>
      <c r="K709" s="81"/>
      <c r="L709" s="100"/>
      <c r="M709" s="103"/>
      <c r="N709" s="81"/>
    </row>
    <row r="710" spans="1:14">
      <c r="A710" s="77"/>
      <c r="B710" s="131"/>
      <c r="C710" s="135"/>
      <c r="D710" s="79" t="str">
        <f>IFERROR(IF(C710="No CAS","",INDEX('DEQ Pollutant List'!$C$7:$C$611,MATCH('5. Pollutant Emissions - MB'!C710,'DEQ Pollutant List'!$B$7:$B$611,0))),"")</f>
        <v/>
      </c>
      <c r="E710" s="113"/>
      <c r="F710" s="136"/>
      <c r="G710" s="137"/>
      <c r="H710" s="102"/>
      <c r="I710" s="100"/>
      <c r="J710" s="103"/>
      <c r="K710" s="81"/>
      <c r="L710" s="100"/>
      <c r="M710" s="103"/>
      <c r="N710" s="81"/>
    </row>
    <row r="711" spans="1:14">
      <c r="A711" s="77"/>
      <c r="B711" s="131"/>
      <c r="C711" s="135"/>
      <c r="D711" s="79" t="str">
        <f>IFERROR(IF(C711="No CAS","",INDEX('DEQ Pollutant List'!$C$7:$C$611,MATCH('5. Pollutant Emissions - MB'!C711,'DEQ Pollutant List'!$B$7:$B$611,0))),"")</f>
        <v/>
      </c>
      <c r="E711" s="113"/>
      <c r="F711" s="136"/>
      <c r="G711" s="137"/>
      <c r="H711" s="102"/>
      <c r="I711" s="100"/>
      <c r="J711" s="103"/>
      <c r="K711" s="81"/>
      <c r="L711" s="100"/>
      <c r="M711" s="103"/>
      <c r="N711" s="81"/>
    </row>
    <row r="712" spans="1:14">
      <c r="A712" s="77"/>
      <c r="B712" s="131"/>
      <c r="C712" s="135"/>
      <c r="D712" s="79" t="str">
        <f>IFERROR(IF(C712="No CAS","",INDEX('DEQ Pollutant List'!$C$7:$C$611,MATCH('5. Pollutant Emissions - MB'!C712,'DEQ Pollutant List'!$B$7:$B$611,0))),"")</f>
        <v/>
      </c>
      <c r="E712" s="113"/>
      <c r="F712" s="136"/>
      <c r="G712" s="137"/>
      <c r="H712" s="102"/>
      <c r="I712" s="100"/>
      <c r="J712" s="103"/>
      <c r="K712" s="81"/>
      <c r="L712" s="100"/>
      <c r="M712" s="103"/>
      <c r="N712" s="81"/>
    </row>
    <row r="713" spans="1:14">
      <c r="A713" s="77"/>
      <c r="B713" s="131"/>
      <c r="C713" s="135"/>
      <c r="D713" s="79" t="str">
        <f>IFERROR(IF(C713="No CAS","",INDEX('DEQ Pollutant List'!$C$7:$C$611,MATCH('5. Pollutant Emissions - MB'!C713,'DEQ Pollutant List'!$B$7:$B$611,0))),"")</f>
        <v/>
      </c>
      <c r="E713" s="113"/>
      <c r="F713" s="136"/>
      <c r="G713" s="137"/>
      <c r="H713" s="102"/>
      <c r="I713" s="100"/>
      <c r="J713" s="103"/>
      <c r="K713" s="81"/>
      <c r="L713" s="100"/>
      <c r="M713" s="103"/>
      <c r="N713" s="81"/>
    </row>
    <row r="714" spans="1:14">
      <c r="A714" s="77"/>
      <c r="B714" s="131"/>
      <c r="C714" s="135"/>
      <c r="D714" s="79" t="str">
        <f>IFERROR(IF(C714="No CAS","",INDEX('DEQ Pollutant List'!$C$7:$C$611,MATCH('5. Pollutant Emissions - MB'!C714,'DEQ Pollutant List'!$B$7:$B$611,0))),"")</f>
        <v/>
      </c>
      <c r="E714" s="113"/>
      <c r="F714" s="136"/>
      <c r="G714" s="137"/>
      <c r="H714" s="102"/>
      <c r="I714" s="100"/>
      <c r="J714" s="103"/>
      <c r="K714" s="81"/>
      <c r="L714" s="100"/>
      <c r="M714" s="103"/>
      <c r="N714" s="81"/>
    </row>
    <row r="715" spans="1:14">
      <c r="A715" s="77"/>
      <c r="B715" s="131"/>
      <c r="C715" s="135"/>
      <c r="D715" s="79" t="str">
        <f>IFERROR(IF(C715="No CAS","",INDEX('DEQ Pollutant List'!$C$7:$C$611,MATCH('5. Pollutant Emissions - MB'!C715,'DEQ Pollutant List'!$B$7:$B$611,0))),"")</f>
        <v/>
      </c>
      <c r="E715" s="113"/>
      <c r="F715" s="136"/>
      <c r="G715" s="137"/>
      <c r="H715" s="102"/>
      <c r="I715" s="100"/>
      <c r="J715" s="103"/>
      <c r="K715" s="81"/>
      <c r="L715" s="100"/>
      <c r="M715" s="103"/>
      <c r="N715" s="81"/>
    </row>
    <row r="716" spans="1:14">
      <c r="A716" s="77"/>
      <c r="B716" s="131"/>
      <c r="C716" s="135"/>
      <c r="D716" s="79" t="str">
        <f>IFERROR(IF(C716="No CAS","",INDEX('DEQ Pollutant List'!$C$7:$C$611,MATCH('5. Pollutant Emissions - MB'!C716,'DEQ Pollutant List'!$B$7:$B$611,0))),"")</f>
        <v/>
      </c>
      <c r="E716" s="113"/>
      <c r="F716" s="136"/>
      <c r="G716" s="137"/>
      <c r="H716" s="102"/>
      <c r="I716" s="100"/>
      <c r="J716" s="103"/>
      <c r="K716" s="81"/>
      <c r="L716" s="100"/>
      <c r="M716" s="103"/>
      <c r="N716" s="81"/>
    </row>
    <row r="717" spans="1:14">
      <c r="A717" s="77"/>
      <c r="B717" s="131"/>
      <c r="C717" s="135"/>
      <c r="D717" s="79" t="str">
        <f>IFERROR(IF(C717="No CAS","",INDEX('DEQ Pollutant List'!$C$7:$C$611,MATCH('5. Pollutant Emissions - MB'!C717,'DEQ Pollutant List'!$B$7:$B$611,0))),"")</f>
        <v/>
      </c>
      <c r="E717" s="113"/>
      <c r="F717" s="136"/>
      <c r="G717" s="137"/>
      <c r="H717" s="102"/>
      <c r="I717" s="100"/>
      <c r="J717" s="103"/>
      <c r="K717" s="81"/>
      <c r="L717" s="100"/>
      <c r="M717" s="103"/>
      <c r="N717" s="81"/>
    </row>
    <row r="718" spans="1:14">
      <c r="A718" s="77"/>
      <c r="B718" s="131"/>
      <c r="C718" s="135"/>
      <c r="D718" s="79" t="str">
        <f>IFERROR(IF(C718="No CAS","",INDEX('DEQ Pollutant List'!$C$7:$C$611,MATCH('5. Pollutant Emissions - MB'!C718,'DEQ Pollutant List'!$B$7:$B$611,0))),"")</f>
        <v/>
      </c>
      <c r="E718" s="113"/>
      <c r="F718" s="136"/>
      <c r="G718" s="137"/>
      <c r="H718" s="102"/>
      <c r="I718" s="100"/>
      <c r="J718" s="103"/>
      <c r="K718" s="81"/>
      <c r="L718" s="100"/>
      <c r="M718" s="103"/>
      <c r="N718" s="81"/>
    </row>
    <row r="719" spans="1:14">
      <c r="A719" s="77"/>
      <c r="B719" s="131"/>
      <c r="C719" s="135"/>
      <c r="D719" s="79" t="str">
        <f>IFERROR(IF(C719="No CAS","",INDEX('DEQ Pollutant List'!$C$7:$C$611,MATCH('5. Pollutant Emissions - MB'!C719,'DEQ Pollutant List'!$B$7:$B$611,0))),"")</f>
        <v/>
      </c>
      <c r="E719" s="113"/>
      <c r="F719" s="136"/>
      <c r="G719" s="137"/>
      <c r="H719" s="102"/>
      <c r="I719" s="100"/>
      <c r="J719" s="103"/>
      <c r="K719" s="81"/>
      <c r="L719" s="100"/>
      <c r="M719" s="103"/>
      <c r="N719" s="81"/>
    </row>
    <row r="720" spans="1:14">
      <c r="A720" s="77"/>
      <c r="B720" s="131"/>
      <c r="C720" s="135"/>
      <c r="D720" s="79" t="str">
        <f>IFERROR(IF(C720="No CAS","",INDEX('DEQ Pollutant List'!$C$7:$C$611,MATCH('5. Pollutant Emissions - MB'!C720,'DEQ Pollutant List'!$B$7:$B$611,0))),"")</f>
        <v/>
      </c>
      <c r="E720" s="113"/>
      <c r="F720" s="136"/>
      <c r="G720" s="137"/>
      <c r="H720" s="102"/>
      <c r="I720" s="100"/>
      <c r="J720" s="103"/>
      <c r="K720" s="81"/>
      <c r="L720" s="100"/>
      <c r="M720" s="103"/>
      <c r="N720" s="81"/>
    </row>
    <row r="721" spans="1:14">
      <c r="A721" s="77"/>
      <c r="B721" s="131"/>
      <c r="C721" s="135"/>
      <c r="D721" s="79" t="str">
        <f>IFERROR(IF(C721="No CAS","",INDEX('DEQ Pollutant List'!$C$7:$C$611,MATCH('5. Pollutant Emissions - MB'!C721,'DEQ Pollutant List'!$B$7:$B$611,0))),"")</f>
        <v/>
      </c>
      <c r="E721" s="113"/>
      <c r="F721" s="136"/>
      <c r="G721" s="137"/>
      <c r="H721" s="102"/>
      <c r="I721" s="100"/>
      <c r="J721" s="103"/>
      <c r="K721" s="81"/>
      <c r="L721" s="100"/>
      <c r="M721" s="103"/>
      <c r="N721" s="81"/>
    </row>
    <row r="722" spans="1:14">
      <c r="A722" s="77"/>
      <c r="B722" s="131"/>
      <c r="C722" s="135"/>
      <c r="D722" s="79" t="str">
        <f>IFERROR(IF(C722="No CAS","",INDEX('DEQ Pollutant List'!$C$7:$C$611,MATCH('5. Pollutant Emissions - MB'!C722,'DEQ Pollutant List'!$B$7:$B$611,0))),"")</f>
        <v/>
      </c>
      <c r="E722" s="113"/>
      <c r="F722" s="136"/>
      <c r="G722" s="137"/>
      <c r="H722" s="102"/>
      <c r="I722" s="100"/>
      <c r="J722" s="103"/>
      <c r="K722" s="81"/>
      <c r="L722" s="100"/>
      <c r="M722" s="103"/>
      <c r="N722" s="81"/>
    </row>
    <row r="723" spans="1:14">
      <c r="A723" s="77"/>
      <c r="B723" s="131"/>
      <c r="C723" s="135"/>
      <c r="D723" s="79" t="str">
        <f>IFERROR(IF(C723="No CAS","",INDEX('DEQ Pollutant List'!$C$7:$C$611,MATCH('5. Pollutant Emissions - MB'!C723,'DEQ Pollutant List'!$B$7:$B$611,0))),"")</f>
        <v/>
      </c>
      <c r="E723" s="113"/>
      <c r="F723" s="136"/>
      <c r="G723" s="137"/>
      <c r="H723" s="102"/>
      <c r="I723" s="100"/>
      <c r="J723" s="103"/>
      <c r="K723" s="81"/>
      <c r="L723" s="100"/>
      <c r="M723" s="103"/>
      <c r="N723" s="81"/>
    </row>
    <row r="724" spans="1:14">
      <c r="A724" s="77"/>
      <c r="B724" s="131"/>
      <c r="C724" s="135"/>
      <c r="D724" s="79" t="str">
        <f>IFERROR(IF(C724="No CAS","",INDEX('DEQ Pollutant List'!$C$7:$C$611,MATCH('5. Pollutant Emissions - MB'!C724,'DEQ Pollutant List'!$B$7:$B$611,0))),"")</f>
        <v/>
      </c>
      <c r="E724" s="113"/>
      <c r="F724" s="136"/>
      <c r="G724" s="137"/>
      <c r="H724" s="102"/>
      <c r="I724" s="100"/>
      <c r="J724" s="103"/>
      <c r="K724" s="81"/>
      <c r="L724" s="100"/>
      <c r="M724" s="103"/>
      <c r="N724" s="81"/>
    </row>
    <row r="725" spans="1:14">
      <c r="A725" s="77"/>
      <c r="B725" s="131"/>
      <c r="C725" s="135"/>
      <c r="D725" s="79" t="str">
        <f>IFERROR(IF(C725="No CAS","",INDEX('DEQ Pollutant List'!$C$7:$C$611,MATCH('5. Pollutant Emissions - MB'!C725,'DEQ Pollutant List'!$B$7:$B$611,0))),"")</f>
        <v/>
      </c>
      <c r="E725" s="113"/>
      <c r="F725" s="136"/>
      <c r="G725" s="137"/>
      <c r="H725" s="102"/>
      <c r="I725" s="100"/>
      <c r="J725" s="103"/>
      <c r="K725" s="81"/>
      <c r="L725" s="100"/>
      <c r="M725" s="103"/>
      <c r="N725" s="81"/>
    </row>
    <row r="726" spans="1:14">
      <c r="A726" s="77"/>
      <c r="B726" s="131"/>
      <c r="C726" s="135"/>
      <c r="D726" s="79" t="str">
        <f>IFERROR(IF(C726="No CAS","",INDEX('DEQ Pollutant List'!$C$7:$C$611,MATCH('5. Pollutant Emissions - MB'!C726,'DEQ Pollutant List'!$B$7:$B$611,0))),"")</f>
        <v/>
      </c>
      <c r="E726" s="113"/>
      <c r="F726" s="136"/>
      <c r="G726" s="137"/>
      <c r="H726" s="102"/>
      <c r="I726" s="100"/>
      <c r="J726" s="103"/>
      <c r="K726" s="81"/>
      <c r="L726" s="100"/>
      <c r="M726" s="103"/>
      <c r="N726" s="81"/>
    </row>
    <row r="727" spans="1:14">
      <c r="A727" s="77"/>
      <c r="B727" s="131"/>
      <c r="C727" s="135"/>
      <c r="D727" s="79" t="str">
        <f>IFERROR(IF(C727="No CAS","",INDEX('DEQ Pollutant List'!$C$7:$C$611,MATCH('5. Pollutant Emissions - MB'!C727,'DEQ Pollutant List'!$B$7:$B$611,0))),"")</f>
        <v/>
      </c>
      <c r="E727" s="113"/>
      <c r="F727" s="136"/>
      <c r="G727" s="137"/>
      <c r="H727" s="102"/>
      <c r="I727" s="100"/>
      <c r="J727" s="103"/>
      <c r="K727" s="81"/>
      <c r="L727" s="100"/>
      <c r="M727" s="103"/>
      <c r="N727" s="81"/>
    </row>
    <row r="728" spans="1:14">
      <c r="A728" s="77"/>
      <c r="B728" s="131"/>
      <c r="C728" s="135"/>
      <c r="D728" s="79" t="str">
        <f>IFERROR(IF(C728="No CAS","",INDEX('DEQ Pollutant List'!$C$7:$C$611,MATCH('5. Pollutant Emissions - MB'!C728,'DEQ Pollutant List'!$B$7:$B$611,0))),"")</f>
        <v/>
      </c>
      <c r="E728" s="113"/>
      <c r="F728" s="136"/>
      <c r="G728" s="137"/>
      <c r="H728" s="102"/>
      <c r="I728" s="100"/>
      <c r="J728" s="103"/>
      <c r="K728" s="81"/>
      <c r="L728" s="100"/>
      <c r="M728" s="103"/>
      <c r="N728" s="81"/>
    </row>
    <row r="729" spans="1:14">
      <c r="A729" s="77"/>
      <c r="B729" s="131"/>
      <c r="C729" s="135"/>
      <c r="D729" s="79" t="str">
        <f>IFERROR(IF(C729="No CAS","",INDEX('DEQ Pollutant List'!$C$7:$C$611,MATCH('5. Pollutant Emissions - MB'!C729,'DEQ Pollutant List'!$B$7:$B$611,0))),"")</f>
        <v/>
      </c>
      <c r="E729" s="113"/>
      <c r="F729" s="136"/>
      <c r="G729" s="137"/>
      <c r="H729" s="102"/>
      <c r="I729" s="100"/>
      <c r="J729" s="103"/>
      <c r="K729" s="81"/>
      <c r="L729" s="100"/>
      <c r="M729" s="103"/>
      <c r="N729" s="81"/>
    </row>
    <row r="730" spans="1:14">
      <c r="A730" s="77"/>
      <c r="B730" s="131"/>
      <c r="C730" s="135"/>
      <c r="D730" s="79" t="str">
        <f>IFERROR(IF(C730="No CAS","",INDEX('DEQ Pollutant List'!$C$7:$C$611,MATCH('5. Pollutant Emissions - MB'!C730,'DEQ Pollutant List'!$B$7:$B$611,0))),"")</f>
        <v/>
      </c>
      <c r="E730" s="113"/>
      <c r="F730" s="136"/>
      <c r="G730" s="137"/>
      <c r="H730" s="102"/>
      <c r="I730" s="100"/>
      <c r="J730" s="103"/>
      <c r="K730" s="81"/>
      <c r="L730" s="100"/>
      <c r="M730" s="103"/>
      <c r="N730" s="81"/>
    </row>
    <row r="731" spans="1:14">
      <c r="A731" s="77"/>
      <c r="B731" s="131"/>
      <c r="C731" s="135"/>
      <c r="D731" s="79" t="str">
        <f>IFERROR(IF(C731="No CAS","",INDEX('DEQ Pollutant List'!$C$7:$C$611,MATCH('5. Pollutant Emissions - MB'!C731,'DEQ Pollutant List'!$B$7:$B$611,0))),"")</f>
        <v/>
      </c>
      <c r="E731" s="113"/>
      <c r="F731" s="136"/>
      <c r="G731" s="137"/>
      <c r="H731" s="102"/>
      <c r="I731" s="100"/>
      <c r="J731" s="103"/>
      <c r="K731" s="81"/>
      <c r="L731" s="100"/>
      <c r="M731" s="103"/>
      <c r="N731" s="81"/>
    </row>
    <row r="732" spans="1:14">
      <c r="A732" s="77"/>
      <c r="B732" s="131"/>
      <c r="C732" s="135"/>
      <c r="D732" s="79" t="str">
        <f>IFERROR(IF(C732="No CAS","",INDEX('DEQ Pollutant List'!$C$7:$C$611,MATCH('5. Pollutant Emissions - MB'!C732,'DEQ Pollutant List'!$B$7:$B$611,0))),"")</f>
        <v/>
      </c>
      <c r="E732" s="113"/>
      <c r="F732" s="136"/>
      <c r="G732" s="137"/>
      <c r="H732" s="102"/>
      <c r="I732" s="100"/>
      <c r="J732" s="103"/>
      <c r="K732" s="81"/>
      <c r="L732" s="100"/>
      <c r="M732" s="103"/>
      <c r="N732" s="81"/>
    </row>
    <row r="733" spans="1:14">
      <c r="A733" s="77"/>
      <c r="B733" s="131"/>
      <c r="C733" s="135"/>
      <c r="D733" s="79" t="str">
        <f>IFERROR(IF(C733="No CAS","",INDEX('DEQ Pollutant List'!$C$7:$C$611,MATCH('5. Pollutant Emissions - MB'!C733,'DEQ Pollutant List'!$B$7:$B$611,0))),"")</f>
        <v/>
      </c>
      <c r="E733" s="113"/>
      <c r="F733" s="136"/>
      <c r="G733" s="137"/>
      <c r="H733" s="102"/>
      <c r="I733" s="100"/>
      <c r="J733" s="103"/>
      <c r="K733" s="81"/>
      <c r="L733" s="100"/>
      <c r="M733" s="103"/>
      <c r="N733" s="81"/>
    </row>
    <row r="734" spans="1:14">
      <c r="A734" s="77"/>
      <c r="B734" s="131"/>
      <c r="C734" s="135"/>
      <c r="D734" s="79" t="str">
        <f>IFERROR(IF(C734="No CAS","",INDEX('DEQ Pollutant List'!$C$7:$C$611,MATCH('5. Pollutant Emissions - MB'!C734,'DEQ Pollutant List'!$B$7:$B$611,0))),"")</f>
        <v/>
      </c>
      <c r="E734" s="113"/>
      <c r="F734" s="136"/>
      <c r="G734" s="137"/>
      <c r="H734" s="102"/>
      <c r="I734" s="100"/>
      <c r="J734" s="103"/>
      <c r="K734" s="81"/>
      <c r="L734" s="100"/>
      <c r="M734" s="103"/>
      <c r="N734" s="81"/>
    </row>
    <row r="735" spans="1:14">
      <c r="A735" s="77"/>
      <c r="B735" s="131"/>
      <c r="C735" s="135"/>
      <c r="D735" s="79" t="str">
        <f>IFERROR(IF(C735="No CAS","",INDEX('DEQ Pollutant List'!$C$7:$C$611,MATCH('5. Pollutant Emissions - MB'!C735,'DEQ Pollutant List'!$B$7:$B$611,0))),"")</f>
        <v/>
      </c>
      <c r="E735" s="113"/>
      <c r="F735" s="136"/>
      <c r="G735" s="137"/>
      <c r="H735" s="102"/>
      <c r="I735" s="100"/>
      <c r="J735" s="103"/>
      <c r="K735" s="81"/>
      <c r="L735" s="100"/>
      <c r="M735" s="103"/>
      <c r="N735" s="81"/>
    </row>
    <row r="736" spans="1:14">
      <c r="A736" s="77"/>
      <c r="B736" s="131"/>
      <c r="C736" s="135"/>
      <c r="D736" s="79" t="str">
        <f>IFERROR(IF(C736="No CAS","",INDEX('DEQ Pollutant List'!$C$7:$C$611,MATCH('5. Pollutant Emissions - MB'!C736,'DEQ Pollutant List'!$B$7:$B$611,0))),"")</f>
        <v/>
      </c>
      <c r="E736" s="113" t="str">
        <f>IFERROR(IF(OR($C736="",$C736="No CAS"),INDEX('DEQ Pollutant List'!$A$7:$A$611,MATCH($D736,'DEQ Pollutant List'!$C$7:$C$611,0)),INDEX('DEQ Pollutant List'!$A$7:$A$611,MATCH($C736,'DEQ Pollutant List'!$B$7:$B$611,0))),"")</f>
        <v/>
      </c>
      <c r="F736" s="136"/>
      <c r="G736" s="137"/>
      <c r="H736" s="102"/>
      <c r="I736" s="100"/>
      <c r="J736" s="103"/>
      <c r="K736" s="81"/>
      <c r="L736" s="100"/>
      <c r="M736" s="103"/>
      <c r="N736" s="81"/>
    </row>
    <row r="737" spans="1:14">
      <c r="A737" s="77"/>
      <c r="B737" s="131"/>
      <c r="C737" s="135"/>
      <c r="D737" s="79" t="str">
        <f>IFERROR(IF(C737="No CAS","",INDEX('DEQ Pollutant List'!$C$7:$C$611,MATCH('5. Pollutant Emissions - MB'!C737,'DEQ Pollutant List'!$B$7:$B$611,0))),"")</f>
        <v/>
      </c>
      <c r="E737" s="113" t="str">
        <f>IFERROR(IF(OR($C737="",$C737="No CAS"),INDEX('DEQ Pollutant List'!$A$7:$A$611,MATCH($D737,'DEQ Pollutant List'!$C$7:$C$611,0)),INDEX('DEQ Pollutant List'!$A$7:$A$611,MATCH($C737,'DEQ Pollutant List'!$B$7:$B$611,0))),"")</f>
        <v/>
      </c>
      <c r="F737" s="136"/>
      <c r="G737" s="137"/>
      <c r="H737" s="102"/>
      <c r="I737" s="100"/>
      <c r="J737" s="103"/>
      <c r="K737" s="81"/>
      <c r="L737" s="100"/>
      <c r="M737" s="103"/>
      <c r="N737" s="81"/>
    </row>
    <row r="738" spans="1:14">
      <c r="A738" s="77"/>
      <c r="B738" s="131"/>
      <c r="C738" s="135"/>
      <c r="D738" s="79" t="str">
        <f>IFERROR(IF(C738="No CAS","",INDEX('DEQ Pollutant List'!$C$7:$C$611,MATCH('5. Pollutant Emissions - MB'!C738,'DEQ Pollutant List'!$B$7:$B$611,0))),"")</f>
        <v/>
      </c>
      <c r="E738" s="113" t="str">
        <f>IFERROR(IF(OR($C738="",$C738="No CAS"),INDEX('DEQ Pollutant List'!$A$7:$A$611,MATCH($D738,'DEQ Pollutant List'!$C$7:$C$611,0)),INDEX('DEQ Pollutant List'!$A$7:$A$611,MATCH($C738,'DEQ Pollutant List'!$B$7:$B$611,0))),"")</f>
        <v/>
      </c>
      <c r="F738" s="136"/>
      <c r="G738" s="137"/>
      <c r="H738" s="102"/>
      <c r="I738" s="100"/>
      <c r="J738" s="103"/>
      <c r="K738" s="81"/>
      <c r="L738" s="100"/>
      <c r="M738" s="103"/>
      <c r="N738" s="81"/>
    </row>
    <row r="739" spans="1:14">
      <c r="A739" s="77"/>
      <c r="B739" s="131"/>
      <c r="C739" s="135"/>
      <c r="D739" s="79" t="str">
        <f>IFERROR(IF(C739="No CAS","",INDEX('DEQ Pollutant List'!$C$7:$C$611,MATCH('5. Pollutant Emissions - MB'!C739,'DEQ Pollutant List'!$B$7:$B$611,0))),"")</f>
        <v/>
      </c>
      <c r="E739" s="113" t="str">
        <f>IFERROR(IF(OR($C739="",$C739="No CAS"),INDEX('DEQ Pollutant List'!$A$7:$A$611,MATCH($D739,'DEQ Pollutant List'!$C$7:$C$611,0)),INDEX('DEQ Pollutant List'!$A$7:$A$611,MATCH($C739,'DEQ Pollutant List'!$B$7:$B$611,0))),"")</f>
        <v/>
      </c>
      <c r="F739" s="136"/>
      <c r="G739" s="137"/>
      <c r="H739" s="102"/>
      <c r="I739" s="100"/>
      <c r="J739" s="103"/>
      <c r="K739" s="81"/>
      <c r="L739" s="100"/>
      <c r="M739" s="103"/>
      <c r="N739" s="81"/>
    </row>
    <row r="740" spans="1:14">
      <c r="A740" s="77"/>
      <c r="B740" s="131"/>
      <c r="C740" s="135"/>
      <c r="D740" s="79" t="str">
        <f>IFERROR(IF(C740="No CAS","",INDEX('DEQ Pollutant List'!$C$7:$C$611,MATCH('5. Pollutant Emissions - MB'!C740,'DEQ Pollutant List'!$B$7:$B$611,0))),"")</f>
        <v/>
      </c>
      <c r="E740" s="113" t="str">
        <f>IFERROR(IF(OR($C740="",$C740="No CAS"),INDEX('DEQ Pollutant List'!$A$7:$A$611,MATCH($D740,'DEQ Pollutant List'!$C$7:$C$611,0)),INDEX('DEQ Pollutant List'!$A$7:$A$611,MATCH($C740,'DEQ Pollutant List'!$B$7:$B$611,0))),"")</f>
        <v/>
      </c>
      <c r="F740" s="136"/>
      <c r="G740" s="137"/>
      <c r="H740" s="102"/>
      <c r="I740" s="100"/>
      <c r="J740" s="103"/>
      <c r="K740" s="81"/>
      <c r="L740" s="100"/>
      <c r="M740" s="103"/>
      <c r="N740" s="81"/>
    </row>
    <row r="741" spans="1:14">
      <c r="A741" s="77"/>
      <c r="B741" s="131"/>
      <c r="C741" s="135"/>
      <c r="D741" s="79" t="str">
        <f>IFERROR(IF(C741="No CAS","",INDEX('DEQ Pollutant List'!$C$7:$C$611,MATCH('5. Pollutant Emissions - MB'!C741,'DEQ Pollutant List'!$B$7:$B$611,0))),"")</f>
        <v/>
      </c>
      <c r="E741" s="113" t="str">
        <f>IFERROR(IF(OR($C741="",$C741="No CAS"),INDEX('DEQ Pollutant List'!$A$7:$A$611,MATCH($D741,'DEQ Pollutant List'!$C$7:$C$611,0)),INDEX('DEQ Pollutant List'!$A$7:$A$611,MATCH($C741,'DEQ Pollutant List'!$B$7:$B$611,0))),"")</f>
        <v/>
      </c>
      <c r="F741" s="136"/>
      <c r="G741" s="137"/>
      <c r="H741" s="102"/>
      <c r="I741" s="100"/>
      <c r="J741" s="103"/>
      <c r="K741" s="81"/>
      <c r="L741" s="100"/>
      <c r="M741" s="103"/>
      <c r="N741" s="81"/>
    </row>
    <row r="742" spans="1:14">
      <c r="A742" s="77"/>
      <c r="B742" s="131"/>
      <c r="C742" s="135"/>
      <c r="D742" s="79" t="str">
        <f>IFERROR(IF(C742="No CAS","",INDEX('DEQ Pollutant List'!$C$7:$C$611,MATCH('5. Pollutant Emissions - MB'!C742,'DEQ Pollutant List'!$B$7:$B$611,0))),"")</f>
        <v/>
      </c>
      <c r="E742" s="113" t="str">
        <f>IFERROR(IF(OR($C742="",$C742="No CAS"),INDEX('DEQ Pollutant List'!$A$7:$A$611,MATCH($D742,'DEQ Pollutant List'!$C$7:$C$611,0)),INDEX('DEQ Pollutant List'!$A$7:$A$611,MATCH($C742,'DEQ Pollutant List'!$B$7:$B$611,0))),"")</f>
        <v/>
      </c>
      <c r="F742" s="136"/>
      <c r="G742" s="137"/>
      <c r="H742" s="102"/>
      <c r="I742" s="100"/>
      <c r="J742" s="103"/>
      <c r="K742" s="81"/>
      <c r="L742" s="100"/>
      <c r="M742" s="103"/>
      <c r="N742" s="81"/>
    </row>
    <row r="743" spans="1:14">
      <c r="A743" s="77"/>
      <c r="B743" s="131"/>
      <c r="C743" s="135"/>
      <c r="D743" s="79" t="str">
        <f>IFERROR(IF(C743="No CAS","",INDEX('DEQ Pollutant List'!$C$7:$C$611,MATCH('5. Pollutant Emissions - MB'!C743,'DEQ Pollutant List'!$B$7:$B$611,0))),"")</f>
        <v/>
      </c>
      <c r="E743" s="113" t="str">
        <f>IFERROR(IF(OR($C743="",$C743="No CAS"),INDEX('DEQ Pollutant List'!$A$7:$A$611,MATCH($D743,'DEQ Pollutant List'!$C$7:$C$611,0)),INDEX('DEQ Pollutant List'!$A$7:$A$611,MATCH($C743,'DEQ Pollutant List'!$B$7:$B$611,0))),"")</f>
        <v/>
      </c>
      <c r="F743" s="136"/>
      <c r="G743" s="137"/>
      <c r="H743" s="102"/>
      <c r="I743" s="100"/>
      <c r="J743" s="103"/>
      <c r="K743" s="81"/>
      <c r="L743" s="100"/>
      <c r="M743" s="103"/>
      <c r="N743" s="81"/>
    </row>
    <row r="744" spans="1:14">
      <c r="A744" s="77"/>
      <c r="B744" s="131"/>
      <c r="C744" s="135"/>
      <c r="D744" s="79" t="str">
        <f>IFERROR(IF(C744="No CAS","",INDEX('DEQ Pollutant List'!$C$7:$C$611,MATCH('5. Pollutant Emissions - MB'!C744,'DEQ Pollutant List'!$B$7:$B$611,0))),"")</f>
        <v/>
      </c>
      <c r="E744" s="113" t="str">
        <f>IFERROR(IF(OR($C744="",$C744="No CAS"),INDEX('DEQ Pollutant List'!$A$7:$A$611,MATCH($D744,'DEQ Pollutant List'!$C$7:$C$611,0)),INDEX('DEQ Pollutant List'!$A$7:$A$611,MATCH($C744,'DEQ Pollutant List'!$B$7:$B$611,0))),"")</f>
        <v/>
      </c>
      <c r="F744" s="136"/>
      <c r="G744" s="137"/>
      <c r="H744" s="102"/>
      <c r="I744" s="100"/>
      <c r="J744" s="103"/>
      <c r="K744" s="81"/>
      <c r="L744" s="100"/>
      <c r="M744" s="103"/>
      <c r="N744" s="81"/>
    </row>
    <row r="745" spans="1:14">
      <c r="A745" s="77"/>
      <c r="B745" s="131"/>
      <c r="C745" s="135"/>
      <c r="D745" s="79" t="str">
        <f>IFERROR(IF(C745="No CAS","",INDEX('DEQ Pollutant List'!$C$7:$C$611,MATCH('5. Pollutant Emissions - MB'!C745,'DEQ Pollutant List'!$B$7:$B$611,0))),"")</f>
        <v/>
      </c>
      <c r="E745" s="113" t="str">
        <f>IFERROR(IF(OR($C745="",$C745="No CAS"),INDEX('DEQ Pollutant List'!$A$7:$A$611,MATCH($D745,'DEQ Pollutant List'!$C$7:$C$611,0)),INDEX('DEQ Pollutant List'!$A$7:$A$611,MATCH($C745,'DEQ Pollutant List'!$B$7:$B$611,0))),"")</f>
        <v/>
      </c>
      <c r="F745" s="136"/>
      <c r="G745" s="137"/>
      <c r="H745" s="102"/>
      <c r="I745" s="100"/>
      <c r="J745" s="103"/>
      <c r="K745" s="81"/>
      <c r="L745" s="100"/>
      <c r="M745" s="103"/>
      <c r="N745" s="81"/>
    </row>
    <row r="746" spans="1:14">
      <c r="A746" s="77"/>
      <c r="B746" s="131"/>
      <c r="C746" s="135"/>
      <c r="D746" s="79" t="str">
        <f>IFERROR(IF(C746="No CAS","",INDEX('DEQ Pollutant List'!$C$7:$C$611,MATCH('5. Pollutant Emissions - MB'!C746,'DEQ Pollutant List'!$B$7:$B$611,0))),"")</f>
        <v/>
      </c>
      <c r="E746" s="113" t="str">
        <f>IFERROR(IF(OR($C746="",$C746="No CAS"),INDEX('DEQ Pollutant List'!$A$7:$A$611,MATCH($D746,'DEQ Pollutant List'!$C$7:$C$611,0)),INDEX('DEQ Pollutant List'!$A$7:$A$611,MATCH($C746,'DEQ Pollutant List'!$B$7:$B$611,0))),"")</f>
        <v/>
      </c>
      <c r="F746" s="136"/>
      <c r="G746" s="137"/>
      <c r="H746" s="102"/>
      <c r="I746" s="100"/>
      <c r="J746" s="103"/>
      <c r="K746" s="81"/>
      <c r="L746" s="100"/>
      <c r="M746" s="103"/>
      <c r="N746" s="81"/>
    </row>
    <row r="747" spans="1:14">
      <c r="A747" s="77"/>
      <c r="B747" s="131"/>
      <c r="C747" s="135"/>
      <c r="D747" s="79" t="str">
        <f>IFERROR(IF(C747="No CAS","",INDEX('DEQ Pollutant List'!$C$7:$C$611,MATCH('5. Pollutant Emissions - MB'!C747,'DEQ Pollutant List'!$B$7:$B$611,0))),"")</f>
        <v/>
      </c>
      <c r="E747" s="113" t="str">
        <f>IFERROR(IF(OR($C747="",$C747="No CAS"),INDEX('DEQ Pollutant List'!$A$7:$A$611,MATCH($D747,'DEQ Pollutant List'!$C$7:$C$611,0)),INDEX('DEQ Pollutant List'!$A$7:$A$611,MATCH($C747,'DEQ Pollutant List'!$B$7:$B$611,0))),"")</f>
        <v/>
      </c>
      <c r="F747" s="136"/>
      <c r="G747" s="137"/>
      <c r="H747" s="102"/>
      <c r="I747" s="100"/>
      <c r="J747" s="103"/>
      <c r="K747" s="81"/>
      <c r="L747" s="100"/>
      <c r="M747" s="103"/>
      <c r="N747" s="81"/>
    </row>
    <row r="748" spans="1:14">
      <c r="A748" s="77"/>
      <c r="B748" s="131"/>
      <c r="C748" s="135"/>
      <c r="D748" s="79" t="str">
        <f>IFERROR(IF(C748="No CAS","",INDEX('DEQ Pollutant List'!$C$7:$C$611,MATCH('5. Pollutant Emissions - MB'!C748,'DEQ Pollutant List'!$B$7:$B$611,0))),"")</f>
        <v/>
      </c>
      <c r="E748" s="113" t="str">
        <f>IFERROR(IF(OR($C748="",$C748="No CAS"),INDEX('DEQ Pollutant List'!$A$7:$A$611,MATCH($D748,'DEQ Pollutant List'!$C$7:$C$611,0)),INDEX('DEQ Pollutant List'!$A$7:$A$611,MATCH($C748,'DEQ Pollutant List'!$B$7:$B$611,0))),"")</f>
        <v/>
      </c>
      <c r="F748" s="136"/>
      <c r="G748" s="137"/>
      <c r="H748" s="102"/>
      <c r="I748" s="100"/>
      <c r="J748" s="103"/>
      <c r="K748" s="81"/>
      <c r="L748" s="100"/>
      <c r="M748" s="103"/>
      <c r="N748" s="81"/>
    </row>
    <row r="749" spans="1:14">
      <c r="A749" s="77"/>
      <c r="B749" s="131"/>
      <c r="C749" s="135"/>
      <c r="D749" s="79" t="str">
        <f>IFERROR(IF(C749="No CAS","",INDEX('DEQ Pollutant List'!$C$7:$C$611,MATCH('5. Pollutant Emissions - MB'!C749,'DEQ Pollutant List'!$B$7:$B$611,0))),"")</f>
        <v/>
      </c>
      <c r="E749" s="113" t="str">
        <f>IFERROR(IF(OR($C749="",$C749="No CAS"),INDEX('DEQ Pollutant List'!$A$7:$A$611,MATCH($D749,'DEQ Pollutant List'!$C$7:$C$611,0)),INDEX('DEQ Pollutant List'!$A$7:$A$611,MATCH($C749,'DEQ Pollutant List'!$B$7:$B$611,0))),"")</f>
        <v/>
      </c>
      <c r="F749" s="136"/>
      <c r="G749" s="137"/>
      <c r="H749" s="102"/>
      <c r="I749" s="100"/>
      <c r="J749" s="103"/>
      <c r="K749" s="81"/>
      <c r="L749" s="100"/>
      <c r="M749" s="103"/>
      <c r="N749" s="81"/>
    </row>
    <row r="750" spans="1:14">
      <c r="A750" s="77"/>
      <c r="B750" s="131"/>
      <c r="C750" s="135"/>
      <c r="D750" s="79" t="str">
        <f>IFERROR(IF(C750="No CAS","",INDEX('DEQ Pollutant List'!$C$7:$C$611,MATCH('5. Pollutant Emissions - MB'!C750,'DEQ Pollutant List'!$B$7:$B$611,0))),"")</f>
        <v/>
      </c>
      <c r="E750" s="113" t="str">
        <f>IFERROR(IF(OR($C750="",$C750="No CAS"),INDEX('DEQ Pollutant List'!$A$7:$A$611,MATCH($D750,'DEQ Pollutant List'!$C$7:$C$611,0)),INDEX('DEQ Pollutant List'!$A$7:$A$611,MATCH($C750,'DEQ Pollutant List'!$B$7:$B$611,0))),"")</f>
        <v/>
      </c>
      <c r="F750" s="136"/>
      <c r="G750" s="137"/>
      <c r="H750" s="102"/>
      <c r="I750" s="100"/>
      <c r="J750" s="103"/>
      <c r="K750" s="81"/>
      <c r="L750" s="100"/>
      <c r="M750" s="103"/>
      <c r="N750" s="81"/>
    </row>
    <row r="751" spans="1:14">
      <c r="A751" s="77"/>
      <c r="B751" s="131"/>
      <c r="C751" s="135"/>
      <c r="D751" s="79" t="str">
        <f>IFERROR(IF(C751="No CAS","",INDEX('DEQ Pollutant List'!$C$7:$C$611,MATCH('5. Pollutant Emissions - MB'!C751,'DEQ Pollutant List'!$B$7:$B$611,0))),"")</f>
        <v/>
      </c>
      <c r="E751" s="113" t="str">
        <f>IFERROR(IF(OR($C751="",$C751="No CAS"),INDEX('DEQ Pollutant List'!$A$7:$A$611,MATCH($D751,'DEQ Pollutant List'!$C$7:$C$611,0)),INDEX('DEQ Pollutant List'!$A$7:$A$611,MATCH($C751,'DEQ Pollutant List'!$B$7:$B$611,0))),"")</f>
        <v/>
      </c>
      <c r="F751" s="136"/>
      <c r="G751" s="137"/>
      <c r="H751" s="102"/>
      <c r="I751" s="100"/>
      <c r="J751" s="103"/>
      <c r="K751" s="81"/>
      <c r="L751" s="100"/>
      <c r="M751" s="103"/>
      <c r="N751" s="81"/>
    </row>
    <row r="752" spans="1:14">
      <c r="A752" s="77"/>
      <c r="B752" s="131"/>
      <c r="C752" s="135"/>
      <c r="D752" s="79" t="str">
        <f>IFERROR(IF(C752="No CAS","",INDEX('DEQ Pollutant List'!$C$7:$C$611,MATCH('5. Pollutant Emissions - MB'!C752,'DEQ Pollutant List'!$B$7:$B$611,0))),"")</f>
        <v/>
      </c>
      <c r="E752" s="113" t="str">
        <f>IFERROR(IF(OR($C752="",$C752="No CAS"),INDEX('DEQ Pollutant List'!$A$7:$A$611,MATCH($D752,'DEQ Pollutant List'!$C$7:$C$611,0)),INDEX('DEQ Pollutant List'!$A$7:$A$611,MATCH($C752,'DEQ Pollutant List'!$B$7:$B$611,0))),"")</f>
        <v/>
      </c>
      <c r="F752" s="136"/>
      <c r="G752" s="137"/>
      <c r="H752" s="102"/>
      <c r="I752" s="100"/>
      <c r="J752" s="103"/>
      <c r="K752" s="81"/>
      <c r="L752" s="100"/>
      <c r="M752" s="103"/>
      <c r="N752" s="81"/>
    </row>
    <row r="753" spans="1:14">
      <c r="A753" s="77"/>
      <c r="B753" s="131"/>
      <c r="C753" s="135"/>
      <c r="D753" s="79" t="str">
        <f>IFERROR(IF(C753="No CAS","",INDEX('DEQ Pollutant List'!$C$7:$C$611,MATCH('5. Pollutant Emissions - MB'!C753,'DEQ Pollutant List'!$B$7:$B$611,0))),"")</f>
        <v/>
      </c>
      <c r="E753" s="113" t="str">
        <f>IFERROR(IF(OR($C753="",$C753="No CAS"),INDEX('DEQ Pollutant List'!$A$7:$A$611,MATCH($D753,'DEQ Pollutant List'!$C$7:$C$611,0)),INDEX('DEQ Pollutant List'!$A$7:$A$611,MATCH($C753,'DEQ Pollutant List'!$B$7:$B$611,0))),"")</f>
        <v/>
      </c>
      <c r="F753" s="136"/>
      <c r="G753" s="137"/>
      <c r="H753" s="102"/>
      <c r="I753" s="100"/>
      <c r="J753" s="103"/>
      <c r="K753" s="81"/>
      <c r="L753" s="100"/>
      <c r="M753" s="103"/>
      <c r="N753" s="81"/>
    </row>
    <row r="754" spans="1:14">
      <c r="A754" s="77"/>
      <c r="B754" s="131"/>
      <c r="C754" s="135"/>
      <c r="D754" s="79" t="str">
        <f>IFERROR(IF(C754="No CAS","",INDEX('DEQ Pollutant List'!$C$7:$C$611,MATCH('5. Pollutant Emissions - MB'!C754,'DEQ Pollutant List'!$B$7:$B$611,0))),"")</f>
        <v/>
      </c>
      <c r="E754" s="113" t="str">
        <f>IFERROR(IF(OR($C754="",$C754="No CAS"),INDEX('DEQ Pollutant List'!$A$7:$A$611,MATCH($D754,'DEQ Pollutant List'!$C$7:$C$611,0)),INDEX('DEQ Pollutant List'!$A$7:$A$611,MATCH($C754,'DEQ Pollutant List'!$B$7:$B$611,0))),"")</f>
        <v/>
      </c>
      <c r="F754" s="136"/>
      <c r="G754" s="137"/>
      <c r="H754" s="102"/>
      <c r="I754" s="100"/>
      <c r="J754" s="103"/>
      <c r="K754" s="81"/>
      <c r="L754" s="100"/>
      <c r="M754" s="103"/>
      <c r="N754" s="81"/>
    </row>
    <row r="755" spans="1:14">
      <c r="A755" s="77"/>
      <c r="B755" s="131"/>
      <c r="C755" s="135"/>
      <c r="D755" s="79" t="str">
        <f>IFERROR(IF(C755="No CAS","",INDEX('DEQ Pollutant List'!$C$7:$C$611,MATCH('5. Pollutant Emissions - MB'!C755,'DEQ Pollutant List'!$B$7:$B$611,0))),"")</f>
        <v/>
      </c>
      <c r="E755" s="113" t="str">
        <f>IFERROR(IF(OR($C755="",$C755="No CAS"),INDEX('DEQ Pollutant List'!$A$7:$A$611,MATCH($D755,'DEQ Pollutant List'!$C$7:$C$611,0)),INDEX('DEQ Pollutant List'!$A$7:$A$611,MATCH($C755,'DEQ Pollutant List'!$B$7:$B$611,0))),"")</f>
        <v/>
      </c>
      <c r="F755" s="136"/>
      <c r="G755" s="137"/>
      <c r="H755" s="102"/>
      <c r="I755" s="100"/>
      <c r="J755" s="103"/>
      <c r="K755" s="81"/>
      <c r="L755" s="100"/>
      <c r="M755" s="103"/>
      <c r="N755" s="81"/>
    </row>
    <row r="756" spans="1:14">
      <c r="A756" s="77"/>
      <c r="B756" s="131"/>
      <c r="C756" s="135"/>
      <c r="D756" s="79" t="str">
        <f>IFERROR(IF(C756="No CAS","",INDEX('DEQ Pollutant List'!$C$7:$C$611,MATCH('5. Pollutant Emissions - MB'!C756,'DEQ Pollutant List'!$B$7:$B$611,0))),"")</f>
        <v/>
      </c>
      <c r="E756" s="113" t="str">
        <f>IFERROR(IF(OR($C756="",$C756="No CAS"),INDEX('DEQ Pollutant List'!$A$7:$A$611,MATCH($D756,'DEQ Pollutant List'!$C$7:$C$611,0)),INDEX('DEQ Pollutant List'!$A$7:$A$611,MATCH($C756,'DEQ Pollutant List'!$B$7:$B$611,0))),"")</f>
        <v/>
      </c>
      <c r="F756" s="136"/>
      <c r="G756" s="137"/>
      <c r="H756" s="102"/>
      <c r="I756" s="100"/>
      <c r="J756" s="103"/>
      <c r="K756" s="81"/>
      <c r="L756" s="100"/>
      <c r="M756" s="103"/>
      <c r="N756" s="81"/>
    </row>
    <row r="757" spans="1:14">
      <c r="A757" s="77"/>
      <c r="B757" s="131"/>
      <c r="C757" s="135"/>
      <c r="D757" s="79" t="str">
        <f>IFERROR(IF(C757="No CAS","",INDEX('DEQ Pollutant List'!$C$7:$C$611,MATCH('5. Pollutant Emissions - MB'!C757,'DEQ Pollutant List'!$B$7:$B$611,0))),"")</f>
        <v/>
      </c>
      <c r="E757" s="113" t="str">
        <f>IFERROR(IF(OR($C757="",$C757="No CAS"),INDEX('DEQ Pollutant List'!$A$7:$A$611,MATCH($D757,'DEQ Pollutant List'!$C$7:$C$611,0)),INDEX('DEQ Pollutant List'!$A$7:$A$611,MATCH($C757,'DEQ Pollutant List'!$B$7:$B$611,0))),"")</f>
        <v/>
      </c>
      <c r="F757" s="136"/>
      <c r="G757" s="137"/>
      <c r="H757" s="102"/>
      <c r="I757" s="100"/>
      <c r="J757" s="103"/>
      <c r="K757" s="81"/>
      <c r="L757" s="100"/>
      <c r="M757" s="103"/>
      <c r="N757" s="81"/>
    </row>
    <row r="758" spans="1:14">
      <c r="A758" s="77"/>
      <c r="B758" s="131"/>
      <c r="C758" s="135"/>
      <c r="D758" s="79" t="str">
        <f>IFERROR(IF(C758="No CAS","",INDEX('DEQ Pollutant List'!$C$7:$C$611,MATCH('5. Pollutant Emissions - MB'!C758,'DEQ Pollutant List'!$B$7:$B$611,0))),"")</f>
        <v/>
      </c>
      <c r="E758" s="113" t="str">
        <f>IFERROR(IF(OR($C758="",$C758="No CAS"),INDEX('DEQ Pollutant List'!$A$7:$A$611,MATCH($D758,'DEQ Pollutant List'!$C$7:$C$611,0)),INDEX('DEQ Pollutant List'!$A$7:$A$611,MATCH($C758,'DEQ Pollutant List'!$B$7:$B$611,0))),"")</f>
        <v/>
      </c>
      <c r="F758" s="136"/>
      <c r="G758" s="137"/>
      <c r="H758" s="102"/>
      <c r="I758" s="100"/>
      <c r="J758" s="103"/>
      <c r="K758" s="81"/>
      <c r="L758" s="100"/>
      <c r="M758" s="103"/>
      <c r="N758" s="81"/>
    </row>
    <row r="759" spans="1:14">
      <c r="A759" s="77"/>
      <c r="B759" s="131"/>
      <c r="C759" s="135"/>
      <c r="D759" s="79" t="str">
        <f>IFERROR(IF(C759="No CAS","",INDEX('DEQ Pollutant List'!$C$7:$C$611,MATCH('5. Pollutant Emissions - MB'!C759,'DEQ Pollutant List'!$B$7:$B$611,0))),"")</f>
        <v/>
      </c>
      <c r="E759" s="113" t="str">
        <f>IFERROR(IF(OR($C759="",$C759="No CAS"),INDEX('DEQ Pollutant List'!$A$7:$A$611,MATCH($D759,'DEQ Pollutant List'!$C$7:$C$611,0)),INDEX('DEQ Pollutant List'!$A$7:$A$611,MATCH($C759,'DEQ Pollutant List'!$B$7:$B$611,0))),"")</f>
        <v/>
      </c>
      <c r="F759" s="136"/>
      <c r="G759" s="137"/>
      <c r="H759" s="102"/>
      <c r="I759" s="100"/>
      <c r="J759" s="103"/>
      <c r="K759" s="81"/>
      <c r="L759" s="100"/>
      <c r="M759" s="103"/>
      <c r="N759" s="81"/>
    </row>
    <row r="760" spans="1:14">
      <c r="A760" s="77"/>
      <c r="B760" s="131"/>
      <c r="C760" s="135"/>
      <c r="D760" s="79" t="str">
        <f>IFERROR(IF(C760="No CAS","",INDEX('DEQ Pollutant List'!$C$7:$C$611,MATCH('5. Pollutant Emissions - MB'!C760,'DEQ Pollutant List'!$B$7:$B$611,0))),"")</f>
        <v/>
      </c>
      <c r="E760" s="113" t="str">
        <f>IFERROR(IF(OR($C760="",$C760="No CAS"),INDEX('DEQ Pollutant List'!$A$7:$A$611,MATCH($D760,'DEQ Pollutant List'!$C$7:$C$611,0)),INDEX('DEQ Pollutant List'!$A$7:$A$611,MATCH($C760,'DEQ Pollutant List'!$B$7:$B$611,0))),"")</f>
        <v/>
      </c>
      <c r="F760" s="136"/>
      <c r="G760" s="137"/>
      <c r="H760" s="102"/>
      <c r="I760" s="100"/>
      <c r="J760" s="103"/>
      <c r="K760" s="81"/>
      <c r="L760" s="100"/>
      <c r="M760" s="103"/>
      <c r="N760" s="81"/>
    </row>
    <row r="761" spans="1:14">
      <c r="A761" s="77"/>
      <c r="B761" s="131"/>
      <c r="C761" s="135"/>
      <c r="D761" s="79" t="str">
        <f>IFERROR(IF(C761="No CAS","",INDEX('DEQ Pollutant List'!$C$7:$C$611,MATCH('5. Pollutant Emissions - MB'!C761,'DEQ Pollutant List'!$B$7:$B$611,0))),"")</f>
        <v/>
      </c>
      <c r="E761" s="113" t="str">
        <f>IFERROR(IF(OR($C761="",$C761="No CAS"),INDEX('DEQ Pollutant List'!$A$7:$A$611,MATCH($D761,'DEQ Pollutant List'!$C$7:$C$611,0)),INDEX('DEQ Pollutant List'!$A$7:$A$611,MATCH($C761,'DEQ Pollutant List'!$B$7:$B$611,0))),"")</f>
        <v/>
      </c>
      <c r="F761" s="136"/>
      <c r="G761" s="137"/>
      <c r="H761" s="102"/>
      <c r="I761" s="100"/>
      <c r="J761" s="103"/>
      <c r="K761" s="81"/>
      <c r="L761" s="100"/>
      <c r="M761" s="103"/>
      <c r="N761" s="81"/>
    </row>
    <row r="762" spans="1:14">
      <c r="A762" s="77"/>
      <c r="B762" s="131"/>
      <c r="C762" s="135"/>
      <c r="D762" s="79" t="str">
        <f>IFERROR(IF(C762="No CAS","",INDEX('DEQ Pollutant List'!$C$7:$C$611,MATCH('5. Pollutant Emissions - MB'!C762,'DEQ Pollutant List'!$B$7:$B$611,0))),"")</f>
        <v/>
      </c>
      <c r="E762" s="113" t="str">
        <f>IFERROR(IF(OR($C762="",$C762="No CAS"),INDEX('DEQ Pollutant List'!$A$7:$A$611,MATCH($D762,'DEQ Pollutant List'!$C$7:$C$611,0)),INDEX('DEQ Pollutant List'!$A$7:$A$611,MATCH($C762,'DEQ Pollutant List'!$B$7:$B$611,0))),"")</f>
        <v/>
      </c>
      <c r="F762" s="136"/>
      <c r="G762" s="137"/>
      <c r="H762" s="102"/>
      <c r="I762" s="100"/>
      <c r="J762" s="103"/>
      <c r="K762" s="81"/>
      <c r="L762" s="100"/>
      <c r="M762" s="103"/>
      <c r="N762" s="81"/>
    </row>
    <row r="763" spans="1:14">
      <c r="A763" s="77"/>
      <c r="B763" s="131"/>
      <c r="C763" s="135"/>
      <c r="D763" s="79" t="str">
        <f>IFERROR(IF(C763="No CAS","",INDEX('DEQ Pollutant List'!$C$7:$C$611,MATCH('5. Pollutant Emissions - MB'!C763,'DEQ Pollutant List'!$B$7:$B$611,0))),"")</f>
        <v/>
      </c>
      <c r="E763" s="113" t="str">
        <f>IFERROR(IF(OR($C763="",$C763="No CAS"),INDEX('DEQ Pollutant List'!$A$7:$A$611,MATCH($D763,'DEQ Pollutant List'!$C$7:$C$611,0)),INDEX('DEQ Pollutant List'!$A$7:$A$611,MATCH($C763,'DEQ Pollutant List'!$B$7:$B$611,0))),"")</f>
        <v/>
      </c>
      <c r="F763" s="136"/>
      <c r="G763" s="137"/>
      <c r="H763" s="102"/>
      <c r="I763" s="100"/>
      <c r="J763" s="103"/>
      <c r="K763" s="81"/>
      <c r="L763" s="100"/>
      <c r="M763" s="103"/>
      <c r="N763" s="81"/>
    </row>
    <row r="764" spans="1:14">
      <c r="A764" s="77"/>
      <c r="B764" s="131"/>
      <c r="C764" s="135"/>
      <c r="D764" s="79" t="str">
        <f>IFERROR(IF(C764="No CAS","",INDEX('DEQ Pollutant List'!$C$7:$C$611,MATCH('5. Pollutant Emissions - MB'!C764,'DEQ Pollutant List'!$B$7:$B$611,0))),"")</f>
        <v/>
      </c>
      <c r="E764" s="113" t="str">
        <f>IFERROR(IF(OR($C764="",$C764="No CAS"),INDEX('DEQ Pollutant List'!$A$7:$A$611,MATCH($D764,'DEQ Pollutant List'!$C$7:$C$611,0)),INDEX('DEQ Pollutant List'!$A$7:$A$611,MATCH($C764,'DEQ Pollutant List'!$B$7:$B$611,0))),"")</f>
        <v/>
      </c>
      <c r="F764" s="136"/>
      <c r="G764" s="137"/>
      <c r="H764" s="102"/>
      <c r="I764" s="100"/>
      <c r="J764" s="103"/>
      <c r="K764" s="81"/>
      <c r="L764" s="100"/>
      <c r="M764" s="103"/>
      <c r="N764" s="81"/>
    </row>
    <row r="765" spans="1:14">
      <c r="A765" s="77"/>
      <c r="B765" s="131"/>
      <c r="C765" s="135"/>
      <c r="D765" s="79" t="str">
        <f>IFERROR(IF(C765="No CAS","",INDEX('DEQ Pollutant List'!$C$7:$C$611,MATCH('5. Pollutant Emissions - MB'!C765,'DEQ Pollutant List'!$B$7:$B$611,0))),"")</f>
        <v/>
      </c>
      <c r="E765" s="113" t="str">
        <f>IFERROR(IF(OR($C765="",$C765="No CAS"),INDEX('DEQ Pollutant List'!$A$7:$A$611,MATCH($D765,'DEQ Pollutant List'!$C$7:$C$611,0)),INDEX('DEQ Pollutant List'!$A$7:$A$611,MATCH($C765,'DEQ Pollutant List'!$B$7:$B$611,0))),"")</f>
        <v/>
      </c>
      <c r="F765" s="136"/>
      <c r="G765" s="137"/>
      <c r="H765" s="102"/>
      <c r="I765" s="100"/>
      <c r="J765" s="103"/>
      <c r="K765" s="81"/>
      <c r="L765" s="100"/>
      <c r="M765" s="103"/>
      <c r="N765" s="81"/>
    </row>
    <row r="766" spans="1:14">
      <c r="A766" s="77"/>
      <c r="B766" s="131"/>
      <c r="C766" s="135"/>
      <c r="D766" s="79" t="str">
        <f>IFERROR(IF(C766="No CAS","",INDEX('DEQ Pollutant List'!$C$7:$C$611,MATCH('5. Pollutant Emissions - MB'!C766,'DEQ Pollutant List'!$B$7:$B$611,0))),"")</f>
        <v/>
      </c>
      <c r="E766" s="113" t="str">
        <f>IFERROR(IF(OR($C766="",$C766="No CAS"),INDEX('DEQ Pollutant List'!$A$7:$A$611,MATCH($D766,'DEQ Pollutant List'!$C$7:$C$611,0)),INDEX('DEQ Pollutant List'!$A$7:$A$611,MATCH($C766,'DEQ Pollutant List'!$B$7:$B$611,0))),"")</f>
        <v/>
      </c>
      <c r="F766" s="136"/>
      <c r="G766" s="137"/>
      <c r="H766" s="102"/>
      <c r="I766" s="100"/>
      <c r="J766" s="103"/>
      <c r="K766" s="81"/>
      <c r="L766" s="100"/>
      <c r="M766" s="103"/>
      <c r="N766" s="81"/>
    </row>
    <row r="767" spans="1:14">
      <c r="A767" s="77"/>
      <c r="B767" s="131"/>
      <c r="C767" s="135"/>
      <c r="D767" s="79" t="str">
        <f>IFERROR(IF(C767="No CAS","",INDEX('DEQ Pollutant List'!$C$7:$C$611,MATCH('5. Pollutant Emissions - MB'!C767,'DEQ Pollutant List'!$B$7:$B$611,0))),"")</f>
        <v/>
      </c>
      <c r="E767" s="113" t="str">
        <f>IFERROR(IF(OR($C767="",$C767="No CAS"),INDEX('DEQ Pollutant List'!$A$7:$A$611,MATCH($D767,'DEQ Pollutant List'!$C$7:$C$611,0)),INDEX('DEQ Pollutant List'!$A$7:$A$611,MATCH($C767,'DEQ Pollutant List'!$B$7:$B$611,0))),"")</f>
        <v/>
      </c>
      <c r="F767" s="136"/>
      <c r="G767" s="137"/>
      <c r="H767" s="102"/>
      <c r="I767" s="100"/>
      <c r="J767" s="103"/>
      <c r="K767" s="81"/>
      <c r="L767" s="100"/>
      <c r="M767" s="103"/>
      <c r="N767" s="81"/>
    </row>
    <row r="768" spans="1:14">
      <c r="A768" s="77"/>
      <c r="B768" s="131"/>
      <c r="C768" s="135"/>
      <c r="D768" s="79" t="str">
        <f>IFERROR(IF(C768="No CAS","",INDEX('DEQ Pollutant List'!$C$7:$C$611,MATCH('5. Pollutant Emissions - MB'!C768,'DEQ Pollutant List'!$B$7:$B$611,0))),"")</f>
        <v/>
      </c>
      <c r="E768" s="113" t="str">
        <f>IFERROR(IF(OR($C768="",$C768="No CAS"),INDEX('DEQ Pollutant List'!$A$7:$A$611,MATCH($D768,'DEQ Pollutant List'!$C$7:$C$611,0)),INDEX('DEQ Pollutant List'!$A$7:$A$611,MATCH($C768,'DEQ Pollutant List'!$B$7:$B$611,0))),"")</f>
        <v/>
      </c>
      <c r="F768" s="136"/>
      <c r="G768" s="137"/>
      <c r="H768" s="102"/>
      <c r="I768" s="100"/>
      <c r="J768" s="103"/>
      <c r="K768" s="81"/>
      <c r="L768" s="100"/>
      <c r="M768" s="103"/>
      <c r="N768" s="81"/>
    </row>
    <row r="769" spans="1:14">
      <c r="A769" s="77"/>
      <c r="B769" s="131"/>
      <c r="C769" s="135"/>
      <c r="D769" s="79" t="str">
        <f>IFERROR(IF(C769="No CAS","",INDEX('DEQ Pollutant List'!$C$7:$C$611,MATCH('5. Pollutant Emissions - MB'!C769,'DEQ Pollutant List'!$B$7:$B$611,0))),"")</f>
        <v/>
      </c>
      <c r="E769" s="113" t="str">
        <f>IFERROR(IF(OR($C769="",$C769="No CAS"),INDEX('DEQ Pollutant List'!$A$7:$A$611,MATCH($D769,'DEQ Pollutant List'!$C$7:$C$611,0)),INDEX('DEQ Pollutant List'!$A$7:$A$611,MATCH($C769,'DEQ Pollutant List'!$B$7:$B$611,0))),"")</f>
        <v/>
      </c>
      <c r="F769" s="136"/>
      <c r="G769" s="137"/>
      <c r="H769" s="102"/>
      <c r="I769" s="100"/>
      <c r="J769" s="103"/>
      <c r="K769" s="81"/>
      <c r="L769" s="100"/>
      <c r="M769" s="103"/>
      <c r="N769" s="81"/>
    </row>
    <row r="770" spans="1:14">
      <c r="A770" s="77"/>
      <c r="B770" s="131"/>
      <c r="C770" s="135"/>
      <c r="D770" s="79" t="str">
        <f>IFERROR(IF(C770="No CAS","",INDEX('DEQ Pollutant List'!$C$7:$C$611,MATCH('5. Pollutant Emissions - MB'!C770,'DEQ Pollutant List'!$B$7:$B$611,0))),"")</f>
        <v/>
      </c>
      <c r="E770" s="113" t="str">
        <f>IFERROR(IF(OR($C770="",$C770="No CAS"),INDEX('DEQ Pollutant List'!$A$7:$A$611,MATCH($D770,'DEQ Pollutant List'!$C$7:$C$611,0)),INDEX('DEQ Pollutant List'!$A$7:$A$611,MATCH($C770,'DEQ Pollutant List'!$B$7:$B$611,0))),"")</f>
        <v/>
      </c>
      <c r="F770" s="136"/>
      <c r="G770" s="137"/>
      <c r="H770" s="102"/>
      <c r="I770" s="100"/>
      <c r="J770" s="103"/>
      <c r="K770" s="81"/>
      <c r="L770" s="100"/>
      <c r="M770" s="103"/>
      <c r="N770" s="81"/>
    </row>
    <row r="771" spans="1:14">
      <c r="A771" s="77"/>
      <c r="B771" s="131"/>
      <c r="C771" s="135"/>
      <c r="D771" s="79" t="str">
        <f>IFERROR(IF(C771="No CAS","",INDEX('DEQ Pollutant List'!$C$7:$C$611,MATCH('5. Pollutant Emissions - MB'!C771,'DEQ Pollutant List'!$B$7:$B$611,0))),"")</f>
        <v/>
      </c>
      <c r="E771" s="113" t="str">
        <f>IFERROR(IF(OR($C771="",$C771="No CAS"),INDEX('DEQ Pollutant List'!$A$7:$A$611,MATCH($D771,'DEQ Pollutant List'!$C$7:$C$611,0)),INDEX('DEQ Pollutant List'!$A$7:$A$611,MATCH($C771,'DEQ Pollutant List'!$B$7:$B$611,0))),"")</f>
        <v/>
      </c>
      <c r="F771" s="136"/>
      <c r="G771" s="137"/>
      <c r="H771" s="102"/>
      <c r="I771" s="100"/>
      <c r="J771" s="103"/>
      <c r="K771" s="81"/>
      <c r="L771" s="100"/>
      <c r="M771" s="103"/>
      <c r="N771" s="81"/>
    </row>
    <row r="772" spans="1:14">
      <c r="A772" s="77"/>
      <c r="B772" s="131"/>
      <c r="C772" s="135"/>
      <c r="D772" s="79" t="str">
        <f>IFERROR(IF(C772="No CAS","",INDEX('DEQ Pollutant List'!$C$7:$C$611,MATCH('5. Pollutant Emissions - MB'!C772,'DEQ Pollutant List'!$B$7:$B$611,0))),"")</f>
        <v/>
      </c>
      <c r="E772" s="113" t="str">
        <f>IFERROR(IF(OR($C772="",$C772="No CAS"),INDEX('DEQ Pollutant List'!$A$7:$A$611,MATCH($D772,'DEQ Pollutant List'!$C$7:$C$611,0)),INDEX('DEQ Pollutant List'!$A$7:$A$611,MATCH($C772,'DEQ Pollutant List'!$B$7:$B$611,0))),"")</f>
        <v/>
      </c>
      <c r="F772" s="136"/>
      <c r="G772" s="137"/>
      <c r="H772" s="102"/>
      <c r="I772" s="100"/>
      <c r="J772" s="103"/>
      <c r="K772" s="81"/>
      <c r="L772" s="100"/>
      <c r="M772" s="103"/>
      <c r="N772" s="81"/>
    </row>
    <row r="773" spans="1:14">
      <c r="A773" s="77"/>
      <c r="B773" s="131"/>
      <c r="C773" s="135"/>
      <c r="D773" s="79" t="str">
        <f>IFERROR(IF(C773="No CAS","",INDEX('DEQ Pollutant List'!$C$7:$C$611,MATCH('5. Pollutant Emissions - MB'!C773,'DEQ Pollutant List'!$B$7:$B$611,0))),"")</f>
        <v/>
      </c>
      <c r="E773" s="113" t="str">
        <f>IFERROR(IF(OR($C773="",$C773="No CAS"),INDEX('DEQ Pollutant List'!$A$7:$A$611,MATCH($D773,'DEQ Pollutant List'!$C$7:$C$611,0)),INDEX('DEQ Pollutant List'!$A$7:$A$611,MATCH($C773,'DEQ Pollutant List'!$B$7:$B$611,0))),"")</f>
        <v/>
      </c>
      <c r="F773" s="136"/>
      <c r="G773" s="137"/>
      <c r="H773" s="102"/>
      <c r="I773" s="100"/>
      <c r="J773" s="103"/>
      <c r="K773" s="81"/>
      <c r="L773" s="100"/>
      <c r="M773" s="103"/>
      <c r="N773" s="81"/>
    </row>
    <row r="774" spans="1:14">
      <c r="A774" s="77"/>
      <c r="B774" s="131"/>
      <c r="C774" s="135"/>
      <c r="D774" s="79" t="str">
        <f>IFERROR(IF(C774="No CAS","",INDEX('DEQ Pollutant List'!$C$7:$C$611,MATCH('5. Pollutant Emissions - MB'!C774,'DEQ Pollutant List'!$B$7:$B$611,0))),"")</f>
        <v/>
      </c>
      <c r="E774" s="113" t="str">
        <f>IFERROR(IF(OR($C774="",$C774="No CAS"),INDEX('DEQ Pollutant List'!$A$7:$A$611,MATCH($D774,'DEQ Pollutant List'!$C$7:$C$611,0)),INDEX('DEQ Pollutant List'!$A$7:$A$611,MATCH($C774,'DEQ Pollutant List'!$B$7:$B$611,0))),"")</f>
        <v/>
      </c>
      <c r="F774" s="136"/>
      <c r="G774" s="137"/>
      <c r="H774" s="102"/>
      <c r="I774" s="100"/>
      <c r="J774" s="103"/>
      <c r="K774" s="81"/>
      <c r="L774" s="100"/>
      <c r="M774" s="103"/>
      <c r="N774" s="81"/>
    </row>
    <row r="775" spans="1:14">
      <c r="A775" s="77"/>
      <c r="B775" s="131"/>
      <c r="C775" s="135"/>
      <c r="D775" s="79" t="str">
        <f>IFERROR(IF(C775="No CAS","",INDEX('DEQ Pollutant List'!$C$7:$C$611,MATCH('5. Pollutant Emissions - MB'!C775,'DEQ Pollutant List'!$B$7:$B$611,0))),"")</f>
        <v/>
      </c>
      <c r="E775" s="113" t="str">
        <f>IFERROR(IF(OR($C775="",$C775="No CAS"),INDEX('DEQ Pollutant List'!$A$7:$A$611,MATCH($D775,'DEQ Pollutant List'!$C$7:$C$611,0)),INDEX('DEQ Pollutant List'!$A$7:$A$611,MATCH($C775,'DEQ Pollutant List'!$B$7:$B$611,0))),"")</f>
        <v/>
      </c>
      <c r="F775" s="136"/>
      <c r="G775" s="137"/>
      <c r="H775" s="102"/>
      <c r="I775" s="100"/>
      <c r="J775" s="103"/>
      <c r="K775" s="81"/>
      <c r="L775" s="100"/>
      <c r="M775" s="103"/>
      <c r="N775" s="81"/>
    </row>
    <row r="776" spans="1:14">
      <c r="A776" s="77"/>
      <c r="B776" s="131"/>
      <c r="C776" s="135"/>
      <c r="D776" s="79" t="str">
        <f>IFERROR(IF(C776="No CAS","",INDEX('DEQ Pollutant List'!$C$7:$C$611,MATCH('5. Pollutant Emissions - MB'!C776,'DEQ Pollutant List'!$B$7:$B$611,0))),"")</f>
        <v/>
      </c>
      <c r="E776" s="113" t="str">
        <f>IFERROR(IF(OR($C776="",$C776="No CAS"),INDEX('DEQ Pollutant List'!$A$7:$A$611,MATCH($D776,'DEQ Pollutant List'!$C$7:$C$611,0)),INDEX('DEQ Pollutant List'!$A$7:$A$611,MATCH($C776,'DEQ Pollutant List'!$B$7:$B$611,0))),"")</f>
        <v/>
      </c>
      <c r="F776" s="136"/>
      <c r="G776" s="137"/>
      <c r="H776" s="102"/>
      <c r="I776" s="100"/>
      <c r="J776" s="103"/>
      <c r="K776" s="81"/>
      <c r="L776" s="100"/>
      <c r="M776" s="103"/>
      <c r="N776" s="81"/>
    </row>
    <row r="777" spans="1:14">
      <c r="A777" s="77"/>
      <c r="B777" s="131"/>
      <c r="C777" s="135"/>
      <c r="D777" s="79" t="str">
        <f>IFERROR(IF(C777="No CAS","",INDEX('DEQ Pollutant List'!$C$7:$C$611,MATCH('5. Pollutant Emissions - MB'!C777,'DEQ Pollutant List'!$B$7:$B$611,0))),"")</f>
        <v/>
      </c>
      <c r="E777" s="113" t="str">
        <f>IFERROR(IF(OR($C777="",$C777="No CAS"),INDEX('DEQ Pollutant List'!$A$7:$A$611,MATCH($D777,'DEQ Pollutant List'!$C$7:$C$611,0)),INDEX('DEQ Pollutant List'!$A$7:$A$611,MATCH($C777,'DEQ Pollutant List'!$B$7:$B$611,0))),"")</f>
        <v/>
      </c>
      <c r="F777" s="136"/>
      <c r="G777" s="137"/>
      <c r="H777" s="102"/>
      <c r="I777" s="100"/>
      <c r="J777" s="103"/>
      <c r="K777" s="81"/>
      <c r="L777" s="100"/>
      <c r="M777" s="103"/>
      <c r="N777" s="81"/>
    </row>
    <row r="778" spans="1:14">
      <c r="A778" s="77"/>
      <c r="B778" s="131"/>
      <c r="C778" s="135"/>
      <c r="D778" s="79" t="str">
        <f>IFERROR(IF(C778="No CAS","",INDEX('DEQ Pollutant List'!$C$7:$C$611,MATCH('5. Pollutant Emissions - MB'!C778,'DEQ Pollutant List'!$B$7:$B$611,0))),"")</f>
        <v/>
      </c>
      <c r="E778" s="113" t="str">
        <f>IFERROR(IF(OR($C778="",$C778="No CAS"),INDEX('DEQ Pollutant List'!$A$7:$A$611,MATCH($D778,'DEQ Pollutant List'!$C$7:$C$611,0)),INDEX('DEQ Pollutant List'!$A$7:$A$611,MATCH($C778,'DEQ Pollutant List'!$B$7:$B$611,0))),"")</f>
        <v/>
      </c>
      <c r="F778" s="136"/>
      <c r="G778" s="137"/>
      <c r="H778" s="102"/>
      <c r="I778" s="100"/>
      <c r="J778" s="103"/>
      <c r="K778" s="81"/>
      <c r="L778" s="100"/>
      <c r="M778" s="103"/>
      <c r="N778" s="81"/>
    </row>
    <row r="779" spans="1:14">
      <c r="A779" s="77"/>
      <c r="B779" s="131"/>
      <c r="C779" s="135"/>
      <c r="D779" s="79" t="str">
        <f>IFERROR(IF(C779="No CAS","",INDEX('DEQ Pollutant List'!$C$7:$C$611,MATCH('5. Pollutant Emissions - MB'!C779,'DEQ Pollutant List'!$B$7:$B$611,0))),"")</f>
        <v/>
      </c>
      <c r="E779" s="113" t="str">
        <f>IFERROR(IF(OR($C779="",$C779="No CAS"),INDEX('DEQ Pollutant List'!$A$7:$A$611,MATCH($D779,'DEQ Pollutant List'!$C$7:$C$611,0)),INDEX('DEQ Pollutant List'!$A$7:$A$611,MATCH($C779,'DEQ Pollutant List'!$B$7:$B$611,0))),"")</f>
        <v/>
      </c>
      <c r="F779" s="136"/>
      <c r="G779" s="137"/>
      <c r="H779" s="102"/>
      <c r="I779" s="100"/>
      <c r="J779" s="103"/>
      <c r="K779" s="81"/>
      <c r="L779" s="100"/>
      <c r="M779" s="103"/>
      <c r="N779" s="81"/>
    </row>
    <row r="780" spans="1:14">
      <c r="A780" s="77"/>
      <c r="B780" s="131"/>
      <c r="C780" s="135"/>
      <c r="D780" s="79" t="str">
        <f>IFERROR(IF(C780="No CAS","",INDEX('DEQ Pollutant List'!$C$7:$C$611,MATCH('5. Pollutant Emissions - MB'!C780,'DEQ Pollutant List'!$B$7:$B$611,0))),"")</f>
        <v/>
      </c>
      <c r="E780" s="113" t="str">
        <f>IFERROR(IF(OR($C780="",$C780="No CAS"),INDEX('DEQ Pollutant List'!$A$7:$A$611,MATCH($D780,'DEQ Pollutant List'!$C$7:$C$611,0)),INDEX('DEQ Pollutant List'!$A$7:$A$611,MATCH($C780,'DEQ Pollutant List'!$B$7:$B$611,0))),"")</f>
        <v/>
      </c>
      <c r="F780" s="136"/>
      <c r="G780" s="137"/>
      <c r="H780" s="102"/>
      <c r="I780" s="100"/>
      <c r="J780" s="103"/>
      <c r="K780" s="81"/>
      <c r="L780" s="100"/>
      <c r="M780" s="103"/>
      <c r="N780" s="81"/>
    </row>
    <row r="781" spans="1:14">
      <c r="A781" s="77"/>
      <c r="B781" s="131"/>
      <c r="C781" s="135"/>
      <c r="D781" s="79" t="str">
        <f>IFERROR(IF(C781="No CAS","",INDEX('DEQ Pollutant List'!$C$7:$C$611,MATCH('5. Pollutant Emissions - MB'!C781,'DEQ Pollutant List'!$B$7:$B$611,0))),"")</f>
        <v/>
      </c>
      <c r="E781" s="113" t="str">
        <f>IFERROR(IF(OR($C781="",$C781="No CAS"),INDEX('DEQ Pollutant List'!$A$7:$A$611,MATCH($D781,'DEQ Pollutant List'!$C$7:$C$611,0)),INDEX('DEQ Pollutant List'!$A$7:$A$611,MATCH($C781,'DEQ Pollutant List'!$B$7:$B$611,0))),"")</f>
        <v/>
      </c>
      <c r="F781" s="136"/>
      <c r="G781" s="137"/>
      <c r="H781" s="102"/>
      <c r="I781" s="100"/>
      <c r="J781" s="103"/>
      <c r="K781" s="81"/>
      <c r="L781" s="100"/>
      <c r="M781" s="103"/>
      <c r="N781" s="81"/>
    </row>
    <row r="782" spans="1:14">
      <c r="A782" s="77"/>
      <c r="B782" s="131"/>
      <c r="C782" s="135"/>
      <c r="D782" s="79" t="str">
        <f>IFERROR(IF(C782="No CAS","",INDEX('DEQ Pollutant List'!$C$7:$C$611,MATCH('5. Pollutant Emissions - MB'!C782,'DEQ Pollutant List'!$B$7:$B$611,0))),"")</f>
        <v/>
      </c>
      <c r="E782" s="113" t="str">
        <f>IFERROR(IF(OR($C782="",$C782="No CAS"),INDEX('DEQ Pollutant List'!$A$7:$A$611,MATCH($D782,'DEQ Pollutant List'!$C$7:$C$611,0)),INDEX('DEQ Pollutant List'!$A$7:$A$611,MATCH($C782,'DEQ Pollutant List'!$B$7:$B$611,0))),"")</f>
        <v/>
      </c>
      <c r="F782" s="136"/>
      <c r="G782" s="137"/>
      <c r="H782" s="102"/>
      <c r="I782" s="100"/>
      <c r="J782" s="103"/>
      <c r="K782" s="81"/>
      <c r="L782" s="100"/>
      <c r="M782" s="103"/>
      <c r="N782" s="81"/>
    </row>
    <row r="783" spans="1:14">
      <c r="A783" s="77"/>
      <c r="B783" s="131"/>
      <c r="C783" s="135"/>
      <c r="D783" s="79" t="str">
        <f>IFERROR(IF(C783="No CAS","",INDEX('DEQ Pollutant List'!$C$7:$C$611,MATCH('5. Pollutant Emissions - MB'!C783,'DEQ Pollutant List'!$B$7:$B$611,0))),"")</f>
        <v/>
      </c>
      <c r="E783" s="113" t="str">
        <f>IFERROR(IF(OR($C783="",$C783="No CAS"),INDEX('DEQ Pollutant List'!$A$7:$A$611,MATCH($D783,'DEQ Pollutant List'!$C$7:$C$611,0)),INDEX('DEQ Pollutant List'!$A$7:$A$611,MATCH($C783,'DEQ Pollutant List'!$B$7:$B$611,0))),"")</f>
        <v/>
      </c>
      <c r="F783" s="136"/>
      <c r="G783" s="137"/>
      <c r="H783" s="102"/>
      <c r="I783" s="100"/>
      <c r="J783" s="103"/>
      <c r="K783" s="81"/>
      <c r="L783" s="100"/>
      <c r="M783" s="103"/>
      <c r="N783" s="81"/>
    </row>
    <row r="784" spans="1:14">
      <c r="A784" s="77"/>
      <c r="B784" s="131"/>
      <c r="C784" s="135"/>
      <c r="D784" s="79" t="str">
        <f>IFERROR(IF(C784="No CAS","",INDEX('DEQ Pollutant List'!$C$7:$C$611,MATCH('5. Pollutant Emissions - MB'!C784,'DEQ Pollutant List'!$B$7:$B$611,0))),"")</f>
        <v/>
      </c>
      <c r="E784" s="113" t="str">
        <f>IFERROR(IF(OR($C784="",$C784="No CAS"),INDEX('DEQ Pollutant List'!$A$7:$A$611,MATCH($D784,'DEQ Pollutant List'!$C$7:$C$611,0)),INDEX('DEQ Pollutant List'!$A$7:$A$611,MATCH($C784,'DEQ Pollutant List'!$B$7:$B$611,0))),"")</f>
        <v/>
      </c>
      <c r="F784" s="136"/>
      <c r="G784" s="137"/>
      <c r="H784" s="102"/>
      <c r="I784" s="100"/>
      <c r="J784" s="103"/>
      <c r="K784" s="81"/>
      <c r="L784" s="100"/>
      <c r="M784" s="103"/>
      <c r="N784" s="81"/>
    </row>
    <row r="785" spans="1:14">
      <c r="A785" s="77"/>
      <c r="B785" s="131"/>
      <c r="C785" s="135"/>
      <c r="D785" s="79" t="str">
        <f>IFERROR(IF(C785="No CAS","",INDEX('DEQ Pollutant List'!$C$7:$C$611,MATCH('5. Pollutant Emissions - MB'!C785,'DEQ Pollutant List'!$B$7:$B$611,0))),"")</f>
        <v/>
      </c>
      <c r="E785" s="113" t="str">
        <f>IFERROR(IF(OR($C785="",$C785="No CAS"),INDEX('DEQ Pollutant List'!$A$7:$A$611,MATCH($D785,'DEQ Pollutant List'!$C$7:$C$611,0)),INDEX('DEQ Pollutant List'!$A$7:$A$611,MATCH($C785,'DEQ Pollutant List'!$B$7:$B$611,0))),"")</f>
        <v/>
      </c>
      <c r="F785" s="136"/>
      <c r="G785" s="137"/>
      <c r="H785" s="102"/>
      <c r="I785" s="100"/>
      <c r="J785" s="103"/>
      <c r="K785" s="81"/>
      <c r="L785" s="100"/>
      <c r="M785" s="103"/>
      <c r="N785" s="81"/>
    </row>
    <row r="786" spans="1:14">
      <c r="A786" s="77"/>
      <c r="B786" s="131"/>
      <c r="C786" s="135"/>
      <c r="D786" s="79" t="str">
        <f>IFERROR(IF(C786="No CAS","",INDEX('DEQ Pollutant List'!$C$7:$C$611,MATCH('5. Pollutant Emissions - MB'!C786,'DEQ Pollutant List'!$B$7:$B$611,0))),"")</f>
        <v/>
      </c>
      <c r="E786" s="113" t="str">
        <f>IFERROR(IF(OR($C786="",$C786="No CAS"),INDEX('DEQ Pollutant List'!$A$7:$A$611,MATCH($D786,'DEQ Pollutant List'!$C$7:$C$611,0)),INDEX('DEQ Pollutant List'!$A$7:$A$611,MATCH($C786,'DEQ Pollutant List'!$B$7:$B$611,0))),"")</f>
        <v/>
      </c>
      <c r="F786" s="136"/>
      <c r="G786" s="137"/>
      <c r="H786" s="102"/>
      <c r="I786" s="100"/>
      <c r="J786" s="103"/>
      <c r="K786" s="81"/>
      <c r="L786" s="100"/>
      <c r="M786" s="103"/>
      <c r="N786" s="81"/>
    </row>
    <row r="787" spans="1:14">
      <c r="A787" s="77"/>
      <c r="B787" s="131"/>
      <c r="C787" s="135"/>
      <c r="D787" s="79" t="str">
        <f>IFERROR(IF(C787="No CAS","",INDEX('DEQ Pollutant List'!$C$7:$C$611,MATCH('5. Pollutant Emissions - MB'!C787,'DEQ Pollutant List'!$B$7:$B$611,0))),"")</f>
        <v/>
      </c>
      <c r="E787" s="113" t="str">
        <f>IFERROR(IF(OR($C787="",$C787="No CAS"),INDEX('DEQ Pollutant List'!$A$7:$A$611,MATCH($D787,'DEQ Pollutant List'!$C$7:$C$611,0)),INDEX('DEQ Pollutant List'!$A$7:$A$611,MATCH($C787,'DEQ Pollutant List'!$B$7:$B$611,0))),"")</f>
        <v/>
      </c>
      <c r="F787" s="136"/>
      <c r="G787" s="137"/>
      <c r="H787" s="102"/>
      <c r="I787" s="100"/>
      <c r="J787" s="103"/>
      <c r="K787" s="81"/>
      <c r="L787" s="100"/>
      <c r="M787" s="103"/>
      <c r="N787" s="81"/>
    </row>
    <row r="788" spans="1:14">
      <c r="A788" s="77"/>
      <c r="B788" s="131"/>
      <c r="C788" s="135"/>
      <c r="D788" s="79" t="str">
        <f>IFERROR(IF(C788="No CAS","",INDEX('DEQ Pollutant List'!$C$7:$C$611,MATCH('5. Pollutant Emissions - MB'!C788,'DEQ Pollutant List'!$B$7:$B$611,0))),"")</f>
        <v/>
      </c>
      <c r="E788" s="113" t="str">
        <f>IFERROR(IF(OR($C788="",$C788="No CAS"),INDEX('DEQ Pollutant List'!$A$7:$A$611,MATCH($D788,'DEQ Pollutant List'!$C$7:$C$611,0)),INDEX('DEQ Pollutant List'!$A$7:$A$611,MATCH($C788,'DEQ Pollutant List'!$B$7:$B$611,0))),"")</f>
        <v/>
      </c>
      <c r="F788" s="136"/>
      <c r="G788" s="137"/>
      <c r="H788" s="102"/>
      <c r="I788" s="100"/>
      <c r="J788" s="103"/>
      <c r="K788" s="81"/>
      <c r="L788" s="100"/>
      <c r="M788" s="103"/>
      <c r="N788" s="81"/>
    </row>
    <row r="789" spans="1:14">
      <c r="A789" s="77"/>
      <c r="B789" s="131"/>
      <c r="C789" s="135"/>
      <c r="D789" s="79" t="str">
        <f>IFERROR(IF(C789="No CAS","",INDEX('DEQ Pollutant List'!$C$7:$C$611,MATCH('5. Pollutant Emissions - MB'!C789,'DEQ Pollutant List'!$B$7:$B$611,0))),"")</f>
        <v/>
      </c>
      <c r="E789" s="113" t="str">
        <f>IFERROR(IF(OR($C789="",$C789="No CAS"),INDEX('DEQ Pollutant List'!$A$7:$A$611,MATCH($D789,'DEQ Pollutant List'!$C$7:$C$611,0)),INDEX('DEQ Pollutant List'!$A$7:$A$611,MATCH($C789,'DEQ Pollutant List'!$B$7:$B$611,0))),"")</f>
        <v/>
      </c>
      <c r="F789" s="136"/>
      <c r="G789" s="137"/>
      <c r="H789" s="102"/>
      <c r="I789" s="100"/>
      <c r="J789" s="103"/>
      <c r="K789" s="81"/>
      <c r="L789" s="100"/>
      <c r="M789" s="103"/>
      <c r="N789" s="81"/>
    </row>
    <row r="790" spans="1:14">
      <c r="A790" s="77"/>
      <c r="B790" s="131"/>
      <c r="C790" s="135"/>
      <c r="D790" s="79" t="str">
        <f>IFERROR(IF(C790="No CAS","",INDEX('DEQ Pollutant List'!$C$7:$C$611,MATCH('5. Pollutant Emissions - MB'!C790,'DEQ Pollutant List'!$B$7:$B$611,0))),"")</f>
        <v/>
      </c>
      <c r="E790" s="113" t="str">
        <f>IFERROR(IF(OR($C790="",$C790="No CAS"),INDEX('DEQ Pollutant List'!$A$7:$A$611,MATCH($D790,'DEQ Pollutant List'!$C$7:$C$611,0)),INDEX('DEQ Pollutant List'!$A$7:$A$611,MATCH($C790,'DEQ Pollutant List'!$B$7:$B$611,0))),"")</f>
        <v/>
      </c>
      <c r="F790" s="136"/>
      <c r="G790" s="137"/>
      <c r="H790" s="102"/>
      <c r="I790" s="100"/>
      <c r="J790" s="103"/>
      <c r="K790" s="81"/>
      <c r="L790" s="100"/>
      <c r="M790" s="103"/>
      <c r="N790" s="81"/>
    </row>
    <row r="791" spans="1:14">
      <c r="A791" s="77"/>
      <c r="B791" s="131"/>
      <c r="C791" s="135"/>
      <c r="D791" s="79" t="str">
        <f>IFERROR(IF(C791="No CAS","",INDEX('DEQ Pollutant List'!$C$7:$C$611,MATCH('5. Pollutant Emissions - MB'!C791,'DEQ Pollutant List'!$B$7:$B$611,0))),"")</f>
        <v/>
      </c>
      <c r="E791" s="113" t="str">
        <f>IFERROR(IF(OR($C791="",$C791="No CAS"),INDEX('DEQ Pollutant List'!$A$7:$A$611,MATCH($D791,'DEQ Pollutant List'!$C$7:$C$611,0)),INDEX('DEQ Pollutant List'!$A$7:$A$611,MATCH($C791,'DEQ Pollutant List'!$B$7:$B$611,0))),"")</f>
        <v/>
      </c>
      <c r="F791" s="136"/>
      <c r="G791" s="137"/>
      <c r="H791" s="102"/>
      <c r="I791" s="100"/>
      <c r="J791" s="103"/>
      <c r="K791" s="81"/>
      <c r="L791" s="100"/>
      <c r="M791" s="103"/>
      <c r="N791" s="81"/>
    </row>
    <row r="792" spans="1:14">
      <c r="A792" s="77"/>
      <c r="B792" s="131"/>
      <c r="C792" s="135"/>
      <c r="D792" s="79" t="str">
        <f>IFERROR(IF(C792="No CAS","",INDEX('DEQ Pollutant List'!$C$7:$C$611,MATCH('5. Pollutant Emissions - MB'!C792,'DEQ Pollutant List'!$B$7:$B$611,0))),"")</f>
        <v/>
      </c>
      <c r="E792" s="113" t="str">
        <f>IFERROR(IF(OR($C792="",$C792="No CAS"),INDEX('DEQ Pollutant List'!$A$7:$A$611,MATCH($D792,'DEQ Pollutant List'!$C$7:$C$611,0)),INDEX('DEQ Pollutant List'!$A$7:$A$611,MATCH($C792,'DEQ Pollutant List'!$B$7:$B$611,0))),"")</f>
        <v/>
      </c>
      <c r="F792" s="136"/>
      <c r="G792" s="137"/>
      <c r="H792" s="102"/>
      <c r="I792" s="100"/>
      <c r="J792" s="103"/>
      <c r="K792" s="81"/>
      <c r="L792" s="100"/>
      <c r="M792" s="103"/>
      <c r="N792" s="81"/>
    </row>
    <row r="793" spans="1:14">
      <c r="A793" s="77"/>
      <c r="B793" s="131"/>
      <c r="C793" s="135"/>
      <c r="D793" s="79" t="str">
        <f>IFERROR(IF(C793="No CAS","",INDEX('DEQ Pollutant List'!$C$7:$C$611,MATCH('5. Pollutant Emissions - MB'!C793,'DEQ Pollutant List'!$B$7:$B$611,0))),"")</f>
        <v/>
      </c>
      <c r="E793" s="113" t="str">
        <f>IFERROR(IF(OR($C793="",$C793="No CAS"),INDEX('DEQ Pollutant List'!$A$7:$A$611,MATCH($D793,'DEQ Pollutant List'!$C$7:$C$611,0)),INDEX('DEQ Pollutant List'!$A$7:$A$611,MATCH($C793,'DEQ Pollutant List'!$B$7:$B$611,0))),"")</f>
        <v/>
      </c>
      <c r="F793" s="136"/>
      <c r="G793" s="137"/>
      <c r="H793" s="102"/>
      <c r="I793" s="100"/>
      <c r="J793" s="103"/>
      <c r="K793" s="81"/>
      <c r="L793" s="100"/>
      <c r="M793" s="103"/>
      <c r="N793" s="81"/>
    </row>
    <row r="794" spans="1:14">
      <c r="A794" s="77"/>
      <c r="B794" s="131"/>
      <c r="C794" s="135"/>
      <c r="D794" s="79" t="str">
        <f>IFERROR(IF(C794="No CAS","",INDEX('DEQ Pollutant List'!$C$7:$C$611,MATCH('5. Pollutant Emissions - MB'!C794,'DEQ Pollutant List'!$B$7:$B$611,0))),"")</f>
        <v/>
      </c>
      <c r="E794" s="113" t="str">
        <f>IFERROR(IF(OR($C794="",$C794="No CAS"),INDEX('DEQ Pollutant List'!$A$7:$A$611,MATCH($D794,'DEQ Pollutant List'!$C$7:$C$611,0)),INDEX('DEQ Pollutant List'!$A$7:$A$611,MATCH($C794,'DEQ Pollutant List'!$B$7:$B$611,0))),"")</f>
        <v/>
      </c>
      <c r="F794" s="136"/>
      <c r="G794" s="137"/>
      <c r="H794" s="102"/>
      <c r="I794" s="100"/>
      <c r="J794" s="103"/>
      <c r="K794" s="81"/>
      <c r="L794" s="100"/>
      <c r="M794" s="103"/>
      <c r="N794" s="81"/>
    </row>
    <row r="795" spans="1:14">
      <c r="A795" s="77"/>
      <c r="B795" s="131"/>
      <c r="C795" s="135"/>
      <c r="D795" s="79" t="str">
        <f>IFERROR(IF(C795="No CAS","",INDEX('DEQ Pollutant List'!$C$7:$C$611,MATCH('5. Pollutant Emissions - MB'!C795,'DEQ Pollutant List'!$B$7:$B$611,0))),"")</f>
        <v/>
      </c>
      <c r="E795" s="113" t="str">
        <f>IFERROR(IF(OR($C795="",$C795="No CAS"),INDEX('DEQ Pollutant List'!$A$7:$A$611,MATCH($D795,'DEQ Pollutant List'!$C$7:$C$611,0)),INDEX('DEQ Pollutant List'!$A$7:$A$611,MATCH($C795,'DEQ Pollutant List'!$B$7:$B$611,0))),"")</f>
        <v/>
      </c>
      <c r="F795" s="136"/>
      <c r="G795" s="137"/>
      <c r="H795" s="102"/>
      <c r="I795" s="100"/>
      <c r="J795" s="103"/>
      <c r="K795" s="81"/>
      <c r="L795" s="100"/>
      <c r="M795" s="103"/>
      <c r="N795" s="81"/>
    </row>
    <row r="796" spans="1:14">
      <c r="A796" s="77"/>
      <c r="B796" s="131"/>
      <c r="C796" s="135"/>
      <c r="D796" s="79" t="str">
        <f>IFERROR(IF(C796="No CAS","",INDEX('DEQ Pollutant List'!$C$7:$C$611,MATCH('5. Pollutant Emissions - MB'!C796,'DEQ Pollutant List'!$B$7:$B$611,0))),"")</f>
        <v/>
      </c>
      <c r="E796" s="113" t="str">
        <f>IFERROR(IF(OR($C796="",$C796="No CAS"),INDEX('DEQ Pollutant List'!$A$7:$A$611,MATCH($D796,'DEQ Pollutant List'!$C$7:$C$611,0)),INDEX('DEQ Pollutant List'!$A$7:$A$611,MATCH($C796,'DEQ Pollutant List'!$B$7:$B$611,0))),"")</f>
        <v/>
      </c>
      <c r="F796" s="136"/>
      <c r="G796" s="137"/>
      <c r="H796" s="102"/>
      <c r="I796" s="100"/>
      <c r="J796" s="103"/>
      <c r="K796" s="81"/>
      <c r="L796" s="100"/>
      <c r="M796" s="103"/>
      <c r="N796" s="81"/>
    </row>
    <row r="797" spans="1:14">
      <c r="A797" s="77"/>
      <c r="B797" s="131"/>
      <c r="C797" s="135"/>
      <c r="D797" s="79" t="str">
        <f>IFERROR(IF(C797="No CAS","",INDEX('DEQ Pollutant List'!$C$7:$C$611,MATCH('5. Pollutant Emissions - MB'!C797,'DEQ Pollutant List'!$B$7:$B$611,0))),"")</f>
        <v/>
      </c>
      <c r="E797" s="113" t="str">
        <f>IFERROR(IF(OR($C797="",$C797="No CAS"),INDEX('DEQ Pollutant List'!$A$7:$A$611,MATCH($D797,'DEQ Pollutant List'!$C$7:$C$611,0)),INDEX('DEQ Pollutant List'!$A$7:$A$611,MATCH($C797,'DEQ Pollutant List'!$B$7:$B$611,0))),"")</f>
        <v/>
      </c>
      <c r="F797" s="136"/>
      <c r="G797" s="137"/>
      <c r="H797" s="102"/>
      <c r="I797" s="100"/>
      <c r="J797" s="103"/>
      <c r="K797" s="81"/>
      <c r="L797" s="100"/>
      <c r="M797" s="103"/>
      <c r="N797" s="81"/>
    </row>
    <row r="798" spans="1:14">
      <c r="A798" s="77"/>
      <c r="B798" s="131"/>
      <c r="C798" s="135"/>
      <c r="D798" s="79" t="str">
        <f>IFERROR(IF(C798="No CAS","",INDEX('DEQ Pollutant List'!$C$7:$C$611,MATCH('5. Pollutant Emissions - MB'!C798,'DEQ Pollutant List'!$B$7:$B$611,0))),"")</f>
        <v/>
      </c>
      <c r="E798" s="113" t="str">
        <f>IFERROR(IF(OR($C798="",$C798="No CAS"),INDEX('DEQ Pollutant List'!$A$7:$A$611,MATCH($D798,'DEQ Pollutant List'!$C$7:$C$611,0)),INDEX('DEQ Pollutant List'!$A$7:$A$611,MATCH($C798,'DEQ Pollutant List'!$B$7:$B$611,0))),"")</f>
        <v/>
      </c>
      <c r="F798" s="136"/>
      <c r="G798" s="137"/>
      <c r="H798" s="102"/>
      <c r="I798" s="100"/>
      <c r="J798" s="103"/>
      <c r="K798" s="81"/>
      <c r="L798" s="100"/>
      <c r="M798" s="103"/>
      <c r="N798" s="81"/>
    </row>
    <row r="799" spans="1:14">
      <c r="A799" s="77"/>
      <c r="B799" s="131"/>
      <c r="C799" s="135"/>
      <c r="D799" s="79" t="str">
        <f>IFERROR(IF(C799="No CAS","",INDEX('DEQ Pollutant List'!$C$7:$C$611,MATCH('5. Pollutant Emissions - MB'!C799,'DEQ Pollutant List'!$B$7:$B$611,0))),"")</f>
        <v/>
      </c>
      <c r="E799" s="113" t="str">
        <f>IFERROR(IF(OR($C799="",$C799="No CAS"),INDEX('DEQ Pollutant List'!$A$7:$A$611,MATCH($D799,'DEQ Pollutant List'!$C$7:$C$611,0)),INDEX('DEQ Pollutant List'!$A$7:$A$611,MATCH($C799,'DEQ Pollutant List'!$B$7:$B$611,0))),"")</f>
        <v/>
      </c>
      <c r="F799" s="136"/>
      <c r="G799" s="137"/>
      <c r="H799" s="102"/>
      <c r="I799" s="100"/>
      <c r="J799" s="103"/>
      <c r="K799" s="81"/>
      <c r="L799" s="100"/>
      <c r="M799" s="103"/>
      <c r="N799" s="81"/>
    </row>
    <row r="800" spans="1:14">
      <c r="A800" s="77"/>
      <c r="B800" s="131"/>
      <c r="C800" s="135"/>
      <c r="D800" s="79" t="str">
        <f>IFERROR(IF(C800="No CAS","",INDEX('DEQ Pollutant List'!$C$7:$C$611,MATCH('5. Pollutant Emissions - MB'!C800,'DEQ Pollutant List'!$B$7:$B$611,0))),"")</f>
        <v/>
      </c>
      <c r="E800" s="113" t="str">
        <f>IFERROR(IF(OR($C800="",$C800="No CAS"),INDEX('DEQ Pollutant List'!$A$7:$A$611,MATCH($D800,'DEQ Pollutant List'!$C$7:$C$611,0)),INDEX('DEQ Pollutant List'!$A$7:$A$611,MATCH($C800,'DEQ Pollutant List'!$B$7:$B$611,0))),"")</f>
        <v/>
      </c>
      <c r="F800" s="136"/>
      <c r="G800" s="137"/>
      <c r="H800" s="102"/>
      <c r="I800" s="100"/>
      <c r="J800" s="103"/>
      <c r="K800" s="81"/>
      <c r="L800" s="100"/>
      <c r="M800" s="103"/>
      <c r="N800" s="81"/>
    </row>
    <row r="801" spans="1:14">
      <c r="A801" s="77"/>
      <c r="B801" s="131"/>
      <c r="C801" s="135"/>
      <c r="D801" s="79" t="str">
        <f>IFERROR(IF(C801="No CAS","",INDEX('DEQ Pollutant List'!$C$7:$C$611,MATCH('5. Pollutant Emissions - MB'!C801,'DEQ Pollutant List'!$B$7:$B$611,0))),"")</f>
        <v/>
      </c>
      <c r="E801" s="113" t="str">
        <f>IFERROR(IF(OR($C801="",$C801="No CAS"),INDEX('DEQ Pollutant List'!$A$7:$A$611,MATCH($D801,'DEQ Pollutant List'!$C$7:$C$611,0)),INDEX('DEQ Pollutant List'!$A$7:$A$611,MATCH($C801,'DEQ Pollutant List'!$B$7:$B$611,0))),"")</f>
        <v/>
      </c>
      <c r="F801" s="136"/>
      <c r="G801" s="137"/>
      <c r="H801" s="102"/>
      <c r="I801" s="100"/>
      <c r="J801" s="103"/>
      <c r="K801" s="81"/>
      <c r="L801" s="100"/>
      <c r="M801" s="103"/>
      <c r="N801" s="81"/>
    </row>
    <row r="802" spans="1:14">
      <c r="A802" s="77"/>
      <c r="B802" s="131"/>
      <c r="C802" s="135"/>
      <c r="D802" s="79" t="str">
        <f>IFERROR(IF(C802="No CAS","",INDEX('DEQ Pollutant List'!$C$7:$C$611,MATCH('5. Pollutant Emissions - MB'!C802,'DEQ Pollutant List'!$B$7:$B$611,0))),"")</f>
        <v/>
      </c>
      <c r="E802" s="113" t="str">
        <f>IFERROR(IF(OR($C802="",$C802="No CAS"),INDEX('DEQ Pollutant List'!$A$7:$A$611,MATCH($D802,'DEQ Pollutant List'!$C$7:$C$611,0)),INDEX('DEQ Pollutant List'!$A$7:$A$611,MATCH($C802,'DEQ Pollutant List'!$B$7:$B$611,0))),"")</f>
        <v/>
      </c>
      <c r="F802" s="136"/>
      <c r="G802" s="137"/>
      <c r="H802" s="102"/>
      <c r="I802" s="100"/>
      <c r="J802" s="103"/>
      <c r="K802" s="81"/>
      <c r="L802" s="100"/>
      <c r="M802" s="103"/>
      <c r="N802" s="81"/>
    </row>
    <row r="803" spans="1:14">
      <c r="A803" s="77"/>
      <c r="B803" s="131"/>
      <c r="C803" s="135"/>
      <c r="D803" s="79" t="str">
        <f>IFERROR(IF(C803="No CAS","",INDEX('DEQ Pollutant List'!$C$7:$C$611,MATCH('5. Pollutant Emissions - MB'!C803,'DEQ Pollutant List'!$B$7:$B$611,0))),"")</f>
        <v/>
      </c>
      <c r="E803" s="113" t="str">
        <f>IFERROR(IF(OR($C803="",$C803="No CAS"),INDEX('DEQ Pollutant List'!$A$7:$A$611,MATCH($D803,'DEQ Pollutant List'!$C$7:$C$611,0)),INDEX('DEQ Pollutant List'!$A$7:$A$611,MATCH($C803,'DEQ Pollutant List'!$B$7:$B$611,0))),"")</f>
        <v/>
      </c>
      <c r="F803" s="136"/>
      <c r="G803" s="137"/>
      <c r="H803" s="102"/>
      <c r="I803" s="100"/>
      <c r="J803" s="103"/>
      <c r="K803" s="81"/>
      <c r="L803" s="100"/>
      <c r="M803" s="103"/>
      <c r="N803" s="81"/>
    </row>
    <row r="804" spans="1:14">
      <c r="A804" s="77"/>
      <c r="B804" s="131"/>
      <c r="C804" s="135"/>
      <c r="D804" s="79" t="str">
        <f>IFERROR(IF(C804="No CAS","",INDEX('DEQ Pollutant List'!$C$7:$C$611,MATCH('5. Pollutant Emissions - MB'!C804,'DEQ Pollutant List'!$B$7:$B$611,0))),"")</f>
        <v/>
      </c>
      <c r="E804" s="113" t="str">
        <f>IFERROR(IF(OR($C804="",$C804="No CAS"),INDEX('DEQ Pollutant List'!$A$7:$A$611,MATCH($D804,'DEQ Pollutant List'!$C$7:$C$611,0)),INDEX('DEQ Pollutant List'!$A$7:$A$611,MATCH($C804,'DEQ Pollutant List'!$B$7:$B$611,0))),"")</f>
        <v/>
      </c>
      <c r="F804" s="136"/>
      <c r="G804" s="137"/>
      <c r="H804" s="102"/>
      <c r="I804" s="100"/>
      <c r="J804" s="103"/>
      <c r="K804" s="81"/>
      <c r="L804" s="100"/>
      <c r="M804" s="103"/>
      <c r="N804" s="81"/>
    </row>
    <row r="805" spans="1:14">
      <c r="A805" s="77"/>
      <c r="B805" s="131"/>
      <c r="C805" s="135"/>
      <c r="D805" s="79" t="str">
        <f>IFERROR(IF(C805="No CAS","",INDEX('DEQ Pollutant List'!$C$7:$C$611,MATCH('5. Pollutant Emissions - MB'!C805,'DEQ Pollutant List'!$B$7:$B$611,0))),"")</f>
        <v/>
      </c>
      <c r="E805" s="113" t="str">
        <f>IFERROR(IF(OR($C805="",$C805="No CAS"),INDEX('DEQ Pollutant List'!$A$7:$A$611,MATCH($D805,'DEQ Pollutant List'!$C$7:$C$611,0)),INDEX('DEQ Pollutant List'!$A$7:$A$611,MATCH($C805,'DEQ Pollutant List'!$B$7:$B$611,0))),"")</f>
        <v/>
      </c>
      <c r="F805" s="136"/>
      <c r="G805" s="137"/>
      <c r="H805" s="102"/>
      <c r="I805" s="100"/>
      <c r="J805" s="103"/>
      <c r="K805" s="81"/>
      <c r="L805" s="100"/>
      <c r="M805" s="103"/>
      <c r="N805" s="81"/>
    </row>
    <row r="806" spans="1:14">
      <c r="A806" s="77"/>
      <c r="B806" s="131"/>
      <c r="C806" s="135"/>
      <c r="D806" s="79" t="str">
        <f>IFERROR(IF(C806="No CAS","",INDEX('DEQ Pollutant List'!$C$7:$C$611,MATCH('5. Pollutant Emissions - MB'!C806,'DEQ Pollutant List'!$B$7:$B$611,0))),"")</f>
        <v/>
      </c>
      <c r="E806" s="113" t="str">
        <f>IFERROR(IF(OR($C806="",$C806="No CAS"),INDEX('DEQ Pollutant List'!$A$7:$A$611,MATCH($D806,'DEQ Pollutant List'!$C$7:$C$611,0)),INDEX('DEQ Pollutant List'!$A$7:$A$611,MATCH($C806,'DEQ Pollutant List'!$B$7:$B$611,0))),"")</f>
        <v/>
      </c>
      <c r="F806" s="136"/>
      <c r="G806" s="137"/>
      <c r="H806" s="102"/>
      <c r="I806" s="100"/>
      <c r="J806" s="103"/>
      <c r="K806" s="81"/>
      <c r="L806" s="100"/>
      <c r="M806" s="103"/>
      <c r="N806" s="81"/>
    </row>
    <row r="807" spans="1:14">
      <c r="A807" s="77"/>
      <c r="B807" s="131"/>
      <c r="C807" s="135"/>
      <c r="D807" s="79" t="str">
        <f>IFERROR(IF(C807="No CAS","",INDEX('DEQ Pollutant List'!$C$7:$C$611,MATCH('5. Pollutant Emissions - MB'!C807,'DEQ Pollutant List'!$B$7:$B$611,0))),"")</f>
        <v/>
      </c>
      <c r="E807" s="113" t="str">
        <f>IFERROR(IF(OR($C807="",$C807="No CAS"),INDEX('DEQ Pollutant List'!$A$7:$A$611,MATCH($D807,'DEQ Pollutant List'!$C$7:$C$611,0)),INDEX('DEQ Pollutant List'!$A$7:$A$611,MATCH($C807,'DEQ Pollutant List'!$B$7:$B$611,0))),"")</f>
        <v/>
      </c>
      <c r="F807" s="136"/>
      <c r="G807" s="137"/>
      <c r="H807" s="102"/>
      <c r="I807" s="100"/>
      <c r="J807" s="103"/>
      <c r="K807" s="81"/>
      <c r="L807" s="100"/>
      <c r="M807" s="103"/>
      <c r="N807" s="81"/>
    </row>
    <row r="808" spans="1:14">
      <c r="A808" s="77"/>
      <c r="B808" s="131"/>
      <c r="C808" s="135"/>
      <c r="D808" s="79" t="str">
        <f>IFERROR(IF(C808="No CAS","",INDEX('DEQ Pollutant List'!$C$7:$C$611,MATCH('5. Pollutant Emissions - MB'!C808,'DEQ Pollutant List'!$B$7:$B$611,0))),"")</f>
        <v/>
      </c>
      <c r="E808" s="113" t="str">
        <f>IFERROR(IF(OR($C808="",$C808="No CAS"),INDEX('DEQ Pollutant List'!$A$7:$A$611,MATCH($D808,'DEQ Pollutant List'!$C$7:$C$611,0)),INDEX('DEQ Pollutant List'!$A$7:$A$611,MATCH($C808,'DEQ Pollutant List'!$B$7:$B$611,0))),"")</f>
        <v/>
      </c>
      <c r="F808" s="136"/>
      <c r="G808" s="137"/>
      <c r="H808" s="102"/>
      <c r="I808" s="100"/>
      <c r="J808" s="103"/>
      <c r="K808" s="81"/>
      <c r="L808" s="100"/>
      <c r="M808" s="103"/>
      <c r="N808" s="81"/>
    </row>
    <row r="809" spans="1:14">
      <c r="A809" s="77"/>
      <c r="B809" s="131"/>
      <c r="C809" s="135"/>
      <c r="D809" s="79" t="str">
        <f>IFERROR(IF(C809="No CAS","",INDEX('DEQ Pollutant List'!$C$7:$C$611,MATCH('5. Pollutant Emissions - MB'!C809,'DEQ Pollutant List'!$B$7:$B$611,0))),"")</f>
        <v/>
      </c>
      <c r="E809" s="113" t="str">
        <f>IFERROR(IF(OR($C809="",$C809="No CAS"),INDEX('DEQ Pollutant List'!$A$7:$A$611,MATCH($D809,'DEQ Pollutant List'!$C$7:$C$611,0)),INDEX('DEQ Pollutant List'!$A$7:$A$611,MATCH($C809,'DEQ Pollutant List'!$B$7:$B$611,0))),"")</f>
        <v/>
      </c>
      <c r="F809" s="136"/>
      <c r="G809" s="137"/>
      <c r="H809" s="102"/>
      <c r="I809" s="100"/>
      <c r="J809" s="103"/>
      <c r="K809" s="81"/>
      <c r="L809" s="100"/>
      <c r="M809" s="103"/>
      <c r="N809" s="81"/>
    </row>
    <row r="810" spans="1:14">
      <c r="A810" s="77"/>
      <c r="B810" s="131"/>
      <c r="C810" s="135"/>
      <c r="D810" s="79" t="str">
        <f>IFERROR(IF(C810="No CAS","",INDEX('DEQ Pollutant List'!$C$7:$C$611,MATCH('5. Pollutant Emissions - MB'!C810,'DEQ Pollutant List'!$B$7:$B$611,0))),"")</f>
        <v/>
      </c>
      <c r="E810" s="113" t="str">
        <f>IFERROR(IF(OR($C810="",$C810="No CAS"),INDEX('DEQ Pollutant List'!$A$7:$A$611,MATCH($D810,'DEQ Pollutant List'!$C$7:$C$611,0)),INDEX('DEQ Pollutant List'!$A$7:$A$611,MATCH($C810,'DEQ Pollutant List'!$B$7:$B$611,0))),"")</f>
        <v/>
      </c>
      <c r="F810" s="136"/>
      <c r="G810" s="137"/>
      <c r="H810" s="102"/>
      <c r="I810" s="100"/>
      <c r="J810" s="103"/>
      <c r="K810" s="81"/>
      <c r="L810" s="100"/>
      <c r="M810" s="103"/>
      <c r="N810" s="81"/>
    </row>
    <row r="811" spans="1:14">
      <c r="A811" s="77"/>
      <c r="B811" s="131"/>
      <c r="C811" s="135"/>
      <c r="D811" s="79" t="str">
        <f>IFERROR(IF(C811="No CAS","",INDEX('DEQ Pollutant List'!$C$7:$C$611,MATCH('5. Pollutant Emissions - MB'!C811,'DEQ Pollutant List'!$B$7:$B$611,0))),"")</f>
        <v/>
      </c>
      <c r="E811" s="113" t="str">
        <f>IFERROR(IF(OR($C811="",$C811="No CAS"),INDEX('DEQ Pollutant List'!$A$7:$A$611,MATCH($D811,'DEQ Pollutant List'!$C$7:$C$611,0)),INDEX('DEQ Pollutant List'!$A$7:$A$611,MATCH($C811,'DEQ Pollutant List'!$B$7:$B$611,0))),"")</f>
        <v/>
      </c>
      <c r="F811" s="136"/>
      <c r="G811" s="137"/>
      <c r="H811" s="102"/>
      <c r="I811" s="100"/>
      <c r="J811" s="103"/>
      <c r="K811" s="81"/>
      <c r="L811" s="100"/>
      <c r="M811" s="103"/>
      <c r="N811" s="81"/>
    </row>
    <row r="812" spans="1:14">
      <c r="A812" s="77"/>
      <c r="B812" s="131"/>
      <c r="C812" s="135"/>
      <c r="D812" s="79" t="str">
        <f>IFERROR(IF(C812="No CAS","",INDEX('DEQ Pollutant List'!$C$7:$C$611,MATCH('5. Pollutant Emissions - MB'!C812,'DEQ Pollutant List'!$B$7:$B$611,0))),"")</f>
        <v/>
      </c>
      <c r="E812" s="113" t="str">
        <f>IFERROR(IF(OR($C812="",$C812="No CAS"),INDEX('DEQ Pollutant List'!$A$7:$A$611,MATCH($D812,'DEQ Pollutant List'!$C$7:$C$611,0)),INDEX('DEQ Pollutant List'!$A$7:$A$611,MATCH($C812,'DEQ Pollutant List'!$B$7:$B$611,0))),"")</f>
        <v/>
      </c>
      <c r="F812" s="136"/>
      <c r="G812" s="137"/>
      <c r="H812" s="102"/>
      <c r="I812" s="100"/>
      <c r="J812" s="103"/>
      <c r="K812" s="81"/>
      <c r="L812" s="100"/>
      <c r="M812" s="103"/>
      <c r="N812" s="81"/>
    </row>
    <row r="813" spans="1:14">
      <c r="A813" s="77"/>
      <c r="B813" s="131"/>
      <c r="C813" s="135"/>
      <c r="D813" s="79" t="str">
        <f>IFERROR(IF(C813="No CAS","",INDEX('DEQ Pollutant List'!$C$7:$C$611,MATCH('5. Pollutant Emissions - MB'!C813,'DEQ Pollutant List'!$B$7:$B$611,0))),"")</f>
        <v/>
      </c>
      <c r="E813" s="113" t="str">
        <f>IFERROR(IF(OR($C813="",$C813="No CAS"),INDEX('DEQ Pollutant List'!$A$7:$A$611,MATCH($D813,'DEQ Pollutant List'!$C$7:$C$611,0)),INDEX('DEQ Pollutant List'!$A$7:$A$611,MATCH($C813,'DEQ Pollutant List'!$B$7:$B$611,0))),"")</f>
        <v/>
      </c>
      <c r="F813" s="136"/>
      <c r="G813" s="137"/>
      <c r="H813" s="102"/>
      <c r="I813" s="100"/>
      <c r="J813" s="103"/>
      <c r="K813" s="81"/>
      <c r="L813" s="100"/>
      <c r="M813" s="103"/>
      <c r="N813" s="81"/>
    </row>
    <row r="814" spans="1:14">
      <c r="A814" s="77"/>
      <c r="B814" s="131"/>
      <c r="C814" s="135"/>
      <c r="D814" s="79" t="str">
        <f>IFERROR(IF(C814="No CAS","",INDEX('DEQ Pollutant List'!$C$7:$C$611,MATCH('5. Pollutant Emissions - MB'!C814,'DEQ Pollutant List'!$B$7:$B$611,0))),"")</f>
        <v/>
      </c>
      <c r="E814" s="113" t="str">
        <f>IFERROR(IF(OR($C814="",$C814="No CAS"),INDEX('DEQ Pollutant List'!$A$7:$A$611,MATCH($D814,'DEQ Pollutant List'!$C$7:$C$611,0)),INDEX('DEQ Pollutant List'!$A$7:$A$611,MATCH($C814,'DEQ Pollutant List'!$B$7:$B$611,0))),"")</f>
        <v/>
      </c>
      <c r="F814" s="136"/>
      <c r="G814" s="137"/>
      <c r="H814" s="102"/>
      <c r="I814" s="100"/>
      <c r="J814" s="103"/>
      <c r="K814" s="81"/>
      <c r="L814" s="100"/>
      <c r="M814" s="103"/>
      <c r="N814" s="81"/>
    </row>
    <row r="815" spans="1:14">
      <c r="A815" s="77"/>
      <c r="B815" s="131"/>
      <c r="C815" s="135"/>
      <c r="D815" s="79" t="str">
        <f>IFERROR(IF(C815="No CAS","",INDEX('DEQ Pollutant List'!$C$7:$C$611,MATCH('5. Pollutant Emissions - MB'!C815,'DEQ Pollutant List'!$B$7:$B$611,0))),"")</f>
        <v/>
      </c>
      <c r="E815" s="113" t="str">
        <f>IFERROR(IF(OR($C815="",$C815="No CAS"),INDEX('DEQ Pollutant List'!$A$7:$A$611,MATCH($D815,'DEQ Pollutant List'!$C$7:$C$611,0)),INDEX('DEQ Pollutant List'!$A$7:$A$611,MATCH($C815,'DEQ Pollutant List'!$B$7:$B$611,0))),"")</f>
        <v/>
      </c>
      <c r="F815" s="136"/>
      <c r="G815" s="137"/>
      <c r="H815" s="102"/>
      <c r="I815" s="100"/>
      <c r="J815" s="103"/>
      <c r="K815" s="81"/>
      <c r="L815" s="100"/>
      <c r="M815" s="103"/>
      <c r="N815" s="81"/>
    </row>
    <row r="816" spans="1:14">
      <c r="A816" s="77"/>
      <c r="B816" s="131"/>
      <c r="C816" s="135"/>
      <c r="D816" s="79" t="str">
        <f>IFERROR(IF(C816="No CAS","",INDEX('DEQ Pollutant List'!$C$7:$C$611,MATCH('5. Pollutant Emissions - MB'!C816,'DEQ Pollutant List'!$B$7:$B$611,0))),"")</f>
        <v/>
      </c>
      <c r="E816" s="113" t="str">
        <f>IFERROR(IF(OR($C816="",$C816="No CAS"),INDEX('DEQ Pollutant List'!$A$7:$A$611,MATCH($D816,'DEQ Pollutant List'!$C$7:$C$611,0)),INDEX('DEQ Pollutant List'!$A$7:$A$611,MATCH($C816,'DEQ Pollutant List'!$B$7:$B$611,0))),"")</f>
        <v/>
      </c>
      <c r="F816" s="136"/>
      <c r="G816" s="137"/>
      <c r="H816" s="102"/>
      <c r="I816" s="100"/>
      <c r="J816" s="103"/>
      <c r="K816" s="81"/>
      <c r="L816" s="100"/>
      <c r="M816" s="103"/>
      <c r="N816" s="81"/>
    </row>
    <row r="817" spans="1:14">
      <c r="A817" s="77"/>
      <c r="B817" s="131"/>
      <c r="C817" s="135"/>
      <c r="D817" s="79" t="str">
        <f>IFERROR(IF(C817="No CAS","",INDEX('DEQ Pollutant List'!$C$7:$C$611,MATCH('5. Pollutant Emissions - MB'!C817,'DEQ Pollutant List'!$B$7:$B$611,0))),"")</f>
        <v/>
      </c>
      <c r="E817" s="113" t="str">
        <f>IFERROR(IF(OR($C817="",$C817="No CAS"),INDEX('DEQ Pollutant List'!$A$7:$A$611,MATCH($D817,'DEQ Pollutant List'!$C$7:$C$611,0)),INDEX('DEQ Pollutant List'!$A$7:$A$611,MATCH($C817,'DEQ Pollutant List'!$B$7:$B$611,0))),"")</f>
        <v/>
      </c>
      <c r="F817" s="136"/>
      <c r="G817" s="137"/>
      <c r="H817" s="102"/>
      <c r="I817" s="100"/>
      <c r="J817" s="103"/>
      <c r="K817" s="81"/>
      <c r="L817" s="100"/>
      <c r="M817" s="103"/>
      <c r="N817" s="81"/>
    </row>
    <row r="818" spans="1:14">
      <c r="A818" s="77"/>
      <c r="B818" s="131"/>
      <c r="C818" s="135"/>
      <c r="D818" s="79" t="str">
        <f>IFERROR(IF(C818="No CAS","",INDEX('DEQ Pollutant List'!$C$7:$C$611,MATCH('5. Pollutant Emissions - MB'!C818,'DEQ Pollutant List'!$B$7:$B$611,0))),"")</f>
        <v/>
      </c>
      <c r="E818" s="113" t="str">
        <f>IFERROR(IF(OR($C818="",$C818="No CAS"),INDEX('DEQ Pollutant List'!$A$7:$A$611,MATCH($D818,'DEQ Pollutant List'!$C$7:$C$611,0)),INDEX('DEQ Pollutant List'!$A$7:$A$611,MATCH($C818,'DEQ Pollutant List'!$B$7:$B$611,0))),"")</f>
        <v/>
      </c>
      <c r="F818" s="136"/>
      <c r="G818" s="137"/>
      <c r="H818" s="102"/>
      <c r="I818" s="100"/>
      <c r="J818" s="103"/>
      <c r="K818" s="81"/>
      <c r="L818" s="100"/>
      <c r="M818" s="103"/>
      <c r="N818" s="81"/>
    </row>
    <row r="819" spans="1:14">
      <c r="A819" s="77"/>
      <c r="B819" s="131"/>
      <c r="C819" s="135"/>
      <c r="D819" s="79" t="str">
        <f>IFERROR(IF(C819="No CAS","",INDEX('DEQ Pollutant List'!$C$7:$C$611,MATCH('5. Pollutant Emissions - MB'!C819,'DEQ Pollutant List'!$B$7:$B$611,0))),"")</f>
        <v/>
      </c>
      <c r="E819" s="113" t="str">
        <f>IFERROR(IF(OR($C819="",$C819="No CAS"),INDEX('DEQ Pollutant List'!$A$7:$A$611,MATCH($D819,'DEQ Pollutant List'!$C$7:$C$611,0)),INDEX('DEQ Pollutant List'!$A$7:$A$611,MATCH($C819,'DEQ Pollutant List'!$B$7:$B$611,0))),"")</f>
        <v/>
      </c>
      <c r="F819" s="136"/>
      <c r="G819" s="137"/>
      <c r="H819" s="102"/>
      <c r="I819" s="100"/>
      <c r="J819" s="103"/>
      <c r="K819" s="81"/>
      <c r="L819" s="100"/>
      <c r="M819" s="103"/>
      <c r="N819" s="81"/>
    </row>
    <row r="820" spans="1:14">
      <c r="A820" s="77"/>
      <c r="B820" s="131"/>
      <c r="C820" s="135"/>
      <c r="D820" s="79" t="str">
        <f>IFERROR(IF(C820="No CAS","",INDEX('DEQ Pollutant List'!$C$7:$C$611,MATCH('5. Pollutant Emissions - MB'!C820,'DEQ Pollutant List'!$B$7:$B$611,0))),"")</f>
        <v/>
      </c>
      <c r="E820" s="113"/>
      <c r="F820" s="136"/>
      <c r="G820" s="137"/>
      <c r="H820" s="102"/>
      <c r="I820" s="100"/>
      <c r="J820" s="103"/>
      <c r="K820" s="81"/>
      <c r="L820" s="100"/>
      <c r="M820" s="103"/>
      <c r="N820" s="81"/>
    </row>
    <row r="821" spans="1:14">
      <c r="A821" s="77"/>
      <c r="B821" s="131"/>
      <c r="C821" s="135"/>
      <c r="D821" s="79" t="str">
        <f>IFERROR(IF(C821="No CAS","",INDEX('DEQ Pollutant List'!$C$7:$C$611,MATCH('5. Pollutant Emissions - MB'!C821,'DEQ Pollutant List'!$B$7:$B$611,0))),"")</f>
        <v/>
      </c>
      <c r="E821" s="113"/>
      <c r="F821" s="136"/>
      <c r="G821" s="137"/>
      <c r="H821" s="102"/>
      <c r="I821" s="100"/>
      <c r="J821" s="103"/>
      <c r="K821" s="81"/>
      <c r="L821" s="100"/>
      <c r="M821" s="103"/>
      <c r="N821" s="81"/>
    </row>
    <row r="822" spans="1:14">
      <c r="A822" s="77"/>
      <c r="B822" s="131"/>
      <c r="C822" s="135"/>
      <c r="D822" s="79" t="str">
        <f>IFERROR(IF(C822="No CAS","",INDEX('DEQ Pollutant List'!$C$7:$C$611,MATCH('5. Pollutant Emissions - MB'!C822,'DEQ Pollutant List'!$B$7:$B$611,0))),"")</f>
        <v/>
      </c>
      <c r="E822" s="113"/>
      <c r="F822" s="136"/>
      <c r="G822" s="137"/>
      <c r="H822" s="102"/>
      <c r="I822" s="100"/>
      <c r="J822" s="103"/>
      <c r="K822" s="81"/>
      <c r="L822" s="100"/>
      <c r="M822" s="103"/>
      <c r="N822" s="81"/>
    </row>
    <row r="823" spans="1:14">
      <c r="A823" s="77"/>
      <c r="B823" s="131"/>
      <c r="C823" s="135"/>
      <c r="D823" s="79" t="str">
        <f>IFERROR(IF(C823="No CAS","",INDEX('DEQ Pollutant List'!$C$7:$C$611,MATCH('5. Pollutant Emissions - MB'!C823,'DEQ Pollutant List'!$B$7:$B$611,0))),"")</f>
        <v/>
      </c>
      <c r="E823" s="113"/>
      <c r="F823" s="136"/>
      <c r="G823" s="137"/>
      <c r="H823" s="102"/>
      <c r="I823" s="100"/>
      <c r="J823" s="103"/>
      <c r="K823" s="81"/>
      <c r="L823" s="100"/>
      <c r="M823" s="103"/>
      <c r="N823" s="81"/>
    </row>
    <row r="824" spans="1:14">
      <c r="A824" s="77"/>
      <c r="B824" s="131"/>
      <c r="C824" s="135"/>
      <c r="D824" s="79" t="str">
        <f>IFERROR(IF(C824="No CAS","",INDEX('DEQ Pollutant List'!$C$7:$C$611,MATCH('5. Pollutant Emissions - MB'!C824,'DEQ Pollutant List'!$B$7:$B$611,0))),"")</f>
        <v/>
      </c>
      <c r="E824" s="113"/>
      <c r="F824" s="136"/>
      <c r="G824" s="137"/>
      <c r="H824" s="102"/>
      <c r="I824" s="100"/>
      <c r="J824" s="103"/>
      <c r="K824" s="81"/>
      <c r="L824" s="100"/>
      <c r="M824" s="103"/>
      <c r="N824" s="81"/>
    </row>
    <row r="825" spans="1:14">
      <c r="A825" s="77"/>
      <c r="B825" s="131"/>
      <c r="C825" s="135"/>
      <c r="D825" s="79" t="str">
        <f>IFERROR(IF(C825="No CAS","",INDEX('DEQ Pollutant List'!$C$7:$C$611,MATCH('5. Pollutant Emissions - MB'!C825,'DEQ Pollutant List'!$B$7:$B$611,0))),"")</f>
        <v/>
      </c>
      <c r="E825" s="113"/>
      <c r="F825" s="136"/>
      <c r="G825" s="137"/>
      <c r="H825" s="102"/>
      <c r="I825" s="100"/>
      <c r="J825" s="103"/>
      <c r="K825" s="81"/>
      <c r="L825" s="100"/>
      <c r="M825" s="103"/>
      <c r="N825" s="81"/>
    </row>
    <row r="826" spans="1:14">
      <c r="A826" s="77"/>
      <c r="B826" s="131"/>
      <c r="C826" s="135"/>
      <c r="D826" s="79" t="str">
        <f>IFERROR(IF(C826="No CAS","",INDEX('DEQ Pollutant List'!$C$7:$C$611,MATCH('5. Pollutant Emissions - MB'!C826,'DEQ Pollutant List'!$B$7:$B$611,0))),"")</f>
        <v/>
      </c>
      <c r="E826" s="113"/>
      <c r="F826" s="136"/>
      <c r="G826" s="137"/>
      <c r="H826" s="102"/>
      <c r="I826" s="100"/>
      <c r="J826" s="103"/>
      <c r="K826" s="81"/>
      <c r="L826" s="100"/>
      <c r="M826" s="103"/>
      <c r="N826" s="81"/>
    </row>
    <row r="827" spans="1:14">
      <c r="A827" s="77"/>
      <c r="B827" s="131"/>
      <c r="C827" s="135"/>
      <c r="D827" s="79" t="str">
        <f>IFERROR(IF(C827="No CAS","",INDEX('DEQ Pollutant List'!$C$7:$C$611,MATCH('5. Pollutant Emissions - MB'!C827,'DEQ Pollutant List'!$B$7:$B$611,0))),"")</f>
        <v/>
      </c>
      <c r="E827" s="113"/>
      <c r="F827" s="136"/>
      <c r="G827" s="137"/>
      <c r="H827" s="102"/>
      <c r="I827" s="100"/>
      <c r="J827" s="103"/>
      <c r="K827" s="81"/>
      <c r="L827" s="100"/>
      <c r="M827" s="103"/>
      <c r="N827" s="81"/>
    </row>
    <row r="828" spans="1:14">
      <c r="A828" s="77"/>
      <c r="B828" s="131"/>
      <c r="C828" s="135"/>
      <c r="D828" s="79" t="str">
        <f>IFERROR(IF(C828="No CAS","",INDEX('DEQ Pollutant List'!$C$7:$C$611,MATCH('5. Pollutant Emissions - MB'!C828,'DEQ Pollutant List'!$B$7:$B$611,0))),"")</f>
        <v/>
      </c>
      <c r="E828" s="113"/>
      <c r="F828" s="136"/>
      <c r="G828" s="137"/>
      <c r="H828" s="102"/>
      <c r="I828" s="100"/>
      <c r="J828" s="103"/>
      <c r="K828" s="81"/>
      <c r="L828" s="100"/>
      <c r="M828" s="103"/>
      <c r="N828" s="81"/>
    </row>
    <row r="829" spans="1:14">
      <c r="A829" s="77"/>
      <c r="B829" s="131"/>
      <c r="C829" s="135"/>
      <c r="D829" s="79" t="str">
        <f>IFERROR(IF(C829="No CAS","",INDEX('DEQ Pollutant List'!$C$7:$C$611,MATCH('5. Pollutant Emissions - MB'!C829,'DEQ Pollutant List'!$B$7:$B$611,0))),"")</f>
        <v/>
      </c>
      <c r="E829" s="113"/>
      <c r="F829" s="136"/>
      <c r="G829" s="137"/>
      <c r="H829" s="102"/>
      <c r="I829" s="100"/>
      <c r="J829" s="103"/>
      <c r="K829" s="81"/>
      <c r="L829" s="100"/>
      <c r="M829" s="103"/>
      <c r="N829" s="81"/>
    </row>
    <row r="830" spans="1:14">
      <c r="A830" s="77"/>
      <c r="B830" s="131"/>
      <c r="C830" s="135"/>
      <c r="D830" s="79" t="str">
        <f>IFERROR(IF(C830="No CAS","",INDEX('DEQ Pollutant List'!$C$7:$C$611,MATCH('5. Pollutant Emissions - MB'!C830,'DEQ Pollutant List'!$B$7:$B$611,0))),"")</f>
        <v/>
      </c>
      <c r="E830" s="113"/>
      <c r="F830" s="136"/>
      <c r="G830" s="137"/>
      <c r="H830" s="102"/>
      <c r="I830" s="100"/>
      <c r="J830" s="103"/>
      <c r="K830" s="81"/>
      <c r="L830" s="100"/>
      <c r="M830" s="103"/>
      <c r="N830" s="81"/>
    </row>
    <row r="831" spans="1:14">
      <c r="A831" s="77"/>
      <c r="B831" s="131"/>
      <c r="C831" s="135"/>
      <c r="D831" s="79" t="str">
        <f>IFERROR(IF(C831="No CAS","",INDEX('DEQ Pollutant List'!$C$7:$C$611,MATCH('5. Pollutant Emissions - MB'!C831,'DEQ Pollutant List'!$B$7:$B$611,0))),"")</f>
        <v/>
      </c>
      <c r="E831" s="113"/>
      <c r="F831" s="136"/>
      <c r="G831" s="137"/>
      <c r="H831" s="102"/>
      <c r="I831" s="100"/>
      <c r="J831" s="103"/>
      <c r="K831" s="81"/>
      <c r="L831" s="100"/>
      <c r="M831" s="103"/>
      <c r="N831" s="81"/>
    </row>
    <row r="832" spans="1:14">
      <c r="A832" s="77"/>
      <c r="B832" s="131"/>
      <c r="C832" s="135"/>
      <c r="D832" s="79" t="str">
        <f>IFERROR(IF(C832="No CAS","",INDEX('DEQ Pollutant List'!$C$7:$C$611,MATCH('5. Pollutant Emissions - MB'!C832,'DEQ Pollutant List'!$B$7:$B$611,0))),"")</f>
        <v/>
      </c>
      <c r="E832" s="113"/>
      <c r="F832" s="136"/>
      <c r="G832" s="137"/>
      <c r="H832" s="102"/>
      <c r="I832" s="100"/>
      <c r="J832" s="103"/>
      <c r="K832" s="81"/>
      <c r="L832" s="100"/>
      <c r="M832" s="103"/>
      <c r="N832" s="81"/>
    </row>
    <row r="833" spans="1:14">
      <c r="A833" s="77"/>
      <c r="B833" s="131"/>
      <c r="C833" s="135"/>
      <c r="D833" s="79" t="str">
        <f>IFERROR(IF(C833="No CAS","",INDEX('DEQ Pollutant List'!$C$7:$C$611,MATCH('5. Pollutant Emissions - MB'!C833,'DEQ Pollutant List'!$B$7:$B$611,0))),"")</f>
        <v/>
      </c>
      <c r="E833" s="113"/>
      <c r="F833" s="136"/>
      <c r="G833" s="137"/>
      <c r="H833" s="102"/>
      <c r="I833" s="100"/>
      <c r="J833" s="103"/>
      <c r="K833" s="81"/>
      <c r="L833" s="100"/>
      <c r="M833" s="103"/>
      <c r="N833" s="81"/>
    </row>
    <row r="834" spans="1:14">
      <c r="A834" s="77"/>
      <c r="B834" s="131"/>
      <c r="C834" s="135"/>
      <c r="D834" s="79" t="str">
        <f>IFERROR(IF(C834="No CAS","",INDEX('DEQ Pollutant List'!$C$7:$C$611,MATCH('5. Pollutant Emissions - MB'!C834,'DEQ Pollutant List'!$B$7:$B$611,0))),"")</f>
        <v/>
      </c>
      <c r="E834" s="113"/>
      <c r="F834" s="136"/>
      <c r="G834" s="137"/>
      <c r="H834" s="102"/>
      <c r="I834" s="100"/>
      <c r="J834" s="103"/>
      <c r="K834" s="81"/>
      <c r="L834" s="100"/>
      <c r="M834" s="103"/>
      <c r="N834" s="81"/>
    </row>
    <row r="835" spans="1:14">
      <c r="A835" s="77"/>
      <c r="B835" s="131"/>
      <c r="C835" s="135"/>
      <c r="D835" s="79" t="str">
        <f>IFERROR(IF(C835="No CAS","",INDEX('DEQ Pollutant List'!$C$7:$C$611,MATCH('5. Pollutant Emissions - MB'!C835,'DEQ Pollutant List'!$B$7:$B$611,0))),"")</f>
        <v/>
      </c>
      <c r="E835" s="113"/>
      <c r="F835" s="136"/>
      <c r="G835" s="137"/>
      <c r="H835" s="102"/>
      <c r="I835" s="100"/>
      <c r="J835" s="103"/>
      <c r="K835" s="81"/>
      <c r="L835" s="100"/>
      <c r="M835" s="103"/>
      <c r="N835" s="81"/>
    </row>
    <row r="836" spans="1:14">
      <c r="A836" s="77"/>
      <c r="B836" s="131"/>
      <c r="C836" s="135"/>
      <c r="D836" s="79" t="str">
        <f>IFERROR(IF(C836="No CAS","",INDEX('DEQ Pollutant List'!$C$7:$C$611,MATCH('5. Pollutant Emissions - MB'!C836,'DEQ Pollutant List'!$B$7:$B$611,0))),"")</f>
        <v/>
      </c>
      <c r="E836" s="113" t="str">
        <f>IFERROR(IF(OR($C836="",$C836="No CAS"),INDEX('DEQ Pollutant List'!$A$7:$A$611,MATCH($D836,'DEQ Pollutant List'!$C$7:$C$611,0)),INDEX('DEQ Pollutant List'!$A$7:$A$611,MATCH($C836,'DEQ Pollutant List'!$B$7:$B$611,0))),"")</f>
        <v/>
      </c>
      <c r="F836" s="136"/>
      <c r="G836" s="137"/>
      <c r="H836" s="102"/>
      <c r="I836" s="100"/>
      <c r="J836" s="103"/>
      <c r="K836" s="81"/>
      <c r="L836" s="100"/>
      <c r="M836" s="103"/>
      <c r="N836" s="81"/>
    </row>
    <row r="837" spans="1:14">
      <c r="A837" s="77"/>
      <c r="B837" s="131"/>
      <c r="C837" s="135"/>
      <c r="D837" s="79" t="str">
        <f>IFERROR(IF(C837="No CAS","",INDEX('DEQ Pollutant List'!$C$7:$C$611,MATCH('5. Pollutant Emissions - MB'!C837,'DEQ Pollutant List'!$B$7:$B$611,0))),"")</f>
        <v/>
      </c>
      <c r="E837" s="113" t="str">
        <f>IFERROR(IF(OR($C837="",$C837="No CAS"),INDEX('DEQ Pollutant List'!$A$7:$A$611,MATCH($D837,'DEQ Pollutant List'!$C$7:$C$611,0)),INDEX('DEQ Pollutant List'!$A$7:$A$611,MATCH($C837,'DEQ Pollutant List'!$B$7:$B$611,0))),"")</f>
        <v/>
      </c>
      <c r="F837" s="136"/>
      <c r="G837" s="137"/>
      <c r="H837" s="102"/>
      <c r="I837" s="100"/>
      <c r="J837" s="103"/>
      <c r="K837" s="81"/>
      <c r="L837" s="100"/>
      <c r="M837" s="103"/>
      <c r="N837" s="81"/>
    </row>
    <row r="838" spans="1:14">
      <c r="A838" s="77"/>
      <c r="B838" s="131"/>
      <c r="C838" s="135"/>
      <c r="D838" s="79" t="str">
        <f>IFERROR(IF(C838="No CAS","",INDEX('DEQ Pollutant List'!$C$7:$C$611,MATCH('5. Pollutant Emissions - MB'!C838,'DEQ Pollutant List'!$B$7:$B$611,0))),"")</f>
        <v/>
      </c>
      <c r="E838" s="113" t="str">
        <f>IFERROR(IF(OR($C838="",$C838="No CAS"),INDEX('DEQ Pollutant List'!$A$7:$A$611,MATCH($D838,'DEQ Pollutant List'!$C$7:$C$611,0)),INDEX('DEQ Pollutant List'!$A$7:$A$611,MATCH($C838,'DEQ Pollutant List'!$B$7:$B$611,0))),"")</f>
        <v/>
      </c>
      <c r="F838" s="136"/>
      <c r="G838" s="137"/>
      <c r="H838" s="102"/>
      <c r="I838" s="100"/>
      <c r="J838" s="103"/>
      <c r="K838" s="81"/>
      <c r="L838" s="100"/>
      <c r="M838" s="103"/>
      <c r="N838" s="81"/>
    </row>
    <row r="839" spans="1:14">
      <c r="A839" s="77"/>
      <c r="B839" s="131"/>
      <c r="C839" s="135"/>
      <c r="D839" s="79" t="str">
        <f>IFERROR(IF(C839="No CAS","",INDEX('DEQ Pollutant List'!$C$7:$C$611,MATCH('5. Pollutant Emissions - MB'!C839,'DEQ Pollutant List'!$B$7:$B$611,0))),"")</f>
        <v/>
      </c>
      <c r="E839" s="113" t="str">
        <f>IFERROR(IF(OR($C839="",$C839="No CAS"),INDEX('DEQ Pollutant List'!$A$7:$A$611,MATCH($D839,'DEQ Pollutant List'!$C$7:$C$611,0)),INDEX('DEQ Pollutant List'!$A$7:$A$611,MATCH($C839,'DEQ Pollutant List'!$B$7:$B$611,0))),"")</f>
        <v/>
      </c>
      <c r="F839" s="136"/>
      <c r="G839" s="137"/>
      <c r="H839" s="102"/>
      <c r="I839" s="100"/>
      <c r="J839" s="103"/>
      <c r="K839" s="81"/>
      <c r="L839" s="100"/>
      <c r="M839" s="103"/>
      <c r="N839" s="81"/>
    </row>
    <row r="840" spans="1:14">
      <c r="A840" s="77"/>
      <c r="B840" s="131"/>
      <c r="C840" s="135"/>
      <c r="D840" s="79" t="str">
        <f>IFERROR(IF(C840="No CAS","",INDEX('DEQ Pollutant List'!$C$7:$C$611,MATCH('5. Pollutant Emissions - MB'!C840,'DEQ Pollutant List'!$B$7:$B$611,0))),"")</f>
        <v/>
      </c>
      <c r="E840" s="113" t="str">
        <f>IFERROR(IF(OR($C840="",$C840="No CAS"),INDEX('DEQ Pollutant List'!$A$7:$A$611,MATCH($D840,'DEQ Pollutant List'!$C$7:$C$611,0)),INDEX('DEQ Pollutant List'!$A$7:$A$611,MATCH($C840,'DEQ Pollutant List'!$B$7:$B$611,0))),"")</f>
        <v/>
      </c>
      <c r="F840" s="136"/>
      <c r="G840" s="137"/>
      <c r="H840" s="102"/>
      <c r="I840" s="100"/>
      <c r="J840" s="103"/>
      <c r="K840" s="81"/>
      <c r="L840" s="100"/>
      <c r="M840" s="103"/>
      <c r="N840" s="81"/>
    </row>
    <row r="841" spans="1:14">
      <c r="A841" s="77"/>
      <c r="B841" s="131"/>
      <c r="C841" s="135"/>
      <c r="D841" s="79" t="str">
        <f>IFERROR(IF(C841="No CAS","",INDEX('DEQ Pollutant List'!$C$7:$C$611,MATCH('5. Pollutant Emissions - MB'!C841,'DEQ Pollutant List'!$B$7:$B$611,0))),"")</f>
        <v/>
      </c>
      <c r="E841" s="113" t="str">
        <f>IFERROR(IF(OR($C841="",$C841="No CAS"),INDEX('DEQ Pollutant List'!$A$7:$A$611,MATCH($D841,'DEQ Pollutant List'!$C$7:$C$611,0)),INDEX('DEQ Pollutant List'!$A$7:$A$611,MATCH($C841,'DEQ Pollutant List'!$B$7:$B$611,0))),"")</f>
        <v/>
      </c>
      <c r="F841" s="136"/>
      <c r="G841" s="137"/>
      <c r="H841" s="102"/>
      <c r="I841" s="100"/>
      <c r="J841" s="103"/>
      <c r="K841" s="81"/>
      <c r="L841" s="100"/>
      <c r="M841" s="103"/>
      <c r="N841" s="81"/>
    </row>
    <row r="842" spans="1:14">
      <c r="A842" s="77"/>
      <c r="B842" s="131"/>
      <c r="C842" s="135"/>
      <c r="D842" s="79" t="str">
        <f>IFERROR(IF(C842="No CAS","",INDEX('DEQ Pollutant List'!$C$7:$C$611,MATCH('5. Pollutant Emissions - MB'!C842,'DEQ Pollutant List'!$B$7:$B$611,0))),"")</f>
        <v/>
      </c>
      <c r="E842" s="113" t="str">
        <f>IFERROR(IF(OR($C842="",$C842="No CAS"),INDEX('DEQ Pollutant List'!$A$7:$A$611,MATCH($D842,'DEQ Pollutant List'!$C$7:$C$611,0)),INDEX('DEQ Pollutant List'!$A$7:$A$611,MATCH($C842,'DEQ Pollutant List'!$B$7:$B$611,0))),"")</f>
        <v/>
      </c>
      <c r="F842" s="136"/>
      <c r="G842" s="137"/>
      <c r="H842" s="102"/>
      <c r="I842" s="100"/>
      <c r="J842" s="103"/>
      <c r="K842" s="81"/>
      <c r="L842" s="100"/>
      <c r="M842" s="103"/>
      <c r="N842" s="81"/>
    </row>
    <row r="843" spans="1:14">
      <c r="A843" s="77"/>
      <c r="B843" s="131"/>
      <c r="C843" s="135"/>
      <c r="D843" s="79" t="str">
        <f>IFERROR(IF(C843="No CAS","",INDEX('DEQ Pollutant List'!$C$7:$C$611,MATCH('5. Pollutant Emissions - MB'!C843,'DEQ Pollutant List'!$B$7:$B$611,0))),"")</f>
        <v/>
      </c>
      <c r="E843" s="113" t="str">
        <f>IFERROR(IF(OR($C843="",$C843="No CAS"),INDEX('DEQ Pollutant List'!$A$7:$A$611,MATCH($D843,'DEQ Pollutant List'!$C$7:$C$611,0)),INDEX('DEQ Pollutant List'!$A$7:$A$611,MATCH($C843,'DEQ Pollutant List'!$B$7:$B$611,0))),"")</f>
        <v/>
      </c>
      <c r="F843" s="136"/>
      <c r="G843" s="137"/>
      <c r="H843" s="102"/>
      <c r="I843" s="100"/>
      <c r="J843" s="103"/>
      <c r="K843" s="81"/>
      <c r="L843" s="100"/>
      <c r="M843" s="103"/>
      <c r="N843" s="81"/>
    </row>
    <row r="844" spans="1:14">
      <c r="A844" s="77"/>
      <c r="B844" s="131"/>
      <c r="C844" s="135"/>
      <c r="D844" s="79" t="str">
        <f>IFERROR(IF(C844="No CAS","",INDEX('DEQ Pollutant List'!$C$7:$C$611,MATCH('5. Pollutant Emissions - MB'!C844,'DEQ Pollutant List'!$B$7:$B$611,0))),"")</f>
        <v/>
      </c>
      <c r="E844" s="113" t="str">
        <f>IFERROR(IF(OR($C844="",$C844="No CAS"),INDEX('DEQ Pollutant List'!$A$7:$A$611,MATCH($D844,'DEQ Pollutant List'!$C$7:$C$611,0)),INDEX('DEQ Pollutant List'!$A$7:$A$611,MATCH($C844,'DEQ Pollutant List'!$B$7:$B$611,0))),"")</f>
        <v/>
      </c>
      <c r="F844" s="136"/>
      <c r="G844" s="137"/>
      <c r="H844" s="102"/>
      <c r="I844" s="100"/>
      <c r="J844" s="103"/>
      <c r="K844" s="81"/>
      <c r="L844" s="100"/>
      <c r="M844" s="103"/>
      <c r="N844" s="81"/>
    </row>
    <row r="845" spans="1:14">
      <c r="A845" s="77"/>
      <c r="B845" s="131"/>
      <c r="C845" s="135"/>
      <c r="D845" s="79" t="str">
        <f>IFERROR(IF(C845="No CAS","",INDEX('DEQ Pollutant List'!$C$7:$C$611,MATCH('5. Pollutant Emissions - MB'!C845,'DEQ Pollutant List'!$B$7:$B$611,0))),"")</f>
        <v/>
      </c>
      <c r="E845" s="113" t="str">
        <f>IFERROR(IF(OR($C845="",$C845="No CAS"),INDEX('DEQ Pollutant List'!$A$7:$A$611,MATCH($D845,'DEQ Pollutant List'!$C$7:$C$611,0)),INDEX('DEQ Pollutant List'!$A$7:$A$611,MATCH($C845,'DEQ Pollutant List'!$B$7:$B$611,0))),"")</f>
        <v/>
      </c>
      <c r="F845" s="136"/>
      <c r="G845" s="137"/>
      <c r="H845" s="102"/>
      <c r="I845" s="100"/>
      <c r="J845" s="103"/>
      <c r="K845" s="81"/>
      <c r="L845" s="100"/>
      <c r="M845" s="103"/>
      <c r="N845" s="81"/>
    </row>
    <row r="846" spans="1:14">
      <c r="A846" s="77"/>
      <c r="B846" s="131"/>
      <c r="C846" s="135"/>
      <c r="D846" s="79" t="str">
        <f>IFERROR(IF(C846="No CAS","",INDEX('DEQ Pollutant List'!$C$7:$C$611,MATCH('5. Pollutant Emissions - MB'!C846,'DEQ Pollutant List'!$B$7:$B$611,0))),"")</f>
        <v/>
      </c>
      <c r="E846" s="113" t="str">
        <f>IFERROR(IF(OR($C846="",$C846="No CAS"),INDEX('DEQ Pollutant List'!$A$7:$A$611,MATCH($D846,'DEQ Pollutant List'!$C$7:$C$611,0)),INDEX('DEQ Pollutant List'!$A$7:$A$611,MATCH($C846,'DEQ Pollutant List'!$B$7:$B$611,0))),"")</f>
        <v/>
      </c>
      <c r="F846" s="136"/>
      <c r="G846" s="137"/>
      <c r="H846" s="102"/>
      <c r="I846" s="100"/>
      <c r="J846" s="103"/>
      <c r="K846" s="81"/>
      <c r="L846" s="100"/>
      <c r="M846" s="103"/>
      <c r="N846" s="81"/>
    </row>
    <row r="847" spans="1:14">
      <c r="A847" s="77"/>
      <c r="B847" s="131"/>
      <c r="C847" s="135"/>
      <c r="D847" s="79" t="str">
        <f>IFERROR(IF(C847="No CAS","",INDEX('DEQ Pollutant List'!$C$7:$C$611,MATCH('5. Pollutant Emissions - MB'!C847,'DEQ Pollutant List'!$B$7:$B$611,0))),"")</f>
        <v/>
      </c>
      <c r="E847" s="113" t="str">
        <f>IFERROR(IF(OR($C847="",$C847="No CAS"),INDEX('DEQ Pollutant List'!$A$7:$A$611,MATCH($D847,'DEQ Pollutant List'!$C$7:$C$611,0)),INDEX('DEQ Pollutant List'!$A$7:$A$611,MATCH($C847,'DEQ Pollutant List'!$B$7:$B$611,0))),"")</f>
        <v/>
      </c>
      <c r="F847" s="136"/>
      <c r="G847" s="137"/>
      <c r="H847" s="102"/>
      <c r="I847" s="100"/>
      <c r="J847" s="103"/>
      <c r="K847" s="81"/>
      <c r="L847" s="100"/>
      <c r="M847" s="103"/>
      <c r="N847" s="81"/>
    </row>
    <row r="848" spans="1:14">
      <c r="A848" s="77"/>
      <c r="B848" s="131"/>
      <c r="C848" s="135"/>
      <c r="D848" s="79" t="str">
        <f>IFERROR(IF(C848="No CAS","",INDEX('DEQ Pollutant List'!$C$7:$C$611,MATCH('5. Pollutant Emissions - MB'!C848,'DEQ Pollutant List'!$B$7:$B$611,0))),"")</f>
        <v/>
      </c>
      <c r="E848" s="113" t="str">
        <f>IFERROR(IF(OR($C848="",$C848="No CAS"),INDEX('DEQ Pollutant List'!$A$7:$A$611,MATCH($D848,'DEQ Pollutant List'!$C$7:$C$611,0)),INDEX('DEQ Pollutant List'!$A$7:$A$611,MATCH($C848,'DEQ Pollutant List'!$B$7:$B$611,0))),"")</f>
        <v/>
      </c>
      <c r="F848" s="136"/>
      <c r="G848" s="137"/>
      <c r="H848" s="102"/>
      <c r="I848" s="100"/>
      <c r="J848" s="103"/>
      <c r="K848" s="81"/>
      <c r="L848" s="100"/>
      <c r="M848" s="103"/>
      <c r="N848" s="81"/>
    </row>
    <row r="849" spans="1:14">
      <c r="A849" s="77"/>
      <c r="B849" s="131"/>
      <c r="C849" s="135"/>
      <c r="D849" s="79" t="str">
        <f>IFERROR(IF(C849="No CAS","",INDEX('DEQ Pollutant List'!$C$7:$C$611,MATCH('5. Pollutant Emissions - MB'!C849,'DEQ Pollutant List'!$B$7:$B$611,0))),"")</f>
        <v/>
      </c>
      <c r="E849" s="113" t="str">
        <f>IFERROR(IF(OR($C849="",$C849="No CAS"),INDEX('DEQ Pollutant List'!$A$7:$A$611,MATCH($D849,'DEQ Pollutant List'!$C$7:$C$611,0)),INDEX('DEQ Pollutant List'!$A$7:$A$611,MATCH($C849,'DEQ Pollutant List'!$B$7:$B$611,0))),"")</f>
        <v/>
      </c>
      <c r="F849" s="136"/>
      <c r="G849" s="137"/>
      <c r="H849" s="102"/>
      <c r="I849" s="100"/>
      <c r="J849" s="103"/>
      <c r="K849" s="81"/>
      <c r="L849" s="100"/>
      <c r="M849" s="103"/>
      <c r="N849" s="81"/>
    </row>
    <row r="850" spans="1:14">
      <c r="A850" s="77"/>
      <c r="B850" s="131"/>
      <c r="C850" s="135"/>
      <c r="D850" s="79" t="str">
        <f>IFERROR(IF(C850="No CAS","",INDEX('DEQ Pollutant List'!$C$7:$C$611,MATCH('5. Pollutant Emissions - MB'!C850,'DEQ Pollutant List'!$B$7:$B$611,0))),"")</f>
        <v/>
      </c>
      <c r="E850" s="113" t="str">
        <f>IFERROR(IF(OR($C850="",$C850="No CAS"),INDEX('DEQ Pollutant List'!$A$7:$A$611,MATCH($D850,'DEQ Pollutant List'!$C$7:$C$611,0)),INDEX('DEQ Pollutant List'!$A$7:$A$611,MATCH($C850,'DEQ Pollutant List'!$B$7:$B$611,0))),"")</f>
        <v/>
      </c>
      <c r="F850" s="136"/>
      <c r="G850" s="137"/>
      <c r="H850" s="102"/>
      <c r="I850" s="100"/>
      <c r="J850" s="103"/>
      <c r="K850" s="81"/>
      <c r="L850" s="100"/>
      <c r="M850" s="103"/>
      <c r="N850" s="81"/>
    </row>
    <row r="851" spans="1:14">
      <c r="A851" s="77"/>
      <c r="B851" s="131"/>
      <c r="C851" s="135"/>
      <c r="D851" s="79" t="str">
        <f>IFERROR(IF(C851="No CAS","",INDEX('DEQ Pollutant List'!$C$7:$C$611,MATCH('5. Pollutant Emissions - MB'!C851,'DEQ Pollutant List'!$B$7:$B$611,0))),"")</f>
        <v/>
      </c>
      <c r="E851" s="113"/>
      <c r="F851" s="136"/>
      <c r="G851" s="137"/>
      <c r="H851" s="102"/>
      <c r="I851" s="100"/>
      <c r="J851" s="103"/>
      <c r="K851" s="81"/>
      <c r="L851" s="100"/>
      <c r="M851" s="103"/>
      <c r="N851" s="81"/>
    </row>
    <row r="852" spans="1:14" ht="15.75" thickBot="1">
      <c r="A852" s="85"/>
      <c r="B852" s="133"/>
      <c r="C852" s="138"/>
      <c r="D852" s="79" t="str">
        <f>IFERROR(IF(C852="No CAS","",INDEX('DEQ Pollutant List'!$C$7:$C$611,MATCH('5. Pollutant Emissions - MB'!C852,'DEQ Pollutant List'!$B$7:$B$611,0))),"")</f>
        <v/>
      </c>
      <c r="E852" s="113" t="str">
        <f>IFERROR(IF(OR($C852="",$C852="No CAS"),INDEX('DEQ Pollutant List'!$A$7:$A$611,MATCH($D852,'DEQ Pollutant List'!$C$7:$C$611,0)),INDEX('DEQ Pollutant List'!$A$7:$A$611,MATCH($C852,'DEQ Pollutant List'!$B$7:$B$611,0))),"")</f>
        <v/>
      </c>
      <c r="F852" s="139"/>
      <c r="G852" s="140"/>
      <c r="H852" s="108"/>
      <c r="I852" s="106"/>
      <c r="J852" s="109"/>
      <c r="K852" s="89"/>
      <c r="L852" s="106"/>
      <c r="M852" s="109"/>
      <c r="N852" s="89"/>
    </row>
    <row r="853" spans="1:14">
      <c r="A853" s="238" t="s">
        <v>340</v>
      </c>
      <c r="B853" s="239"/>
      <c r="C853" s="239"/>
      <c r="D853" s="239"/>
      <c r="E853" s="239"/>
      <c r="F853" s="239"/>
      <c r="G853" s="239"/>
      <c r="H853" s="239"/>
      <c r="I853" s="239"/>
      <c r="J853" s="239"/>
      <c r="K853" s="239"/>
      <c r="L853" s="239"/>
      <c r="M853" s="239"/>
      <c r="N853" s="239"/>
    </row>
    <row r="854" spans="1:14">
      <c r="A854" s="241"/>
      <c r="B854" s="242"/>
      <c r="C854" s="242"/>
      <c r="D854" s="242"/>
      <c r="E854" s="242"/>
      <c r="F854" s="242"/>
      <c r="G854" s="242"/>
      <c r="H854" s="242"/>
      <c r="I854" s="242"/>
      <c r="J854" s="242"/>
      <c r="K854" s="242"/>
      <c r="L854" s="242"/>
      <c r="M854" s="242"/>
      <c r="N854" s="242"/>
    </row>
    <row r="855" spans="1:14" ht="15.75" thickBot="1">
      <c r="A855" s="244"/>
      <c r="B855" s="245"/>
      <c r="C855" s="245"/>
      <c r="D855" s="245"/>
      <c r="E855" s="245"/>
      <c r="F855" s="245"/>
      <c r="G855" s="245"/>
      <c r="H855" s="245"/>
      <c r="I855" s="245"/>
      <c r="J855" s="245"/>
      <c r="K855" s="245"/>
      <c r="L855" s="245"/>
      <c r="M855" s="245"/>
      <c r="N855" s="245"/>
    </row>
  </sheetData>
  <sheetProtection sheet="1" objects="1" insertRows="0"/>
  <mergeCells count="8">
    <mergeCell ref="I9:N9"/>
    <mergeCell ref="A853:N855"/>
    <mergeCell ref="F10:H10"/>
    <mergeCell ref="A10:A11"/>
    <mergeCell ref="B10:B11"/>
    <mergeCell ref="I10:K10"/>
    <mergeCell ref="L10:N10"/>
    <mergeCell ref="C10:E10"/>
  </mergeCells>
  <phoneticPr fontId="47" type="noConversion"/>
  <conditionalFormatting sqref="E12:E852">
    <cfRule type="containsBlanks" dxfId="1"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D12:D852</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C12:C852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393" workbookViewId="0">
      <selection activeCell="B398" sqref="B398"/>
    </sheetView>
  </sheetViews>
  <sheetFormatPr defaultColWidth="8.7109375" defaultRowHeight="15"/>
  <cols>
    <col min="1" max="1" width="8.28515625" style="143" hidden="1" customWidth="1"/>
    <col min="2" max="2" width="11.7109375" style="143" bestFit="1" customWidth="1"/>
    <col min="3" max="3" width="59.7109375" style="143" customWidth="1"/>
    <col min="4" max="4" width="11.42578125" style="143" hidden="1" customWidth="1"/>
    <col min="5" max="16384" width="8.7109375" style="143"/>
  </cols>
  <sheetData>
    <row r="6" spans="1:4" s="141" customFormat="1" ht="36.75" thickBot="1">
      <c r="A6" s="31" t="s">
        <v>479</v>
      </c>
      <c r="B6" s="31" t="s">
        <v>480</v>
      </c>
      <c r="C6" s="31" t="s">
        <v>245</v>
      </c>
      <c r="D6" s="146" t="s">
        <v>481</v>
      </c>
    </row>
    <row r="7" spans="1:4">
      <c r="A7" s="142">
        <v>115</v>
      </c>
      <c r="B7" s="23" t="s">
        <v>482</v>
      </c>
      <c r="C7" s="25" t="s">
        <v>483</v>
      </c>
      <c r="D7" s="142" t="s">
        <v>484</v>
      </c>
    </row>
    <row r="8" spans="1:4">
      <c r="A8" s="142">
        <v>245</v>
      </c>
      <c r="B8" s="23" t="s">
        <v>485</v>
      </c>
      <c r="C8" s="25" t="s">
        <v>486</v>
      </c>
      <c r="D8" s="142" t="s">
        <v>484</v>
      </c>
    </row>
    <row r="9" spans="1:4">
      <c r="A9" s="142">
        <v>326</v>
      </c>
      <c r="B9" s="23" t="s">
        <v>487</v>
      </c>
      <c r="C9" s="24" t="s">
        <v>488</v>
      </c>
      <c r="D9" s="142" t="s">
        <v>489</v>
      </c>
    </row>
    <row r="10" spans="1:4">
      <c r="A10" s="142">
        <v>594</v>
      </c>
      <c r="B10" s="23" t="s">
        <v>314</v>
      </c>
      <c r="C10" s="24" t="s">
        <v>490</v>
      </c>
      <c r="D10" s="142" t="s">
        <v>489</v>
      </c>
    </row>
    <row r="11" spans="1:4">
      <c r="A11" s="142">
        <v>607</v>
      </c>
      <c r="B11" s="23" t="s">
        <v>317</v>
      </c>
      <c r="C11" s="24" t="s">
        <v>491</v>
      </c>
      <c r="D11" s="142" t="s">
        <v>489</v>
      </c>
    </row>
    <row r="12" spans="1:4">
      <c r="A12" s="142">
        <v>193</v>
      </c>
      <c r="B12" s="23" t="s">
        <v>492</v>
      </c>
      <c r="C12" s="24" t="s">
        <v>493</v>
      </c>
      <c r="D12" s="142" t="s">
        <v>489</v>
      </c>
    </row>
    <row r="13" spans="1:4">
      <c r="A13" s="142">
        <v>244</v>
      </c>
      <c r="B13" s="23" t="s">
        <v>494</v>
      </c>
      <c r="C13" s="25" t="s">
        <v>495</v>
      </c>
      <c r="D13" s="142" t="s">
        <v>484</v>
      </c>
    </row>
    <row r="14" spans="1:4">
      <c r="A14" s="142">
        <v>212</v>
      </c>
      <c r="B14" s="23" t="s">
        <v>496</v>
      </c>
      <c r="C14" s="24" t="s">
        <v>497</v>
      </c>
      <c r="D14" s="142" t="s">
        <v>489</v>
      </c>
    </row>
    <row r="15" spans="1:4">
      <c r="A15" s="142">
        <v>546</v>
      </c>
      <c r="B15" s="23" t="s">
        <v>498</v>
      </c>
      <c r="C15" s="24" t="s">
        <v>499</v>
      </c>
      <c r="D15" s="142" t="s">
        <v>489</v>
      </c>
    </row>
    <row r="16" spans="1:4">
      <c r="A16" s="142">
        <v>532</v>
      </c>
      <c r="B16" s="23" t="s">
        <v>500</v>
      </c>
      <c r="C16" s="24" t="s">
        <v>501</v>
      </c>
      <c r="D16" s="144" t="s">
        <v>489</v>
      </c>
    </row>
    <row r="17" spans="1:4">
      <c r="A17" s="142">
        <v>547</v>
      </c>
      <c r="B17" s="23" t="s">
        <v>502</v>
      </c>
      <c r="C17" s="24" t="s">
        <v>503</v>
      </c>
      <c r="D17" s="142" t="s">
        <v>489</v>
      </c>
    </row>
    <row r="18" spans="1:4">
      <c r="A18" s="142">
        <v>542</v>
      </c>
      <c r="B18" s="23" t="s">
        <v>504</v>
      </c>
      <c r="C18" s="24" t="s">
        <v>505</v>
      </c>
      <c r="D18" s="142" t="s">
        <v>489</v>
      </c>
    </row>
    <row r="19" spans="1:4">
      <c r="A19" s="142">
        <v>529</v>
      </c>
      <c r="B19" s="23" t="s">
        <v>506</v>
      </c>
      <c r="C19" s="24" t="s">
        <v>507</v>
      </c>
      <c r="D19" s="142" t="s">
        <v>489</v>
      </c>
    </row>
    <row r="20" spans="1:4">
      <c r="A20" s="142">
        <v>543</v>
      </c>
      <c r="B20" s="23" t="s">
        <v>508</v>
      </c>
      <c r="C20" s="24" t="s">
        <v>509</v>
      </c>
      <c r="D20" s="142" t="s">
        <v>489</v>
      </c>
    </row>
    <row r="21" spans="1:4">
      <c r="A21" s="142">
        <v>530</v>
      </c>
      <c r="B21" s="23" t="s">
        <v>510</v>
      </c>
      <c r="C21" s="24" t="s">
        <v>511</v>
      </c>
      <c r="D21" s="142" t="s">
        <v>489</v>
      </c>
    </row>
    <row r="22" spans="1:4">
      <c r="A22" s="142">
        <v>544</v>
      </c>
      <c r="B22" s="23" t="s">
        <v>512</v>
      </c>
      <c r="C22" s="24" t="s">
        <v>513</v>
      </c>
      <c r="D22" s="142" t="s">
        <v>489</v>
      </c>
    </row>
    <row r="23" spans="1:4">
      <c r="A23" s="142">
        <v>531</v>
      </c>
      <c r="B23" s="23" t="s">
        <v>514</v>
      </c>
      <c r="C23" s="24" t="s">
        <v>515</v>
      </c>
      <c r="D23" s="142" t="s">
        <v>489</v>
      </c>
    </row>
    <row r="24" spans="1:4">
      <c r="A24" s="142">
        <v>540</v>
      </c>
      <c r="B24" s="23" t="s">
        <v>516</v>
      </c>
      <c r="C24" s="24" t="s">
        <v>517</v>
      </c>
      <c r="D24" s="142" t="s">
        <v>489</v>
      </c>
    </row>
    <row r="25" spans="1:4">
      <c r="A25" s="142">
        <v>528</v>
      </c>
      <c r="B25" s="23" t="s">
        <v>518</v>
      </c>
      <c r="C25" s="24" t="s">
        <v>519</v>
      </c>
      <c r="D25" s="142" t="s">
        <v>489</v>
      </c>
    </row>
    <row r="26" spans="1:4">
      <c r="A26" s="142">
        <v>609</v>
      </c>
      <c r="B26" s="23" t="s">
        <v>520</v>
      </c>
      <c r="C26" s="24" t="s">
        <v>521</v>
      </c>
      <c r="D26" s="142" t="s">
        <v>484</v>
      </c>
    </row>
    <row r="27" spans="1:4">
      <c r="A27" s="142">
        <v>613</v>
      </c>
      <c r="B27" s="23" t="s">
        <v>522</v>
      </c>
      <c r="C27" s="24" t="s">
        <v>523</v>
      </c>
      <c r="D27" s="142" t="s">
        <v>484</v>
      </c>
    </row>
    <row r="28" spans="1:4">
      <c r="A28" s="142">
        <v>113</v>
      </c>
      <c r="B28" s="23" t="s">
        <v>524</v>
      </c>
      <c r="C28" s="24" t="s">
        <v>525</v>
      </c>
      <c r="D28" s="142" t="s">
        <v>489</v>
      </c>
    </row>
    <row r="29" spans="1:4">
      <c r="A29" s="142">
        <v>614</v>
      </c>
      <c r="B29" s="23" t="s">
        <v>318</v>
      </c>
      <c r="C29" s="24" t="s">
        <v>526</v>
      </c>
      <c r="D29" s="142" t="s">
        <v>484</v>
      </c>
    </row>
    <row r="30" spans="1:4">
      <c r="A30" s="142">
        <v>190</v>
      </c>
      <c r="B30" s="23" t="s">
        <v>527</v>
      </c>
      <c r="C30" s="24" t="s">
        <v>528</v>
      </c>
      <c r="D30" s="142" t="s">
        <v>489</v>
      </c>
    </row>
    <row r="31" spans="1:4">
      <c r="A31" s="142">
        <v>110</v>
      </c>
      <c r="B31" s="23" t="s">
        <v>529</v>
      </c>
      <c r="C31" s="24" t="s">
        <v>530</v>
      </c>
      <c r="D31" s="142" t="s">
        <v>484</v>
      </c>
    </row>
    <row r="32" spans="1:4">
      <c r="A32" s="142">
        <v>195</v>
      </c>
      <c r="B32" s="23" t="s">
        <v>319</v>
      </c>
      <c r="C32" s="24" t="s">
        <v>531</v>
      </c>
      <c r="D32" s="142" t="s">
        <v>489</v>
      </c>
    </row>
    <row r="33" spans="1:4">
      <c r="A33" s="142">
        <v>335</v>
      </c>
      <c r="B33" s="23" t="s">
        <v>532</v>
      </c>
      <c r="C33" s="25" t="s">
        <v>533</v>
      </c>
      <c r="D33" s="142" t="s">
        <v>484</v>
      </c>
    </row>
    <row r="34" spans="1:4">
      <c r="A34" s="142">
        <v>222</v>
      </c>
      <c r="B34" s="23" t="s">
        <v>534</v>
      </c>
      <c r="C34" s="24" t="s">
        <v>535</v>
      </c>
      <c r="D34" s="142" t="s">
        <v>489</v>
      </c>
    </row>
    <row r="35" spans="1:4">
      <c r="A35" s="142">
        <v>226</v>
      </c>
      <c r="B35" s="23" t="s">
        <v>476</v>
      </c>
      <c r="C35" s="24" t="s">
        <v>536</v>
      </c>
      <c r="D35" s="142" t="s">
        <v>489</v>
      </c>
    </row>
    <row r="36" spans="1:4">
      <c r="A36" s="142">
        <v>564</v>
      </c>
      <c r="B36" s="23" t="s">
        <v>537</v>
      </c>
      <c r="C36" s="24" t="s">
        <v>538</v>
      </c>
      <c r="D36" s="142" t="s">
        <v>489</v>
      </c>
    </row>
    <row r="37" spans="1:4">
      <c r="A37" s="142">
        <v>615</v>
      </c>
      <c r="B37" s="23" t="s">
        <v>539</v>
      </c>
      <c r="C37" s="24" t="s">
        <v>540</v>
      </c>
      <c r="D37" s="142" t="s">
        <v>484</v>
      </c>
    </row>
    <row r="38" spans="1:4">
      <c r="A38" s="142">
        <v>75</v>
      </c>
      <c r="B38" s="23" t="s">
        <v>288</v>
      </c>
      <c r="C38" s="24" t="s">
        <v>541</v>
      </c>
      <c r="D38" s="142" t="s">
        <v>489</v>
      </c>
    </row>
    <row r="39" spans="1:4">
      <c r="A39" s="142">
        <v>111</v>
      </c>
      <c r="B39" s="23" t="s">
        <v>542</v>
      </c>
      <c r="C39" s="24" t="s">
        <v>543</v>
      </c>
      <c r="D39" s="142" t="s">
        <v>484</v>
      </c>
    </row>
    <row r="40" spans="1:4">
      <c r="A40" s="142">
        <v>196</v>
      </c>
      <c r="B40" s="23" t="s">
        <v>320</v>
      </c>
      <c r="C40" s="24" t="s">
        <v>544</v>
      </c>
      <c r="D40" s="142" t="s">
        <v>489</v>
      </c>
    </row>
    <row r="41" spans="1:4">
      <c r="A41" s="142">
        <v>557</v>
      </c>
      <c r="B41" s="23" t="s">
        <v>545</v>
      </c>
      <c r="C41" s="24" t="s">
        <v>546</v>
      </c>
      <c r="D41" s="142" t="s">
        <v>489</v>
      </c>
    </row>
    <row r="42" spans="1:4">
      <c r="A42" s="142">
        <v>220</v>
      </c>
      <c r="B42" s="23" t="s">
        <v>547</v>
      </c>
      <c r="C42" s="24" t="s">
        <v>548</v>
      </c>
      <c r="D42" s="142" t="s">
        <v>489</v>
      </c>
    </row>
    <row r="43" spans="1:4">
      <c r="A43" s="142">
        <v>437</v>
      </c>
      <c r="B43" s="23" t="s">
        <v>549</v>
      </c>
      <c r="C43" s="24" t="s">
        <v>550</v>
      </c>
      <c r="D43" s="142" t="s">
        <v>489</v>
      </c>
    </row>
    <row r="44" spans="1:4">
      <c r="A44" s="142">
        <v>438</v>
      </c>
      <c r="B44" s="23" t="s">
        <v>551</v>
      </c>
      <c r="C44" s="24" t="s">
        <v>552</v>
      </c>
      <c r="D44" s="142" t="s">
        <v>489</v>
      </c>
    </row>
    <row r="45" spans="1:4">
      <c r="A45" s="142">
        <v>385</v>
      </c>
      <c r="B45" s="23" t="s">
        <v>553</v>
      </c>
      <c r="C45" s="25" t="s">
        <v>554</v>
      </c>
      <c r="D45" s="142" t="s">
        <v>484</v>
      </c>
    </row>
    <row r="46" spans="1:4">
      <c r="A46" s="142">
        <v>20</v>
      </c>
      <c r="B46" s="23" t="s">
        <v>555</v>
      </c>
      <c r="C46" s="25" t="s">
        <v>556</v>
      </c>
      <c r="D46" s="142" t="s">
        <v>484</v>
      </c>
    </row>
    <row r="47" spans="1:4">
      <c r="A47" s="142">
        <v>73</v>
      </c>
      <c r="B47" s="23" t="s">
        <v>557</v>
      </c>
      <c r="C47" s="24" t="s">
        <v>558</v>
      </c>
      <c r="D47" s="142" t="s">
        <v>489</v>
      </c>
    </row>
    <row r="48" spans="1:4">
      <c r="A48" s="142">
        <v>117</v>
      </c>
      <c r="B48" s="23" t="s">
        <v>559</v>
      </c>
      <c r="C48" s="25" t="s">
        <v>560</v>
      </c>
      <c r="D48" s="142" t="s">
        <v>484</v>
      </c>
    </row>
    <row r="49" spans="1:4">
      <c r="A49" s="142">
        <v>343</v>
      </c>
      <c r="B49" s="23" t="s">
        <v>561</v>
      </c>
      <c r="C49" s="26" t="s">
        <v>562</v>
      </c>
      <c r="D49" s="142" t="s">
        <v>489</v>
      </c>
    </row>
    <row r="50" spans="1:4">
      <c r="A50" s="142">
        <v>344</v>
      </c>
      <c r="B50" s="23" t="s">
        <v>563</v>
      </c>
      <c r="C50" s="26" t="s">
        <v>564</v>
      </c>
      <c r="D50" s="142" t="s">
        <v>489</v>
      </c>
    </row>
    <row r="51" spans="1:4">
      <c r="A51" s="142">
        <v>444</v>
      </c>
      <c r="B51" s="23" t="s">
        <v>565</v>
      </c>
      <c r="C51" s="24" t="s">
        <v>566</v>
      </c>
      <c r="D51" s="142" t="s">
        <v>489</v>
      </c>
    </row>
    <row r="52" spans="1:4">
      <c r="A52" s="142">
        <v>616</v>
      </c>
      <c r="B52" s="23" t="s">
        <v>567</v>
      </c>
      <c r="C52" s="24" t="s">
        <v>568</v>
      </c>
      <c r="D52" s="142" t="s">
        <v>489</v>
      </c>
    </row>
    <row r="53" spans="1:4">
      <c r="A53" s="142">
        <v>545</v>
      </c>
      <c r="B53" s="23" t="s">
        <v>569</v>
      </c>
      <c r="C53" s="24" t="s">
        <v>570</v>
      </c>
      <c r="D53" s="142" t="s">
        <v>489</v>
      </c>
    </row>
    <row r="54" spans="1:4">
      <c r="A54" s="142">
        <v>128</v>
      </c>
      <c r="B54" s="23" t="s">
        <v>571</v>
      </c>
      <c r="C54" s="24" t="s">
        <v>572</v>
      </c>
      <c r="D54" s="142" t="s">
        <v>484</v>
      </c>
    </row>
    <row r="55" spans="1:4">
      <c r="A55" s="142">
        <v>541</v>
      </c>
      <c r="B55" s="23" t="s">
        <v>573</v>
      </c>
      <c r="C55" s="24" t="s">
        <v>574</v>
      </c>
      <c r="D55" s="142" t="s">
        <v>489</v>
      </c>
    </row>
    <row r="56" spans="1:4">
      <c r="A56" s="142">
        <v>539</v>
      </c>
      <c r="B56" s="23" t="s">
        <v>575</v>
      </c>
      <c r="C56" s="24" t="s">
        <v>576</v>
      </c>
      <c r="D56" s="142" t="s">
        <v>489</v>
      </c>
    </row>
    <row r="57" spans="1:4">
      <c r="A57" s="142">
        <v>527</v>
      </c>
      <c r="B57" s="23" t="s">
        <v>577</v>
      </c>
      <c r="C57" s="24" t="s">
        <v>578</v>
      </c>
      <c r="D57" s="142" t="s">
        <v>489</v>
      </c>
    </row>
    <row r="58" spans="1:4">
      <c r="A58" s="142">
        <v>191</v>
      </c>
      <c r="B58" s="23" t="s">
        <v>579</v>
      </c>
      <c r="C58" s="24" t="s">
        <v>580</v>
      </c>
      <c r="D58" s="142" t="s">
        <v>484</v>
      </c>
    </row>
    <row r="59" spans="1:4">
      <c r="A59" s="142">
        <v>125</v>
      </c>
      <c r="B59" s="23" t="s">
        <v>581</v>
      </c>
      <c r="C59" s="24" t="s">
        <v>582</v>
      </c>
      <c r="D59" s="142" t="s">
        <v>489</v>
      </c>
    </row>
    <row r="60" spans="1:4">
      <c r="A60" s="142">
        <v>126</v>
      </c>
      <c r="B60" s="23" t="s">
        <v>583</v>
      </c>
      <c r="C60" s="24" t="s">
        <v>584</v>
      </c>
      <c r="D60" s="142" t="s">
        <v>489</v>
      </c>
    </row>
    <row r="61" spans="1:4">
      <c r="A61" s="142">
        <v>171</v>
      </c>
      <c r="B61" s="23" t="s">
        <v>585</v>
      </c>
      <c r="C61" s="27" t="s">
        <v>586</v>
      </c>
      <c r="D61" s="142" t="s">
        <v>484</v>
      </c>
    </row>
    <row r="62" spans="1:4">
      <c r="A62" s="142">
        <v>637</v>
      </c>
      <c r="B62" s="28" t="s">
        <v>587</v>
      </c>
      <c r="C62" s="25" t="s">
        <v>588</v>
      </c>
      <c r="D62" s="142" t="s">
        <v>484</v>
      </c>
    </row>
    <row r="63" spans="1:4">
      <c r="A63" s="142">
        <v>174</v>
      </c>
      <c r="B63" s="23" t="s">
        <v>589</v>
      </c>
      <c r="C63" s="25" t="s">
        <v>590</v>
      </c>
      <c r="D63" s="142" t="s">
        <v>484</v>
      </c>
    </row>
    <row r="64" spans="1:4">
      <c r="A64" s="142">
        <v>183</v>
      </c>
      <c r="B64" s="23" t="s">
        <v>591</v>
      </c>
      <c r="C64" s="24" t="s">
        <v>592</v>
      </c>
      <c r="D64" s="142" t="s">
        <v>484</v>
      </c>
    </row>
    <row r="65" spans="1:4">
      <c r="A65" s="142">
        <v>15</v>
      </c>
      <c r="B65" s="23" t="s">
        <v>593</v>
      </c>
      <c r="C65" s="25" t="s">
        <v>594</v>
      </c>
      <c r="D65" s="142"/>
    </row>
    <row r="66" spans="1:4">
      <c r="A66" s="142">
        <v>184</v>
      </c>
      <c r="B66" s="23" t="s">
        <v>595</v>
      </c>
      <c r="C66" s="24" t="s">
        <v>596</v>
      </c>
      <c r="D66" s="142" t="s">
        <v>489</v>
      </c>
    </row>
    <row r="67" spans="1:4">
      <c r="A67" s="142">
        <v>123</v>
      </c>
      <c r="B67" s="23" t="s">
        <v>597</v>
      </c>
      <c r="C67" s="24" t="s">
        <v>598</v>
      </c>
      <c r="D67" s="142" t="s">
        <v>484</v>
      </c>
    </row>
    <row r="68" spans="1:4">
      <c r="A68" s="142">
        <v>216</v>
      </c>
      <c r="B68" s="23" t="s">
        <v>599</v>
      </c>
      <c r="C68" s="24" t="s">
        <v>600</v>
      </c>
      <c r="D68" s="142" t="s">
        <v>489</v>
      </c>
    </row>
    <row r="69" spans="1:4">
      <c r="A69" s="142">
        <v>218</v>
      </c>
      <c r="B69" s="23" t="s">
        <v>601</v>
      </c>
      <c r="C69" s="24" t="s">
        <v>602</v>
      </c>
      <c r="D69" s="142" t="s">
        <v>489</v>
      </c>
    </row>
    <row r="70" spans="1:4">
      <c r="A70" s="142">
        <v>219</v>
      </c>
      <c r="B70" s="23" t="s">
        <v>603</v>
      </c>
      <c r="C70" s="24" t="s">
        <v>604</v>
      </c>
      <c r="D70" s="142" t="s">
        <v>484</v>
      </c>
    </row>
    <row r="71" spans="1:4">
      <c r="A71" s="142">
        <v>433</v>
      </c>
      <c r="B71" s="23" t="s">
        <v>605</v>
      </c>
      <c r="C71" s="24" t="s">
        <v>606</v>
      </c>
      <c r="D71" s="142" t="s">
        <v>489</v>
      </c>
    </row>
    <row r="72" spans="1:4">
      <c r="A72" s="142">
        <v>19</v>
      </c>
      <c r="B72" s="23" t="s">
        <v>607</v>
      </c>
      <c r="C72" s="25" t="s">
        <v>608</v>
      </c>
      <c r="D72" s="142" t="s">
        <v>484</v>
      </c>
    </row>
    <row r="73" spans="1:4">
      <c r="A73" s="142">
        <v>21</v>
      </c>
      <c r="B73" s="23" t="s">
        <v>609</v>
      </c>
      <c r="C73" s="25" t="s">
        <v>610</v>
      </c>
      <c r="D73" s="142" t="s">
        <v>484</v>
      </c>
    </row>
    <row r="74" spans="1:4">
      <c r="A74" s="142">
        <v>22</v>
      </c>
      <c r="B74" s="23" t="s">
        <v>611</v>
      </c>
      <c r="C74" s="25" t="s">
        <v>612</v>
      </c>
      <c r="D74" s="142" t="s">
        <v>484</v>
      </c>
    </row>
    <row r="75" spans="1:4">
      <c r="A75" s="142">
        <v>434</v>
      </c>
      <c r="B75" s="23" t="s">
        <v>613</v>
      </c>
      <c r="C75" s="24" t="s">
        <v>614</v>
      </c>
      <c r="D75" s="142"/>
    </row>
    <row r="76" spans="1:4">
      <c r="A76" s="142">
        <v>333</v>
      </c>
      <c r="B76" s="23" t="s">
        <v>615</v>
      </c>
      <c r="C76" s="24" t="s">
        <v>616</v>
      </c>
      <c r="D76" s="142" t="s">
        <v>489</v>
      </c>
    </row>
    <row r="77" spans="1:4">
      <c r="A77" s="142">
        <v>104</v>
      </c>
      <c r="B77" s="23" t="s">
        <v>617</v>
      </c>
      <c r="C77" s="24" t="s">
        <v>618</v>
      </c>
      <c r="D77" s="142" t="s">
        <v>489</v>
      </c>
    </row>
    <row r="78" spans="1:4">
      <c r="A78" s="142">
        <v>122</v>
      </c>
      <c r="B78" s="23" t="s">
        <v>619</v>
      </c>
      <c r="C78" s="24" t="s">
        <v>620</v>
      </c>
      <c r="D78" s="142" t="s">
        <v>484</v>
      </c>
    </row>
    <row r="79" spans="1:4">
      <c r="A79" s="142">
        <v>427</v>
      </c>
      <c r="B79" s="23" t="s">
        <v>291</v>
      </c>
      <c r="C79" s="24" t="s">
        <v>621</v>
      </c>
      <c r="D79" s="142" t="s">
        <v>489</v>
      </c>
    </row>
    <row r="80" spans="1:4">
      <c r="A80" s="142">
        <v>341</v>
      </c>
      <c r="B80" s="23" t="s">
        <v>622</v>
      </c>
      <c r="C80" s="25" t="s">
        <v>623</v>
      </c>
      <c r="D80" s="142" t="s">
        <v>484</v>
      </c>
    </row>
    <row r="81" spans="1:4">
      <c r="A81" s="142">
        <v>338</v>
      </c>
      <c r="B81" s="23" t="s">
        <v>624</v>
      </c>
      <c r="C81" s="24" t="s">
        <v>625</v>
      </c>
      <c r="D81" s="142" t="s">
        <v>484</v>
      </c>
    </row>
    <row r="82" spans="1:4">
      <c r="A82" s="142">
        <v>345</v>
      </c>
      <c r="B82" s="23" t="s">
        <v>626</v>
      </c>
      <c r="C82" s="24" t="s">
        <v>627</v>
      </c>
      <c r="D82" s="142" t="s">
        <v>484</v>
      </c>
    </row>
    <row r="83" spans="1:4">
      <c r="A83" s="142">
        <v>363</v>
      </c>
      <c r="B83" s="23" t="s">
        <v>628</v>
      </c>
      <c r="C83" s="25" t="s">
        <v>629</v>
      </c>
      <c r="D83" s="142" t="s">
        <v>484</v>
      </c>
    </row>
    <row r="84" spans="1:4">
      <c r="A84" s="142">
        <v>443</v>
      </c>
      <c r="B84" s="23" t="s">
        <v>630</v>
      </c>
      <c r="C84" s="24" t="s">
        <v>631</v>
      </c>
      <c r="D84" s="142" t="s">
        <v>489</v>
      </c>
    </row>
    <row r="85" spans="1:4">
      <c r="A85" s="142">
        <v>389</v>
      </c>
      <c r="B85" s="23" t="s">
        <v>632</v>
      </c>
      <c r="C85" s="24" t="s">
        <v>633</v>
      </c>
      <c r="D85" s="142" t="s">
        <v>489</v>
      </c>
    </row>
    <row r="86" spans="1:4">
      <c r="A86" s="142">
        <v>502</v>
      </c>
      <c r="B86" s="23" t="s">
        <v>464</v>
      </c>
      <c r="C86" s="24" t="s">
        <v>634</v>
      </c>
      <c r="D86" s="142" t="s">
        <v>484</v>
      </c>
    </row>
    <row r="87" spans="1:4">
      <c r="A87" s="142">
        <v>192</v>
      </c>
      <c r="B87" s="23" t="s">
        <v>635</v>
      </c>
      <c r="C87" s="24" t="s">
        <v>636</v>
      </c>
      <c r="D87" s="142" t="s">
        <v>489</v>
      </c>
    </row>
    <row r="88" spans="1:4">
      <c r="A88" s="142">
        <v>206</v>
      </c>
      <c r="B88" s="23" t="s">
        <v>637</v>
      </c>
      <c r="C88" s="24" t="s">
        <v>638</v>
      </c>
      <c r="D88" s="142" t="s">
        <v>489</v>
      </c>
    </row>
    <row r="89" spans="1:4">
      <c r="A89" s="142">
        <v>209</v>
      </c>
      <c r="B89" s="23" t="s">
        <v>639</v>
      </c>
      <c r="C89" s="24" t="s">
        <v>640</v>
      </c>
      <c r="D89" s="142" t="s">
        <v>489</v>
      </c>
    </row>
    <row r="90" spans="1:4">
      <c r="A90" s="142">
        <v>18</v>
      </c>
      <c r="B90" s="23" t="s">
        <v>641</v>
      </c>
      <c r="C90" s="25" t="s">
        <v>642</v>
      </c>
      <c r="D90" s="142" t="s">
        <v>484</v>
      </c>
    </row>
    <row r="91" spans="1:4">
      <c r="A91" s="142">
        <v>120</v>
      </c>
      <c r="B91" s="23" t="s">
        <v>643</v>
      </c>
      <c r="C91" s="25" t="s">
        <v>644</v>
      </c>
      <c r="D91" s="142" t="s">
        <v>484</v>
      </c>
    </row>
    <row r="92" spans="1:4">
      <c r="A92" s="142">
        <v>439</v>
      </c>
      <c r="B92" s="23" t="s">
        <v>645</v>
      </c>
      <c r="C92" s="24" t="s">
        <v>646</v>
      </c>
      <c r="D92" s="142" t="s">
        <v>489</v>
      </c>
    </row>
    <row r="93" spans="1:4">
      <c r="A93" s="142">
        <v>170</v>
      </c>
      <c r="B93" s="23" t="s">
        <v>647</v>
      </c>
      <c r="C93" s="25" t="s">
        <v>648</v>
      </c>
      <c r="D93" s="142" t="s">
        <v>484</v>
      </c>
    </row>
    <row r="94" spans="1:4">
      <c r="A94" s="142">
        <v>173</v>
      </c>
      <c r="B94" s="23" t="s">
        <v>649</v>
      </c>
      <c r="C94" s="25" t="s">
        <v>650</v>
      </c>
      <c r="D94" s="142" t="s">
        <v>489</v>
      </c>
    </row>
    <row r="95" spans="1:4">
      <c r="A95" s="142">
        <v>17</v>
      </c>
      <c r="B95" s="23" t="s">
        <v>651</v>
      </c>
      <c r="C95" s="25" t="s">
        <v>652</v>
      </c>
      <c r="D95" s="142" t="s">
        <v>484</v>
      </c>
    </row>
    <row r="96" spans="1:4">
      <c r="A96" s="142">
        <v>303</v>
      </c>
      <c r="B96" s="23" t="s">
        <v>653</v>
      </c>
      <c r="C96" s="24" t="s">
        <v>654</v>
      </c>
      <c r="D96" s="142" t="s">
        <v>484</v>
      </c>
    </row>
    <row r="97" spans="1:4">
      <c r="A97" s="142">
        <v>327</v>
      </c>
      <c r="B97" s="23" t="s">
        <v>655</v>
      </c>
      <c r="C97" s="24" t="s">
        <v>656</v>
      </c>
      <c r="D97" s="142" t="s">
        <v>489</v>
      </c>
    </row>
    <row r="98" spans="1:4">
      <c r="A98" s="142">
        <v>331</v>
      </c>
      <c r="B98" s="23" t="s">
        <v>657</v>
      </c>
      <c r="C98" s="25" t="s">
        <v>658</v>
      </c>
      <c r="D98" s="142" t="s">
        <v>484</v>
      </c>
    </row>
    <row r="99" spans="1:4">
      <c r="A99" s="142">
        <v>332</v>
      </c>
      <c r="B99" s="23" t="s">
        <v>659</v>
      </c>
      <c r="C99" s="25" t="s">
        <v>660</v>
      </c>
      <c r="D99" s="142" t="s">
        <v>484</v>
      </c>
    </row>
    <row r="100" spans="1:4">
      <c r="A100" s="142">
        <v>329</v>
      </c>
      <c r="B100" s="23" t="s">
        <v>661</v>
      </c>
      <c r="C100" s="24" t="s">
        <v>662</v>
      </c>
      <c r="D100" s="142" t="s">
        <v>489</v>
      </c>
    </row>
    <row r="101" spans="1:4">
      <c r="A101" s="142">
        <v>330</v>
      </c>
      <c r="B101" s="23" t="s">
        <v>663</v>
      </c>
      <c r="C101" s="25" t="s">
        <v>664</v>
      </c>
      <c r="D101" s="142" t="s">
        <v>484</v>
      </c>
    </row>
    <row r="102" spans="1:4">
      <c r="A102" s="142">
        <v>597</v>
      </c>
      <c r="B102" s="23" t="s">
        <v>665</v>
      </c>
      <c r="C102" s="25" t="s">
        <v>666</v>
      </c>
      <c r="D102" s="142" t="s">
        <v>484</v>
      </c>
    </row>
    <row r="103" spans="1:4">
      <c r="A103" s="142">
        <v>215</v>
      </c>
      <c r="B103" s="23" t="s">
        <v>667</v>
      </c>
      <c r="C103" s="24" t="s">
        <v>668</v>
      </c>
      <c r="D103" s="142" t="s">
        <v>489</v>
      </c>
    </row>
    <row r="104" spans="1:4">
      <c r="A104" s="142">
        <v>24</v>
      </c>
      <c r="B104" s="23" t="s">
        <v>669</v>
      </c>
      <c r="C104" s="24" t="s">
        <v>670</v>
      </c>
      <c r="D104" s="142" t="s">
        <v>489</v>
      </c>
    </row>
    <row r="105" spans="1:4">
      <c r="A105" s="142">
        <v>129</v>
      </c>
      <c r="B105" s="23" t="s">
        <v>671</v>
      </c>
      <c r="C105" s="24" t="s">
        <v>672</v>
      </c>
      <c r="D105" s="142" t="s">
        <v>484</v>
      </c>
    </row>
    <row r="106" spans="1:4">
      <c r="A106" s="142">
        <v>207</v>
      </c>
      <c r="B106" s="23" t="s">
        <v>673</v>
      </c>
      <c r="C106" s="24" t="s">
        <v>674</v>
      </c>
      <c r="D106" s="142" t="s">
        <v>489</v>
      </c>
    </row>
    <row r="107" spans="1:4">
      <c r="A107" s="142">
        <v>382</v>
      </c>
      <c r="B107" s="23" t="s">
        <v>675</v>
      </c>
      <c r="C107" s="24" t="s">
        <v>676</v>
      </c>
      <c r="D107" s="142" t="s">
        <v>489</v>
      </c>
    </row>
    <row r="108" spans="1:4">
      <c r="A108" s="142">
        <v>388</v>
      </c>
      <c r="B108" s="23" t="s">
        <v>677</v>
      </c>
      <c r="C108" s="24" t="s">
        <v>678</v>
      </c>
      <c r="D108" s="142" t="s">
        <v>489</v>
      </c>
    </row>
    <row r="109" spans="1:4">
      <c r="A109" s="142">
        <v>445</v>
      </c>
      <c r="B109" s="23" t="s">
        <v>679</v>
      </c>
      <c r="C109" s="24" t="s">
        <v>680</v>
      </c>
      <c r="D109" s="142" t="s">
        <v>489</v>
      </c>
    </row>
    <row r="110" spans="1:4">
      <c r="A110" s="142">
        <v>400</v>
      </c>
      <c r="B110" s="23" t="s">
        <v>681</v>
      </c>
      <c r="C110" s="27" t="s">
        <v>682</v>
      </c>
      <c r="D110" s="142" t="s">
        <v>484</v>
      </c>
    </row>
    <row r="111" spans="1:4">
      <c r="A111" s="142">
        <v>625</v>
      </c>
      <c r="B111" s="23" t="s">
        <v>462</v>
      </c>
      <c r="C111" s="24" t="s">
        <v>683</v>
      </c>
      <c r="D111" s="142"/>
    </row>
    <row r="112" spans="1:4">
      <c r="A112" s="142">
        <v>440</v>
      </c>
      <c r="B112" s="23" t="s">
        <v>684</v>
      </c>
      <c r="C112" s="24" t="s">
        <v>685</v>
      </c>
      <c r="D112" s="142" t="s">
        <v>489</v>
      </c>
    </row>
    <row r="113" spans="1:4">
      <c r="A113" s="142">
        <v>441</v>
      </c>
      <c r="B113" s="23" t="s">
        <v>686</v>
      </c>
      <c r="C113" s="24" t="s">
        <v>687</v>
      </c>
      <c r="D113" s="142" t="s">
        <v>489</v>
      </c>
    </row>
    <row r="114" spans="1:4">
      <c r="A114" s="142">
        <v>380</v>
      </c>
      <c r="B114" s="23" t="s">
        <v>688</v>
      </c>
      <c r="C114" s="25" t="s">
        <v>689</v>
      </c>
      <c r="D114" s="142"/>
    </row>
    <row r="115" spans="1:4">
      <c r="A115" s="142">
        <v>442</v>
      </c>
      <c r="B115" s="29" t="s">
        <v>690</v>
      </c>
      <c r="C115" s="24" t="s">
        <v>691</v>
      </c>
      <c r="D115" s="142" t="s">
        <v>489</v>
      </c>
    </row>
    <row r="116" spans="1:4">
      <c r="A116" s="142">
        <v>436</v>
      </c>
      <c r="B116" s="23" t="s">
        <v>692</v>
      </c>
      <c r="C116" s="24" t="s">
        <v>693</v>
      </c>
      <c r="D116" s="142" t="s">
        <v>489</v>
      </c>
    </row>
    <row r="117" spans="1:4">
      <c r="A117" s="142">
        <v>418</v>
      </c>
      <c r="B117" s="23" t="s">
        <v>694</v>
      </c>
      <c r="C117" s="24" t="s">
        <v>695</v>
      </c>
      <c r="D117" s="142" t="s">
        <v>489</v>
      </c>
    </row>
    <row r="118" spans="1:4">
      <c r="A118" s="142">
        <v>23</v>
      </c>
      <c r="B118" s="23" t="s">
        <v>696</v>
      </c>
      <c r="C118" s="25" t="s">
        <v>697</v>
      </c>
      <c r="D118" s="142"/>
    </row>
    <row r="119" spans="1:4">
      <c r="A119" s="142">
        <v>402</v>
      </c>
      <c r="B119" s="23" t="s">
        <v>292</v>
      </c>
      <c r="C119" s="24" t="s">
        <v>698</v>
      </c>
      <c r="D119" s="142" t="s">
        <v>489</v>
      </c>
    </row>
    <row r="120" spans="1:4">
      <c r="A120" s="142">
        <v>403</v>
      </c>
      <c r="B120" s="23" t="s">
        <v>293</v>
      </c>
      <c r="C120" s="24" t="s">
        <v>699</v>
      </c>
      <c r="D120" s="142" t="s">
        <v>489</v>
      </c>
    </row>
    <row r="121" spans="1:4">
      <c r="A121" s="142">
        <v>1</v>
      </c>
      <c r="B121" s="23" t="s">
        <v>255</v>
      </c>
      <c r="C121" s="24" t="s">
        <v>700</v>
      </c>
      <c r="D121" s="142" t="s">
        <v>489</v>
      </c>
    </row>
    <row r="122" spans="1:4">
      <c r="A122" s="142">
        <v>2</v>
      </c>
      <c r="B122" s="23" t="s">
        <v>701</v>
      </c>
      <c r="C122" s="24" t="s">
        <v>702</v>
      </c>
      <c r="D122" s="142" t="s">
        <v>489</v>
      </c>
    </row>
    <row r="123" spans="1:4">
      <c r="A123" s="142">
        <v>634</v>
      </c>
      <c r="B123" s="23" t="s">
        <v>703</v>
      </c>
      <c r="C123" s="24" t="s">
        <v>704</v>
      </c>
      <c r="D123" s="142"/>
    </row>
    <row r="124" spans="1:4">
      <c r="A124" s="142">
        <v>3</v>
      </c>
      <c r="B124" s="23" t="s">
        <v>705</v>
      </c>
      <c r="C124" s="24" t="s">
        <v>706</v>
      </c>
      <c r="D124" s="142" t="s">
        <v>489</v>
      </c>
    </row>
    <row r="125" spans="1:4">
      <c r="A125" s="142">
        <v>4</v>
      </c>
      <c r="B125" s="23" t="s">
        <v>707</v>
      </c>
      <c r="C125" s="24" t="s">
        <v>708</v>
      </c>
      <c r="D125" s="142" t="s">
        <v>489</v>
      </c>
    </row>
    <row r="126" spans="1:4">
      <c r="A126" s="142">
        <v>5</v>
      </c>
      <c r="B126" s="23" t="s">
        <v>259</v>
      </c>
      <c r="C126" s="24" t="s">
        <v>709</v>
      </c>
      <c r="D126" s="142" t="s">
        <v>489</v>
      </c>
    </row>
    <row r="127" spans="1:4">
      <c r="A127" s="142">
        <v>6</v>
      </c>
      <c r="B127" s="23" t="s">
        <v>710</v>
      </c>
      <c r="C127" s="24" t="s">
        <v>711</v>
      </c>
      <c r="D127" s="142" t="s">
        <v>489</v>
      </c>
    </row>
    <row r="128" spans="1:4">
      <c r="A128" s="142">
        <v>7</v>
      </c>
      <c r="B128" s="23" t="s">
        <v>475</v>
      </c>
      <c r="C128" s="24" t="s">
        <v>712</v>
      </c>
      <c r="D128" s="142" t="s">
        <v>489</v>
      </c>
    </row>
    <row r="129" spans="1:4">
      <c r="A129" s="142">
        <v>8</v>
      </c>
      <c r="B129" s="23" t="s">
        <v>713</v>
      </c>
      <c r="C129" s="24" t="s">
        <v>714</v>
      </c>
      <c r="D129" s="142" t="s">
        <v>489</v>
      </c>
    </row>
    <row r="130" spans="1:4">
      <c r="A130" s="142">
        <v>9</v>
      </c>
      <c r="B130" s="23" t="s">
        <v>715</v>
      </c>
      <c r="C130" s="25" t="s">
        <v>716</v>
      </c>
      <c r="D130" s="142" t="s">
        <v>484</v>
      </c>
    </row>
    <row r="131" spans="1:4">
      <c r="A131" s="142">
        <v>10</v>
      </c>
      <c r="B131" s="23" t="s">
        <v>717</v>
      </c>
      <c r="C131" s="25" t="s">
        <v>718</v>
      </c>
      <c r="D131" s="142" t="s">
        <v>484</v>
      </c>
    </row>
    <row r="132" spans="1:4">
      <c r="A132" s="142">
        <v>11</v>
      </c>
      <c r="B132" s="23" t="s">
        <v>719</v>
      </c>
      <c r="C132" s="25" t="s">
        <v>720</v>
      </c>
      <c r="D132" s="142"/>
    </row>
    <row r="133" spans="1:4">
      <c r="A133" s="142">
        <v>12</v>
      </c>
      <c r="B133" s="23" t="s">
        <v>721</v>
      </c>
      <c r="C133" s="24" t="s">
        <v>722</v>
      </c>
      <c r="D133" s="142" t="s">
        <v>489</v>
      </c>
    </row>
    <row r="134" spans="1:4">
      <c r="A134" s="142">
        <v>283</v>
      </c>
      <c r="B134" s="23" t="s">
        <v>723</v>
      </c>
      <c r="C134" s="24" t="s">
        <v>724</v>
      </c>
      <c r="D134" s="142"/>
    </row>
    <row r="135" spans="1:4">
      <c r="A135" s="142">
        <v>13</v>
      </c>
      <c r="B135" s="23" t="s">
        <v>725</v>
      </c>
      <c r="C135" s="24" t="s">
        <v>726</v>
      </c>
      <c r="D135" s="142" t="s">
        <v>484</v>
      </c>
    </row>
    <row r="136" spans="1:4">
      <c r="A136" s="142">
        <v>14</v>
      </c>
      <c r="B136" s="23" t="s">
        <v>727</v>
      </c>
      <c r="C136" s="24" t="s">
        <v>728</v>
      </c>
      <c r="D136" s="142" t="s">
        <v>484</v>
      </c>
    </row>
    <row r="137" spans="1:4">
      <c r="A137" s="142">
        <v>25</v>
      </c>
      <c r="B137" s="23" t="s">
        <v>250</v>
      </c>
      <c r="C137" s="24" t="s">
        <v>729</v>
      </c>
      <c r="D137" s="142" t="s">
        <v>484</v>
      </c>
    </row>
    <row r="138" spans="1:4">
      <c r="A138" s="142">
        <v>26</v>
      </c>
      <c r="B138" s="23" t="s">
        <v>260</v>
      </c>
      <c r="C138" s="24" t="s">
        <v>730</v>
      </c>
      <c r="D138" s="142" t="s">
        <v>484</v>
      </c>
    </row>
    <row r="139" spans="1:4">
      <c r="A139" s="142">
        <v>27</v>
      </c>
      <c r="B139" s="23" t="s">
        <v>731</v>
      </c>
      <c r="C139" s="25" t="s">
        <v>732</v>
      </c>
      <c r="D139" s="142" t="s">
        <v>484</v>
      </c>
    </row>
    <row r="140" spans="1:4">
      <c r="A140" s="142">
        <v>28</v>
      </c>
      <c r="B140" s="23" t="s">
        <v>733</v>
      </c>
      <c r="C140" s="24" t="s">
        <v>734</v>
      </c>
      <c r="D140" s="142"/>
    </row>
    <row r="141" spans="1:4">
      <c r="A141" s="142">
        <v>29</v>
      </c>
      <c r="B141" s="23" t="s">
        <v>735</v>
      </c>
      <c r="C141" s="24" t="s">
        <v>736</v>
      </c>
      <c r="D141" s="142"/>
    </row>
    <row r="142" spans="1:4">
      <c r="A142" s="142">
        <v>30</v>
      </c>
      <c r="B142" s="23" t="s">
        <v>737</v>
      </c>
      <c r="C142" s="24" t="s">
        <v>738</v>
      </c>
      <c r="D142" s="142" t="s">
        <v>489</v>
      </c>
    </row>
    <row r="143" spans="1:4">
      <c r="A143" s="142">
        <v>635</v>
      </c>
      <c r="B143" s="23" t="s">
        <v>739</v>
      </c>
      <c r="C143" s="24" t="s">
        <v>740</v>
      </c>
      <c r="D143" s="142"/>
    </row>
    <row r="144" spans="1:4">
      <c r="A144" s="142">
        <v>404</v>
      </c>
      <c r="B144" s="23" t="s">
        <v>294</v>
      </c>
      <c r="C144" s="24" t="s">
        <v>741</v>
      </c>
      <c r="D144" s="142" t="s">
        <v>489</v>
      </c>
    </row>
    <row r="145" spans="1:4">
      <c r="A145" s="145">
        <v>33</v>
      </c>
      <c r="B145" s="23" t="s">
        <v>295</v>
      </c>
      <c r="C145" s="24" t="s">
        <v>742</v>
      </c>
      <c r="D145" s="142" t="s">
        <v>489</v>
      </c>
    </row>
    <row r="146" spans="1:4">
      <c r="A146" s="142">
        <v>35</v>
      </c>
      <c r="B146" s="23" t="s">
        <v>743</v>
      </c>
      <c r="C146" s="24" t="s">
        <v>744</v>
      </c>
      <c r="D146" s="142"/>
    </row>
    <row r="147" spans="1:4">
      <c r="A147" s="142">
        <v>36</v>
      </c>
      <c r="B147" s="23" t="s">
        <v>745</v>
      </c>
      <c r="C147" s="25" t="s">
        <v>746</v>
      </c>
      <c r="D147" s="142"/>
    </row>
    <row r="148" spans="1:4">
      <c r="A148" s="142">
        <v>37</v>
      </c>
      <c r="B148" s="23" t="s">
        <v>253</v>
      </c>
      <c r="C148" s="24" t="s">
        <v>747</v>
      </c>
      <c r="D148" s="142" t="s">
        <v>489</v>
      </c>
    </row>
    <row r="149" spans="1:4">
      <c r="A149" s="142">
        <v>39</v>
      </c>
      <c r="B149" s="23" t="s">
        <v>748</v>
      </c>
      <c r="C149" s="24" t="s">
        <v>749</v>
      </c>
      <c r="D149" s="142" t="s">
        <v>484</v>
      </c>
    </row>
    <row r="150" spans="1:4">
      <c r="A150" s="142">
        <v>356</v>
      </c>
      <c r="B150" s="23" t="s">
        <v>750</v>
      </c>
      <c r="C150" s="24" t="s">
        <v>751</v>
      </c>
      <c r="D150" s="142" t="s">
        <v>489</v>
      </c>
    </row>
    <row r="151" spans="1:4">
      <c r="A151" s="142">
        <v>40</v>
      </c>
      <c r="B151" s="23" t="s">
        <v>752</v>
      </c>
      <c r="C151" s="25" t="s">
        <v>753</v>
      </c>
      <c r="D151" s="142" t="s">
        <v>484</v>
      </c>
    </row>
    <row r="152" spans="1:4">
      <c r="A152" s="142">
        <v>41</v>
      </c>
      <c r="B152" s="23" t="s">
        <v>754</v>
      </c>
      <c r="C152" s="25" t="s">
        <v>755</v>
      </c>
      <c r="D152" s="142" t="s">
        <v>484</v>
      </c>
    </row>
    <row r="153" spans="1:4">
      <c r="A153" s="142">
        <v>42</v>
      </c>
      <c r="B153" s="23" t="s">
        <v>756</v>
      </c>
      <c r="C153" s="25" t="s">
        <v>757</v>
      </c>
      <c r="D153" s="142" t="s">
        <v>484</v>
      </c>
    </row>
    <row r="154" spans="1:4">
      <c r="A154" s="142">
        <v>44</v>
      </c>
      <c r="B154" s="23" t="s">
        <v>758</v>
      </c>
      <c r="C154" s="25" t="s">
        <v>759</v>
      </c>
      <c r="D154" s="142"/>
    </row>
    <row r="155" spans="1:4">
      <c r="A155" s="142">
        <v>45</v>
      </c>
      <c r="B155" s="23" t="s">
        <v>261</v>
      </c>
      <c r="C155" s="24" t="s">
        <v>760</v>
      </c>
      <c r="D155" s="142"/>
    </row>
    <row r="156" spans="1:4">
      <c r="A156" s="142">
        <v>405</v>
      </c>
      <c r="B156" s="23" t="s">
        <v>296</v>
      </c>
      <c r="C156" s="24" t="s">
        <v>761</v>
      </c>
      <c r="D156" s="142" t="s">
        <v>489</v>
      </c>
    </row>
    <row r="157" spans="1:4">
      <c r="A157" s="142">
        <v>46</v>
      </c>
      <c r="B157" s="23" t="s">
        <v>262</v>
      </c>
      <c r="C157" s="24" t="s">
        <v>762</v>
      </c>
      <c r="D157" s="142" t="s">
        <v>489</v>
      </c>
    </row>
    <row r="158" spans="1:4">
      <c r="A158" s="142">
        <v>47</v>
      </c>
      <c r="B158" s="23" t="s">
        <v>763</v>
      </c>
      <c r="C158" s="24" t="s">
        <v>764</v>
      </c>
      <c r="D158" s="142" t="s">
        <v>489</v>
      </c>
    </row>
    <row r="159" spans="1:4">
      <c r="A159" s="142">
        <v>406</v>
      </c>
      <c r="B159" s="23" t="s">
        <v>263</v>
      </c>
      <c r="C159" s="24" t="s">
        <v>765</v>
      </c>
      <c r="D159" s="142" t="s">
        <v>489</v>
      </c>
    </row>
    <row r="160" spans="1:4">
      <c r="A160" s="142">
        <v>407</v>
      </c>
      <c r="B160" s="23" t="s">
        <v>297</v>
      </c>
      <c r="C160" s="24" t="s">
        <v>766</v>
      </c>
      <c r="D160" s="142" t="s">
        <v>489</v>
      </c>
    </row>
    <row r="161" spans="1:4">
      <c r="A161" s="142">
        <v>408</v>
      </c>
      <c r="B161" s="23" t="s">
        <v>767</v>
      </c>
      <c r="C161" s="24" t="s">
        <v>768</v>
      </c>
      <c r="D161" s="142"/>
    </row>
    <row r="162" spans="1:4">
      <c r="A162" s="142">
        <v>409</v>
      </c>
      <c r="B162" s="23" t="s">
        <v>298</v>
      </c>
      <c r="C162" s="24" t="s">
        <v>769</v>
      </c>
      <c r="D162" s="142" t="s">
        <v>489</v>
      </c>
    </row>
    <row r="163" spans="1:4">
      <c r="A163" s="142">
        <v>410</v>
      </c>
      <c r="B163" s="23" t="s">
        <v>299</v>
      </c>
      <c r="C163" s="24" t="s">
        <v>770</v>
      </c>
      <c r="D163" s="142" t="s">
        <v>489</v>
      </c>
    </row>
    <row r="164" spans="1:4">
      <c r="A164" s="142">
        <v>411</v>
      </c>
      <c r="B164" s="23" t="s">
        <v>771</v>
      </c>
      <c r="C164" s="24" t="s">
        <v>772</v>
      </c>
      <c r="D164" s="142" t="s">
        <v>489</v>
      </c>
    </row>
    <row r="165" spans="1:4">
      <c r="A165" s="142">
        <v>412</v>
      </c>
      <c r="B165" s="23" t="s">
        <v>300</v>
      </c>
      <c r="C165" s="24" t="s">
        <v>773</v>
      </c>
      <c r="D165" s="142" t="s">
        <v>489</v>
      </c>
    </row>
    <row r="166" spans="1:4">
      <c r="A166" s="142">
        <v>52</v>
      </c>
      <c r="B166" s="23" t="s">
        <v>774</v>
      </c>
      <c r="C166" s="24" t="s">
        <v>775</v>
      </c>
      <c r="D166" s="142" t="s">
        <v>484</v>
      </c>
    </row>
    <row r="167" spans="1:4">
      <c r="A167" s="142">
        <v>53</v>
      </c>
      <c r="B167" s="23" t="s">
        <v>776</v>
      </c>
      <c r="C167" s="24" t="s">
        <v>777</v>
      </c>
      <c r="D167" s="142" t="s">
        <v>489</v>
      </c>
    </row>
    <row r="168" spans="1:4">
      <c r="A168" s="142">
        <v>54</v>
      </c>
      <c r="B168" s="23" t="s">
        <v>778</v>
      </c>
      <c r="C168" s="24" t="s">
        <v>779</v>
      </c>
      <c r="D168" s="142"/>
    </row>
    <row r="169" spans="1:4">
      <c r="A169" s="142">
        <v>55</v>
      </c>
      <c r="B169" s="23" t="s">
        <v>780</v>
      </c>
      <c r="C169" s="24" t="s">
        <v>781</v>
      </c>
      <c r="D169" s="142" t="s">
        <v>484</v>
      </c>
    </row>
    <row r="170" spans="1:4">
      <c r="A170" s="142">
        <v>56</v>
      </c>
      <c r="B170" s="23" t="s">
        <v>782</v>
      </c>
      <c r="C170" s="24" t="s">
        <v>783</v>
      </c>
      <c r="D170" s="142" t="s">
        <v>489</v>
      </c>
    </row>
    <row r="171" spans="1:4">
      <c r="A171" s="142">
        <v>57</v>
      </c>
      <c r="B171" s="23" t="s">
        <v>784</v>
      </c>
      <c r="C171" s="25" t="s">
        <v>785</v>
      </c>
      <c r="D171" s="142"/>
    </row>
    <row r="172" spans="1:4">
      <c r="A172" s="142">
        <v>58</v>
      </c>
      <c r="B172" s="23" t="s">
        <v>264</v>
      </c>
      <c r="C172" s="24" t="s">
        <v>786</v>
      </c>
      <c r="D172" s="142" t="s">
        <v>489</v>
      </c>
    </row>
    <row r="173" spans="1:4">
      <c r="A173" s="142">
        <v>60</v>
      </c>
      <c r="B173" s="23" t="s">
        <v>787</v>
      </c>
      <c r="C173" s="25" t="s">
        <v>788</v>
      </c>
      <c r="D173" s="142" t="s">
        <v>484</v>
      </c>
    </row>
    <row r="174" spans="1:4">
      <c r="A174" s="142">
        <v>61</v>
      </c>
      <c r="B174" s="23" t="s">
        <v>789</v>
      </c>
      <c r="C174" s="25" t="s">
        <v>790</v>
      </c>
      <c r="D174" s="142"/>
    </row>
    <row r="175" spans="1:4">
      <c r="A175" s="142">
        <v>82</v>
      </c>
      <c r="B175" s="23" t="s">
        <v>791</v>
      </c>
      <c r="C175" s="25" t="s">
        <v>792</v>
      </c>
      <c r="D175" s="142"/>
    </row>
    <row r="176" spans="1:4">
      <c r="A176" s="142">
        <v>284</v>
      </c>
      <c r="B176" s="23" t="s">
        <v>793</v>
      </c>
      <c r="C176" s="24" t="s">
        <v>794</v>
      </c>
      <c r="D176" s="142"/>
    </row>
    <row r="177" spans="1:4">
      <c r="A177" s="142">
        <v>558</v>
      </c>
      <c r="B177" s="23" t="s">
        <v>795</v>
      </c>
      <c r="C177" s="24" t="s">
        <v>796</v>
      </c>
      <c r="D177" s="142" t="s">
        <v>489</v>
      </c>
    </row>
    <row r="178" spans="1:4">
      <c r="A178" s="142">
        <v>62</v>
      </c>
      <c r="B178" s="23" t="s">
        <v>797</v>
      </c>
      <c r="C178" s="24" t="s">
        <v>798</v>
      </c>
      <c r="D178" s="142" t="s">
        <v>489</v>
      </c>
    </row>
    <row r="179" spans="1:4">
      <c r="A179" s="142">
        <v>63</v>
      </c>
      <c r="B179" s="23" t="s">
        <v>799</v>
      </c>
      <c r="C179" s="24" t="s">
        <v>800</v>
      </c>
      <c r="D179" s="142" t="s">
        <v>489</v>
      </c>
    </row>
    <row r="180" spans="1:4">
      <c r="A180" s="142">
        <v>65</v>
      </c>
      <c r="B180" s="23" t="s">
        <v>801</v>
      </c>
      <c r="C180" s="24" t="s">
        <v>802</v>
      </c>
      <c r="D180" s="142" t="s">
        <v>484</v>
      </c>
    </row>
    <row r="181" spans="1:4">
      <c r="A181" s="142">
        <v>522</v>
      </c>
      <c r="B181" s="23" t="s">
        <v>803</v>
      </c>
      <c r="C181" s="24" t="s">
        <v>804</v>
      </c>
      <c r="D181" s="142" t="s">
        <v>489</v>
      </c>
    </row>
    <row r="182" spans="1:4">
      <c r="A182" s="142">
        <v>64</v>
      </c>
      <c r="B182" s="23" t="s">
        <v>805</v>
      </c>
      <c r="C182" s="24" t="s">
        <v>806</v>
      </c>
      <c r="D182" s="142" t="s">
        <v>489</v>
      </c>
    </row>
    <row r="183" spans="1:4">
      <c r="A183" s="142">
        <v>66</v>
      </c>
      <c r="B183" s="23" t="s">
        <v>807</v>
      </c>
      <c r="C183" s="24" t="s">
        <v>808</v>
      </c>
      <c r="D183" s="142"/>
    </row>
    <row r="184" spans="1:4">
      <c r="A184" s="142">
        <v>68</v>
      </c>
      <c r="B184" s="23" t="s">
        <v>809</v>
      </c>
      <c r="C184" s="24" t="s">
        <v>810</v>
      </c>
      <c r="D184" s="142"/>
    </row>
    <row r="185" spans="1:4">
      <c r="A185" s="142">
        <v>71</v>
      </c>
      <c r="B185" s="23" t="s">
        <v>811</v>
      </c>
      <c r="C185" s="25" t="s">
        <v>812</v>
      </c>
      <c r="D185" s="142" t="s">
        <v>484</v>
      </c>
    </row>
    <row r="186" spans="1:4">
      <c r="A186" s="142">
        <v>72</v>
      </c>
      <c r="B186" s="23" t="s">
        <v>813</v>
      </c>
      <c r="C186" s="24" t="s">
        <v>814</v>
      </c>
      <c r="D186" s="142" t="s">
        <v>489</v>
      </c>
    </row>
    <row r="187" spans="1:4">
      <c r="A187" s="142">
        <v>324</v>
      </c>
      <c r="B187" s="23" t="s">
        <v>815</v>
      </c>
      <c r="C187" s="24" t="s">
        <v>816</v>
      </c>
      <c r="D187" s="142" t="s">
        <v>489</v>
      </c>
    </row>
    <row r="188" spans="1:4">
      <c r="A188" s="142">
        <v>77</v>
      </c>
      <c r="B188" s="23" t="s">
        <v>817</v>
      </c>
      <c r="C188" s="24" t="s">
        <v>818</v>
      </c>
      <c r="D188" s="142" t="s">
        <v>484</v>
      </c>
    </row>
    <row r="189" spans="1:4">
      <c r="A189" s="142">
        <v>519</v>
      </c>
      <c r="B189" s="23" t="s">
        <v>819</v>
      </c>
      <c r="C189" s="24" t="s">
        <v>820</v>
      </c>
      <c r="D189" s="142"/>
    </row>
    <row r="190" spans="1:4">
      <c r="A190" s="142">
        <v>81</v>
      </c>
      <c r="B190" s="23" t="s">
        <v>821</v>
      </c>
      <c r="C190" s="25" t="s">
        <v>822</v>
      </c>
      <c r="D190" s="142"/>
    </row>
    <row r="191" spans="1:4">
      <c r="A191" s="142">
        <v>144</v>
      </c>
      <c r="B191" s="23" t="s">
        <v>823</v>
      </c>
      <c r="C191" s="25" t="s">
        <v>824</v>
      </c>
      <c r="D191" s="142" t="s">
        <v>484</v>
      </c>
    </row>
    <row r="192" spans="1:4">
      <c r="A192" s="142">
        <v>83</v>
      </c>
      <c r="B192" s="23" t="s">
        <v>265</v>
      </c>
      <c r="C192" s="24" t="s">
        <v>825</v>
      </c>
      <c r="D192" s="142" t="s">
        <v>489</v>
      </c>
    </row>
    <row r="193" spans="1:4">
      <c r="A193" s="142">
        <v>85</v>
      </c>
      <c r="B193" s="23" t="s">
        <v>826</v>
      </c>
      <c r="C193" s="24" t="s">
        <v>827</v>
      </c>
      <c r="D193" s="142" t="s">
        <v>489</v>
      </c>
    </row>
    <row r="194" spans="1:4">
      <c r="A194" s="142">
        <v>86</v>
      </c>
      <c r="B194" s="23" t="s">
        <v>828</v>
      </c>
      <c r="C194" s="24" t="s">
        <v>829</v>
      </c>
      <c r="D194" s="142"/>
    </row>
    <row r="195" spans="1:4">
      <c r="A195" s="142">
        <v>87</v>
      </c>
      <c r="B195" s="29" t="s">
        <v>830</v>
      </c>
      <c r="C195" s="24" t="s">
        <v>831</v>
      </c>
      <c r="D195" s="142"/>
    </row>
    <row r="196" spans="1:4">
      <c r="A196" s="142">
        <v>88</v>
      </c>
      <c r="B196" s="23" t="s">
        <v>832</v>
      </c>
      <c r="C196" s="24" t="s">
        <v>833</v>
      </c>
      <c r="D196" s="142" t="s">
        <v>489</v>
      </c>
    </row>
    <row r="197" spans="1:4">
      <c r="A197" s="142">
        <v>435</v>
      </c>
      <c r="B197" s="23" t="s">
        <v>834</v>
      </c>
      <c r="C197" s="24" t="s">
        <v>835</v>
      </c>
      <c r="D197" s="142" t="s">
        <v>489</v>
      </c>
    </row>
    <row r="198" spans="1:4">
      <c r="A198" s="142">
        <v>413</v>
      </c>
      <c r="B198" s="23" t="s">
        <v>836</v>
      </c>
      <c r="C198" s="24" t="s">
        <v>837</v>
      </c>
      <c r="D198" s="142" t="s">
        <v>489</v>
      </c>
    </row>
    <row r="199" spans="1:4">
      <c r="A199" s="142">
        <v>89</v>
      </c>
      <c r="B199" s="23">
        <v>89</v>
      </c>
      <c r="C199" s="24" t="s">
        <v>838</v>
      </c>
      <c r="D199" s="142"/>
    </row>
    <row r="200" spans="1:4">
      <c r="A200" s="142">
        <v>90</v>
      </c>
      <c r="B200" s="23" t="s">
        <v>839</v>
      </c>
      <c r="C200" s="24" t="s">
        <v>840</v>
      </c>
      <c r="D200" s="142" t="s">
        <v>489</v>
      </c>
    </row>
    <row r="201" spans="1:4">
      <c r="A201" s="142">
        <v>91</v>
      </c>
      <c r="B201" s="23" t="s">
        <v>321</v>
      </c>
      <c r="C201" s="24" t="s">
        <v>841</v>
      </c>
      <c r="D201" s="142" t="s">
        <v>489</v>
      </c>
    </row>
    <row r="202" spans="1:4">
      <c r="A202" s="142">
        <v>92</v>
      </c>
      <c r="B202" s="23" t="s">
        <v>842</v>
      </c>
      <c r="C202" s="24" t="s">
        <v>843</v>
      </c>
      <c r="D202" s="142" t="s">
        <v>489</v>
      </c>
    </row>
    <row r="203" spans="1:4">
      <c r="A203" s="142">
        <v>93</v>
      </c>
      <c r="B203" s="29" t="s">
        <v>844</v>
      </c>
      <c r="C203" s="24" t="s">
        <v>845</v>
      </c>
      <c r="D203" s="142"/>
    </row>
    <row r="204" spans="1:4">
      <c r="A204" s="142">
        <v>94</v>
      </c>
      <c r="B204" s="23" t="s">
        <v>846</v>
      </c>
      <c r="C204" s="24" t="s">
        <v>847</v>
      </c>
      <c r="D204" s="142" t="s">
        <v>489</v>
      </c>
    </row>
    <row r="205" spans="1:4">
      <c r="A205" s="142">
        <v>351</v>
      </c>
      <c r="B205" s="23">
        <v>351</v>
      </c>
      <c r="C205" s="24" t="s">
        <v>848</v>
      </c>
      <c r="D205" s="142" t="s">
        <v>489</v>
      </c>
    </row>
    <row r="206" spans="1:4">
      <c r="A206" s="142">
        <v>95</v>
      </c>
      <c r="B206" s="23" t="s">
        <v>849</v>
      </c>
      <c r="C206" s="24" t="s">
        <v>850</v>
      </c>
      <c r="D206" s="142" t="s">
        <v>489</v>
      </c>
    </row>
    <row r="207" spans="1:4">
      <c r="A207" s="142">
        <v>96</v>
      </c>
      <c r="B207" s="23" t="s">
        <v>851</v>
      </c>
      <c r="C207" s="25" t="s">
        <v>852</v>
      </c>
      <c r="D207" s="142" t="s">
        <v>484</v>
      </c>
    </row>
    <row r="208" spans="1:4">
      <c r="A208" s="142">
        <v>97</v>
      </c>
      <c r="B208" s="23" t="s">
        <v>853</v>
      </c>
      <c r="C208" s="24" t="s">
        <v>854</v>
      </c>
      <c r="D208" s="142" t="s">
        <v>489</v>
      </c>
    </row>
    <row r="209" spans="1:4">
      <c r="A209" s="142">
        <v>98</v>
      </c>
      <c r="B209" s="23" t="s">
        <v>855</v>
      </c>
      <c r="C209" s="25" t="s">
        <v>856</v>
      </c>
      <c r="D209" s="142" t="s">
        <v>484</v>
      </c>
    </row>
    <row r="210" spans="1:4">
      <c r="A210" s="142">
        <v>99</v>
      </c>
      <c r="B210" s="23" t="s">
        <v>857</v>
      </c>
      <c r="C210" s="25" t="s">
        <v>858</v>
      </c>
      <c r="D210" s="142"/>
    </row>
    <row r="211" spans="1:4">
      <c r="A211" s="142">
        <v>243</v>
      </c>
      <c r="B211" s="23" t="s">
        <v>859</v>
      </c>
      <c r="C211" s="24" t="s">
        <v>860</v>
      </c>
      <c r="D211" s="142" t="s">
        <v>484</v>
      </c>
    </row>
    <row r="212" spans="1:4">
      <c r="A212" s="142">
        <v>100</v>
      </c>
      <c r="B212" s="23" t="s">
        <v>861</v>
      </c>
      <c r="C212" s="24" t="s">
        <v>862</v>
      </c>
      <c r="D212" s="142"/>
    </row>
    <row r="213" spans="1:4">
      <c r="A213" s="142">
        <v>101</v>
      </c>
      <c r="B213" s="23" t="s">
        <v>863</v>
      </c>
      <c r="C213" s="24" t="s">
        <v>864</v>
      </c>
      <c r="D213" s="142" t="s">
        <v>489</v>
      </c>
    </row>
    <row r="214" spans="1:4">
      <c r="A214" s="142">
        <v>102</v>
      </c>
      <c r="B214" s="23" t="s">
        <v>865</v>
      </c>
      <c r="C214" s="24" t="s">
        <v>866</v>
      </c>
      <c r="D214" s="142"/>
    </row>
    <row r="215" spans="1:4">
      <c r="A215" s="142">
        <v>103</v>
      </c>
      <c r="B215" s="23" t="s">
        <v>867</v>
      </c>
      <c r="C215" s="24" t="s">
        <v>868</v>
      </c>
      <c r="D215" s="142" t="s">
        <v>489</v>
      </c>
    </row>
    <row r="216" spans="1:4">
      <c r="A216" s="142">
        <v>105</v>
      </c>
      <c r="B216" s="23" t="s">
        <v>869</v>
      </c>
      <c r="C216" s="25" t="s">
        <v>870</v>
      </c>
      <c r="D216" s="142" t="s">
        <v>484</v>
      </c>
    </row>
    <row r="217" spans="1:4">
      <c r="A217" s="142">
        <v>108</v>
      </c>
      <c r="B217" s="23" t="s">
        <v>301</v>
      </c>
      <c r="C217" s="24" t="s">
        <v>871</v>
      </c>
      <c r="D217" s="142" t="s">
        <v>489</v>
      </c>
    </row>
    <row r="218" spans="1:4">
      <c r="A218" s="142">
        <v>114</v>
      </c>
      <c r="B218" s="23" t="s">
        <v>872</v>
      </c>
      <c r="C218" s="24" t="s">
        <v>873</v>
      </c>
      <c r="D218" s="142" t="s">
        <v>489</v>
      </c>
    </row>
    <row r="219" spans="1:4">
      <c r="A219" s="142">
        <v>246</v>
      </c>
      <c r="B219" s="23" t="s">
        <v>874</v>
      </c>
      <c r="C219" s="24" t="s">
        <v>875</v>
      </c>
      <c r="D219" s="142"/>
    </row>
    <row r="220" spans="1:4">
      <c r="A220" s="142">
        <v>230</v>
      </c>
      <c r="B220" s="23" t="s">
        <v>876</v>
      </c>
      <c r="C220" s="24" t="s">
        <v>877</v>
      </c>
      <c r="D220" s="142" t="s">
        <v>489</v>
      </c>
    </row>
    <row r="221" spans="1:4">
      <c r="A221" s="142">
        <v>118</v>
      </c>
      <c r="B221" s="23" t="s">
        <v>322</v>
      </c>
      <c r="C221" s="24" t="s">
        <v>878</v>
      </c>
      <c r="D221" s="142" t="s">
        <v>489</v>
      </c>
    </row>
    <row r="222" spans="1:4">
      <c r="A222" s="142">
        <v>325</v>
      </c>
      <c r="B222" s="23" t="s">
        <v>879</v>
      </c>
      <c r="C222" s="24" t="s">
        <v>880</v>
      </c>
      <c r="D222" s="142" t="s">
        <v>489</v>
      </c>
    </row>
    <row r="223" spans="1:4">
      <c r="A223" s="142">
        <v>119</v>
      </c>
      <c r="B223" s="23" t="s">
        <v>881</v>
      </c>
      <c r="C223" s="24" t="s">
        <v>882</v>
      </c>
      <c r="D223" s="142" t="s">
        <v>489</v>
      </c>
    </row>
    <row r="224" spans="1:4">
      <c r="A224" s="142">
        <v>130</v>
      </c>
      <c r="B224" s="23" t="s">
        <v>883</v>
      </c>
      <c r="C224" s="24" t="s">
        <v>884</v>
      </c>
      <c r="D224" s="142" t="s">
        <v>484</v>
      </c>
    </row>
    <row r="225" spans="1:4">
      <c r="A225" s="142">
        <v>131</v>
      </c>
      <c r="B225" s="23" t="s">
        <v>885</v>
      </c>
      <c r="C225" s="24" t="s">
        <v>886</v>
      </c>
      <c r="D225" s="142" t="s">
        <v>489</v>
      </c>
    </row>
    <row r="226" spans="1:4">
      <c r="A226" s="142">
        <v>132</v>
      </c>
      <c r="B226" s="23" t="s">
        <v>887</v>
      </c>
      <c r="C226" s="25" t="s">
        <v>888</v>
      </c>
      <c r="D226" s="142"/>
    </row>
    <row r="227" spans="1:4">
      <c r="A227" s="142">
        <v>134</v>
      </c>
      <c r="B227" s="23" t="s">
        <v>889</v>
      </c>
      <c r="C227" s="25" t="s">
        <v>890</v>
      </c>
      <c r="D227" s="142"/>
    </row>
    <row r="228" spans="1:4">
      <c r="A228" s="142">
        <v>140</v>
      </c>
      <c r="B228" s="23" t="s">
        <v>891</v>
      </c>
      <c r="C228" s="27" t="s">
        <v>892</v>
      </c>
      <c r="D228" s="142" t="s">
        <v>489</v>
      </c>
    </row>
    <row r="229" spans="1:4">
      <c r="A229" s="142">
        <v>136</v>
      </c>
      <c r="B229" s="23" t="s">
        <v>266</v>
      </c>
      <c r="C229" s="27" t="s">
        <v>893</v>
      </c>
      <c r="D229" s="142" t="s">
        <v>489</v>
      </c>
    </row>
    <row r="230" spans="1:4">
      <c r="A230" s="142">
        <v>414</v>
      </c>
      <c r="B230" s="23" t="s">
        <v>302</v>
      </c>
      <c r="C230" s="24" t="s">
        <v>894</v>
      </c>
      <c r="D230" s="142" t="s">
        <v>489</v>
      </c>
    </row>
    <row r="231" spans="1:4">
      <c r="A231" s="142">
        <v>145</v>
      </c>
      <c r="B231" s="23" t="s">
        <v>895</v>
      </c>
      <c r="C231" s="25" t="s">
        <v>896</v>
      </c>
      <c r="D231" s="142" t="s">
        <v>484</v>
      </c>
    </row>
    <row r="232" spans="1:4">
      <c r="A232" s="142">
        <v>146</v>
      </c>
      <c r="B232" s="23" t="s">
        <v>267</v>
      </c>
      <c r="C232" s="24" t="s">
        <v>897</v>
      </c>
      <c r="D232" s="142" t="s">
        <v>489</v>
      </c>
    </row>
    <row r="233" spans="1:4">
      <c r="A233" s="142">
        <v>148</v>
      </c>
      <c r="B233" s="23">
        <v>148</v>
      </c>
      <c r="C233" s="24" t="s">
        <v>898</v>
      </c>
      <c r="D233" s="142" t="s">
        <v>489</v>
      </c>
    </row>
    <row r="234" spans="1:4">
      <c r="A234" s="142">
        <v>149</v>
      </c>
      <c r="B234" s="23" t="s">
        <v>268</v>
      </c>
      <c r="C234" s="24" t="s">
        <v>899</v>
      </c>
      <c r="D234" s="142" t="s">
        <v>484</v>
      </c>
    </row>
    <row r="235" spans="1:4">
      <c r="A235" s="142">
        <v>150</v>
      </c>
      <c r="B235" s="23">
        <v>150</v>
      </c>
      <c r="C235" s="24" t="s">
        <v>900</v>
      </c>
      <c r="D235" s="142"/>
    </row>
    <row r="236" spans="1:4">
      <c r="A236" s="142">
        <v>152</v>
      </c>
      <c r="B236" s="23" t="s">
        <v>901</v>
      </c>
      <c r="C236" s="24" t="s">
        <v>902</v>
      </c>
      <c r="D236" s="142" t="s">
        <v>489</v>
      </c>
    </row>
    <row r="237" spans="1:4">
      <c r="A237" s="142">
        <v>156</v>
      </c>
      <c r="B237" s="23" t="s">
        <v>903</v>
      </c>
      <c r="C237" s="24" t="s">
        <v>904</v>
      </c>
      <c r="D237" s="142"/>
    </row>
    <row r="238" spans="1:4">
      <c r="A238" s="142">
        <v>158</v>
      </c>
      <c r="B238" s="23" t="s">
        <v>905</v>
      </c>
      <c r="C238" s="24" t="s">
        <v>906</v>
      </c>
      <c r="D238" s="142"/>
    </row>
    <row r="239" spans="1:4">
      <c r="A239" s="142">
        <v>159</v>
      </c>
      <c r="B239" s="23" t="s">
        <v>907</v>
      </c>
      <c r="C239" s="24" t="s">
        <v>908</v>
      </c>
      <c r="D239" s="142" t="s">
        <v>484</v>
      </c>
    </row>
    <row r="240" spans="1:4">
      <c r="A240" s="142">
        <v>161</v>
      </c>
      <c r="B240" s="23" t="s">
        <v>338</v>
      </c>
      <c r="C240" s="24" t="s">
        <v>909</v>
      </c>
      <c r="D240" s="142" t="s">
        <v>489</v>
      </c>
    </row>
    <row r="241" spans="1:4">
      <c r="A241" s="142">
        <v>162</v>
      </c>
      <c r="B241" s="23" t="s">
        <v>910</v>
      </c>
      <c r="C241" s="24" t="s">
        <v>911</v>
      </c>
      <c r="D241" s="142"/>
    </row>
    <row r="242" spans="1:4">
      <c r="A242" s="142">
        <v>163</v>
      </c>
      <c r="B242" s="23" t="s">
        <v>912</v>
      </c>
      <c r="C242" s="24" t="s">
        <v>913</v>
      </c>
      <c r="D242" s="142" t="s">
        <v>484</v>
      </c>
    </row>
    <row r="243" spans="1:4">
      <c r="A243" s="142">
        <v>164</v>
      </c>
      <c r="B243" s="23" t="s">
        <v>914</v>
      </c>
      <c r="C243" s="24" t="s">
        <v>915</v>
      </c>
      <c r="D243" s="142" t="s">
        <v>484</v>
      </c>
    </row>
    <row r="244" spans="1:4">
      <c r="A244" s="142">
        <v>415</v>
      </c>
      <c r="B244" s="23" t="s">
        <v>916</v>
      </c>
      <c r="C244" s="24" t="s">
        <v>917</v>
      </c>
      <c r="D244" s="142" t="s">
        <v>484</v>
      </c>
    </row>
    <row r="245" spans="1:4">
      <c r="A245" s="142">
        <v>165</v>
      </c>
      <c r="B245" s="23" t="s">
        <v>918</v>
      </c>
      <c r="C245" s="25" t="s">
        <v>919</v>
      </c>
      <c r="D245" s="142" t="s">
        <v>484</v>
      </c>
    </row>
    <row r="246" spans="1:4">
      <c r="A246" s="142">
        <v>166</v>
      </c>
      <c r="B246" s="23" t="s">
        <v>920</v>
      </c>
      <c r="C246" s="25" t="s">
        <v>921</v>
      </c>
      <c r="D246" s="142" t="s">
        <v>484</v>
      </c>
    </row>
    <row r="247" spans="1:4">
      <c r="A247" s="142">
        <v>167</v>
      </c>
      <c r="B247" s="29" t="s">
        <v>922</v>
      </c>
      <c r="C247" s="25" t="s">
        <v>923</v>
      </c>
      <c r="D247" s="142"/>
    </row>
    <row r="248" spans="1:4">
      <c r="A248" s="142">
        <v>168</v>
      </c>
      <c r="B248" s="29" t="s">
        <v>924</v>
      </c>
      <c r="C248" s="25" t="s">
        <v>925</v>
      </c>
      <c r="D248" s="142" t="s">
        <v>484</v>
      </c>
    </row>
    <row r="249" spans="1:4">
      <c r="A249" s="142">
        <v>169</v>
      </c>
      <c r="B249" s="23" t="s">
        <v>926</v>
      </c>
      <c r="C249" s="25" t="s">
        <v>927</v>
      </c>
      <c r="D249" s="142" t="s">
        <v>484</v>
      </c>
    </row>
    <row r="250" spans="1:4">
      <c r="A250" s="142">
        <v>172</v>
      </c>
      <c r="B250" s="28" t="s">
        <v>928</v>
      </c>
      <c r="C250" s="25" t="s">
        <v>929</v>
      </c>
      <c r="D250" s="142" t="s">
        <v>489</v>
      </c>
    </row>
    <row r="251" spans="1:4">
      <c r="A251" s="142">
        <v>175</v>
      </c>
      <c r="B251" s="23" t="s">
        <v>930</v>
      </c>
      <c r="C251" s="25" t="s">
        <v>931</v>
      </c>
      <c r="D251" s="142"/>
    </row>
    <row r="252" spans="1:4">
      <c r="A252" s="142">
        <v>186</v>
      </c>
      <c r="B252" s="23" t="s">
        <v>932</v>
      </c>
      <c r="C252" s="25" t="s">
        <v>933</v>
      </c>
      <c r="D252" s="142"/>
    </row>
    <row r="253" spans="1:4">
      <c r="A253" s="142">
        <v>185</v>
      </c>
      <c r="B253" s="23" t="s">
        <v>934</v>
      </c>
      <c r="C253" s="24" t="s">
        <v>935</v>
      </c>
      <c r="D253" s="142" t="s">
        <v>489</v>
      </c>
    </row>
    <row r="254" spans="1:4">
      <c r="A254" s="142">
        <v>416</v>
      </c>
      <c r="B254" s="23" t="s">
        <v>936</v>
      </c>
      <c r="C254" s="24" t="s">
        <v>937</v>
      </c>
      <c r="D254" s="142" t="s">
        <v>489</v>
      </c>
    </row>
    <row r="255" spans="1:4">
      <c r="A255" s="142">
        <v>419</v>
      </c>
      <c r="B255" s="23" t="s">
        <v>303</v>
      </c>
      <c r="C255" s="24" t="s">
        <v>938</v>
      </c>
      <c r="D255" s="142" t="s">
        <v>489</v>
      </c>
    </row>
    <row r="256" spans="1:4">
      <c r="A256" s="142">
        <v>417</v>
      </c>
      <c r="B256" s="23" t="s">
        <v>939</v>
      </c>
      <c r="C256" s="24" t="s">
        <v>940</v>
      </c>
      <c r="D256" s="142" t="s">
        <v>489</v>
      </c>
    </row>
    <row r="257" spans="1:4">
      <c r="A257" s="142">
        <v>187</v>
      </c>
      <c r="B257" s="23" t="s">
        <v>941</v>
      </c>
      <c r="C257" s="26" t="s">
        <v>942</v>
      </c>
      <c r="D257" s="142"/>
    </row>
    <row r="258" spans="1:4">
      <c r="A258" s="142">
        <v>420</v>
      </c>
      <c r="B258" s="23" t="s">
        <v>943</v>
      </c>
      <c r="C258" s="24" t="s">
        <v>944</v>
      </c>
      <c r="D258" s="142" t="s">
        <v>489</v>
      </c>
    </row>
    <row r="259" spans="1:4">
      <c r="A259" s="142">
        <v>421</v>
      </c>
      <c r="B259" s="23" t="s">
        <v>945</v>
      </c>
      <c r="C259" s="24" t="s">
        <v>946</v>
      </c>
      <c r="D259" s="142" t="s">
        <v>489</v>
      </c>
    </row>
    <row r="260" spans="1:4">
      <c r="A260" s="142">
        <v>422</v>
      </c>
      <c r="B260" s="23" t="s">
        <v>947</v>
      </c>
      <c r="C260" s="24" t="s">
        <v>948</v>
      </c>
      <c r="D260" s="142" t="s">
        <v>489</v>
      </c>
    </row>
    <row r="261" spans="1:4">
      <c r="A261" s="142">
        <v>423</v>
      </c>
      <c r="B261" s="23" t="s">
        <v>949</v>
      </c>
      <c r="C261" s="24" t="s">
        <v>950</v>
      </c>
      <c r="D261" s="142" t="s">
        <v>489</v>
      </c>
    </row>
    <row r="262" spans="1:4">
      <c r="A262" s="142">
        <v>188</v>
      </c>
      <c r="B262" s="23" t="s">
        <v>951</v>
      </c>
      <c r="C262" s="24" t="s">
        <v>952</v>
      </c>
      <c r="D262" s="142" t="s">
        <v>489</v>
      </c>
    </row>
    <row r="263" spans="1:4">
      <c r="A263" s="142">
        <v>189</v>
      </c>
      <c r="B263" s="23" t="s">
        <v>953</v>
      </c>
      <c r="C263" s="25" t="s">
        <v>954</v>
      </c>
      <c r="D263" s="142" t="s">
        <v>484</v>
      </c>
    </row>
    <row r="264" spans="1:4">
      <c r="A264" s="142">
        <v>520</v>
      </c>
      <c r="B264" s="23" t="s">
        <v>473</v>
      </c>
      <c r="C264" s="24" t="s">
        <v>955</v>
      </c>
      <c r="D264" s="142" t="s">
        <v>489</v>
      </c>
    </row>
    <row r="265" spans="1:4">
      <c r="A265" s="142">
        <v>247</v>
      </c>
      <c r="B265" s="23" t="s">
        <v>956</v>
      </c>
      <c r="C265" s="24" t="s">
        <v>957</v>
      </c>
      <c r="D265" s="142"/>
    </row>
    <row r="266" spans="1:4">
      <c r="A266" s="142">
        <v>248</v>
      </c>
      <c r="B266" s="23" t="s">
        <v>958</v>
      </c>
      <c r="C266" s="24" t="s">
        <v>959</v>
      </c>
      <c r="D266" s="142"/>
    </row>
    <row r="267" spans="1:4">
      <c r="A267" s="142">
        <v>328</v>
      </c>
      <c r="B267" s="23" t="s">
        <v>323</v>
      </c>
      <c r="C267" s="24" t="s">
        <v>960</v>
      </c>
      <c r="D267" s="142" t="s">
        <v>489</v>
      </c>
    </row>
    <row r="268" spans="1:4">
      <c r="A268" s="142">
        <v>194</v>
      </c>
      <c r="B268" s="23" t="s">
        <v>961</v>
      </c>
      <c r="C268" s="24" t="s">
        <v>962</v>
      </c>
      <c r="D268" s="142" t="s">
        <v>489</v>
      </c>
    </row>
    <row r="269" spans="1:4">
      <c r="A269" s="142">
        <v>197</v>
      </c>
      <c r="B269" s="23" t="s">
        <v>963</v>
      </c>
      <c r="C269" s="24" t="s">
        <v>964</v>
      </c>
      <c r="D269" s="142" t="s">
        <v>489</v>
      </c>
    </row>
    <row r="270" spans="1:4">
      <c r="A270" s="142">
        <v>198</v>
      </c>
      <c r="B270" s="23" t="s">
        <v>965</v>
      </c>
      <c r="C270" s="24" t="s">
        <v>966</v>
      </c>
      <c r="D270" s="142" t="s">
        <v>484</v>
      </c>
    </row>
    <row r="271" spans="1:4">
      <c r="A271" s="142">
        <v>521</v>
      </c>
      <c r="B271" s="23" t="s">
        <v>967</v>
      </c>
      <c r="C271" s="27" t="s">
        <v>968</v>
      </c>
      <c r="D271" s="142"/>
    </row>
    <row r="272" spans="1:4">
      <c r="A272" s="142">
        <v>199</v>
      </c>
      <c r="B272" s="23" t="s">
        <v>969</v>
      </c>
      <c r="C272" s="25" t="s">
        <v>970</v>
      </c>
      <c r="D272" s="142"/>
    </row>
    <row r="273" spans="1:4">
      <c r="A273" s="142">
        <v>200</v>
      </c>
      <c r="B273" s="23">
        <v>200</v>
      </c>
      <c r="C273" s="25" t="s">
        <v>971</v>
      </c>
      <c r="D273" s="142" t="s">
        <v>484</v>
      </c>
    </row>
    <row r="274" spans="1:4">
      <c r="A274" s="142">
        <v>201</v>
      </c>
      <c r="B274" s="23" t="s">
        <v>972</v>
      </c>
      <c r="C274" s="24" t="s">
        <v>973</v>
      </c>
      <c r="D274" s="142" t="s">
        <v>489</v>
      </c>
    </row>
    <row r="275" spans="1:4">
      <c r="A275" s="142">
        <v>202</v>
      </c>
      <c r="B275" s="23" t="s">
        <v>974</v>
      </c>
      <c r="C275" s="24" t="s">
        <v>975</v>
      </c>
      <c r="D275" s="142" t="s">
        <v>489</v>
      </c>
    </row>
    <row r="276" spans="1:4">
      <c r="A276" s="142">
        <v>258</v>
      </c>
      <c r="B276" s="23" t="s">
        <v>976</v>
      </c>
      <c r="C276" s="24" t="s">
        <v>977</v>
      </c>
      <c r="D276" s="142"/>
    </row>
    <row r="277" spans="1:4">
      <c r="A277" s="142">
        <v>259</v>
      </c>
      <c r="B277" s="23" t="s">
        <v>978</v>
      </c>
      <c r="C277" s="24" t="s">
        <v>979</v>
      </c>
      <c r="D277" s="142" t="s">
        <v>489</v>
      </c>
    </row>
    <row r="278" spans="1:4">
      <c r="A278" s="142">
        <v>260</v>
      </c>
      <c r="B278" s="23" t="s">
        <v>980</v>
      </c>
      <c r="C278" s="24" t="s">
        <v>981</v>
      </c>
      <c r="D278" s="142" t="s">
        <v>489</v>
      </c>
    </row>
    <row r="279" spans="1:4">
      <c r="A279" s="142">
        <v>261</v>
      </c>
      <c r="B279" s="23" t="s">
        <v>982</v>
      </c>
      <c r="C279" s="24" t="s">
        <v>983</v>
      </c>
      <c r="D279" s="142" t="s">
        <v>489</v>
      </c>
    </row>
    <row r="280" spans="1:4">
      <c r="A280" s="142">
        <v>262</v>
      </c>
      <c r="B280" s="23" t="s">
        <v>984</v>
      </c>
      <c r="C280" s="24" t="s">
        <v>985</v>
      </c>
      <c r="D280" s="142" t="s">
        <v>489</v>
      </c>
    </row>
    <row r="281" spans="1:4">
      <c r="A281" s="142">
        <v>320</v>
      </c>
      <c r="B281" s="23" t="s">
        <v>986</v>
      </c>
      <c r="C281" s="25" t="s">
        <v>987</v>
      </c>
      <c r="D281" s="142" t="s">
        <v>484</v>
      </c>
    </row>
    <row r="282" spans="1:4">
      <c r="A282" s="142">
        <v>523</v>
      </c>
      <c r="B282" s="23" t="s">
        <v>988</v>
      </c>
      <c r="C282" s="27" t="s">
        <v>989</v>
      </c>
      <c r="D282" s="142" t="s">
        <v>484</v>
      </c>
    </row>
    <row r="283" spans="1:4">
      <c r="A283" s="142">
        <v>204</v>
      </c>
      <c r="B283" s="23" t="s">
        <v>990</v>
      </c>
      <c r="C283" s="25" t="s">
        <v>991</v>
      </c>
      <c r="D283" s="142"/>
    </row>
    <row r="284" spans="1:4">
      <c r="A284" s="142">
        <v>205</v>
      </c>
      <c r="B284" s="23" t="s">
        <v>992</v>
      </c>
      <c r="C284" s="25" t="s">
        <v>993</v>
      </c>
      <c r="D284" s="142"/>
    </row>
    <row r="285" spans="1:4">
      <c r="A285" s="142">
        <v>210</v>
      </c>
      <c r="B285" s="23" t="s">
        <v>994</v>
      </c>
      <c r="C285" s="24" t="s">
        <v>995</v>
      </c>
      <c r="D285" s="142" t="s">
        <v>489</v>
      </c>
    </row>
    <row r="286" spans="1:4">
      <c r="A286" s="142">
        <v>211</v>
      </c>
      <c r="B286" s="23" t="s">
        <v>996</v>
      </c>
      <c r="C286" s="24" t="s">
        <v>997</v>
      </c>
      <c r="D286" s="142" t="s">
        <v>489</v>
      </c>
    </row>
    <row r="287" spans="1:4">
      <c r="A287" s="142">
        <v>524</v>
      </c>
      <c r="B287" s="23" t="s">
        <v>998</v>
      </c>
      <c r="C287" s="24" t="s">
        <v>999</v>
      </c>
      <c r="D287" s="142" t="s">
        <v>489</v>
      </c>
    </row>
    <row r="288" spans="1:4">
      <c r="A288" s="142">
        <v>213</v>
      </c>
      <c r="B288" s="23" t="s">
        <v>1000</v>
      </c>
      <c r="C288" s="24" t="s">
        <v>1001</v>
      </c>
      <c r="D288" s="142" t="s">
        <v>489</v>
      </c>
    </row>
    <row r="289" spans="1:4">
      <c r="A289" s="142">
        <v>319</v>
      </c>
      <c r="B289" s="23" t="s">
        <v>1002</v>
      </c>
      <c r="C289" s="24" t="s">
        <v>1003</v>
      </c>
      <c r="D289" s="142" t="s">
        <v>484</v>
      </c>
    </row>
    <row r="290" spans="1:4">
      <c r="A290" s="142">
        <v>214</v>
      </c>
      <c r="B290" s="23" t="s">
        <v>1004</v>
      </c>
      <c r="C290" s="25" t="s">
        <v>1005</v>
      </c>
      <c r="D290" s="142" t="s">
        <v>484</v>
      </c>
    </row>
    <row r="291" spans="1:4">
      <c r="A291" s="142">
        <v>221</v>
      </c>
      <c r="B291" s="23" t="s">
        <v>1006</v>
      </c>
      <c r="C291" s="24" t="s">
        <v>1007</v>
      </c>
      <c r="D291" s="142" t="s">
        <v>484</v>
      </c>
    </row>
    <row r="292" spans="1:4">
      <c r="A292" s="142">
        <v>263</v>
      </c>
      <c r="B292" s="23" t="s">
        <v>1008</v>
      </c>
      <c r="C292" s="24" t="s">
        <v>1009</v>
      </c>
      <c r="D292" s="142" t="s">
        <v>484</v>
      </c>
    </row>
    <row r="293" spans="1:4">
      <c r="A293" s="142">
        <v>264</v>
      </c>
      <c r="B293" s="23" t="s">
        <v>1010</v>
      </c>
      <c r="C293" s="24" t="s">
        <v>1011</v>
      </c>
      <c r="D293" s="142" t="s">
        <v>484</v>
      </c>
    </row>
    <row r="294" spans="1:4">
      <c r="A294" s="142">
        <v>49</v>
      </c>
      <c r="B294" s="23" t="s">
        <v>1012</v>
      </c>
      <c r="C294" s="24" t="s">
        <v>1013</v>
      </c>
      <c r="D294" s="142" t="s">
        <v>484</v>
      </c>
    </row>
    <row r="295" spans="1:4">
      <c r="A295" s="142">
        <v>50</v>
      </c>
      <c r="B295" s="23" t="s">
        <v>1014</v>
      </c>
      <c r="C295" s="24" t="s">
        <v>1015</v>
      </c>
      <c r="D295" s="142" t="s">
        <v>484</v>
      </c>
    </row>
    <row r="296" spans="1:4">
      <c r="A296" s="142">
        <v>51</v>
      </c>
      <c r="B296" s="23" t="s">
        <v>1016</v>
      </c>
      <c r="C296" s="24" t="s">
        <v>1017</v>
      </c>
      <c r="D296" s="142"/>
    </row>
    <row r="297" spans="1:4">
      <c r="A297" s="142">
        <v>223</v>
      </c>
      <c r="B297" s="23" t="s">
        <v>1018</v>
      </c>
      <c r="C297" s="25" t="s">
        <v>1019</v>
      </c>
      <c r="D297" s="142" t="s">
        <v>484</v>
      </c>
    </row>
    <row r="298" spans="1:4">
      <c r="A298" s="142">
        <v>224</v>
      </c>
      <c r="B298" s="23" t="s">
        <v>1020</v>
      </c>
      <c r="C298" s="25" t="s">
        <v>1021</v>
      </c>
      <c r="D298" s="142" t="s">
        <v>484</v>
      </c>
    </row>
    <row r="299" spans="1:4">
      <c r="A299" s="142">
        <v>225</v>
      </c>
      <c r="B299" s="23" t="s">
        <v>1022</v>
      </c>
      <c r="C299" s="24" t="s">
        <v>1023</v>
      </c>
      <c r="D299" s="142" t="s">
        <v>489</v>
      </c>
    </row>
    <row r="300" spans="1:4">
      <c r="A300" s="142">
        <v>227</v>
      </c>
      <c r="B300" s="23">
        <v>227</v>
      </c>
      <c r="C300" s="24" t="s">
        <v>1024</v>
      </c>
      <c r="D300" s="142"/>
    </row>
    <row r="301" spans="1:4">
      <c r="A301" s="142">
        <v>357</v>
      </c>
      <c r="B301" s="23" t="s">
        <v>1025</v>
      </c>
      <c r="C301" s="24" t="s">
        <v>1026</v>
      </c>
      <c r="D301" s="142" t="s">
        <v>484</v>
      </c>
    </row>
    <row r="302" spans="1:4">
      <c r="A302" s="142">
        <v>228</v>
      </c>
      <c r="B302" s="23" t="s">
        <v>1027</v>
      </c>
      <c r="C302" s="24" t="s">
        <v>1028</v>
      </c>
      <c r="D302" s="142" t="s">
        <v>489</v>
      </c>
    </row>
    <row r="303" spans="1:4">
      <c r="A303" s="142">
        <v>229</v>
      </c>
      <c r="B303" s="23" t="s">
        <v>269</v>
      </c>
      <c r="C303" s="24" t="s">
        <v>1029</v>
      </c>
      <c r="D303" s="142" t="s">
        <v>489</v>
      </c>
    </row>
    <row r="304" spans="1:4">
      <c r="A304" s="142">
        <v>231</v>
      </c>
      <c r="B304" s="23" t="s">
        <v>1030</v>
      </c>
      <c r="C304" s="24" t="s">
        <v>1031</v>
      </c>
      <c r="D304" s="142"/>
    </row>
    <row r="305" spans="1:4">
      <c r="A305" s="142">
        <v>232</v>
      </c>
      <c r="B305" s="23" t="s">
        <v>324</v>
      </c>
      <c r="C305" s="24" t="s">
        <v>1032</v>
      </c>
      <c r="D305" s="142" t="s">
        <v>489</v>
      </c>
    </row>
    <row r="306" spans="1:4">
      <c r="A306" s="142">
        <v>233</v>
      </c>
      <c r="B306" s="23" t="s">
        <v>325</v>
      </c>
      <c r="C306" s="24" t="s">
        <v>1033</v>
      </c>
      <c r="D306" s="142" t="s">
        <v>489</v>
      </c>
    </row>
    <row r="307" spans="1:4">
      <c r="A307" s="142">
        <v>234</v>
      </c>
      <c r="B307" s="23" t="s">
        <v>466</v>
      </c>
      <c r="C307" s="24" t="s">
        <v>1034</v>
      </c>
      <c r="D307" s="142" t="s">
        <v>489</v>
      </c>
    </row>
    <row r="308" spans="1:4">
      <c r="A308" s="142">
        <v>265</v>
      </c>
      <c r="B308" s="23" t="s">
        <v>1035</v>
      </c>
      <c r="C308" s="24" t="s">
        <v>1036</v>
      </c>
      <c r="D308" s="142" t="s">
        <v>489</v>
      </c>
    </row>
    <row r="309" spans="1:4">
      <c r="A309" s="142">
        <v>266</v>
      </c>
      <c r="B309" s="23" t="s">
        <v>1037</v>
      </c>
      <c r="C309" s="24" t="s">
        <v>1038</v>
      </c>
      <c r="D309" s="142" t="s">
        <v>489</v>
      </c>
    </row>
    <row r="310" spans="1:4">
      <c r="A310" s="142">
        <v>267</v>
      </c>
      <c r="B310" s="23" t="s">
        <v>468</v>
      </c>
      <c r="C310" s="24" t="s">
        <v>1039</v>
      </c>
      <c r="D310" s="142"/>
    </row>
    <row r="311" spans="1:4">
      <c r="A311" s="142">
        <v>268</v>
      </c>
      <c r="B311" s="23" t="s">
        <v>1040</v>
      </c>
      <c r="C311" s="24" t="s">
        <v>1041</v>
      </c>
      <c r="D311" s="142" t="s">
        <v>489</v>
      </c>
    </row>
    <row r="312" spans="1:4">
      <c r="A312" s="142">
        <v>269</v>
      </c>
      <c r="B312" s="23" t="s">
        <v>1042</v>
      </c>
      <c r="C312" s="24" t="s">
        <v>1043</v>
      </c>
      <c r="D312" s="142" t="s">
        <v>489</v>
      </c>
    </row>
    <row r="313" spans="1:4">
      <c r="A313" s="142">
        <v>270</v>
      </c>
      <c r="B313" s="23" t="s">
        <v>1044</v>
      </c>
      <c r="C313" s="24" t="s">
        <v>1045</v>
      </c>
      <c r="D313" s="142" t="s">
        <v>489</v>
      </c>
    </row>
    <row r="314" spans="1:4">
      <c r="A314" s="142">
        <v>271</v>
      </c>
      <c r="B314" s="23" t="s">
        <v>1046</v>
      </c>
      <c r="C314" s="24" t="s">
        <v>1047</v>
      </c>
      <c r="D314" s="142" t="s">
        <v>489</v>
      </c>
    </row>
    <row r="315" spans="1:4">
      <c r="A315" s="142">
        <v>272</v>
      </c>
      <c r="B315" s="23" t="s">
        <v>1048</v>
      </c>
      <c r="C315" s="24" t="s">
        <v>1049</v>
      </c>
      <c r="D315" s="142" t="s">
        <v>489</v>
      </c>
    </row>
    <row r="316" spans="1:4">
      <c r="A316" s="142">
        <v>236</v>
      </c>
      <c r="B316" s="23" t="s">
        <v>1050</v>
      </c>
      <c r="C316" s="24" t="s">
        <v>1051</v>
      </c>
      <c r="D316" s="142" t="s">
        <v>489</v>
      </c>
    </row>
    <row r="317" spans="1:4">
      <c r="A317" s="142">
        <v>237</v>
      </c>
      <c r="B317" s="23" t="s">
        <v>1052</v>
      </c>
      <c r="C317" s="24" t="s">
        <v>1053</v>
      </c>
      <c r="D317" s="142" t="s">
        <v>489</v>
      </c>
    </row>
    <row r="318" spans="1:4">
      <c r="A318" s="142">
        <v>235</v>
      </c>
      <c r="B318" s="23" t="s">
        <v>1054</v>
      </c>
      <c r="C318" s="24" t="s">
        <v>1055</v>
      </c>
      <c r="D318" s="142" t="s">
        <v>489</v>
      </c>
    </row>
    <row r="319" spans="1:4">
      <c r="A319" s="142">
        <v>238</v>
      </c>
      <c r="B319" s="23" t="s">
        <v>1056</v>
      </c>
      <c r="C319" s="25" t="s">
        <v>1057</v>
      </c>
      <c r="D319" s="142">
        <v>0</v>
      </c>
    </row>
    <row r="320" spans="1:4">
      <c r="A320" s="142">
        <v>424</v>
      </c>
      <c r="B320" s="23" t="s">
        <v>304</v>
      </c>
      <c r="C320" s="24" t="s">
        <v>1058</v>
      </c>
      <c r="D320" s="142" t="s">
        <v>489</v>
      </c>
    </row>
    <row r="321" spans="1:4">
      <c r="A321" s="142">
        <v>425</v>
      </c>
      <c r="B321" s="23" t="s">
        <v>305</v>
      </c>
      <c r="C321" s="24" t="s">
        <v>1059</v>
      </c>
      <c r="D321" s="142" t="s">
        <v>489</v>
      </c>
    </row>
    <row r="322" spans="1:4">
      <c r="A322" s="142">
        <v>239</v>
      </c>
      <c r="B322" s="23">
        <v>239</v>
      </c>
      <c r="C322" s="24" t="s">
        <v>1060</v>
      </c>
      <c r="D322" s="142" t="s">
        <v>484</v>
      </c>
    </row>
    <row r="323" spans="1:4">
      <c r="A323" s="142">
        <v>241</v>
      </c>
      <c r="B323" s="23" t="s">
        <v>1061</v>
      </c>
      <c r="C323" s="25" t="s">
        <v>1062</v>
      </c>
      <c r="D323" s="142" t="s">
        <v>484</v>
      </c>
    </row>
    <row r="324" spans="1:4">
      <c r="A324" s="142">
        <v>250</v>
      </c>
      <c r="B324" s="23" t="s">
        <v>270</v>
      </c>
      <c r="C324" s="24" t="s">
        <v>1063</v>
      </c>
      <c r="D324" s="142" t="s">
        <v>489</v>
      </c>
    </row>
    <row r="325" spans="1:4">
      <c r="A325" s="142">
        <v>251</v>
      </c>
      <c r="B325" s="23" t="s">
        <v>1064</v>
      </c>
      <c r="C325" s="24" t="s">
        <v>1065</v>
      </c>
      <c r="D325" s="142" t="s">
        <v>484</v>
      </c>
    </row>
    <row r="326" spans="1:4">
      <c r="A326" s="142">
        <v>252</v>
      </c>
      <c r="B326" s="23" t="s">
        <v>1066</v>
      </c>
      <c r="C326" s="25" t="s">
        <v>1067</v>
      </c>
      <c r="D326" s="142" t="s">
        <v>484</v>
      </c>
    </row>
    <row r="327" spans="1:4">
      <c r="A327" s="142">
        <v>253</v>
      </c>
      <c r="B327" s="23" t="s">
        <v>1068</v>
      </c>
      <c r="C327" s="25" t="s">
        <v>1069</v>
      </c>
      <c r="D327" s="142" t="s">
        <v>484</v>
      </c>
    </row>
    <row r="328" spans="1:4">
      <c r="A328" s="142">
        <v>285</v>
      </c>
      <c r="B328" s="23" t="s">
        <v>1070</v>
      </c>
      <c r="C328" s="24" t="s">
        <v>1071</v>
      </c>
      <c r="D328" s="142" t="s">
        <v>489</v>
      </c>
    </row>
    <row r="329" spans="1:4">
      <c r="A329" s="142">
        <v>352</v>
      </c>
      <c r="B329" s="23">
        <v>352</v>
      </c>
      <c r="C329" s="24" t="s">
        <v>1072</v>
      </c>
      <c r="D329" s="142" t="s">
        <v>489</v>
      </c>
    </row>
    <row r="330" spans="1:4">
      <c r="A330" s="142">
        <v>255</v>
      </c>
      <c r="B330" s="23" t="s">
        <v>1073</v>
      </c>
      <c r="C330" s="25" t="s">
        <v>1074</v>
      </c>
      <c r="D330" s="142" t="s">
        <v>484</v>
      </c>
    </row>
    <row r="331" spans="1:4">
      <c r="A331" s="142">
        <v>256</v>
      </c>
      <c r="B331" s="23" t="s">
        <v>1075</v>
      </c>
      <c r="C331" s="25" t="s">
        <v>1076</v>
      </c>
      <c r="D331" s="142"/>
    </row>
    <row r="332" spans="1:4">
      <c r="A332" s="142">
        <v>254</v>
      </c>
      <c r="B332" s="23" t="s">
        <v>1077</v>
      </c>
      <c r="C332" s="24" t="s">
        <v>1078</v>
      </c>
      <c r="D332" s="142" t="s">
        <v>484</v>
      </c>
    </row>
    <row r="333" spans="1:4">
      <c r="A333" s="142">
        <v>276</v>
      </c>
      <c r="B333" s="23" t="s">
        <v>1079</v>
      </c>
      <c r="C333" s="25" t="s">
        <v>1080</v>
      </c>
      <c r="D333" s="142"/>
    </row>
    <row r="334" spans="1:4">
      <c r="A334" s="142">
        <v>277</v>
      </c>
      <c r="B334" s="23" t="s">
        <v>1081</v>
      </c>
      <c r="C334" s="25" t="s">
        <v>1082</v>
      </c>
      <c r="D334" s="142"/>
    </row>
    <row r="335" spans="1:4">
      <c r="A335" s="142">
        <v>278</v>
      </c>
      <c r="B335" s="23" t="s">
        <v>1083</v>
      </c>
      <c r="C335" s="24" t="s">
        <v>1084</v>
      </c>
      <c r="D335" s="142" t="s">
        <v>489</v>
      </c>
    </row>
    <row r="336" spans="1:4">
      <c r="A336" s="142">
        <v>279</v>
      </c>
      <c r="B336" s="23" t="s">
        <v>1085</v>
      </c>
      <c r="C336" s="25" t="s">
        <v>1086</v>
      </c>
      <c r="D336" s="142"/>
    </row>
    <row r="337" spans="1:4">
      <c r="A337" s="142">
        <v>280</v>
      </c>
      <c r="B337" s="23" t="s">
        <v>1087</v>
      </c>
      <c r="C337" s="24" t="s">
        <v>1088</v>
      </c>
      <c r="D337" s="142" t="s">
        <v>489</v>
      </c>
    </row>
    <row r="338" spans="1:4">
      <c r="A338" s="142">
        <v>281</v>
      </c>
      <c r="B338" s="23" t="s">
        <v>1089</v>
      </c>
      <c r="C338" s="24" t="s">
        <v>1090</v>
      </c>
      <c r="D338" s="142" t="s">
        <v>489</v>
      </c>
    </row>
    <row r="339" spans="1:4">
      <c r="A339" s="142">
        <v>282</v>
      </c>
      <c r="B339" s="23" t="s">
        <v>1091</v>
      </c>
      <c r="C339" s="24" t="s">
        <v>1092</v>
      </c>
      <c r="D339" s="142"/>
    </row>
    <row r="340" spans="1:4">
      <c r="A340" s="142">
        <v>286</v>
      </c>
      <c r="B340" s="23" t="s">
        <v>1093</v>
      </c>
      <c r="C340" s="24" t="s">
        <v>1094</v>
      </c>
      <c r="D340" s="142" t="s">
        <v>489</v>
      </c>
    </row>
    <row r="341" spans="1:4">
      <c r="A341" s="142">
        <v>287</v>
      </c>
      <c r="B341" s="23" t="s">
        <v>1095</v>
      </c>
      <c r="C341" s="24" t="s">
        <v>1096</v>
      </c>
      <c r="D341" s="142" t="s">
        <v>489</v>
      </c>
    </row>
    <row r="342" spans="1:4">
      <c r="A342" s="142">
        <v>297</v>
      </c>
      <c r="B342" s="23" t="s">
        <v>472</v>
      </c>
      <c r="C342" s="24" t="s">
        <v>1097</v>
      </c>
      <c r="D342" s="142" t="s">
        <v>489</v>
      </c>
    </row>
    <row r="343" spans="1:4">
      <c r="A343" s="142">
        <v>288</v>
      </c>
      <c r="B343" s="23" t="s">
        <v>1098</v>
      </c>
      <c r="C343" s="24" t="s">
        <v>1099</v>
      </c>
      <c r="D343" s="142" t="s">
        <v>489</v>
      </c>
    </row>
    <row r="344" spans="1:4">
      <c r="A344" s="142">
        <v>289</v>
      </c>
      <c r="B344" s="23" t="s">
        <v>271</v>
      </c>
      <c r="C344" s="24" t="s">
        <v>1100</v>
      </c>
      <c r="D344" s="142" t="s">
        <v>489</v>
      </c>
    </row>
    <row r="345" spans="1:4">
      <c r="A345" s="142">
        <v>290</v>
      </c>
      <c r="B345" s="23" t="s">
        <v>1101</v>
      </c>
      <c r="C345" s="24" t="s">
        <v>1102</v>
      </c>
      <c r="D345" s="142" t="s">
        <v>489</v>
      </c>
    </row>
    <row r="346" spans="1:4">
      <c r="A346" s="142">
        <v>291</v>
      </c>
      <c r="B346" s="23" t="s">
        <v>1103</v>
      </c>
      <c r="C346" s="25" t="s">
        <v>1104</v>
      </c>
      <c r="D346" s="142" t="s">
        <v>484</v>
      </c>
    </row>
    <row r="347" spans="1:4">
      <c r="A347" s="142">
        <v>292</v>
      </c>
      <c r="B347" s="23" t="s">
        <v>306</v>
      </c>
      <c r="C347" s="24" t="s">
        <v>1105</v>
      </c>
      <c r="D347" s="142" t="s">
        <v>489</v>
      </c>
    </row>
    <row r="348" spans="1:4">
      <c r="A348" s="142">
        <v>69</v>
      </c>
      <c r="B348" s="23" t="s">
        <v>1106</v>
      </c>
      <c r="C348" s="24" t="s">
        <v>1107</v>
      </c>
      <c r="D348" s="142"/>
    </row>
    <row r="349" spans="1:4">
      <c r="A349" s="142">
        <v>240</v>
      </c>
      <c r="B349" s="23" t="s">
        <v>334</v>
      </c>
      <c r="C349" s="24" t="s">
        <v>1108</v>
      </c>
      <c r="D349" s="142" t="s">
        <v>489</v>
      </c>
    </row>
    <row r="350" spans="1:4">
      <c r="A350" s="142">
        <v>293</v>
      </c>
      <c r="B350" s="29" t="s">
        <v>1109</v>
      </c>
      <c r="C350" s="24" t="s">
        <v>1110</v>
      </c>
      <c r="D350" s="142" t="s">
        <v>484</v>
      </c>
    </row>
    <row r="351" spans="1:4">
      <c r="A351" s="142">
        <v>294</v>
      </c>
      <c r="B351" s="23" t="s">
        <v>474</v>
      </c>
      <c r="C351" s="24" t="s">
        <v>1111</v>
      </c>
      <c r="D351" s="142" t="s">
        <v>489</v>
      </c>
    </row>
    <row r="352" spans="1:4">
      <c r="A352" s="142">
        <v>426</v>
      </c>
      <c r="B352" s="23" t="s">
        <v>307</v>
      </c>
      <c r="C352" s="24" t="s">
        <v>1112</v>
      </c>
      <c r="D352" s="142" t="s">
        <v>489</v>
      </c>
    </row>
    <row r="353" spans="1:4">
      <c r="A353" s="142">
        <v>570</v>
      </c>
      <c r="B353" s="23" t="s">
        <v>1113</v>
      </c>
      <c r="C353" s="24" t="s">
        <v>1114</v>
      </c>
      <c r="D353" s="142" t="s">
        <v>489</v>
      </c>
    </row>
    <row r="354" spans="1:4">
      <c r="A354" s="142">
        <v>295</v>
      </c>
      <c r="B354" s="23" t="s">
        <v>1115</v>
      </c>
      <c r="C354" s="24" t="s">
        <v>1116</v>
      </c>
      <c r="D354" s="142"/>
    </row>
    <row r="355" spans="1:4">
      <c r="A355" s="142">
        <v>300</v>
      </c>
      <c r="B355" s="23" t="s">
        <v>1117</v>
      </c>
      <c r="C355" s="24" t="s">
        <v>1118</v>
      </c>
      <c r="D355" s="142" t="s">
        <v>489</v>
      </c>
    </row>
    <row r="356" spans="1:4">
      <c r="A356" s="142">
        <v>301</v>
      </c>
      <c r="B356" s="23" t="s">
        <v>1119</v>
      </c>
      <c r="C356" s="24" t="s">
        <v>1120</v>
      </c>
      <c r="D356" s="142"/>
    </row>
    <row r="357" spans="1:4">
      <c r="A357" s="142">
        <v>302</v>
      </c>
      <c r="B357" s="23" t="s">
        <v>1121</v>
      </c>
      <c r="C357" s="24" t="s">
        <v>1122</v>
      </c>
      <c r="D357" s="142"/>
    </row>
    <row r="358" spans="1:4">
      <c r="A358" s="142">
        <v>157</v>
      </c>
      <c r="B358" s="23" t="s">
        <v>470</v>
      </c>
      <c r="C358" s="24" t="s">
        <v>1123</v>
      </c>
      <c r="D358" s="142" t="s">
        <v>489</v>
      </c>
    </row>
    <row r="359" spans="1:4">
      <c r="A359" s="142">
        <v>304</v>
      </c>
      <c r="B359" s="23" t="s">
        <v>1124</v>
      </c>
      <c r="C359" s="25" t="s">
        <v>1125</v>
      </c>
      <c r="D359" s="142"/>
    </row>
    <row r="360" spans="1:4">
      <c r="A360" s="142">
        <v>305</v>
      </c>
      <c r="B360" s="23" t="s">
        <v>272</v>
      </c>
      <c r="C360" s="24" t="s">
        <v>1126</v>
      </c>
      <c r="D360" s="142" t="s">
        <v>489</v>
      </c>
    </row>
    <row r="361" spans="1:4">
      <c r="A361" s="142">
        <v>306</v>
      </c>
      <c r="B361" s="23" t="s">
        <v>1127</v>
      </c>
      <c r="C361" s="25" t="s">
        <v>1128</v>
      </c>
      <c r="D361" s="142" t="s">
        <v>484</v>
      </c>
    </row>
    <row r="362" spans="1:4">
      <c r="A362" s="142">
        <v>311</v>
      </c>
      <c r="B362" s="23" t="s">
        <v>1129</v>
      </c>
      <c r="C362" s="24" t="s">
        <v>1130</v>
      </c>
      <c r="D362" s="142" t="s">
        <v>489</v>
      </c>
    </row>
    <row r="363" spans="1:4">
      <c r="A363" s="142">
        <v>312</v>
      </c>
      <c r="B363" s="23" t="s">
        <v>273</v>
      </c>
      <c r="C363" s="24" t="s">
        <v>1131</v>
      </c>
      <c r="D363" s="142" t="s">
        <v>489</v>
      </c>
    </row>
    <row r="364" spans="1:4">
      <c r="A364" s="142">
        <v>153</v>
      </c>
      <c r="B364" s="23" t="s">
        <v>1132</v>
      </c>
      <c r="C364" s="24" t="s">
        <v>1133</v>
      </c>
      <c r="D364" s="142" t="s">
        <v>489</v>
      </c>
    </row>
    <row r="365" spans="1:4">
      <c r="A365" s="142">
        <v>314</v>
      </c>
      <c r="B365" s="23" t="s">
        <v>1134</v>
      </c>
      <c r="C365" s="25" t="s">
        <v>1135</v>
      </c>
      <c r="D365" s="142"/>
    </row>
    <row r="366" spans="1:4">
      <c r="A366" s="142">
        <v>315</v>
      </c>
      <c r="B366" s="29" t="s">
        <v>1136</v>
      </c>
      <c r="C366" s="25" t="s">
        <v>1137</v>
      </c>
      <c r="D366" s="142"/>
    </row>
    <row r="367" spans="1:4">
      <c r="A367" s="142">
        <v>316</v>
      </c>
      <c r="B367" s="23" t="s">
        <v>274</v>
      </c>
      <c r="C367" s="24" t="s">
        <v>1138</v>
      </c>
      <c r="D367" s="142" t="s">
        <v>489</v>
      </c>
    </row>
    <row r="368" spans="1:4">
      <c r="A368" s="142">
        <v>321</v>
      </c>
      <c r="B368" s="23" t="s">
        <v>326</v>
      </c>
      <c r="C368" s="24" t="s">
        <v>1139</v>
      </c>
      <c r="D368" s="142" t="s">
        <v>489</v>
      </c>
    </row>
    <row r="369" spans="1:4">
      <c r="A369" s="142">
        <v>322</v>
      </c>
      <c r="B369" s="23" t="s">
        <v>1140</v>
      </c>
      <c r="C369" s="24" t="s">
        <v>1141</v>
      </c>
      <c r="D369" s="142" t="s">
        <v>489</v>
      </c>
    </row>
    <row r="370" spans="1:4">
      <c r="A370" s="142">
        <v>334</v>
      </c>
      <c r="B370" s="23" t="s">
        <v>1142</v>
      </c>
      <c r="C370" s="24" t="s">
        <v>1143</v>
      </c>
      <c r="D370" s="142" t="s">
        <v>489</v>
      </c>
    </row>
    <row r="371" spans="1:4">
      <c r="A371" s="142">
        <v>336</v>
      </c>
      <c r="B371" s="23" t="s">
        <v>1144</v>
      </c>
      <c r="C371" s="24" t="s">
        <v>1145</v>
      </c>
      <c r="D371" s="142" t="s">
        <v>489</v>
      </c>
    </row>
    <row r="372" spans="1:4">
      <c r="A372" s="142">
        <v>337</v>
      </c>
      <c r="B372" s="23" t="s">
        <v>467</v>
      </c>
      <c r="C372" s="24" t="s">
        <v>1146</v>
      </c>
      <c r="D372" s="142" t="s">
        <v>489</v>
      </c>
    </row>
    <row r="373" spans="1:4">
      <c r="A373" s="142">
        <v>299</v>
      </c>
      <c r="B373" s="23" t="s">
        <v>1147</v>
      </c>
      <c r="C373" s="24" t="s">
        <v>1148</v>
      </c>
      <c r="D373" s="142" t="s">
        <v>489</v>
      </c>
    </row>
    <row r="374" spans="1:4">
      <c r="A374" s="142">
        <v>339</v>
      </c>
      <c r="B374" s="23" t="s">
        <v>1149</v>
      </c>
      <c r="C374" s="24" t="s">
        <v>1150</v>
      </c>
      <c r="D374" s="142" t="s">
        <v>489</v>
      </c>
    </row>
    <row r="375" spans="1:4">
      <c r="A375" s="142">
        <v>340</v>
      </c>
      <c r="B375" s="23" t="s">
        <v>1151</v>
      </c>
      <c r="C375" s="25" t="s">
        <v>1152</v>
      </c>
      <c r="D375" s="142" t="s">
        <v>484</v>
      </c>
    </row>
    <row r="376" spans="1:4">
      <c r="A376" s="142">
        <v>346</v>
      </c>
      <c r="B376" s="23" t="s">
        <v>1153</v>
      </c>
      <c r="C376" s="24" t="s">
        <v>1154</v>
      </c>
      <c r="D376" s="142" t="s">
        <v>489</v>
      </c>
    </row>
    <row r="377" spans="1:4">
      <c r="A377" s="142">
        <v>298</v>
      </c>
      <c r="B377" s="23" t="s">
        <v>1155</v>
      </c>
      <c r="C377" s="24" t="s">
        <v>1156</v>
      </c>
      <c r="D377" s="142" t="s">
        <v>489</v>
      </c>
    </row>
    <row r="378" spans="1:4">
      <c r="A378" s="142">
        <v>638</v>
      </c>
      <c r="B378" s="23" t="s">
        <v>1157</v>
      </c>
      <c r="C378" s="24" t="s">
        <v>1158</v>
      </c>
      <c r="D378" s="142" t="s">
        <v>484</v>
      </c>
    </row>
    <row r="379" spans="1:4">
      <c r="A379" s="142">
        <v>347</v>
      </c>
      <c r="B379" s="23" t="s">
        <v>1159</v>
      </c>
      <c r="C379" s="25" t="s">
        <v>1160</v>
      </c>
      <c r="D379" s="142" t="s">
        <v>484</v>
      </c>
    </row>
    <row r="380" spans="1:4">
      <c r="A380" s="142">
        <v>348</v>
      </c>
      <c r="B380" s="23" t="s">
        <v>1161</v>
      </c>
      <c r="C380" s="24" t="s">
        <v>1162</v>
      </c>
      <c r="D380" s="142" t="s">
        <v>484</v>
      </c>
    </row>
    <row r="381" spans="1:4">
      <c r="A381" s="23">
        <v>349</v>
      </c>
      <c r="B381" s="23">
        <v>349</v>
      </c>
      <c r="C381" s="24" t="s">
        <v>1163</v>
      </c>
      <c r="D381" s="142" t="s">
        <v>489</v>
      </c>
    </row>
    <row r="382" spans="1:4">
      <c r="A382" s="23">
        <v>350</v>
      </c>
      <c r="B382" s="23">
        <v>350</v>
      </c>
      <c r="C382" s="24" t="s">
        <v>1164</v>
      </c>
      <c r="D382" s="142" t="s">
        <v>484</v>
      </c>
    </row>
    <row r="383" spans="1:4">
      <c r="A383" s="142">
        <v>359</v>
      </c>
      <c r="B383" s="23" t="s">
        <v>1165</v>
      </c>
      <c r="C383" s="25" t="s">
        <v>1166</v>
      </c>
      <c r="D383" s="142"/>
    </row>
    <row r="384" spans="1:4">
      <c r="A384" s="142">
        <v>360</v>
      </c>
      <c r="B384" s="23" t="s">
        <v>1167</v>
      </c>
      <c r="C384" s="25" t="s">
        <v>1168</v>
      </c>
      <c r="D384" s="142"/>
    </row>
    <row r="385" spans="1:4">
      <c r="A385" s="142">
        <v>361</v>
      </c>
      <c r="B385" s="23" t="s">
        <v>275</v>
      </c>
      <c r="C385" s="24" t="s">
        <v>1169</v>
      </c>
      <c r="D385" s="142" t="s">
        <v>484</v>
      </c>
    </row>
    <row r="386" spans="1:4">
      <c r="A386" s="142">
        <v>362</v>
      </c>
      <c r="B386" s="23" t="s">
        <v>1170</v>
      </c>
      <c r="C386" s="25" t="s">
        <v>1171</v>
      </c>
      <c r="D386" s="142"/>
    </row>
    <row r="387" spans="1:4">
      <c r="A387" s="142">
        <v>629</v>
      </c>
      <c r="B387" s="23" t="s">
        <v>1172</v>
      </c>
      <c r="C387" s="24" t="s">
        <v>1173</v>
      </c>
      <c r="D387" s="142" t="s">
        <v>489</v>
      </c>
    </row>
    <row r="388" spans="1:4">
      <c r="A388" s="142">
        <v>203</v>
      </c>
      <c r="B388" s="23" t="s">
        <v>1174</v>
      </c>
      <c r="C388" s="27" t="s">
        <v>1175</v>
      </c>
      <c r="D388" s="142"/>
    </row>
    <row r="389" spans="1:4">
      <c r="A389" s="142">
        <v>208</v>
      </c>
      <c r="B389" s="23" t="s">
        <v>1176</v>
      </c>
      <c r="C389" s="24" t="s">
        <v>1177</v>
      </c>
      <c r="D389" s="142" t="s">
        <v>489</v>
      </c>
    </row>
    <row r="390" spans="1:4">
      <c r="A390" s="142">
        <v>386</v>
      </c>
      <c r="B390" s="23" t="s">
        <v>1178</v>
      </c>
      <c r="C390" s="25" t="s">
        <v>1179</v>
      </c>
      <c r="D390" s="142"/>
    </row>
    <row r="391" spans="1:4">
      <c r="A391" s="142">
        <v>428</v>
      </c>
      <c r="B391" s="23" t="s">
        <v>276</v>
      </c>
      <c r="C391" s="24" t="s">
        <v>1180</v>
      </c>
      <c r="D391" s="142" t="s">
        <v>489</v>
      </c>
    </row>
    <row r="392" spans="1:4">
      <c r="A392" s="142">
        <v>78</v>
      </c>
      <c r="B392" s="23" t="s">
        <v>1181</v>
      </c>
      <c r="C392" s="24" t="s">
        <v>1182</v>
      </c>
      <c r="D392" s="142"/>
    </row>
    <row r="393" spans="1:4">
      <c r="A393" s="142">
        <v>369</v>
      </c>
      <c r="B393" s="23" t="s">
        <v>1183</v>
      </c>
      <c r="C393" s="24" t="s">
        <v>1184</v>
      </c>
      <c r="D393" s="142"/>
    </row>
    <row r="394" spans="1:4">
      <c r="A394" s="142">
        <v>364</v>
      </c>
      <c r="B394" s="23" t="s">
        <v>277</v>
      </c>
      <c r="C394" s="24" t="s">
        <v>1185</v>
      </c>
      <c r="D394" s="142" t="s">
        <v>489</v>
      </c>
    </row>
    <row r="395" spans="1:4">
      <c r="A395" s="142">
        <v>370</v>
      </c>
      <c r="B395" s="23" t="s">
        <v>1186</v>
      </c>
      <c r="C395" s="24" t="s">
        <v>1187</v>
      </c>
      <c r="D395" s="142" t="s">
        <v>489</v>
      </c>
    </row>
    <row r="396" spans="1:4">
      <c r="A396" s="142">
        <v>640</v>
      </c>
      <c r="B396" s="23" t="s">
        <v>1188</v>
      </c>
      <c r="C396" s="24" t="s">
        <v>1189</v>
      </c>
      <c r="D396" s="142" t="s">
        <v>489</v>
      </c>
    </row>
    <row r="397" spans="1:4">
      <c r="A397" s="142">
        <v>371</v>
      </c>
      <c r="B397" s="23" t="s">
        <v>1190</v>
      </c>
      <c r="C397" s="24" t="s">
        <v>1191</v>
      </c>
      <c r="D397" s="142" t="s">
        <v>489</v>
      </c>
    </row>
    <row r="398" spans="1:4">
      <c r="A398" s="142">
        <v>641</v>
      </c>
      <c r="B398" s="23" t="s">
        <v>339</v>
      </c>
      <c r="C398" s="24" t="s">
        <v>1192</v>
      </c>
      <c r="D398" s="142" t="s">
        <v>489</v>
      </c>
    </row>
    <row r="399" spans="1:4">
      <c r="A399" s="142">
        <v>365</v>
      </c>
      <c r="B399" s="23">
        <v>365</v>
      </c>
      <c r="C399" s="24" t="s">
        <v>1193</v>
      </c>
      <c r="D399" s="142" t="s">
        <v>489</v>
      </c>
    </row>
    <row r="400" spans="1:4">
      <c r="A400" s="142">
        <v>368</v>
      </c>
      <c r="B400" s="23">
        <v>368</v>
      </c>
      <c r="C400" s="24" t="s">
        <v>1194</v>
      </c>
      <c r="D400" s="142" t="s">
        <v>489</v>
      </c>
    </row>
    <row r="401" spans="1:4">
      <c r="A401" s="142">
        <v>372</v>
      </c>
      <c r="B401" s="23" t="s">
        <v>1195</v>
      </c>
      <c r="C401" s="24" t="s">
        <v>1196</v>
      </c>
      <c r="D401" s="142" t="s">
        <v>489</v>
      </c>
    </row>
    <row r="402" spans="1:4">
      <c r="A402" s="142">
        <v>644</v>
      </c>
      <c r="B402" s="23" t="s">
        <v>1197</v>
      </c>
      <c r="C402" s="24" t="s">
        <v>1198</v>
      </c>
      <c r="D402" s="142" t="s">
        <v>489</v>
      </c>
    </row>
    <row r="403" spans="1:4">
      <c r="A403" s="142">
        <v>366</v>
      </c>
      <c r="B403" s="23" t="s">
        <v>1199</v>
      </c>
      <c r="C403" s="24" t="s">
        <v>1200</v>
      </c>
      <c r="D403" s="142" t="s">
        <v>489</v>
      </c>
    </row>
    <row r="404" spans="1:4">
      <c r="A404" s="142">
        <v>367</v>
      </c>
      <c r="B404" s="23" t="s">
        <v>1201</v>
      </c>
      <c r="C404" s="24" t="s">
        <v>1202</v>
      </c>
      <c r="D404" s="142" t="s">
        <v>489</v>
      </c>
    </row>
    <row r="405" spans="1:4">
      <c r="A405" s="142">
        <v>642</v>
      </c>
      <c r="B405" s="23" t="s">
        <v>1203</v>
      </c>
      <c r="C405" s="24" t="s">
        <v>1204</v>
      </c>
      <c r="D405" s="142" t="s">
        <v>489</v>
      </c>
    </row>
    <row r="406" spans="1:4">
      <c r="A406" s="142">
        <v>643</v>
      </c>
      <c r="B406" s="23" t="s">
        <v>1205</v>
      </c>
      <c r="C406" s="24" t="s">
        <v>1206</v>
      </c>
      <c r="D406" s="142" t="s">
        <v>489</v>
      </c>
    </row>
    <row r="407" spans="1:4">
      <c r="A407" s="142">
        <v>639</v>
      </c>
      <c r="B407" s="23" t="s">
        <v>1207</v>
      </c>
      <c r="C407" s="24" t="s">
        <v>1208</v>
      </c>
      <c r="D407" s="142" t="s">
        <v>489</v>
      </c>
    </row>
    <row r="408" spans="1:4">
      <c r="A408" s="142">
        <v>373</v>
      </c>
      <c r="B408" s="23" t="s">
        <v>1209</v>
      </c>
      <c r="C408" s="24" t="s">
        <v>1210</v>
      </c>
      <c r="D408" s="142" t="s">
        <v>489</v>
      </c>
    </row>
    <row r="409" spans="1:4">
      <c r="A409" s="142">
        <v>376</v>
      </c>
      <c r="B409" s="23" t="s">
        <v>1211</v>
      </c>
      <c r="C409" s="25" t="s">
        <v>1212</v>
      </c>
      <c r="D409" s="142" t="s">
        <v>484</v>
      </c>
    </row>
    <row r="410" spans="1:4">
      <c r="A410" s="142">
        <v>377</v>
      </c>
      <c r="B410" s="23" t="s">
        <v>335</v>
      </c>
      <c r="C410" s="24" t="s">
        <v>1213</v>
      </c>
      <c r="D410" s="142" t="s">
        <v>484</v>
      </c>
    </row>
    <row r="411" spans="1:4">
      <c r="A411" s="142">
        <v>378</v>
      </c>
      <c r="B411" s="23" t="s">
        <v>1214</v>
      </c>
      <c r="C411" s="24" t="s">
        <v>1215</v>
      </c>
      <c r="D411" s="142" t="s">
        <v>484</v>
      </c>
    </row>
    <row r="412" spans="1:4">
      <c r="A412" s="142">
        <v>379</v>
      </c>
      <c r="B412" s="23" t="s">
        <v>1216</v>
      </c>
      <c r="C412" s="25" t="s">
        <v>1217</v>
      </c>
      <c r="D412" s="142" t="s">
        <v>484</v>
      </c>
    </row>
    <row r="413" spans="1:4">
      <c r="A413" s="142">
        <v>381</v>
      </c>
      <c r="B413" s="23" t="s">
        <v>1218</v>
      </c>
      <c r="C413" s="24" t="s">
        <v>1219</v>
      </c>
      <c r="D413" s="142" t="s">
        <v>489</v>
      </c>
    </row>
    <row r="414" spans="1:4">
      <c r="A414" s="142">
        <v>383</v>
      </c>
      <c r="B414" s="23" t="s">
        <v>1220</v>
      </c>
      <c r="C414" s="25" t="s">
        <v>1221</v>
      </c>
      <c r="D414" s="142" t="s">
        <v>484</v>
      </c>
    </row>
    <row r="415" spans="1:4">
      <c r="A415" s="142">
        <v>384</v>
      </c>
      <c r="B415" s="23" t="s">
        <v>1222</v>
      </c>
      <c r="C415" s="25" t="s">
        <v>1223</v>
      </c>
      <c r="D415" s="142"/>
    </row>
    <row r="416" spans="1:4">
      <c r="A416" s="142">
        <v>387</v>
      </c>
      <c r="B416" s="23" t="s">
        <v>1224</v>
      </c>
      <c r="C416" s="24" t="s">
        <v>1225</v>
      </c>
      <c r="D416" s="142" t="s">
        <v>484</v>
      </c>
    </row>
    <row r="417" spans="1:4">
      <c r="A417" s="142">
        <v>342</v>
      </c>
      <c r="B417" s="23" t="s">
        <v>1226</v>
      </c>
      <c r="C417" s="25" t="s">
        <v>1227</v>
      </c>
      <c r="D417" s="142" t="s">
        <v>484</v>
      </c>
    </row>
    <row r="418" spans="1:4">
      <c r="A418" s="142">
        <v>178</v>
      </c>
      <c r="B418" s="23" t="s">
        <v>1228</v>
      </c>
      <c r="C418" s="24" t="s">
        <v>1229</v>
      </c>
      <c r="D418" s="142" t="s">
        <v>484</v>
      </c>
    </row>
    <row r="419" spans="1:4">
      <c r="A419" s="142">
        <v>179</v>
      </c>
      <c r="B419" s="23" t="s">
        <v>1230</v>
      </c>
      <c r="C419" s="24" t="s">
        <v>1231</v>
      </c>
      <c r="D419" s="142" t="s">
        <v>484</v>
      </c>
    </row>
    <row r="420" spans="1:4">
      <c r="A420" s="142">
        <v>180</v>
      </c>
      <c r="B420" s="23" t="s">
        <v>1232</v>
      </c>
      <c r="C420" s="24" t="s">
        <v>1233</v>
      </c>
      <c r="D420" s="142" t="s">
        <v>489</v>
      </c>
    </row>
    <row r="421" spans="1:4">
      <c r="A421" s="142">
        <v>177</v>
      </c>
      <c r="B421" s="23" t="s">
        <v>1234</v>
      </c>
      <c r="C421" s="24" t="s">
        <v>1235</v>
      </c>
      <c r="D421" s="142" t="s">
        <v>484</v>
      </c>
    </row>
    <row r="422" spans="1:4">
      <c r="A422" s="142">
        <v>390</v>
      </c>
      <c r="B422" s="23" t="s">
        <v>1236</v>
      </c>
      <c r="C422" s="24" t="s">
        <v>1237</v>
      </c>
      <c r="D422" s="142"/>
    </row>
    <row r="423" spans="1:4">
      <c r="A423" s="142">
        <v>181</v>
      </c>
      <c r="B423" s="23" t="s">
        <v>1238</v>
      </c>
      <c r="C423" s="24" t="s">
        <v>1239</v>
      </c>
      <c r="D423" s="142"/>
    </row>
    <row r="424" spans="1:4">
      <c r="A424" s="142">
        <v>182</v>
      </c>
      <c r="B424" s="23" t="s">
        <v>1240</v>
      </c>
      <c r="C424" s="24" t="s">
        <v>1241</v>
      </c>
      <c r="D424" s="142" t="s">
        <v>484</v>
      </c>
    </row>
    <row r="425" spans="1:4">
      <c r="A425" s="142">
        <v>395</v>
      </c>
      <c r="B425" s="23" t="s">
        <v>1242</v>
      </c>
      <c r="C425" s="24" t="s">
        <v>1243</v>
      </c>
      <c r="D425" s="142" t="s">
        <v>489</v>
      </c>
    </row>
    <row r="426" spans="1:4">
      <c r="A426" s="142">
        <v>392</v>
      </c>
      <c r="B426" s="23" t="s">
        <v>1244</v>
      </c>
      <c r="C426" s="25" t="s">
        <v>1245</v>
      </c>
      <c r="D426" s="142" t="s">
        <v>484</v>
      </c>
    </row>
    <row r="427" spans="1:4">
      <c r="A427" s="142">
        <v>394</v>
      </c>
      <c r="B427" s="23" t="s">
        <v>1246</v>
      </c>
      <c r="C427" s="24" t="s">
        <v>1247</v>
      </c>
      <c r="D427" s="142" t="s">
        <v>489</v>
      </c>
    </row>
    <row r="428" spans="1:4">
      <c r="A428" s="142">
        <v>393</v>
      </c>
      <c r="B428" s="23" t="s">
        <v>1248</v>
      </c>
      <c r="C428" s="25" t="s">
        <v>1249</v>
      </c>
      <c r="D428" s="142"/>
    </row>
    <row r="429" spans="1:4">
      <c r="A429" s="142">
        <v>396</v>
      </c>
      <c r="B429" s="23" t="s">
        <v>1250</v>
      </c>
      <c r="C429" s="25" t="s">
        <v>1251</v>
      </c>
      <c r="D429" s="142" t="s">
        <v>484</v>
      </c>
    </row>
    <row r="430" spans="1:4">
      <c r="A430" s="142">
        <v>397</v>
      </c>
      <c r="B430" s="23" t="s">
        <v>1252</v>
      </c>
      <c r="C430" s="24" t="s">
        <v>1253</v>
      </c>
      <c r="D430" s="142"/>
    </row>
    <row r="431" spans="1:4">
      <c r="A431" s="142">
        <v>398</v>
      </c>
      <c r="B431" s="23" t="s">
        <v>1254</v>
      </c>
      <c r="C431" s="24" t="s">
        <v>1255</v>
      </c>
      <c r="D431" s="142"/>
    </row>
    <row r="432" spans="1:4">
      <c r="A432" s="142">
        <v>31</v>
      </c>
      <c r="B432" s="23" t="s">
        <v>1256</v>
      </c>
      <c r="C432" s="24" t="s">
        <v>1257</v>
      </c>
      <c r="D432" s="142" t="s">
        <v>489</v>
      </c>
    </row>
    <row r="433" spans="1:4">
      <c r="A433" s="142">
        <v>32</v>
      </c>
      <c r="B433" s="23" t="s">
        <v>1258</v>
      </c>
      <c r="C433" s="25" t="s">
        <v>1259</v>
      </c>
      <c r="D433" s="142" t="s">
        <v>484</v>
      </c>
    </row>
    <row r="434" spans="1:4">
      <c r="A434" s="142">
        <v>154</v>
      </c>
      <c r="B434" s="23" t="s">
        <v>1260</v>
      </c>
      <c r="C434" s="24" t="s">
        <v>1261</v>
      </c>
      <c r="D434" s="142" t="s">
        <v>489</v>
      </c>
    </row>
    <row r="435" spans="1:4">
      <c r="A435" s="142">
        <v>548</v>
      </c>
      <c r="B435" s="23" t="s">
        <v>1262</v>
      </c>
      <c r="C435" s="24" t="s">
        <v>1263</v>
      </c>
      <c r="D435" s="142" t="s">
        <v>489</v>
      </c>
    </row>
    <row r="436" spans="1:4">
      <c r="A436" s="142">
        <v>533</v>
      </c>
      <c r="B436" s="23" t="s">
        <v>1264</v>
      </c>
      <c r="C436" s="24" t="s">
        <v>1265</v>
      </c>
      <c r="D436" s="142" t="s">
        <v>489</v>
      </c>
    </row>
    <row r="437" spans="1:4">
      <c r="A437" s="142">
        <v>589</v>
      </c>
      <c r="B437" s="23" t="s">
        <v>1266</v>
      </c>
      <c r="C437" s="24" t="s">
        <v>1267</v>
      </c>
      <c r="D437" s="142"/>
    </row>
    <row r="438" spans="1:4">
      <c r="A438" s="142">
        <v>501</v>
      </c>
      <c r="B438" s="23" t="s">
        <v>1268</v>
      </c>
      <c r="C438" s="25" t="s">
        <v>1269</v>
      </c>
      <c r="D438" s="142"/>
    </row>
    <row r="439" spans="1:4">
      <c r="A439" s="142">
        <v>16</v>
      </c>
      <c r="B439" s="23" t="s">
        <v>1270</v>
      </c>
      <c r="C439" s="25" t="s">
        <v>1271</v>
      </c>
      <c r="D439" s="142" t="s">
        <v>484</v>
      </c>
    </row>
    <row r="440" spans="1:4">
      <c r="A440" s="142">
        <v>604</v>
      </c>
      <c r="B440" s="23" t="s">
        <v>1272</v>
      </c>
      <c r="C440" s="24" t="s">
        <v>1273</v>
      </c>
      <c r="D440" s="142" t="s">
        <v>489</v>
      </c>
    </row>
    <row r="441" spans="1:4">
      <c r="A441" s="142">
        <v>605</v>
      </c>
      <c r="B441" s="23" t="s">
        <v>1274</v>
      </c>
      <c r="C441" s="25" t="s">
        <v>1275</v>
      </c>
      <c r="D441" s="142" t="s">
        <v>484</v>
      </c>
    </row>
    <row r="442" spans="1:4">
      <c r="A442" s="142">
        <v>630</v>
      </c>
      <c r="B442" s="23" t="s">
        <v>1276</v>
      </c>
      <c r="C442" s="24" t="s">
        <v>1277</v>
      </c>
      <c r="D442" s="142" t="s">
        <v>489</v>
      </c>
    </row>
    <row r="443" spans="1:4">
      <c r="A443" s="142">
        <v>446</v>
      </c>
      <c r="B443" s="23" t="s">
        <v>1278</v>
      </c>
      <c r="C443" s="24" t="s">
        <v>1279</v>
      </c>
      <c r="D443" s="142" t="s">
        <v>489</v>
      </c>
    </row>
    <row r="444" spans="1:4">
      <c r="A444" s="142">
        <v>450</v>
      </c>
      <c r="B444" s="23" t="s">
        <v>1280</v>
      </c>
      <c r="C444" s="27" t="s">
        <v>1281</v>
      </c>
      <c r="D444" s="142" t="s">
        <v>484</v>
      </c>
    </row>
    <row r="445" spans="1:4">
      <c r="A445" s="142">
        <v>451</v>
      </c>
      <c r="B445" s="23" t="s">
        <v>1282</v>
      </c>
      <c r="C445" s="27" t="s">
        <v>1283</v>
      </c>
      <c r="D445" s="142" t="s">
        <v>484</v>
      </c>
    </row>
    <row r="446" spans="1:4">
      <c r="A446" s="142">
        <v>452</v>
      </c>
      <c r="B446" s="23" t="s">
        <v>1284</v>
      </c>
      <c r="C446" s="27" t="s">
        <v>1285</v>
      </c>
      <c r="D446" s="142" t="s">
        <v>484</v>
      </c>
    </row>
    <row r="447" spans="1:4">
      <c r="A447" s="142">
        <v>453</v>
      </c>
      <c r="B447" s="23" t="s">
        <v>1286</v>
      </c>
      <c r="C447" s="27" t="s">
        <v>1287</v>
      </c>
      <c r="D447" s="142"/>
    </row>
    <row r="448" spans="1:4">
      <c r="A448" s="142">
        <v>454</v>
      </c>
      <c r="B448" s="23" t="s">
        <v>1288</v>
      </c>
      <c r="C448" s="27" t="s">
        <v>1289</v>
      </c>
      <c r="D448" s="142"/>
    </row>
    <row r="449" spans="1:4">
      <c r="A449" s="142">
        <v>455</v>
      </c>
      <c r="B449" s="23" t="s">
        <v>1290</v>
      </c>
      <c r="C449" s="27" t="s">
        <v>1291</v>
      </c>
      <c r="D449" s="142"/>
    </row>
    <row r="450" spans="1:4">
      <c r="A450" s="142">
        <v>448</v>
      </c>
      <c r="B450" s="23" t="s">
        <v>1292</v>
      </c>
      <c r="C450" s="27" t="s">
        <v>1293</v>
      </c>
      <c r="D450" s="142"/>
    </row>
    <row r="451" spans="1:4">
      <c r="A451" s="142">
        <v>449</v>
      </c>
      <c r="B451" s="23" t="s">
        <v>1294</v>
      </c>
      <c r="C451" s="27" t="s">
        <v>1295</v>
      </c>
      <c r="D451" s="142"/>
    </row>
    <row r="452" spans="1:4">
      <c r="A452" s="142">
        <v>466</v>
      </c>
      <c r="B452" s="23" t="s">
        <v>1296</v>
      </c>
      <c r="C452" s="30" t="s">
        <v>1297</v>
      </c>
      <c r="D452" s="142" t="s">
        <v>489</v>
      </c>
    </row>
    <row r="453" spans="1:4">
      <c r="A453" s="142">
        <v>467</v>
      </c>
      <c r="B453" s="23" t="s">
        <v>1298</v>
      </c>
      <c r="C453" s="30" t="s">
        <v>1299</v>
      </c>
      <c r="D453" s="142" t="s">
        <v>489</v>
      </c>
    </row>
    <row r="454" spans="1:4">
      <c r="A454" s="142">
        <v>468</v>
      </c>
      <c r="B454" s="23" t="s">
        <v>1300</v>
      </c>
      <c r="C454" s="30" t="s">
        <v>1301</v>
      </c>
      <c r="D454" s="142" t="s">
        <v>489</v>
      </c>
    </row>
    <row r="455" spans="1:4">
      <c r="A455" s="142">
        <v>469</v>
      </c>
      <c r="B455" s="23" t="s">
        <v>1302</v>
      </c>
      <c r="C455" s="30" t="s">
        <v>1303</v>
      </c>
      <c r="D455" s="142" t="s">
        <v>489</v>
      </c>
    </row>
    <row r="456" spans="1:4">
      <c r="A456" s="142">
        <v>470</v>
      </c>
      <c r="B456" s="23" t="s">
        <v>1304</v>
      </c>
      <c r="C456" s="30" t="s">
        <v>1305</v>
      </c>
      <c r="D456" s="142" t="s">
        <v>489</v>
      </c>
    </row>
    <row r="457" spans="1:4">
      <c r="A457" s="142">
        <v>474</v>
      </c>
      <c r="B457" s="23" t="s">
        <v>1306</v>
      </c>
      <c r="C457" s="30" t="s">
        <v>1307</v>
      </c>
      <c r="D457" s="142" t="s">
        <v>489</v>
      </c>
    </row>
    <row r="458" spans="1:4">
      <c r="A458" s="142">
        <v>475</v>
      </c>
      <c r="B458" s="23" t="s">
        <v>1308</v>
      </c>
      <c r="C458" s="30" t="s">
        <v>1309</v>
      </c>
      <c r="D458" s="142" t="s">
        <v>489</v>
      </c>
    </row>
    <row r="459" spans="1:4">
      <c r="A459" s="142">
        <v>476</v>
      </c>
      <c r="B459" s="23" t="s">
        <v>1310</v>
      </c>
      <c r="C459" s="30" t="s">
        <v>1311</v>
      </c>
      <c r="D459" s="142" t="s">
        <v>489</v>
      </c>
    </row>
    <row r="460" spans="1:4">
      <c r="A460" s="142">
        <v>477</v>
      </c>
      <c r="B460" s="23" t="s">
        <v>1312</v>
      </c>
      <c r="C460" s="30" t="s">
        <v>1313</v>
      </c>
      <c r="D460" s="142" t="s">
        <v>489</v>
      </c>
    </row>
    <row r="461" spans="1:4">
      <c r="A461" s="142">
        <v>458</v>
      </c>
      <c r="B461" s="23" t="s">
        <v>1314</v>
      </c>
      <c r="C461" s="27" t="s">
        <v>1315</v>
      </c>
      <c r="D461" s="142" t="s">
        <v>489</v>
      </c>
    </row>
    <row r="462" spans="1:4">
      <c r="A462" s="142">
        <v>481</v>
      </c>
      <c r="B462" s="23" t="s">
        <v>1316</v>
      </c>
      <c r="C462" s="30" t="s">
        <v>1317</v>
      </c>
      <c r="D462" s="142" t="s">
        <v>489</v>
      </c>
    </row>
    <row r="463" spans="1:4">
      <c r="A463" s="142">
        <v>463</v>
      </c>
      <c r="B463" s="23" t="s">
        <v>1318</v>
      </c>
      <c r="C463" s="30" t="s">
        <v>1319</v>
      </c>
      <c r="D463" s="142" t="s">
        <v>489</v>
      </c>
    </row>
    <row r="464" spans="1:4">
      <c r="A464" s="142">
        <v>464</v>
      </c>
      <c r="B464" s="23" t="s">
        <v>1320</v>
      </c>
      <c r="C464" s="30" t="s">
        <v>1321</v>
      </c>
      <c r="D464" s="142" t="s">
        <v>489</v>
      </c>
    </row>
    <row r="465" spans="1:4">
      <c r="A465" s="142">
        <v>465</v>
      </c>
      <c r="B465" s="23" t="s">
        <v>1322</v>
      </c>
      <c r="C465" s="27" t="s">
        <v>1323</v>
      </c>
      <c r="D465" s="142" t="s">
        <v>489</v>
      </c>
    </row>
    <row r="466" spans="1:4">
      <c r="A466" s="142">
        <v>471</v>
      </c>
      <c r="B466" s="23" t="s">
        <v>1324</v>
      </c>
      <c r="C466" s="27" t="s">
        <v>1325</v>
      </c>
      <c r="D466" s="142" t="s">
        <v>489</v>
      </c>
    </row>
    <row r="467" spans="1:4">
      <c r="A467" s="142">
        <v>472</v>
      </c>
      <c r="B467" s="23" t="s">
        <v>1326</v>
      </c>
      <c r="C467" s="27" t="s">
        <v>1327</v>
      </c>
      <c r="D467" s="142" t="s">
        <v>489</v>
      </c>
    </row>
    <row r="468" spans="1:4">
      <c r="A468" s="142">
        <v>473</v>
      </c>
      <c r="B468" s="23" t="s">
        <v>1328</v>
      </c>
      <c r="C468" s="27" t="s">
        <v>1329</v>
      </c>
      <c r="D468" s="142" t="s">
        <v>489</v>
      </c>
    </row>
    <row r="469" spans="1:4">
      <c r="A469" s="142">
        <v>478</v>
      </c>
      <c r="B469" s="23" t="s">
        <v>1330</v>
      </c>
      <c r="C469" s="27" t="s">
        <v>1331</v>
      </c>
      <c r="D469" s="142" t="s">
        <v>489</v>
      </c>
    </row>
    <row r="470" spans="1:4">
      <c r="A470" s="142">
        <v>479</v>
      </c>
      <c r="B470" s="23" t="s">
        <v>1332</v>
      </c>
      <c r="C470" s="27" t="s">
        <v>1333</v>
      </c>
      <c r="D470" s="142" t="s">
        <v>489</v>
      </c>
    </row>
    <row r="471" spans="1:4">
      <c r="A471" s="142">
        <v>480</v>
      </c>
      <c r="B471" s="23" t="s">
        <v>1334</v>
      </c>
      <c r="C471" s="27" t="s">
        <v>1335</v>
      </c>
      <c r="D471" s="142" t="s">
        <v>489</v>
      </c>
    </row>
    <row r="472" spans="1:4">
      <c r="A472" s="142">
        <v>482</v>
      </c>
      <c r="B472" s="23" t="s">
        <v>1336</v>
      </c>
      <c r="C472" s="27" t="s">
        <v>1337</v>
      </c>
      <c r="D472" s="142" t="s">
        <v>489</v>
      </c>
    </row>
    <row r="473" spans="1:4">
      <c r="A473" s="142">
        <v>483</v>
      </c>
      <c r="B473" s="23" t="s">
        <v>1338</v>
      </c>
      <c r="C473" s="27" t="s">
        <v>1339</v>
      </c>
      <c r="D473" s="142" t="s">
        <v>489</v>
      </c>
    </row>
    <row r="474" spans="1:4">
      <c r="A474" s="142">
        <v>484</v>
      </c>
      <c r="B474" s="23" t="s">
        <v>1340</v>
      </c>
      <c r="C474" s="27" t="s">
        <v>1341</v>
      </c>
      <c r="D474" s="142" t="s">
        <v>489</v>
      </c>
    </row>
    <row r="475" spans="1:4">
      <c r="A475" s="142">
        <v>459</v>
      </c>
      <c r="B475" s="23" t="s">
        <v>1342</v>
      </c>
      <c r="C475" s="27" t="s">
        <v>1343</v>
      </c>
      <c r="D475" s="142" t="s">
        <v>489</v>
      </c>
    </row>
    <row r="476" spans="1:4">
      <c r="A476" s="142">
        <v>460</v>
      </c>
      <c r="B476" s="23" t="s">
        <v>1344</v>
      </c>
      <c r="C476" s="27" t="s">
        <v>1345</v>
      </c>
      <c r="D476" s="142" t="s">
        <v>489</v>
      </c>
    </row>
    <row r="477" spans="1:4">
      <c r="A477" s="142">
        <v>461</v>
      </c>
      <c r="B477" s="23" t="s">
        <v>1346</v>
      </c>
      <c r="C477" s="27" t="s">
        <v>1347</v>
      </c>
      <c r="D477" s="142" t="s">
        <v>489</v>
      </c>
    </row>
    <row r="478" spans="1:4">
      <c r="A478" s="142">
        <v>462</v>
      </c>
      <c r="B478" s="23" t="s">
        <v>1348</v>
      </c>
      <c r="C478" s="27" t="s">
        <v>1349</v>
      </c>
      <c r="D478" s="142" t="s">
        <v>489</v>
      </c>
    </row>
    <row r="479" spans="1:4">
      <c r="A479" s="142">
        <v>457</v>
      </c>
      <c r="B479" s="23" t="s">
        <v>1350</v>
      </c>
      <c r="C479" s="27" t="s">
        <v>1351</v>
      </c>
      <c r="D479" s="142" t="s">
        <v>489</v>
      </c>
    </row>
    <row r="480" spans="1:4">
      <c r="A480" s="142">
        <v>106</v>
      </c>
      <c r="B480" s="23" t="s">
        <v>1352</v>
      </c>
      <c r="C480" s="24" t="s">
        <v>1353</v>
      </c>
      <c r="D480" s="142" t="s">
        <v>484</v>
      </c>
    </row>
    <row r="481" spans="1:4">
      <c r="A481" s="142">
        <v>133</v>
      </c>
      <c r="B481" s="23" t="s">
        <v>1354</v>
      </c>
      <c r="C481" s="24" t="s">
        <v>1355</v>
      </c>
      <c r="D481" s="142"/>
    </row>
    <row r="482" spans="1:4">
      <c r="A482" s="142">
        <v>151</v>
      </c>
      <c r="B482" s="23" t="s">
        <v>1356</v>
      </c>
      <c r="C482" s="24" t="s">
        <v>1357</v>
      </c>
      <c r="D482" s="142"/>
    </row>
    <row r="483" spans="1:4">
      <c r="A483" s="142">
        <v>155</v>
      </c>
      <c r="B483" s="23" t="s">
        <v>1358</v>
      </c>
      <c r="C483" s="24" t="s">
        <v>1359</v>
      </c>
      <c r="D483" s="142" t="s">
        <v>489</v>
      </c>
    </row>
    <row r="484" spans="1:4">
      <c r="A484" s="142">
        <v>112</v>
      </c>
      <c r="B484" s="23" t="s">
        <v>1360</v>
      </c>
      <c r="C484" s="24" t="s">
        <v>1361</v>
      </c>
      <c r="D484" s="142" t="s">
        <v>489</v>
      </c>
    </row>
    <row r="485" spans="1:4">
      <c r="A485" s="142">
        <v>485</v>
      </c>
      <c r="B485" s="23" t="s">
        <v>1362</v>
      </c>
      <c r="C485" s="25" t="s">
        <v>1363</v>
      </c>
      <c r="D485" s="142" t="s">
        <v>484</v>
      </c>
    </row>
    <row r="486" spans="1:4">
      <c r="A486" s="142">
        <v>486</v>
      </c>
      <c r="B486" s="23" t="s">
        <v>1364</v>
      </c>
      <c r="C486" s="24" t="s">
        <v>1365</v>
      </c>
      <c r="D486" s="142" t="s">
        <v>489</v>
      </c>
    </row>
    <row r="487" spans="1:4">
      <c r="A487" s="142">
        <v>124</v>
      </c>
      <c r="B487" s="23" t="s">
        <v>1366</v>
      </c>
      <c r="C487" s="24" t="s">
        <v>1367</v>
      </c>
      <c r="D487" s="142" t="s">
        <v>489</v>
      </c>
    </row>
    <row r="488" spans="1:4">
      <c r="A488" s="142">
        <v>487</v>
      </c>
      <c r="B488" s="23" t="s">
        <v>1368</v>
      </c>
      <c r="C488" s="24" t="s">
        <v>1369</v>
      </c>
      <c r="D488" s="142" t="s">
        <v>484</v>
      </c>
    </row>
    <row r="489" spans="1:4">
      <c r="A489" s="142">
        <v>489</v>
      </c>
      <c r="B489" s="23">
        <v>489</v>
      </c>
      <c r="C489" s="24" t="s">
        <v>1370</v>
      </c>
      <c r="D489" s="142"/>
    </row>
    <row r="490" spans="1:4">
      <c r="A490" s="142">
        <v>491</v>
      </c>
      <c r="B490" s="23" t="s">
        <v>1371</v>
      </c>
      <c r="C490" s="24" t="s">
        <v>1372</v>
      </c>
      <c r="D490" s="142" t="s">
        <v>484</v>
      </c>
    </row>
    <row r="491" spans="1:4">
      <c r="A491" s="142">
        <v>490</v>
      </c>
      <c r="B491" s="23" t="s">
        <v>1373</v>
      </c>
      <c r="C491" s="24" t="s">
        <v>1374</v>
      </c>
      <c r="D491" s="142" t="s">
        <v>484</v>
      </c>
    </row>
    <row r="492" spans="1:4">
      <c r="A492" s="142">
        <v>429</v>
      </c>
      <c r="B492" s="23" t="s">
        <v>308</v>
      </c>
      <c r="C492" s="24" t="s">
        <v>1375</v>
      </c>
      <c r="D492" s="142" t="s">
        <v>489</v>
      </c>
    </row>
    <row r="493" spans="1:4">
      <c r="A493" s="142">
        <v>492</v>
      </c>
      <c r="B493" s="23" t="s">
        <v>1376</v>
      </c>
      <c r="C493" s="25" t="s">
        <v>1377</v>
      </c>
      <c r="D493" s="142" t="s">
        <v>484</v>
      </c>
    </row>
    <row r="494" spans="1:4">
      <c r="A494" s="142">
        <v>430</v>
      </c>
      <c r="B494" s="23" t="s">
        <v>309</v>
      </c>
      <c r="C494" s="24" t="s">
        <v>1378</v>
      </c>
      <c r="D494" s="142" t="s">
        <v>489</v>
      </c>
    </row>
    <row r="495" spans="1:4">
      <c r="A495" s="142">
        <v>493</v>
      </c>
      <c r="B495" s="23" t="s">
        <v>1379</v>
      </c>
      <c r="C495" s="25" t="s">
        <v>1380</v>
      </c>
      <c r="D495" s="142" t="s">
        <v>484</v>
      </c>
    </row>
    <row r="496" spans="1:4">
      <c r="A496" s="142">
        <v>494</v>
      </c>
      <c r="B496" s="23" t="s">
        <v>1381</v>
      </c>
      <c r="C496" s="25" t="s">
        <v>1382</v>
      </c>
      <c r="D496" s="142" t="s">
        <v>484</v>
      </c>
    </row>
    <row r="497" spans="1:4">
      <c r="A497" s="142">
        <v>495</v>
      </c>
      <c r="B497" s="29" t="s">
        <v>1383</v>
      </c>
      <c r="C497" s="25" t="s">
        <v>1384</v>
      </c>
      <c r="D497" s="142"/>
    </row>
    <row r="498" spans="1:4">
      <c r="A498" s="142">
        <v>496</v>
      </c>
      <c r="B498" s="23" t="s">
        <v>1385</v>
      </c>
      <c r="C498" s="25" t="s">
        <v>1386</v>
      </c>
      <c r="D498" s="142"/>
    </row>
    <row r="499" spans="1:4">
      <c r="A499" s="142">
        <v>497</v>
      </c>
      <c r="B499" s="23" t="s">
        <v>1387</v>
      </c>
      <c r="C499" s="24" t="s">
        <v>1388</v>
      </c>
      <c r="D499" s="142" t="s">
        <v>489</v>
      </c>
    </row>
    <row r="500" spans="1:4">
      <c r="A500" s="142">
        <v>498</v>
      </c>
      <c r="B500" s="23" t="s">
        <v>1389</v>
      </c>
      <c r="C500" s="25" t="s">
        <v>1390</v>
      </c>
      <c r="D500" s="142"/>
    </row>
    <row r="501" spans="1:4">
      <c r="A501" s="142">
        <v>499</v>
      </c>
      <c r="B501" s="23" t="s">
        <v>1391</v>
      </c>
      <c r="C501" s="25" t="s">
        <v>1392</v>
      </c>
      <c r="D501" s="142"/>
    </row>
    <row r="502" spans="1:4">
      <c r="A502" s="142">
        <v>503</v>
      </c>
      <c r="B502" s="23" t="s">
        <v>1393</v>
      </c>
      <c r="C502" s="24" t="s">
        <v>1394</v>
      </c>
      <c r="D502" s="142" t="s">
        <v>489</v>
      </c>
    </row>
    <row r="503" spans="1:4">
      <c r="A503" s="142">
        <v>506</v>
      </c>
      <c r="B503" s="23" t="s">
        <v>1395</v>
      </c>
      <c r="C503" s="24" t="s">
        <v>1396</v>
      </c>
      <c r="D503" s="142" t="s">
        <v>489</v>
      </c>
    </row>
    <row r="504" spans="1:4">
      <c r="A504" s="142">
        <v>507</v>
      </c>
      <c r="B504" s="23" t="s">
        <v>337</v>
      </c>
      <c r="C504" s="24" t="s">
        <v>1397</v>
      </c>
      <c r="D504" s="142"/>
    </row>
    <row r="505" spans="1:4">
      <c r="A505" s="142">
        <v>504</v>
      </c>
      <c r="B505" s="142">
        <v>504</v>
      </c>
      <c r="C505" s="24" t="s">
        <v>1398</v>
      </c>
      <c r="D505" s="142" t="s">
        <v>489</v>
      </c>
    </row>
    <row r="506" spans="1:4">
      <c r="A506" s="142">
        <v>508</v>
      </c>
      <c r="B506" s="23" t="s">
        <v>1399</v>
      </c>
      <c r="C506" s="24" t="s">
        <v>1400</v>
      </c>
      <c r="D506" s="142"/>
    </row>
    <row r="507" spans="1:4">
      <c r="A507" s="142">
        <v>509</v>
      </c>
      <c r="B507" s="23" t="s">
        <v>1401</v>
      </c>
      <c r="C507" s="24" t="s">
        <v>1402</v>
      </c>
      <c r="D507" s="142"/>
    </row>
    <row r="508" spans="1:4">
      <c r="A508" s="142">
        <v>510</v>
      </c>
      <c r="B508" s="23" t="s">
        <v>1403</v>
      </c>
      <c r="C508" s="24" t="s">
        <v>1404</v>
      </c>
      <c r="D508" s="142" t="s">
        <v>484</v>
      </c>
    </row>
    <row r="509" spans="1:4">
      <c r="A509" s="142">
        <v>511</v>
      </c>
      <c r="B509" s="29" t="s">
        <v>1405</v>
      </c>
      <c r="C509" s="24" t="s">
        <v>1406</v>
      </c>
      <c r="D509" s="142" t="s">
        <v>484</v>
      </c>
    </row>
    <row r="510" spans="1:4">
      <c r="A510" s="142">
        <v>636</v>
      </c>
      <c r="B510" s="23" t="s">
        <v>1407</v>
      </c>
      <c r="C510" s="24" t="s">
        <v>1408</v>
      </c>
      <c r="D510" s="142"/>
    </row>
    <row r="511" spans="1:4">
      <c r="A511" s="142">
        <v>518</v>
      </c>
      <c r="B511" s="23">
        <v>518</v>
      </c>
      <c r="C511" s="24" t="s">
        <v>1409</v>
      </c>
      <c r="D511" s="142"/>
    </row>
    <row r="512" spans="1:4">
      <c r="A512" s="142">
        <v>525</v>
      </c>
      <c r="B512" s="23" t="s">
        <v>1410</v>
      </c>
      <c r="C512" s="24" t="s">
        <v>1411</v>
      </c>
      <c r="D512" s="142" t="s">
        <v>489</v>
      </c>
    </row>
    <row r="513" spans="1:4">
      <c r="A513" s="142">
        <v>391</v>
      </c>
      <c r="B513" s="23" t="s">
        <v>1412</v>
      </c>
      <c r="C513" s="24" t="s">
        <v>1413</v>
      </c>
      <c r="D513" s="142"/>
    </row>
    <row r="514" spans="1:4">
      <c r="A514" s="142">
        <v>447</v>
      </c>
      <c r="B514" s="23">
        <v>447</v>
      </c>
      <c r="C514" s="24" t="s">
        <v>1414</v>
      </c>
      <c r="D514" s="142"/>
    </row>
    <row r="515" spans="1:4">
      <c r="A515" s="142">
        <v>456</v>
      </c>
      <c r="B515" s="23" t="s">
        <v>1415</v>
      </c>
      <c r="C515" s="24" t="s">
        <v>1416</v>
      </c>
      <c r="D515" s="142" t="s">
        <v>489</v>
      </c>
    </row>
    <row r="516" spans="1:4">
      <c r="A516" s="142">
        <v>645</v>
      </c>
      <c r="B516" s="23">
        <v>645</v>
      </c>
      <c r="C516" s="24" t="s">
        <v>1417</v>
      </c>
      <c r="D516" s="142" t="s">
        <v>484</v>
      </c>
    </row>
    <row r="517" spans="1:4">
      <c r="A517" s="142">
        <v>646</v>
      </c>
      <c r="B517" s="23">
        <v>646</v>
      </c>
      <c r="C517" s="24" t="s">
        <v>1418</v>
      </c>
      <c r="D517" s="142" t="s">
        <v>489</v>
      </c>
    </row>
    <row r="518" spans="1:4">
      <c r="A518" s="142">
        <v>432</v>
      </c>
      <c r="B518" s="23">
        <v>432</v>
      </c>
      <c r="C518" s="24" t="s">
        <v>1419</v>
      </c>
      <c r="D518" s="142" t="s">
        <v>489</v>
      </c>
    </row>
    <row r="519" spans="1:4">
      <c r="A519" s="142">
        <v>401</v>
      </c>
      <c r="B519" s="23">
        <v>401</v>
      </c>
      <c r="C519" s="24" t="s">
        <v>1420</v>
      </c>
      <c r="D519" s="142" t="s">
        <v>489</v>
      </c>
    </row>
    <row r="520" spans="1:4">
      <c r="A520" s="142">
        <v>553</v>
      </c>
      <c r="B520" s="29" t="s">
        <v>1421</v>
      </c>
      <c r="C520" s="25" t="s">
        <v>1422</v>
      </c>
      <c r="D520" s="142" t="s">
        <v>484</v>
      </c>
    </row>
    <row r="521" spans="1:4">
      <c r="A521" s="142">
        <v>554</v>
      </c>
      <c r="B521" s="23" t="s">
        <v>1423</v>
      </c>
      <c r="C521" s="25" t="s">
        <v>1424</v>
      </c>
      <c r="D521" s="142"/>
    </row>
    <row r="522" spans="1:4">
      <c r="A522" s="142">
        <v>70</v>
      </c>
      <c r="B522" s="29" t="s">
        <v>1425</v>
      </c>
      <c r="C522" s="24" t="s">
        <v>1426</v>
      </c>
      <c r="D522" s="142"/>
    </row>
    <row r="523" spans="1:4">
      <c r="A523" s="142">
        <v>500</v>
      </c>
      <c r="B523" s="23" t="s">
        <v>1427</v>
      </c>
      <c r="C523" s="24" t="s">
        <v>1428</v>
      </c>
      <c r="D523" s="142" t="s">
        <v>489</v>
      </c>
    </row>
    <row r="524" spans="1:4">
      <c r="A524" s="142">
        <v>555</v>
      </c>
      <c r="B524" s="23" t="s">
        <v>1429</v>
      </c>
      <c r="C524" s="25" t="s">
        <v>1430</v>
      </c>
      <c r="D524" s="142" t="s">
        <v>484</v>
      </c>
    </row>
    <row r="525" spans="1:4">
      <c r="A525" s="142">
        <v>556</v>
      </c>
      <c r="B525" s="23" t="s">
        <v>1431</v>
      </c>
      <c r="C525" s="25" t="s">
        <v>1432</v>
      </c>
      <c r="D525" s="142" t="s">
        <v>484</v>
      </c>
    </row>
    <row r="526" spans="1:4">
      <c r="A526" s="142">
        <v>559</v>
      </c>
      <c r="B526" s="23" t="s">
        <v>1433</v>
      </c>
      <c r="C526" s="24" t="s">
        <v>1434</v>
      </c>
      <c r="D526" s="142" t="s">
        <v>489</v>
      </c>
    </row>
    <row r="527" spans="1:4">
      <c r="A527" s="142">
        <v>560</v>
      </c>
      <c r="B527" s="23" t="s">
        <v>1435</v>
      </c>
      <c r="C527" s="24" t="s">
        <v>1436</v>
      </c>
      <c r="D527" s="142" t="s">
        <v>489</v>
      </c>
    </row>
    <row r="528" spans="1:4">
      <c r="A528" s="142">
        <v>561</v>
      </c>
      <c r="B528" s="23" t="s">
        <v>310</v>
      </c>
      <c r="C528" s="24" t="s">
        <v>1437</v>
      </c>
      <c r="D528" s="142" t="s">
        <v>484</v>
      </c>
    </row>
    <row r="529" spans="1:4">
      <c r="A529" s="142">
        <v>562</v>
      </c>
      <c r="B529" s="23" t="s">
        <v>1438</v>
      </c>
      <c r="C529" s="25" t="s">
        <v>1439</v>
      </c>
      <c r="D529" s="142"/>
    </row>
    <row r="530" spans="1:4">
      <c r="A530" s="142">
        <v>273</v>
      </c>
      <c r="B530" s="23" t="s">
        <v>1440</v>
      </c>
      <c r="C530" s="24" t="s">
        <v>1441</v>
      </c>
      <c r="D530" s="142"/>
    </row>
    <row r="531" spans="1:4">
      <c r="A531" s="142">
        <v>274</v>
      </c>
      <c r="B531" s="23" t="s">
        <v>1442</v>
      </c>
      <c r="C531" s="24" t="s">
        <v>1443</v>
      </c>
      <c r="D531" s="142" t="s">
        <v>484</v>
      </c>
    </row>
    <row r="532" spans="1:4">
      <c r="A532" s="142">
        <v>563</v>
      </c>
      <c r="B532" s="23" t="s">
        <v>1444</v>
      </c>
      <c r="C532" s="24" t="s">
        <v>1445</v>
      </c>
      <c r="D532" s="142" t="s">
        <v>489</v>
      </c>
    </row>
    <row r="533" spans="1:4">
      <c r="A533" s="142">
        <v>565</v>
      </c>
      <c r="B533" s="23" t="s">
        <v>1446</v>
      </c>
      <c r="C533" s="25" t="s">
        <v>1447</v>
      </c>
      <c r="D533" s="142"/>
    </row>
    <row r="534" spans="1:4">
      <c r="A534" s="142">
        <v>631</v>
      </c>
      <c r="B534" s="23" t="s">
        <v>1448</v>
      </c>
      <c r="C534" s="24" t="s">
        <v>1449</v>
      </c>
      <c r="D534" s="142" t="s">
        <v>489</v>
      </c>
    </row>
    <row r="535" spans="1:4">
      <c r="A535" s="142">
        <v>431</v>
      </c>
      <c r="B535" s="23" t="s">
        <v>311</v>
      </c>
      <c r="C535" s="24" t="s">
        <v>1450</v>
      </c>
      <c r="D535" s="142" t="s">
        <v>489</v>
      </c>
    </row>
    <row r="536" spans="1:4">
      <c r="A536" s="142">
        <v>566</v>
      </c>
      <c r="B536" s="23" t="s">
        <v>1451</v>
      </c>
      <c r="C536" s="24" t="s">
        <v>1452</v>
      </c>
      <c r="D536" s="142" t="s">
        <v>484</v>
      </c>
    </row>
    <row r="537" spans="1:4">
      <c r="A537" s="142">
        <v>567</v>
      </c>
      <c r="B537" s="23" t="s">
        <v>1453</v>
      </c>
      <c r="C537" s="24" t="s">
        <v>1454</v>
      </c>
      <c r="D537" s="142" t="s">
        <v>489</v>
      </c>
    </row>
    <row r="538" spans="1:4">
      <c r="A538" s="142">
        <v>568</v>
      </c>
      <c r="B538" s="23" t="s">
        <v>1455</v>
      </c>
      <c r="C538" s="24" t="s">
        <v>1456</v>
      </c>
      <c r="D538" s="142" t="s">
        <v>489</v>
      </c>
    </row>
    <row r="539" spans="1:4">
      <c r="A539" s="142">
        <v>571</v>
      </c>
      <c r="B539" s="23">
        <v>571</v>
      </c>
      <c r="C539" s="24" t="s">
        <v>1457</v>
      </c>
      <c r="D539" s="142" t="s">
        <v>489</v>
      </c>
    </row>
    <row r="540" spans="1:4">
      <c r="A540" s="142">
        <v>572</v>
      </c>
      <c r="B540" s="23">
        <v>572</v>
      </c>
      <c r="C540" s="24" t="s">
        <v>1458</v>
      </c>
      <c r="D540" s="142"/>
    </row>
    <row r="541" spans="1:4">
      <c r="A541" s="142">
        <v>573</v>
      </c>
      <c r="B541" s="23" t="s">
        <v>1459</v>
      </c>
      <c r="C541" s="24" t="s">
        <v>1460</v>
      </c>
      <c r="D541" s="142"/>
    </row>
    <row r="542" spans="1:4">
      <c r="A542" s="142">
        <v>353</v>
      </c>
      <c r="B542" s="23">
        <v>353</v>
      </c>
      <c r="C542" s="24" t="s">
        <v>1461</v>
      </c>
      <c r="D542" s="142" t="s">
        <v>489</v>
      </c>
    </row>
    <row r="543" spans="1:4">
      <c r="A543" s="142">
        <v>574</v>
      </c>
      <c r="B543" s="23" t="s">
        <v>1462</v>
      </c>
      <c r="C543" s="25" t="s">
        <v>1463</v>
      </c>
      <c r="D543" s="142" t="s">
        <v>484</v>
      </c>
    </row>
    <row r="544" spans="1:4">
      <c r="A544" s="142">
        <v>79</v>
      </c>
      <c r="B544" s="23" t="s">
        <v>1464</v>
      </c>
      <c r="C544" s="24" t="s">
        <v>1465</v>
      </c>
      <c r="D544" s="142" t="s">
        <v>484</v>
      </c>
    </row>
    <row r="545" spans="1:4">
      <c r="A545" s="142">
        <v>577</v>
      </c>
      <c r="B545" s="29" t="s">
        <v>1466</v>
      </c>
      <c r="C545" s="24" t="s">
        <v>1467</v>
      </c>
      <c r="D545" s="142" t="s">
        <v>484</v>
      </c>
    </row>
    <row r="546" spans="1:4">
      <c r="A546" s="142">
        <v>575</v>
      </c>
      <c r="B546" s="23" t="s">
        <v>278</v>
      </c>
      <c r="C546" s="24" t="s">
        <v>1468</v>
      </c>
      <c r="D546" s="142" t="s">
        <v>489</v>
      </c>
    </row>
    <row r="547" spans="1:4">
      <c r="A547" s="142">
        <v>578</v>
      </c>
      <c r="B547" s="23" t="s">
        <v>1469</v>
      </c>
      <c r="C547" s="24" t="s">
        <v>1470</v>
      </c>
      <c r="D547" s="142" t="s">
        <v>484</v>
      </c>
    </row>
    <row r="548" spans="1:4">
      <c r="A548" s="142">
        <v>579</v>
      </c>
      <c r="B548" s="23" t="s">
        <v>1471</v>
      </c>
      <c r="C548" s="25" t="s">
        <v>1472</v>
      </c>
      <c r="D548" s="142" t="s">
        <v>484</v>
      </c>
    </row>
    <row r="549" spans="1:4">
      <c r="A549" s="142">
        <v>580</v>
      </c>
      <c r="B549" s="23" t="s">
        <v>312</v>
      </c>
      <c r="C549" s="24" t="s">
        <v>1473</v>
      </c>
      <c r="D549" s="142"/>
    </row>
    <row r="550" spans="1:4">
      <c r="A550" s="142">
        <v>354</v>
      </c>
      <c r="B550" s="23">
        <v>354</v>
      </c>
      <c r="C550" s="24" t="s">
        <v>1474</v>
      </c>
      <c r="D550" s="142" t="s">
        <v>489</v>
      </c>
    </row>
    <row r="551" spans="1:4">
      <c r="A551" s="142">
        <v>582</v>
      </c>
      <c r="B551" s="23" t="s">
        <v>333</v>
      </c>
      <c r="C551" s="24" t="s">
        <v>1475</v>
      </c>
      <c r="D551" s="142" t="s">
        <v>484</v>
      </c>
    </row>
    <row r="552" spans="1:4">
      <c r="A552" s="142">
        <v>583</v>
      </c>
      <c r="B552" s="23" t="s">
        <v>1476</v>
      </c>
      <c r="C552" s="25" t="s">
        <v>1477</v>
      </c>
      <c r="D552" s="142" t="s">
        <v>484</v>
      </c>
    </row>
    <row r="553" spans="1:4">
      <c r="A553" s="142">
        <v>584</v>
      </c>
      <c r="B553" s="23" t="s">
        <v>1478</v>
      </c>
      <c r="C553" s="25" t="s">
        <v>1479</v>
      </c>
      <c r="D553" s="142" t="s">
        <v>484</v>
      </c>
    </row>
    <row r="554" spans="1:4">
      <c r="A554" s="142">
        <v>585</v>
      </c>
      <c r="B554" s="23" t="s">
        <v>327</v>
      </c>
      <c r="C554" s="24" t="s">
        <v>1480</v>
      </c>
      <c r="D554" s="142" t="s">
        <v>489</v>
      </c>
    </row>
    <row r="555" spans="1:4">
      <c r="A555" s="142">
        <v>586</v>
      </c>
      <c r="B555" s="23" t="s">
        <v>1481</v>
      </c>
      <c r="C555" s="24" t="s">
        <v>1482</v>
      </c>
      <c r="D555" s="142" t="s">
        <v>489</v>
      </c>
    </row>
    <row r="556" spans="1:4">
      <c r="A556" s="142">
        <v>587</v>
      </c>
      <c r="B556" s="23" t="s">
        <v>1483</v>
      </c>
      <c r="C556" s="25" t="s">
        <v>1484</v>
      </c>
      <c r="D556" s="142" t="s">
        <v>484</v>
      </c>
    </row>
    <row r="557" spans="1:4">
      <c r="A557" s="142">
        <v>588</v>
      </c>
      <c r="B557" s="23" t="s">
        <v>1485</v>
      </c>
      <c r="C557" s="25" t="s">
        <v>1486</v>
      </c>
      <c r="D557" s="142"/>
    </row>
    <row r="558" spans="1:4">
      <c r="A558" s="142">
        <v>590</v>
      </c>
      <c r="B558" s="29" t="s">
        <v>1487</v>
      </c>
      <c r="C558" s="24" t="s">
        <v>1488</v>
      </c>
      <c r="D558" s="142" t="s">
        <v>484</v>
      </c>
    </row>
    <row r="559" spans="1:4">
      <c r="A559" s="142">
        <v>591</v>
      </c>
      <c r="B559" s="23" t="s">
        <v>336</v>
      </c>
      <c r="C559" s="24" t="s">
        <v>1489</v>
      </c>
      <c r="D559" s="142" t="s">
        <v>484</v>
      </c>
    </row>
    <row r="560" spans="1:4">
      <c r="A560" s="142">
        <v>358</v>
      </c>
      <c r="B560" s="23">
        <v>358</v>
      </c>
      <c r="C560" s="24" t="s">
        <v>1490</v>
      </c>
      <c r="D560" s="142"/>
    </row>
    <row r="561" spans="1:4">
      <c r="A561" s="142">
        <v>76</v>
      </c>
      <c r="B561" s="23" t="s">
        <v>1491</v>
      </c>
      <c r="C561" s="24" t="s">
        <v>1492</v>
      </c>
      <c r="D561" s="142" t="s">
        <v>489</v>
      </c>
    </row>
    <row r="562" spans="1:4">
      <c r="A562" s="142">
        <v>592</v>
      </c>
      <c r="B562" s="23" t="s">
        <v>1493</v>
      </c>
      <c r="C562" s="24" t="s">
        <v>1494</v>
      </c>
      <c r="D562" s="142" t="s">
        <v>484</v>
      </c>
    </row>
    <row r="563" spans="1:4">
      <c r="A563" s="142">
        <v>80</v>
      </c>
      <c r="B563" s="23" t="s">
        <v>1495</v>
      </c>
      <c r="C563" s="24" t="s">
        <v>1496</v>
      </c>
      <c r="D563" s="142" t="s">
        <v>484</v>
      </c>
    </row>
    <row r="564" spans="1:4">
      <c r="A564" s="142">
        <v>593</v>
      </c>
      <c r="B564" s="23" t="s">
        <v>1497</v>
      </c>
      <c r="C564" s="25" t="s">
        <v>1498</v>
      </c>
      <c r="D564" s="142"/>
    </row>
    <row r="565" spans="1:4">
      <c r="A565" s="142">
        <v>488</v>
      </c>
      <c r="B565" s="23" t="s">
        <v>477</v>
      </c>
      <c r="C565" s="24" t="s">
        <v>1499</v>
      </c>
      <c r="D565" s="142" t="s">
        <v>489</v>
      </c>
    </row>
    <row r="566" spans="1:4">
      <c r="A566" s="142">
        <v>595</v>
      </c>
      <c r="B566" s="23" t="s">
        <v>313</v>
      </c>
      <c r="C566" s="24" t="s">
        <v>1500</v>
      </c>
      <c r="D566" s="142" t="s">
        <v>484</v>
      </c>
    </row>
    <row r="567" spans="1:4">
      <c r="A567" s="142">
        <v>596</v>
      </c>
      <c r="B567" s="23" t="s">
        <v>1501</v>
      </c>
      <c r="C567" s="24" t="s">
        <v>1502</v>
      </c>
      <c r="D567" s="142"/>
    </row>
    <row r="568" spans="1:4">
      <c r="A568" s="142">
        <v>598</v>
      </c>
      <c r="B568" s="23" t="s">
        <v>1503</v>
      </c>
      <c r="C568" s="24" t="s">
        <v>1504</v>
      </c>
      <c r="D568" s="142" t="s">
        <v>484</v>
      </c>
    </row>
    <row r="569" spans="1:4">
      <c r="A569" s="142">
        <v>599</v>
      </c>
      <c r="B569" s="23" t="s">
        <v>1505</v>
      </c>
      <c r="C569" s="24" t="s">
        <v>1506</v>
      </c>
      <c r="D569" s="142" t="s">
        <v>489</v>
      </c>
    </row>
    <row r="570" spans="1:4">
      <c r="A570" s="142">
        <v>600</v>
      </c>
      <c r="B570" s="23" t="s">
        <v>279</v>
      </c>
      <c r="C570" s="24" t="s">
        <v>1507</v>
      </c>
      <c r="D570" s="142" t="s">
        <v>489</v>
      </c>
    </row>
    <row r="571" spans="1:4">
      <c r="A571" s="142">
        <v>601</v>
      </c>
      <c r="B571" s="23" t="s">
        <v>1508</v>
      </c>
      <c r="C571" s="24" t="s">
        <v>1509</v>
      </c>
      <c r="D571" s="142"/>
    </row>
    <row r="572" spans="1:4">
      <c r="A572" s="142">
        <v>602</v>
      </c>
      <c r="B572" s="23" t="s">
        <v>1510</v>
      </c>
      <c r="C572" s="24" t="s">
        <v>1511</v>
      </c>
      <c r="D572" s="142" t="s">
        <v>489</v>
      </c>
    </row>
    <row r="573" spans="1:4">
      <c r="A573" s="142">
        <v>603</v>
      </c>
      <c r="B573" s="23" t="s">
        <v>1512</v>
      </c>
      <c r="C573" s="24" t="s">
        <v>1513</v>
      </c>
      <c r="D573" s="142"/>
    </row>
    <row r="574" spans="1:4">
      <c r="A574" s="142">
        <v>552</v>
      </c>
      <c r="B574" s="23" t="s">
        <v>1514</v>
      </c>
      <c r="C574" s="24" t="s">
        <v>1515</v>
      </c>
      <c r="D574" s="142"/>
    </row>
    <row r="575" spans="1:4">
      <c r="A575" s="142">
        <v>537</v>
      </c>
      <c r="B575" s="23" t="s">
        <v>1516</v>
      </c>
      <c r="C575" s="24" t="s">
        <v>1517</v>
      </c>
      <c r="D575" s="142"/>
    </row>
    <row r="576" spans="1:4">
      <c r="A576" s="142">
        <v>551</v>
      </c>
      <c r="B576" s="23" t="s">
        <v>1518</v>
      </c>
      <c r="C576" s="24" t="s">
        <v>1519</v>
      </c>
      <c r="D576" s="142"/>
    </row>
    <row r="577" spans="1:4">
      <c r="A577" s="142">
        <v>536</v>
      </c>
      <c r="B577" s="23" t="s">
        <v>1520</v>
      </c>
      <c r="C577" s="24" t="s">
        <v>1521</v>
      </c>
      <c r="D577" s="142"/>
    </row>
    <row r="578" spans="1:4">
      <c r="A578" s="142">
        <v>550</v>
      </c>
      <c r="B578" s="23" t="s">
        <v>1522</v>
      </c>
      <c r="C578" s="24" t="s">
        <v>1523</v>
      </c>
      <c r="D578" s="142" t="s">
        <v>484</v>
      </c>
    </row>
    <row r="579" spans="1:4">
      <c r="A579" s="142">
        <v>535</v>
      </c>
      <c r="B579" s="23" t="s">
        <v>1524</v>
      </c>
      <c r="C579" s="24" t="s">
        <v>1525</v>
      </c>
      <c r="D579" s="142" t="s">
        <v>484</v>
      </c>
    </row>
    <row r="580" spans="1:4">
      <c r="A580" s="142">
        <v>549</v>
      </c>
      <c r="B580" s="23" t="s">
        <v>1526</v>
      </c>
      <c r="C580" s="24" t="s">
        <v>1527</v>
      </c>
      <c r="D580" s="142" t="s">
        <v>484</v>
      </c>
    </row>
    <row r="581" spans="1:4">
      <c r="A581" s="142">
        <v>534</v>
      </c>
      <c r="B581" s="23" t="s">
        <v>1528</v>
      </c>
      <c r="C581" s="24" t="s">
        <v>1529</v>
      </c>
      <c r="D581" s="142" t="s">
        <v>484</v>
      </c>
    </row>
    <row r="582" spans="1:4">
      <c r="A582" s="142">
        <v>606</v>
      </c>
      <c r="B582" s="23" t="s">
        <v>1530</v>
      </c>
      <c r="C582" s="24" t="s">
        <v>1531</v>
      </c>
      <c r="D582" s="142" t="s">
        <v>489</v>
      </c>
    </row>
    <row r="583" spans="1:4">
      <c r="A583" s="142">
        <v>116</v>
      </c>
      <c r="B583" s="23" t="s">
        <v>1532</v>
      </c>
      <c r="C583" s="25" t="s">
        <v>1533</v>
      </c>
      <c r="D583" s="142" t="s">
        <v>484</v>
      </c>
    </row>
    <row r="584" spans="1:4">
      <c r="A584" s="23">
        <v>323</v>
      </c>
      <c r="B584" s="23" t="s">
        <v>1534</v>
      </c>
      <c r="C584" s="25" t="s">
        <v>1535</v>
      </c>
      <c r="D584" s="142" t="s">
        <v>484</v>
      </c>
    </row>
    <row r="585" spans="1:4">
      <c r="A585" s="142">
        <v>399</v>
      </c>
      <c r="B585" s="23" t="s">
        <v>1536</v>
      </c>
      <c r="C585" s="27" t="s">
        <v>1537</v>
      </c>
      <c r="D585" s="142"/>
    </row>
    <row r="586" spans="1:4">
      <c r="A586" s="142">
        <v>512</v>
      </c>
      <c r="B586" s="23" t="s">
        <v>1538</v>
      </c>
      <c r="C586" s="24" t="s">
        <v>1539</v>
      </c>
      <c r="D586" s="142"/>
    </row>
    <row r="587" spans="1:4">
      <c r="A587" s="142">
        <v>608</v>
      </c>
      <c r="B587" s="23" t="s">
        <v>1540</v>
      </c>
      <c r="C587" s="24" t="s">
        <v>1541</v>
      </c>
      <c r="D587" s="142" t="s">
        <v>489</v>
      </c>
    </row>
    <row r="588" spans="1:4">
      <c r="A588" s="142">
        <v>249</v>
      </c>
      <c r="B588" s="23" t="s">
        <v>1542</v>
      </c>
      <c r="C588" s="24" t="s">
        <v>1543</v>
      </c>
      <c r="D588" s="142" t="s">
        <v>484</v>
      </c>
    </row>
    <row r="589" spans="1:4">
      <c r="A589" s="142">
        <v>513</v>
      </c>
      <c r="B589" s="23" t="s">
        <v>1544</v>
      </c>
      <c r="C589" s="24" t="s">
        <v>1545</v>
      </c>
      <c r="D589" s="142" t="s">
        <v>484</v>
      </c>
    </row>
    <row r="590" spans="1:4">
      <c r="A590" s="142">
        <v>610</v>
      </c>
      <c r="B590" s="23" t="s">
        <v>1546</v>
      </c>
      <c r="C590" s="24" t="s">
        <v>1547</v>
      </c>
      <c r="D590" s="142" t="s">
        <v>489</v>
      </c>
    </row>
    <row r="591" spans="1:4">
      <c r="A591" s="142">
        <v>275</v>
      </c>
      <c r="B591" s="23" t="s">
        <v>1548</v>
      </c>
      <c r="C591" s="24" t="s">
        <v>1549</v>
      </c>
      <c r="D591" s="142" t="s">
        <v>489</v>
      </c>
    </row>
    <row r="592" spans="1:4">
      <c r="A592" s="142">
        <v>611</v>
      </c>
      <c r="B592" s="23" t="s">
        <v>1550</v>
      </c>
      <c r="C592" s="24" t="s">
        <v>1551</v>
      </c>
      <c r="D592" s="142" t="s">
        <v>489</v>
      </c>
    </row>
    <row r="593" spans="1:4">
      <c r="A593" s="142">
        <v>514</v>
      </c>
      <c r="B593" s="23" t="s">
        <v>1552</v>
      </c>
      <c r="C593" s="24" t="s">
        <v>1553</v>
      </c>
      <c r="D593" s="142" t="s">
        <v>484</v>
      </c>
    </row>
    <row r="594" spans="1:4">
      <c r="A594" s="142">
        <v>515</v>
      </c>
      <c r="B594" s="23" t="s">
        <v>1554</v>
      </c>
      <c r="C594" s="24" t="s">
        <v>1555</v>
      </c>
      <c r="D594" s="142" t="s">
        <v>484</v>
      </c>
    </row>
    <row r="595" spans="1:4">
      <c r="A595" s="142">
        <v>516</v>
      </c>
      <c r="B595" s="23" t="s">
        <v>1556</v>
      </c>
      <c r="C595" s="24" t="s">
        <v>1557</v>
      </c>
      <c r="D595" s="142" t="s">
        <v>484</v>
      </c>
    </row>
    <row r="596" spans="1:4">
      <c r="A596" s="142">
        <v>517</v>
      </c>
      <c r="B596" s="23" t="s">
        <v>1558</v>
      </c>
      <c r="C596" s="24" t="s">
        <v>1559</v>
      </c>
      <c r="D596" s="142"/>
    </row>
    <row r="597" spans="1:4">
      <c r="A597" s="142">
        <v>43</v>
      </c>
      <c r="B597" s="23" t="s">
        <v>1560</v>
      </c>
      <c r="C597" s="25" t="s">
        <v>1561</v>
      </c>
      <c r="D597" s="142" t="s">
        <v>484</v>
      </c>
    </row>
    <row r="598" spans="1:4">
      <c r="A598" s="142">
        <v>74</v>
      </c>
      <c r="B598" s="23" t="s">
        <v>1562</v>
      </c>
      <c r="C598" s="25" t="s">
        <v>1563</v>
      </c>
      <c r="D598" s="142" t="s">
        <v>484</v>
      </c>
    </row>
    <row r="599" spans="1:4">
      <c r="A599" s="142">
        <v>617</v>
      </c>
      <c r="B599" s="23" t="s">
        <v>1564</v>
      </c>
      <c r="C599" s="25" t="s">
        <v>1565</v>
      </c>
      <c r="D599" s="142"/>
    </row>
    <row r="600" spans="1:4">
      <c r="A600" s="142">
        <v>618</v>
      </c>
      <c r="B600" s="23" t="s">
        <v>1566</v>
      </c>
      <c r="C600" s="25" t="s">
        <v>1567</v>
      </c>
      <c r="D600" s="142"/>
    </row>
    <row r="601" spans="1:4">
      <c r="A601" s="142">
        <v>619</v>
      </c>
      <c r="B601" s="23" t="s">
        <v>1568</v>
      </c>
      <c r="C601" s="24" t="s">
        <v>1569</v>
      </c>
      <c r="D601" s="142" t="s">
        <v>489</v>
      </c>
    </row>
    <row r="602" spans="1:4">
      <c r="A602" s="142">
        <v>620</v>
      </c>
      <c r="B602" s="23" t="s">
        <v>280</v>
      </c>
      <c r="C602" s="24" t="s">
        <v>1570</v>
      </c>
      <c r="D602" s="142" t="s">
        <v>484</v>
      </c>
    </row>
    <row r="603" spans="1:4">
      <c r="A603" s="142">
        <v>621</v>
      </c>
      <c r="B603" s="23" t="s">
        <v>1571</v>
      </c>
      <c r="C603" s="24" t="s">
        <v>1572</v>
      </c>
      <c r="D603" s="142"/>
    </row>
    <row r="604" spans="1:4">
      <c r="A604" s="142">
        <v>622</v>
      </c>
      <c r="B604" s="23" t="s">
        <v>471</v>
      </c>
      <c r="C604" s="24" t="s">
        <v>1573</v>
      </c>
      <c r="D604" s="142" t="s">
        <v>489</v>
      </c>
    </row>
    <row r="605" spans="1:4">
      <c r="A605" s="142">
        <v>623</v>
      </c>
      <c r="B605" s="23" t="s">
        <v>1574</v>
      </c>
      <c r="C605" s="24" t="s">
        <v>1575</v>
      </c>
      <c r="D605" s="142" t="s">
        <v>489</v>
      </c>
    </row>
    <row r="606" spans="1:4">
      <c r="A606" s="142">
        <v>624</v>
      </c>
      <c r="B606" s="23" t="s">
        <v>328</v>
      </c>
      <c r="C606" s="24" t="s">
        <v>1576</v>
      </c>
      <c r="D606" s="142" t="s">
        <v>489</v>
      </c>
    </row>
    <row r="607" spans="1:4">
      <c r="A607" s="142">
        <v>626</v>
      </c>
      <c r="B607" s="23" t="s">
        <v>1577</v>
      </c>
      <c r="C607" s="24" t="s">
        <v>1578</v>
      </c>
      <c r="D607" s="142" t="s">
        <v>484</v>
      </c>
    </row>
    <row r="608" spans="1:4">
      <c r="A608" s="142">
        <v>627</v>
      </c>
      <c r="B608" s="23" t="s">
        <v>1579</v>
      </c>
      <c r="C608" s="24" t="s">
        <v>1580</v>
      </c>
      <c r="D608" s="142" t="s">
        <v>489</v>
      </c>
    </row>
    <row r="609" spans="1:4">
      <c r="A609" s="142">
        <v>628</v>
      </c>
      <c r="B609" s="23" t="s">
        <v>281</v>
      </c>
      <c r="C609" s="24" t="s">
        <v>1581</v>
      </c>
      <c r="D609" s="142" t="s">
        <v>489</v>
      </c>
    </row>
    <row r="610" spans="1:4">
      <c r="A610" s="142">
        <v>632</v>
      </c>
      <c r="B610" s="23" t="s">
        <v>282</v>
      </c>
      <c r="C610" s="24" t="s">
        <v>1582</v>
      </c>
      <c r="D610" s="142"/>
    </row>
    <row r="611" spans="1:4">
      <c r="A611" s="142">
        <v>633</v>
      </c>
      <c r="B611" s="23" t="s">
        <v>1583</v>
      </c>
      <c r="C611" s="24" t="s">
        <v>1584</v>
      </c>
      <c r="D611" s="142"/>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cols>
    <col min="3" max="3" width="9.28515625" style="4"/>
    <col min="4" max="4" width="24" bestFit="1" customWidth="1"/>
    <col min="5" max="5" width="108.28515625" customWidth="1"/>
  </cols>
  <sheetData>
    <row r="3" spans="3:5" s="6" customFormat="1">
      <c r="C3" s="5" t="s">
        <v>1585</v>
      </c>
      <c r="D3" s="6" t="s">
        <v>1586</v>
      </c>
      <c r="E3" s="6" t="s">
        <v>1587</v>
      </c>
    </row>
    <row r="4" spans="3:5">
      <c r="C4" s="4">
        <v>0</v>
      </c>
      <c r="D4" t="s">
        <v>1588</v>
      </c>
      <c r="E4" t="s">
        <v>1589</v>
      </c>
    </row>
    <row r="5" spans="3:5" ht="45">
      <c r="C5" s="4">
        <v>1</v>
      </c>
      <c r="D5" t="s">
        <v>1590</v>
      </c>
      <c r="E5" s="2" t="s">
        <v>1591</v>
      </c>
    </row>
    <row r="6" spans="3:5" ht="30">
      <c r="C6" s="4">
        <v>1.2</v>
      </c>
      <c r="D6" t="s">
        <v>1590</v>
      </c>
      <c r="E6" s="2" t="s">
        <v>1592</v>
      </c>
    </row>
    <row r="7" spans="3:5" ht="75">
      <c r="C7" s="4">
        <v>1.3</v>
      </c>
      <c r="D7" t="s">
        <v>1593</v>
      </c>
      <c r="E7" s="2" t="s">
        <v>1594</v>
      </c>
    </row>
    <row r="8" spans="3:5">
      <c r="C8" s="4">
        <v>1.4</v>
      </c>
      <c r="D8" t="s">
        <v>1588</v>
      </c>
      <c r="E8" s="2" t="s">
        <v>1595</v>
      </c>
    </row>
    <row r="9" spans="3:5" ht="45">
      <c r="C9" s="21">
        <v>1.5</v>
      </c>
      <c r="D9" t="s">
        <v>1596</v>
      </c>
      <c r="E9" s="2" t="s">
        <v>1597</v>
      </c>
    </row>
    <row r="10" spans="3:5">
      <c r="C10" s="21">
        <v>1.51</v>
      </c>
      <c r="D10" t="s">
        <v>1588</v>
      </c>
      <c r="E10" s="2" t="s">
        <v>1598</v>
      </c>
    </row>
    <row r="11" spans="3:5">
      <c r="C11" s="21">
        <v>1.52</v>
      </c>
      <c r="D11" t="s">
        <v>1588</v>
      </c>
      <c r="E11" s="2" t="s">
        <v>1599</v>
      </c>
    </row>
    <row r="12" spans="3:5">
      <c r="C12" s="21">
        <v>1.53</v>
      </c>
      <c r="D12" t="s">
        <v>1588</v>
      </c>
      <c r="E12" s="2" t="s">
        <v>1600</v>
      </c>
    </row>
    <row r="13" spans="3:5">
      <c r="C13" s="21">
        <v>1.54</v>
      </c>
      <c r="D13" t="s">
        <v>1588</v>
      </c>
      <c r="E13" s="2" t="s">
        <v>1601</v>
      </c>
    </row>
    <row r="14" spans="3:5">
      <c r="C14" s="21">
        <v>1.55</v>
      </c>
      <c r="D14" t="s">
        <v>1602</v>
      </c>
      <c r="E14" s="2" t="s">
        <v>1603</v>
      </c>
    </row>
    <row r="15" spans="3:5" ht="210">
      <c r="C15" s="4">
        <v>1.6</v>
      </c>
      <c r="D15" t="s">
        <v>1604</v>
      </c>
      <c r="E15" s="2" t="s">
        <v>1605</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829c4711a0217f42008589f732d22e48">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2ef1f3fb578056e1176849aa248545ad"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OProjectManager xmlns="6076d197-b432-4a89-8b9d-b97676e775aa">
      <UserInfo>
        <DisplayName/>
        <AccountId xsi:nil="true"/>
        <AccountType/>
      </UserInfo>
    </CAOProjectManager>
    <TaxCatchAll xmlns="3f71e46e-dbdb-4936-a808-49fb891fc3e2" xsi:nil="true"/>
    <lcf76f155ced4ddcb4097134ff3c332f xmlns="6076d197-b432-4a89-8b9d-b97676e775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9D3062-0BD4-4F3C-B25D-578571264798}"/>
</file>

<file path=customXml/itemProps2.xml><?xml version="1.0" encoding="utf-8"?>
<ds:datastoreItem xmlns:ds="http://schemas.openxmlformats.org/officeDocument/2006/customXml" ds:itemID="{1830CE87-5566-4B65-B9AB-B9964C923CAB}"/>
</file>

<file path=customXml/itemProps3.xml><?xml version="1.0" encoding="utf-8"?>
<ds:datastoreItem xmlns:ds="http://schemas.openxmlformats.org/officeDocument/2006/customXml" ds:itemID="{B109E766-2BDA-4129-9A73-694C71718DF9}"/>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Oregon Department of Environmental Quality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GISKA Jonathan</dc:creator>
  <cp:keywords/>
  <dc:description/>
  <cp:lastModifiedBy>RHODES Thomas * DEQ</cp:lastModifiedBy>
  <cp:revision/>
  <dcterms:created xsi:type="dcterms:W3CDTF">2018-11-29T22:27:46Z</dcterms:created>
  <dcterms:modified xsi:type="dcterms:W3CDTF">2025-09-09T18:57:47Z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SIP_Label_fbc029f1-7b6e-4e10-8282-fc5331153e31_Enabled">
    <vt:lpwstr>true</vt:lpwstr>
  </property>
  <property fmtid="{D5CDD505-2E9C-101B-9397-08002B2CF9AE}" pid="4" name="MSIP_Label_fbc029f1-7b6e-4e10-8282-fc5331153e31_SetDate">
    <vt:lpwstr>2025-04-16T20:50:49Z</vt:lpwstr>
  </property>
  <property fmtid="{D5CDD505-2E9C-101B-9397-08002B2CF9AE}" pid="5" name="MSIP_Label_fbc029f1-7b6e-4e10-8282-fc5331153e31_Method">
    <vt:lpwstr>Privileged</vt:lpwstr>
  </property>
  <property fmtid="{D5CDD505-2E9C-101B-9397-08002B2CF9AE}" pid="6" name="MSIP_Label_fbc029f1-7b6e-4e10-8282-fc5331153e31_Name">
    <vt:lpwstr>fbc029f1-7b6e-4e10-8282-fc5331153e31</vt:lpwstr>
  </property>
  <property fmtid="{D5CDD505-2E9C-101B-9397-08002B2CF9AE}" pid="7" name="MSIP_Label_fbc029f1-7b6e-4e10-8282-fc5331153e31_SiteId">
    <vt:lpwstr>37247798-f42c-42fd-8a37-d49c7128d36b</vt:lpwstr>
  </property>
  <property fmtid="{D5CDD505-2E9C-101B-9397-08002B2CF9AE}" pid="8" name="MSIP_Label_fbc029f1-7b6e-4e10-8282-fc5331153e31_ActionId">
    <vt:lpwstr>8eeb52b4-4e58-470c-81d7-1a25e1431dd3</vt:lpwstr>
  </property>
  <property fmtid="{D5CDD505-2E9C-101B-9397-08002B2CF9AE}" pid="9" name="MSIP_Label_fbc029f1-7b6e-4e10-8282-fc5331153e31_ContentBits">
    <vt:lpwstr>0</vt:lpwstr>
  </property>
  <property fmtid="{D5CDD505-2E9C-101B-9397-08002B2CF9AE}" pid="10" name="MediaServiceImageTags">
    <vt:lpwstr/>
  </property>
</Properties>
</file>